
<file path=[Content_Types].xml><?xml version="1.0" encoding="utf-8"?>
<Types xmlns="http://schemas.openxmlformats.org/package/2006/content-types">
  <Default Extension="bin" ContentType="application/vnd.openxmlformats-officedocument.spreadsheetml.printerSettings"/>
  <Default Extension="emf" ContentType="image/x-emf"/>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ink/ink1.xml" ContentType="application/inkml+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026"/>
  <workbookPr/>
  <mc:AlternateContent xmlns:mc="http://schemas.openxmlformats.org/markup-compatibility/2006">
    <mc:Choice Requires="x15">
      <x15ac:absPath xmlns:x15ac="http://schemas.microsoft.com/office/spreadsheetml/2010/11/ac" url="D:\TB 507\DPR\400kV\2026\"/>
    </mc:Choice>
  </mc:AlternateContent>
  <xr:revisionPtr revIDLastSave="0" documentId="13_ncr:1_{5C410DBE-E636-403F-83D3-EE522686A3A4}" xr6:coauthVersionLast="47" xr6:coauthVersionMax="47" xr10:uidLastSave="{00000000-0000-0000-0000-000000000000}"/>
  <bookViews>
    <workbookView xWindow="-110" yWindow="-110" windowWidth="19420" windowHeight="11500" tabRatio="822" xr2:uid="{00000000-000D-0000-FFFF-FFFF00000000}"/>
  </bookViews>
  <sheets>
    <sheet name="765kV Summery" sheetId="62" r:id="rId1"/>
    <sheet name="Check Survey Status" sheetId="55" state="hidden" r:id="rId2"/>
    <sheet name="Check Survey" sheetId="22" state="hidden" r:id="rId3"/>
    <sheet name="Sheet8" sheetId="48" state="hidden" r:id="rId4"/>
    <sheet name="Sheet2" sheetId="65" state="hidden" r:id="rId5"/>
    <sheet name="Sheet1" sheetId="41" state="hidden" r:id="rId6"/>
    <sheet name="VC 51-96" sheetId="40" state="hidden" r:id="rId7"/>
    <sheet name="VC" sheetId="31" state="hidden" r:id="rId8"/>
    <sheet name="ROW" sheetId="38" state="hidden" r:id="rId9"/>
    <sheet name="June" sheetId="60" state="hidden" r:id="rId10"/>
    <sheet name="Check survey Loop out" sheetId="76" r:id="rId11"/>
    <sheet name="Check survey Loop In" sheetId="75" r:id="rId12"/>
    <sheet name="Foundation" sheetId="26" r:id="rId13"/>
    <sheet name="Royalty" sheetId="58" state="hidden" r:id="rId14"/>
    <sheet name="Sheet14" sheetId="64" state="hidden" r:id="rId15"/>
    <sheet name="Sheet7" sheetId="66" state="hidden" r:id="rId16"/>
    <sheet name="Project Details" sheetId="68" r:id="rId17"/>
    <sheet name="Erection " sheetId="52" state="hidden" r:id="rId18"/>
    <sheet name="Completion date" sheetId="71" state="hidden" r:id="rId19"/>
    <sheet name="Erection Compiled " sheetId="72" r:id="rId20"/>
    <sheet name="Earthing" sheetId="37" r:id="rId21"/>
    <sheet name="Stringing Compiled " sheetId="73" r:id="rId22"/>
    <sheet name="Soil Investigation" sheetId="25" r:id="rId23"/>
    <sheet name="Sheet9" sheetId="67" state="hidden" r:id="rId24"/>
    <sheet name="VC " sheetId="46" state="hidden" r:id="rId25"/>
    <sheet name="Sheet6" sheetId="45" state="hidden" r:id="rId26"/>
    <sheet name="VC 51-121" sheetId="42" state="hidden" r:id="rId27"/>
    <sheet name="Sheet5" sheetId="44" state="hidden" r:id="rId28"/>
    <sheet name="Sheet3" sheetId="43" state="hidden" r:id="rId29"/>
    <sheet name="Tower Schedule" sheetId="24" state="hidden" r:id="rId30"/>
    <sheet name="Visual Chart" sheetId="74" r:id="rId31"/>
    <sheet name="L2 Vs Actual Progress Chart (2)" sheetId="51" state="hidden" r:id="rId32"/>
    <sheet name="Sheet4" sheetId="36" state="hidden" r:id="rId33"/>
  </sheets>
  <externalReferences>
    <externalReference r:id="rId34"/>
    <externalReference r:id="rId35"/>
    <externalReference r:id="rId36"/>
    <externalReference r:id="rId37"/>
    <externalReference r:id="rId38"/>
  </externalReferences>
  <definedNames>
    <definedName name="_____________dec05" hidden="1">{"'Sheet1'!$A$4386:$N$4591"}</definedName>
    <definedName name="____________dec05" hidden="1">{"'Sheet1'!$A$4386:$N$4591"}</definedName>
    <definedName name="___________dec05" hidden="1">{"'Sheet1'!$A$4386:$N$4591"}</definedName>
    <definedName name="__________dec05" hidden="1">{"'Sheet1'!$A$4386:$N$4591"}</definedName>
    <definedName name="_________dec05" hidden="1">{"'Sheet1'!$A$4386:$N$4591"}</definedName>
    <definedName name="________dec05" hidden="1">{"'Sheet1'!$A$4386:$N$4591"}</definedName>
    <definedName name="_______dec05" hidden="1">{"'Sheet1'!$A$4386:$N$4591"}</definedName>
    <definedName name="______dec05" hidden="1">{"'Sheet1'!$A$4386:$N$4591"}</definedName>
    <definedName name="_____dec05" hidden="1">{"'Sheet1'!$A$4386:$N$4591"}</definedName>
    <definedName name="____dec05" hidden="1">{"'Sheet1'!$A$4386:$N$4591"}</definedName>
    <definedName name="___dec05" hidden="1">{"'Sheet1'!$A$4386:$N$4591"}</definedName>
    <definedName name="__123Graph_A" hidden="1">'[1]1'!$M$34:$M$45</definedName>
    <definedName name="__123Graph_B" hidden="1">'[2]CASH-FLOW'!#REF!</definedName>
    <definedName name="__123Graph_C" hidden="1">[3]drg!#REF!</definedName>
    <definedName name="__123Graph_X" hidden="1">'[1]1'!$N$34:$N$45</definedName>
    <definedName name="__dec05" hidden="1">{"'Sheet1'!$A$4386:$N$4591"}</definedName>
    <definedName name="_AtRisk_SimSetting_AutomaticallyGenerateReports" hidden="1">FALSE</definedName>
    <definedName name="_AtRisk_SimSetting_AutomaticResultsDisplayMode" hidden="1">2</definedName>
    <definedName name="_AtRisk_SimSetting_ConvergenceConfidenceLevel" hidden="1">0.95</definedName>
    <definedName name="_AtRisk_SimSetting_ConvergencePercentileToTest" hidden="1">0.9</definedName>
    <definedName name="_AtRisk_SimSetting_ConvergencePerformMeanTest" hidden="1">TRUE</definedName>
    <definedName name="_AtRisk_SimSetting_ConvergencePerformPercentileTest" hidden="1">FALSE</definedName>
    <definedName name="_AtRisk_SimSetting_ConvergencePerformStdDeviationTest" hidden="1">FALSE</definedName>
    <definedName name="_AtRisk_SimSetting_ConvergenceTestAllOutputs" hidden="1">TRUE</definedName>
    <definedName name="_AtRisk_SimSetting_ConvergenceTestingPeriod" hidden="1">100</definedName>
    <definedName name="_AtRisk_SimSetting_ConvergenceTolerance" hidden="1">0.03</definedName>
    <definedName name="_AtRisk_SimSetting_LiveUpdate" hidden="1">TRUE</definedName>
    <definedName name="_AtRisk_SimSetting_LiveUpdatePeriod" hidden="1">-1</definedName>
    <definedName name="_AtRisk_SimSetting_MacroRecalculationBehavior" hidden="1">0</definedName>
    <definedName name="_AtRisk_SimSetting_RandomNumberGenerator" hidden="1">0</definedName>
    <definedName name="_AtRisk_SimSetting_ReportsList" hidden="1">0</definedName>
    <definedName name="_AtRisk_SimSetting_ShowSimulationProgressWindow" hidden="1">TRUE</definedName>
    <definedName name="_AtRisk_SimSetting_SimNameCount" hidden="1">0</definedName>
    <definedName name="_AtRisk_SimSetting_SmartSensitivityAnalysisEnabled" hidden="1">FALSE</definedName>
    <definedName name="_AtRisk_SimSetting_StatisticFunctionUpdating" hidden="1">1</definedName>
    <definedName name="_AtRisk_SimSetting_StdRecalcActiveSimulationNumber" hidden="1">1</definedName>
    <definedName name="_AtRisk_SimSetting_StdRecalcBehavior" hidden="1">0</definedName>
    <definedName name="_AtRisk_SimSetting_StdRecalcWithoutRiskStatic" hidden="1">0</definedName>
    <definedName name="_AtRisk_SimSetting_StdRecalcWithoutRiskStaticPercentile" hidden="1">0.5</definedName>
    <definedName name="_dec05" hidden="1">{"'Sheet1'!$A$4386:$N$4591"}</definedName>
    <definedName name="_Fill" hidden="1">#REF!</definedName>
    <definedName name="_xlnm._FilterDatabase" localSheetId="18" hidden="1">'Completion date'!$A$1:$F$509</definedName>
    <definedName name="_xlnm._FilterDatabase" localSheetId="20" hidden="1">Earthing!$A$5:$H$6</definedName>
    <definedName name="_xlnm._FilterDatabase" localSheetId="17" hidden="1">'Erection '!$A$5:$AD$157</definedName>
    <definedName name="_xlnm._FilterDatabase" localSheetId="19" hidden="1">'Erection Compiled '!$A$1:$AW$2</definedName>
    <definedName name="_xlnm._FilterDatabase" localSheetId="12" hidden="1">Foundation!$A$7:$WVO$45</definedName>
    <definedName name="_xlnm._FilterDatabase" localSheetId="8" hidden="1">ROW!$A$7:$G$36</definedName>
    <definedName name="_xlnm._FilterDatabase" localSheetId="13" hidden="1">Royalty!$C$14:$D$28</definedName>
    <definedName name="_xlnm._FilterDatabase" localSheetId="28" hidden="1">Sheet5!$B$3:$J$38</definedName>
    <definedName name="_xlnm._FilterDatabase" localSheetId="25" hidden="1">Sheet6!$B$4:$E$41</definedName>
    <definedName name="_xlnm._FilterDatabase" localSheetId="22" hidden="1">'Soil Investigation'!#REF!</definedName>
    <definedName name="_xlnm._FilterDatabase" hidden="1">'[4]SP Break Up'!$A$6:$I$39</definedName>
    <definedName name="_Key1" hidden="1">#REF!</definedName>
    <definedName name="_Key2" hidden="1">#REF!</definedName>
    <definedName name="_Order1" hidden="1">255</definedName>
    <definedName name="_Order2" hidden="1">0</definedName>
    <definedName name="_Parse_In" hidden="1">#REF!</definedName>
    <definedName name="_PM123" hidden="1">{"'Sheet1'!$A$4386:$N$4591"}</definedName>
    <definedName name="_Sort" hidden="1">#REF!</definedName>
    <definedName name="_srk1"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A_D">INDEX(#REF!,MATCH(#REF!,#REF!,0))</definedName>
    <definedName name="AA">INDEX(#REF!,MATCH(#REF!,#REF!,0))</definedName>
    <definedName name="AAA" hidden="1">{#N/A,#N/A,FALSE,"COVER1.XLS ";#N/A,#N/A,FALSE,"RACT1.XLS";#N/A,#N/A,FALSE,"RACT2.XLS";#N/A,#N/A,FALSE,"ECCMP";#N/A,#N/A,FALSE,"WELDER.XLS"}</definedName>
    <definedName name="AB">INDEX(#REF!,MATCH(#REF!,#REF!,0))</definedName>
    <definedName name="AC">INDEX(#REF!,MATCH(#REF!,#REF!,0))</definedName>
    <definedName name="AD" hidden="1">{"'Sheet1'!$A$4386:$N$4591"}</definedName>
    <definedName name="AE">INDEX(#REF!,MATCH(#REF!,#REF!,0))</definedName>
    <definedName name="AF">INDEX(#REF!,MATCH(#REF!,#REF!,0))</definedName>
    <definedName name="AG">INDEX(#REF!,MATCH(#REF!,#REF!,0))</definedName>
    <definedName name="AH">INDEX(#REF!,MATCH(#REF!,#REF!,0))</definedName>
    <definedName name="AI">INDEX(#REF!,MATCH(#REF!,#REF!,0))</definedName>
    <definedName name="AJ">INDEX(#REF!,MATCH(#REF!,#REF!,0))</definedName>
    <definedName name="AK">INDEX(#REF!,MATCH(#REF!,#REF!,0))</definedName>
    <definedName name="AL">INDEX(#REF!,MATCH(#REF!,#REF!,0))</definedName>
    <definedName name="AM">INDEX(#REF!,MATCH(#REF!,#REF!,0))</definedName>
    <definedName name="anscount" hidden="1">1</definedName>
    <definedName name="azsa" hidden="1">{"'PROFITABILITY'!$A$1:$F$45"}</definedName>
    <definedName name="BA">INDEX(#REF!,MATCH(#REF!,#REF!,0))</definedName>
    <definedName name="BB">INDEX(#REF!,MATCH(#REF!,#REF!,0))</definedName>
    <definedName name="BC">INDEX(#REF!,MATCH(#REF!,#REF!,0))</definedName>
    <definedName name="BD">INDEX(#REF!,MATCH(#REF!,#REF!,0))</definedName>
    <definedName name="BE">INDEX(#REF!,MATCH(#REF!,#REF!,0))</definedName>
    <definedName name="BF">INDEX(#REF!,MATCH(#REF!,#REF!,0))</definedName>
    <definedName name="BG">INDEX(#REF!,MATCH(#REF!,#REF!,0))</definedName>
    <definedName name="BH">INDEX(#REF!,MATCH(#REF!,#REF!,0))</definedName>
    <definedName name="BI">INDEX(#REF!,MATCH(#REF!,#REF!,0))</definedName>
    <definedName name="BJ">INDEX(#REF!,MATCH(#REF!,#REF!,0))</definedName>
    <definedName name="BK">INDEX(#REF!,MATCH(#REF!,#REF!,0))</definedName>
    <definedName name="BL">INDEX(#REF!,MATCH(#REF!,#REF!,0))</definedName>
    <definedName name="BM">INDEX(#REF!,MATCH(#REF!,#REF!,0))</definedName>
    <definedName name="CA">INDEX(#REF!,MATCH(#REF!,#REF!,0))</definedName>
    <definedName name="CB">INDEX(#REF!,MATCH(#REF!,#REF!,0))</definedName>
    <definedName name="CC">INDEX(#REF!,MATCH(#REF!,#REF!,0))</definedName>
    <definedName name="CCC" hidden="1">{#N/A,#N/A,FALSE,"str_title";#N/A,#N/A,FALSE,"SUM";#N/A,#N/A,FALSE,"Scope";#N/A,#N/A,FALSE,"PIE-Jn";#N/A,#N/A,FALSE,"PIE-Jn_Hz";#N/A,#N/A,FALSE,"Liq_Plan";#N/A,#N/A,FALSE,"S_Curve";#N/A,#N/A,FALSE,"Liq_Prof";#N/A,#N/A,FALSE,"Man_Pwr";#N/A,#N/A,FALSE,"Man_Prof"}</definedName>
    <definedName name="CD">INDEX(#REF!,MATCH(#REF!,#REF!,0))</definedName>
    <definedName name="CE">INDEX(#REF!,MATCH(#REF!,#REF!,0))</definedName>
    <definedName name="CF">INDEX(#REF!,MATCH(#REF!,#REF!,0))</definedName>
    <definedName name="CG">INDEX(#REF!,MATCH(#REF!,#REF!,0))</definedName>
    <definedName name="CH">INDEX(#REF!,MATCH(#REF!,#REF!,0))</definedName>
    <definedName name="CI">INDEX(#REF!,MATCH(#REF!,#REF!,0))</definedName>
    <definedName name="CJ">INDEX(#REF!,MATCH(#REF!,#REF!,0))</definedName>
    <definedName name="CK">INDEX(#REF!,MATCH(#REF!,#REF!,0))</definedName>
    <definedName name="CL">INDEX(#REF!,MATCH(#REF!,#REF!,0))</definedName>
    <definedName name="CM">INDEX(#REF!,MATCH(#REF!,#REF!,0))</definedName>
    <definedName name="COVVV" hidden="1">{#N/A,#N/A,FALSE,"str_title";#N/A,#N/A,FALSE,"SUM";#N/A,#N/A,FALSE,"Scope";#N/A,#N/A,FALSE,"PIE-Jn";#N/A,#N/A,FALSE,"PIE-Jn_Hz";#N/A,#N/A,FALSE,"Liq_Plan";#N/A,#N/A,FALSE,"S_Curve";#N/A,#N/A,FALSE,"Liq_Prof";#N/A,#N/A,FALSE,"Man_Pwr";#N/A,#N/A,FALSE,"Man_Prof"}</definedName>
    <definedName name="D_D">INDEX(#REF!,MATCH(#REF!,#REF!,0))</definedName>
    <definedName name="d_jp" hidden="1">{"'Sheet1'!$A$4386:$N$4591"}</definedName>
    <definedName name="DA">INDEX(#REF!,MATCH(#REF!,#REF!,0))</definedName>
    <definedName name="Dampers" hidden="1">{"'PROFITABILITY'!$A$1:$F$45"}</definedName>
    <definedName name="DB">INDEX(#REF!,MATCH(#REF!,#REF!,0))</definedName>
    <definedName name="DC">INDEX(#REF!,MATCH(#REF!,#REF!,0))</definedName>
    <definedName name="dd" hidden="1">{"'PROFITABILITY'!$A$1:$F$45"}</definedName>
    <definedName name="DE">INDEX(#REF!,MATCH(#REF!,#REF!,0))</definedName>
    <definedName name="DF">INDEX(#REF!,MATCH(#REF!,#REF!,0))</definedName>
    <definedName name="dfdfs" hidden="1">{"'Sheet1'!$A$4386:$N$4591"}</definedName>
    <definedName name="DG">INDEX(#REF!,MATCH(#REF!,#REF!,0))</definedName>
    <definedName name="DH">INDEX(#REF!,MATCH(#REF!,#REF!,0))</definedName>
    <definedName name="DHTML" hidden="1">{"'Sheet1'!$A$4386:$N$4591"}</definedName>
    <definedName name="DI">INDEX(#REF!,MATCH(#REF!,#REF!,0))</definedName>
    <definedName name="DJ">INDEX(#REF!,MATCH(#REF!,#REF!,0))</definedName>
    <definedName name="DK">INDEX(#REF!,MATCH(#REF!,#REF!,0))</definedName>
    <definedName name="DL">INDEX(#REF!,MATCH(#REF!,#REF!,0))</definedName>
    <definedName name="DM">INDEX(#REF!,MATCH(#REF!,#REF!,0))</definedName>
    <definedName name="DPR">#REF!&amp;#REF!&amp;#REF!&amp;#REF!&amp;#REF!&amp;#REF!&amp;#REF!&amp;#REF!&amp;#REF!&amp;#REF!</definedName>
    <definedName name="EA">INDEX(#REF!,MATCH(#REF!,#REF!,0))</definedName>
    <definedName name="EB">INDEX(#REF!,MATCH(#REF!,#REF!,0))</definedName>
    <definedName name="EC">INDEX(#REF!,MATCH(#REF!,#REF!,0))</definedName>
    <definedName name="ED">INDEX(#REF!,MATCH(#REF!,#REF!,0))</definedName>
    <definedName name="EE">INDEX(#REF!,MATCH(#REF!,#REF!,0))</definedName>
    <definedName name="EF">INDEX(#REF!,MATCH(#REF!,#REF!,0))</definedName>
    <definedName name="EG">INDEX(#REF!,MATCH(#REF!,#REF!,0))</definedName>
    <definedName name="EH">INDEX(#REF!,MATCH(#REF!,#REF!,0))</definedName>
    <definedName name="EI">INDEX(#REF!,MATCH(#REF!,#REF!,0))</definedName>
    <definedName name="EJ">INDEX(#REF!,MATCH(#REF!,#REF!,0))</definedName>
    <definedName name="EK">INDEX(#REF!,MATCH(#REF!,#REF!,0))</definedName>
    <definedName name="EL">INDEX(#REF!,MATCH(#REF!,#REF!,0))</definedName>
    <definedName name="EM">INDEX(#REF!,MATCH(#REF!,#REF!,0))</definedName>
    <definedName name="ERE">IFERROR(LEFT(INDEX(#REF!,MATCH(#REF!,#REF!,0)),3),"")</definedName>
    <definedName name="ERT">IFERROR(LEFT(INDEX(#REF!,MATCH(#REF!,#REF!,0)),3),"")</definedName>
    <definedName name="ewer" hidden="1">{"'PROFITABILITY'!$A$1:$F$45"}</definedName>
    <definedName name="FA">INDEX(#REF!,MATCH(#REF!,#REF!,0))</definedName>
    <definedName name="FB">INDEX(#REF!,MATCH(#REF!,#REF!,0))</definedName>
    <definedName name="FC">INDEX(#REF!,MATCH(#REF!,#REF!,0))</definedName>
    <definedName name="FD">INDEX(#REF!,MATCH(#REF!,#REF!,0))</definedName>
    <definedName name="FDN">IFERROR(LEFT(INDEX(#REF!,MATCH(#REF!,#REF!,0)),3),"")</definedName>
    <definedName name="FDN_Rate">IFERROR(_xlfn.XLOOKUP(#REF!&amp;#REF!,#REF!,#REF!),"")</definedName>
    <definedName name="FE">INDEX(#REF!,MATCH(#REF!,#REF!,0))</definedName>
    <definedName name="FF">INDEX(#REF!,MATCH(#REF!,#REF!,0))</definedName>
    <definedName name="FG">INDEX(#REF!,MATCH(#REF!,#REF!,0))</definedName>
    <definedName name="FH">INDEX(#REF!,MATCH(#REF!,#REF!,0))</definedName>
    <definedName name="FI">INDEX(#REF!,MATCH(#REF!,#REF!,0))</definedName>
    <definedName name="FJ">INDEX(#REF!,MATCH(#REF!,#REF!,0))</definedName>
    <definedName name="fjhgfd" hidden="1">{"'Sheet1'!$A$4386:$N$4591"}</definedName>
    <definedName name="FK">INDEX(#REF!,MATCH(#REF!,#REF!,0))</definedName>
    <definedName name="FL">INDEX(#REF!,MATCH(#REF!,#REF!,0))</definedName>
    <definedName name="FM">INDEX(#REF!,MATCH(#REF!,#REF!,0))</definedName>
    <definedName name="Fr" hidden="1">{"'PROFITABILITY'!$A$1:$F$45"}</definedName>
    <definedName name="funds" hidden="1">{"'Sheet1'!$A$4386:$N$4591"}</definedName>
    <definedName name="GA">INDEX(#REF!,MATCH(#REF!,#REF!,0))</definedName>
    <definedName name="GB">INDEX(#REF!,MATCH(#REF!,#REF!,0))</definedName>
    <definedName name="GC">INDEX(#REF!,MATCH(#REF!,#REF!,0))</definedName>
    <definedName name="GD">INDEX(#REF!,MATCH(#REF!,#REF!,0))</definedName>
    <definedName name="GE">INDEX(#REF!,MATCH(#REF!,#REF!,0))</definedName>
    <definedName name="GF">INDEX(#REF!,MATCH(#REF!,#REF!,0))</definedName>
    <definedName name="GG">INDEX(#REF!,MATCH(#REF!,#REF!,0))</definedName>
    <definedName name="GH">INDEX(#REF!,MATCH(#REF!,#REF!,0))</definedName>
    <definedName name="GI">INDEX(#REF!,MATCH(#REF!,#REF!,0))</definedName>
    <definedName name="GJ">INDEX(#REF!,MATCH(#REF!,#REF!,0))</definedName>
    <definedName name="GK">INDEX(#REF!,MATCH(#REF!,#REF!,0))</definedName>
    <definedName name="GL">INDEX(#REF!,MATCH(#REF!,#REF!,0))</definedName>
    <definedName name="GM">INDEX(#REF!,MATCH(#REF!,#REF!,0))</definedName>
    <definedName name="Groundinga" hidden="1">{"'PROFITABILITY'!$A$1:$F$45"}</definedName>
    <definedName name="HA">INDEX(#REF!,MATCH(#REF!,#REF!,0))</definedName>
    <definedName name="HB">INDEX(#REF!,MATCH(#REF!,#REF!,0))</definedName>
    <definedName name="HC">INDEX(#REF!,MATCH(#REF!,#REF!,0))</definedName>
    <definedName name="HD">INDEX(#REF!,MATCH(#REF!,#REF!,0))</definedName>
    <definedName name="HE">INDEX(#REF!,MATCH(#REF!,#REF!,0))</definedName>
    <definedName name="HF">INDEX(#REF!,MATCH(#REF!,#REF!,0))</definedName>
    <definedName name="HG">INDEX(#REF!,MATCH(#REF!,#REF!,0))</definedName>
    <definedName name="HH">INDEX(#REF!,MATCH(#REF!,#REF!,0))</definedName>
    <definedName name="HI">INDEX(#REF!,MATCH(#REF!,#REF!,0))</definedName>
    <definedName name="HJ">INDEX(#REF!,MATCH(#REF!,#REF!,0))</definedName>
    <definedName name="HK">INDEX(#REF!,MATCH(#REF!,#REF!,0))</definedName>
    <definedName name="HL">INDEX(#REF!,MATCH(#REF!,#REF!,0))</definedName>
    <definedName name="HM">INDEX(#REF!,MATCH(#REF!,#REF!,0))</definedName>
    <definedName name="html" hidden="1">{"'PROFITABILITY'!$A$1:$F$45"}</definedName>
    <definedName name="HTML_CodePage" hidden="1">1252</definedName>
    <definedName name="HTML_Control" hidden="1">{"'PROFITABILITY'!$A$1:$F$45"}</definedName>
    <definedName name="HTML_control2" hidden="1">{"'Sheet1'!$A$4386:$N$4591"}</definedName>
    <definedName name="HTML_Description" hidden="1">""</definedName>
    <definedName name="HTML_Email" hidden="1">""</definedName>
    <definedName name="HTML_Header" hidden="1">"PRICE AND PROFOTABILITY"</definedName>
    <definedName name="HTML_LastUpdate" hidden="1">"2/9/99"</definedName>
    <definedName name="HTML_LineAfter" hidden="1">TRUE</definedName>
    <definedName name="HTML_LineBefore" hidden="1">TRUE</definedName>
    <definedName name="HTML_Name" hidden="1">"KEC  INTERNATIONAL"</definedName>
    <definedName name="HTML_OBDlg2" hidden="1">TRUE</definedName>
    <definedName name="HTML_OBDlg4" hidden="1">TRUE</definedName>
    <definedName name="HTML_OS" hidden="1">0</definedName>
    <definedName name="HTML_PathFile" hidden="1">"C:\My Documents\XLS.htm"</definedName>
    <definedName name="HTML_Title" hidden="1">"MANANTALI PROJECT"</definedName>
    <definedName name="IA">INDEX(#REF!,MATCH(#REF!,#REF!,0))</definedName>
    <definedName name="IAM" hidden="1">{"'Sheet1'!$A$4386:$N$4591"}</definedName>
    <definedName name="IB">INDEX(#REF!,MATCH(#REF!,#REF!,0))</definedName>
    <definedName name="IC">INDEX(#REF!,MATCH(#REF!,#REF!,0))</definedName>
    <definedName name="ID">INDEX(#REF!,MATCH(#REF!,#REF!,0))</definedName>
    <definedName name="IE">INDEX(#REF!,MATCH(#REF!,#REF!,0))</definedName>
    <definedName name="IF">INDEX(#REF!,MATCH(#REF!,#REF!,0))</definedName>
    <definedName name="IG">INDEX(#REF!,MATCH(#REF!,#REF!,0))</definedName>
    <definedName name="IH">INDEX(#REF!,MATCH(#REF!,#REF!,0))</definedName>
    <definedName name="II">INDEX(#REF!,MATCH(#REF!,#REF!,0))</definedName>
    <definedName name="IJ">INDEX(#REF!,MATCH(#REF!,#REF!,0))</definedName>
    <definedName name="IK">INDEX(#REF!,MATCH(#REF!,#REF!,0))</definedName>
    <definedName name="IL">INDEX(#REF!,MATCH(#REF!,#REF!,0))</definedName>
    <definedName name="IM">INDEX(#REF!,MATCH(#REF!,#REF!,0))</definedName>
    <definedName name="INS">IFERROR(LEFT(INDEX(#REF!,MATCH(#REF!,#REF!,0)),3),"")</definedName>
    <definedName name="JA">INDEX(#REF!,MATCH(#REF!,#REF!,0))</definedName>
    <definedName name="JB">INDEX(#REF!,MATCH(#REF!,#REF!,0))</definedName>
    <definedName name="JC">INDEX(#REF!,MATCH(#REF!,#REF!,0))</definedName>
    <definedName name="JD">INDEX(#REF!,MATCH(#REF!,#REF!,0))</definedName>
    <definedName name="JE">INDEX(#REF!,MATCH(#REF!,#REF!,0))</definedName>
    <definedName name="JF">INDEX(#REF!,MATCH(#REF!,#REF!,0))</definedName>
    <definedName name="JG">INDEX(#REF!,MATCH(#REF!,#REF!,0))</definedName>
    <definedName name="JH">INDEX(#REF!,MATCH(#REF!,#REF!,0))</definedName>
    <definedName name="JI">INDEX(#REF!,MATCH(#REF!,#REF!,0))</definedName>
    <definedName name="JJ">INDEX(#REF!,MATCH(#REF!,#REF!,0))</definedName>
    <definedName name="JK">INDEX(#REF!,MATCH(#REF!,#REF!,0))</definedName>
    <definedName name="JL">INDEX(#REF!,MATCH(#REF!,#REF!,0))</definedName>
    <definedName name="JM">INDEX(#REF!,MATCH(#REF!,#REF!,0))</definedName>
    <definedName name="k" hidden="1">{"'PROFITABILITY'!$A$1:$F$45"}</definedName>
    <definedName name="KA">INDEX(#REF!,MATCH(#REF!,#REF!,0))</definedName>
    <definedName name="KB">INDEX(#REF!,MATCH(#REF!,#REF!,0))</definedName>
    <definedName name="KC">INDEX(#REF!,MATCH(#REF!,#REF!,0))</definedName>
    <definedName name="KD">INDEX(#REF!,MATCH(#REF!,#REF!,0))</definedName>
    <definedName name="KE">INDEX(#REF!,MATCH(#REF!,#REF!,0))</definedName>
    <definedName name="KF">INDEX(#REF!,MATCH(#REF!,#REF!,0))</definedName>
    <definedName name="KG">INDEX(#REF!,MATCH(#REF!,#REF!,0))</definedName>
    <definedName name="KH">INDEX(#REF!,MATCH(#REF!,#REF!,0))</definedName>
    <definedName name="KI">INDEX(#REF!,MATCH(#REF!,#REF!,0))</definedName>
    <definedName name="KJ">INDEX(#REF!,MATCH(#REF!,#REF!,0))</definedName>
    <definedName name="KK">INDEX(#REF!,MATCH(#REF!,#REF!,0))</definedName>
    <definedName name="KL">INDEX(#REF!,MATCH(#REF!,#REF!,0))</definedName>
    <definedName name="KM">INDEX(#REF!,MATCH(#REF!,#REF!,0))</definedName>
    <definedName name="LA">INDEX(#REF!,MATCH(#REF!,#REF!,0))</definedName>
    <definedName name="LB">INDEX(#REF!,MATCH(#REF!,#REF!,0))</definedName>
    <definedName name="LC">INDEX(#REF!,MATCH(#REF!,#REF!,0))</definedName>
    <definedName name="LD">INDEX(#REF!,MATCH(#REF!,#REF!,0))</definedName>
    <definedName name="LE">INDEX(#REF!,MATCH(#REF!,#REF!,0))</definedName>
    <definedName name="LF">INDEX(#REF!,MATCH(#REF!,#REF!,0))</definedName>
    <definedName name="LG">INDEX(#REF!,MATCH(#REF!,#REF!,0))</definedName>
    <definedName name="LH">INDEX(#REF!,MATCH(#REF!,#REF!,0))</definedName>
    <definedName name="LI">INDEX(#REF!,MATCH(#REF!,#REF!,0))</definedName>
    <definedName name="LJ">INDEX(#REF!,MATCH(#REF!,#REF!,0))</definedName>
    <definedName name="LK">INDEX(#REF!,MATCH(#REF!,#REF!,0))</definedName>
    <definedName name="LL">INDEX(#REF!,MATCH(#REF!,#REF!,0))</definedName>
    <definedName name="LM">INDEX(#REF!,MATCH(#REF!,#REF!,0))</definedName>
    <definedName name="M_F">INDEX(#REF!,MATCH(#REF!,#REF!,0))</definedName>
    <definedName name="MA">INDEX(#REF!,MATCH(#REF!,#REF!,0))</definedName>
    <definedName name="MB">INDEX(#REF!,MATCH(#REF!,#REF!,0))</definedName>
    <definedName name="MC">INDEX(#REF!,MATCH(#REF!,#REF!,0))</definedName>
    <definedName name="MD">INDEX(#REF!,MATCH(#REF!,#REF!,0))</definedName>
    <definedName name="ME">INDEX(#REF!,MATCH(#REF!,#REF!,0))</definedName>
    <definedName name="mf" hidden="1">{"'PROFITABILITY'!$A$1:$F$45"}</definedName>
    <definedName name="MG">INDEX(#REF!,MATCH(#REF!,#REF!,0))</definedName>
    <definedName name="MH">INDEX(#REF!,MATCH(#REF!,#REF!,0))</definedName>
    <definedName name="MI">INDEX(#REF!,MATCH(#REF!,#REF!,0))</definedName>
    <definedName name="MJ">INDEX(#REF!,MATCH(#REF!,#REF!,0))</definedName>
    <definedName name="MK">INDEX(#REF!,MATCH(#REF!,#REF!,0))</definedName>
    <definedName name="ML">INDEX(#REF!,MATCH(#REF!,#REF!,0))</definedName>
    <definedName name="MM">INDEX(#REF!,MATCH(#REF!,#REF!,0))</definedName>
    <definedName name="NA">INDEX(#REF!,MATCH(#REF!,#REF!,0))</definedName>
    <definedName name="NB">INDEX(#REF!,MATCH(#REF!,#REF!,0))</definedName>
    <definedName name="NC">INDEX(#REF!,MATCH(#REF!,#REF!,0))</definedName>
    <definedName name="ND">INDEX(#REF!,MATCH(#REF!,#REF!,0))</definedName>
    <definedName name="NE">INDEX(#REF!,MATCH(#REF!,#REF!,0))</definedName>
    <definedName name="NF">INDEX(#REF!,MATCH(#REF!,#REF!,0))</definedName>
    <definedName name="NG">INDEX(#REF!,MATCH(#REF!,#REF!,0))</definedName>
    <definedName name="NH">INDEX(#REF!,MATCH(#REF!,#REF!,0))</definedName>
    <definedName name="NI">INDEX(#REF!,MATCH(#REF!,#REF!,0))</definedName>
    <definedName name="NJ">INDEX(#REF!,MATCH(#REF!,#REF!,0))</definedName>
    <definedName name="NK">INDEX(#REF!,MATCH(#REF!,#REF!,0))</definedName>
    <definedName name="NL">INDEX(#REF!,MATCH(#REF!,#REF!,0))</definedName>
    <definedName name="NM">INDEX(#REF!,MATCH(#REF!,#REF!,0))</definedName>
    <definedName name="OA">INDEX(#REF!,MATCH(#REF!,#REF!,0))</definedName>
    <definedName name="OB">INDEX(#REF!,MATCH(#REF!,#REF!,0))</definedName>
    <definedName name="OC">INDEX(#REF!,MATCH(#REF!,#REF!,0))</definedName>
    <definedName name="OD">INDEX(#REF!,MATCH(#REF!,#REF!,0))</definedName>
    <definedName name="OE">INDEX(#REF!,MATCH(#REF!,#REF!,0))</definedName>
    <definedName name="OF">INDEX(#REF!,MATCH(#REF!,#REF!,0))</definedName>
    <definedName name="OG">INDEX(#REF!,MATCH(#REF!,#REF!,0))</definedName>
    <definedName name="OH">INDEX(#REF!,MATCH(#REF!,#REF!,0))</definedName>
    <definedName name="OI">INDEX(#REF!,MATCH(#REF!,#REF!,0))</definedName>
    <definedName name="OJ">INDEX(#REF!,MATCH(#REF!,#REF!,0))</definedName>
    <definedName name="OK">INDEX(#REF!,MATCH(#REF!,#REF!,0))</definedName>
    <definedName name="OL">INDEX(#REF!,MATCH(#REF!,#REF!,0))</definedName>
    <definedName name="OM">INDEX(#REF!,MATCH(#REF!,#REF!,0))</definedName>
    <definedName name="PA">INDEX(#REF!,MATCH(#REF!,#REF!,0))</definedName>
    <definedName name="Pal_Workbook_GUID" hidden="1">"E9TT7WTUL973YIQMHP4L53VJ"</definedName>
    <definedName name="PB">INDEX(#REF!,MATCH(#REF!,#REF!,0))</definedName>
    <definedName name="PC">INDEX(#REF!,MATCH(#REF!,#REF!,0))</definedName>
    <definedName name="PD">INDEX(#REF!,MATCH(#REF!,#REF!,0))</definedName>
    <definedName name="PE">INDEX(#REF!,MATCH(#REF!,#REF!,0))</definedName>
    <definedName name="PF">INDEX(#REF!,MATCH(#REF!,#REF!,0))</definedName>
    <definedName name="PG">INDEX(#REF!,MATCH(#REF!,#REF!,0))</definedName>
    <definedName name="PH">INDEX(#REF!,MATCH(#REF!,#REF!,0))</definedName>
    <definedName name="PI">INDEX(#REF!,MATCH(#REF!,#REF!,0))</definedName>
    <definedName name="PJ">INDEX(#REF!,MATCH(#REF!,#REF!,0))</definedName>
    <definedName name="PK">INDEX(#REF!,MATCH(#REF!,#REF!,0))</definedName>
    <definedName name="PL">INDEX(#REF!,MATCH(#REF!,#REF!,0))</definedName>
    <definedName name="PM">INDEX(#REF!,MATCH(#REF!,#REF!,0))</definedName>
    <definedName name="PPPPPP" hidden="1">{#N/A,#N/A,FALSE,"COVER1.XLS ";#N/A,#N/A,FALSE,"RACT1.XLS";#N/A,#N/A,FALSE,"RACT2.XLS";#N/A,#N/A,FALSE,"ECCMP";#N/A,#N/A,FALSE,"WELDER.XLS"}</definedName>
    <definedName name="PR"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pratap" hidden="1">{"'Sheet1'!$A$4386:$N$4591"}</definedName>
    <definedName name="_xlnm.Print_Area" localSheetId="0">'765kV Summery'!$A$1:$N$23</definedName>
    <definedName name="_xlnm.Print_Area" localSheetId="2">'Check Survey'!$A$1:$O$120</definedName>
    <definedName name="_xlnm.Print_Area" localSheetId="20">Earthing!$A$1:$H$10</definedName>
    <definedName name="_xlnm.Print_Area" localSheetId="12">Foundation!$A$1:$R$8</definedName>
    <definedName name="_xlnm.Print_Area" localSheetId="28">Sheet3!$A$1:$V$219</definedName>
    <definedName name="_xlnm.Print_Area" localSheetId="6">'VC 51-96'!$A$1:$W$212</definedName>
    <definedName name="_xlnm.Print_Area" localSheetId="30">'Visual Chart'!$A$1:$Y$60</definedName>
    <definedName name="QA">INDEX(#REF!,MATCH(#REF!,#REF!,0))</definedName>
    <definedName name="QB">INDEX(#REF!,MATCH(#REF!,#REF!,0))</definedName>
    <definedName name="QC">INDEX(#REF!,MATCH(#REF!,#REF!,0))</definedName>
    <definedName name="QD">INDEX(#REF!,MATCH(#REF!,#REF!,0))</definedName>
    <definedName name="QE">INDEX(#REF!,MATCH(#REF!,#REF!,0))</definedName>
    <definedName name="QF">INDEX(#REF!,MATCH(#REF!,#REF!,0))</definedName>
    <definedName name="QG">INDEX(#REF!,MATCH(#REF!,#REF!,0))</definedName>
    <definedName name="QH">INDEX(#REF!,MATCH(#REF!,#REF!,0))</definedName>
    <definedName name="QI">INDEX(#REF!,MATCH(#REF!,#REF!,0))</definedName>
    <definedName name="QJ">INDEX(#REF!,MATCH(#REF!,#REF!,0))</definedName>
    <definedName name="QK">INDEX(#REF!,MATCH(#REF!,#REF!,0))</definedName>
    <definedName name="QL">INDEX(#REF!,MATCH(#REF!,#REF!,0))</definedName>
    <definedName name="QM">INDEX(#REF!,MATCH(#REF!,#REF!,0))</definedName>
    <definedName name="RA">INDEX(#REF!,MATCH(#REF!,#REF!,0))</definedName>
    <definedName name="raaa" hidden="1">{"'Sheet1'!$A$4386:$N$4591"}</definedName>
    <definedName name="Radio" hidden="1">{"'PROFITABILITY'!$A$1:$F$45"}</definedName>
    <definedName name="Raj" hidden="1">{"'Sheet1'!$A$4386:$N$4591"}</definedName>
    <definedName name="RB">INDEX(#REF!,MATCH(#REF!,#REF!,0))</definedName>
    <definedName name="RC_">INDEX(#REF!,MATCH(#REF!,#REF!,0))</definedName>
    <definedName name="RD">INDEX(#REF!,MATCH(#REF!,#REF!,0))</definedName>
    <definedName name="RE">INDEX(#REF!,MATCH(#REF!,#REF!,0))</definedName>
    <definedName name="RF">INDEX(#REF!,MATCH(#REF!,#REF!,0))</definedName>
    <definedName name="RG">INDEX(#REF!,MATCH(#REF!,#REF!,0))</definedName>
    <definedName name="RH">INDEX(#REF!,MATCH(#REF!,#REF!,0))</definedName>
    <definedName name="RI">INDEX(#REF!,MATCH(#REF!,#REF!,0))</definedName>
    <definedName name="RiskAfterRecalcMacro" hidden="1">""</definedName>
    <definedName name="RiskAfterSimMacro" hidden="1">""</definedName>
    <definedName name="RiskBeforeRecalcMacro" hidden="1">""</definedName>
    <definedName name="RiskBeforeSimMacro" hidden="1">""</definedName>
    <definedName name="RiskCollectDistributionSamples" hidden="1">2</definedName>
    <definedName name="RiskFixedSeed" hidden="1">1</definedName>
    <definedName name="RiskHasSettings" hidden="1">6</definedName>
    <definedName name="RiskMinimizeOnStart" hidden="1">FALSE</definedName>
    <definedName name="RiskMonitorConvergence" hidden="1">FALSE</definedName>
    <definedName name="RiskMultipleCPUSupportEnabled" hidden="1">TRUE</definedName>
    <definedName name="RiskNumIterations" hidden="1">1000</definedName>
    <definedName name="RiskNumSimulations" hidden="1">1</definedName>
    <definedName name="RiskPauseOnError" hidden="1">FALSE</definedName>
    <definedName name="RiskRunAfterRecalcMacro" hidden="1">FALSE</definedName>
    <definedName name="RiskRunAfterSimMacro" hidden="1">FALSE</definedName>
    <definedName name="RiskRunBeforeRecalcMacro" hidden="1">FALSE</definedName>
    <definedName name="RiskRunBeforeSimMacro" hidden="1">FALSE</definedName>
    <definedName name="RiskSamplingType" hidden="1">2</definedName>
    <definedName name="RiskStandardRecalc" hidden="1">1</definedName>
    <definedName name="RiskUpdateDisplay" hidden="1">FALSE</definedName>
    <definedName name="RiskUseDifferentSeedForEachSim" hidden="1">FALSE</definedName>
    <definedName name="RiskUseFixedSeed" hidden="1">FALSE</definedName>
    <definedName name="RiskUseMultipleCPUs" hidden="1">TRUE</definedName>
    <definedName name="RJ">INDEX(#REF!,MATCH(#REF!,#REF!,0))</definedName>
    <definedName name="RK">INDEX(#REF!,MATCH(#REF!,#REF!,0))</definedName>
    <definedName name="RL">INDEX(#REF!,MATCH(#REF!,#REF!,0))</definedName>
    <definedName name="RM">INDEX(#REF!,MATCH(#REF!,#REF!,0))</definedName>
    <definedName name="SA">INDEX(#REF!,MATCH(#REF!,#REF!,0))</definedName>
    <definedName name="SB">INDEX(#REF!,MATCH(#REF!,#REF!,0))</definedName>
    <definedName name="SC">INDEX(#REF!,MATCH(#REF!,#REF!,0))</definedName>
    <definedName name="SD">INDEX(#REF!,MATCH(#REF!,#REF!,0))</definedName>
    <definedName name="SE">INDEX(#REF!,MATCH(#REF!,#REF!,0))</definedName>
    <definedName name="SF">INDEX(#REF!,MATCH(#REF!,#REF!,0))</definedName>
    <definedName name="SG">INDEX(#REF!,MATCH(#REF!,#REF!,0))</definedName>
    <definedName name="SH">INDEX(#REF!,MATCH(#REF!,#REF!,0))</definedName>
    <definedName name="SI">INDEX(#REF!,MATCH(#REF!,#REF!,0))</definedName>
    <definedName name="SJ">INDEX(#REF!,MATCH(#REF!,#REF!,0))</definedName>
    <definedName name="SK">INDEX(#REF!,MATCH(#REF!,#REF!,0))</definedName>
    <definedName name="SL">INDEX(#REF!,MATCH(#REF!,#REF!,0))</definedName>
    <definedName name="SM">INDEX(#REF!,MATCH(#REF!,#REF!,0))</definedName>
    <definedName name="SMP">INDEX(#REF!,MATCH(#REF!,#REF!,0))</definedName>
    <definedName name="SMPL">INDEX(#REF!,MATCH(#REF!,#REF!,0))</definedName>
    <definedName name="SpacerDamper" hidden="1">{"'PROFITABILITY'!$A$1:$F$45"}</definedName>
    <definedName name="SPAN">VLOOKUP(#REF!&amp;#REF!,#REF!,4,FALSE)</definedName>
    <definedName name="Spare" hidden="1">{"'PROFITABILITY'!$A$1:$F$45"}</definedName>
    <definedName name="srk"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STR">IFERROR(LEFT(INDEX(#REF!,MATCH(#REF!,#REF!,0)),3),"")</definedName>
    <definedName name="T_Type">IFERROR(VLOOKUP(#REF!,#REF!,2,FALSE)," ")</definedName>
    <definedName name="tala" hidden="1">[5]A!#REF!</definedName>
    <definedName name="TE_Rate">IFERROR(_xlfn.XLOOKUP(#REF!,#REF!,#REF!),"")</definedName>
    <definedName name="tower" hidden="1">{"'PROFITABILITY'!$A$1:$F$45"}</definedName>
    <definedName name="towercosting" hidden="1">{"'PROFITABILITY'!$A$1:$F$45"}</definedName>
    <definedName name="TTE">IFERROR(VLOOKUP(#REF!,#REF!,2,FALSE)," ")</definedName>
    <definedName name="TWR_WT">IFERROR(VLOOKUP(#REF!,#REF!,2,FALSE),"")</definedName>
    <definedName name="vct">INDEX(#REF!,MATCH(#REF!,#REF!,0))</definedName>
    <definedName name="vggfd" hidden="1">{"'Sheet1'!$A$4386:$N$4591"}</definedName>
    <definedName name="view" hidden="1">{"'PROFITABILITY'!$A$1:$F$45"}</definedName>
    <definedName name="water_funds" hidden="1">{"'Sheet1'!$A$4386:$N$4591"}</definedName>
    <definedName name="wertt" hidden="1">{#N/A,#N/A,FALSE,"COVER1.XLS ";#N/A,#N/A,FALSE,"RACT1.XLS";#N/A,#N/A,FALSE,"RACT2.XLS";#N/A,#N/A,FALSE,"ECCMP";#N/A,#N/A,FALSE,"WELDER.XLS"}</definedName>
    <definedName name="wrn.Co." hidden="1">{#N/A,#N/A,TRUE,"GW-Cond";#N/A,#N/A,TRUE,"HW"}</definedName>
    <definedName name="wrn.Full._.Report." hidden="1">{#N/A,#N/A,TRUE,"Front";#N/A,#N/A,TRUE,"Simple Letter";#N/A,#N/A,TRUE,"Inside";#N/A,#N/A,TRUE,"Contents";#N/A,#N/A,TRUE,"Basis";#N/A,#N/A,TRUE,"Inclusions";#N/A,#N/A,TRUE,"Exclusions";#N/A,#N/A,TRUE,"Areas";#N/A,#N/A,TRUE,"Summary";#N/A,#N/A,TRUE,"Detail"}</definedName>
    <definedName name="wrn.piping."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wrn.RCC."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wrn.report." hidden="1">{#N/A,#N/A,FALSE,"COVER.XLS";#N/A,#N/A,FALSE,"RACT1.XLS";#N/A,#N/A,FALSE,"RACT2.XLS";#N/A,#N/A,FALSE,"ECCMP";#N/A,#N/A,FALSE,"WELDER.XLS"}</definedName>
    <definedName name="wrn.RPLINS." hidden="1">{#N/A,#N/A,FALSE,"str_title";#N/A,#N/A,FALSE,"SUM";#N/A,#N/A,FALSE,"Scope";#N/A,#N/A,FALSE,"PIE-Jn";#N/A,#N/A,FALSE,"PIE-Jn_Hz";#N/A,#N/A,FALSE,"Liq_Plan";#N/A,#N/A,FALSE,"S_Curve";#N/A,#N/A,FALSE,"Liq_Prof";#N/A,#N/A,FALSE,"Man_Pwr";#N/A,#N/A,FALSE,"Man_Prof"}</definedName>
    <definedName name="wrn.summary." hidden="1">{#N/A,#N/A,FALSE,"COVER1.XLS ";#N/A,#N/A,FALSE,"RACT1.XLS";#N/A,#N/A,FALSE,"RACT2.XLS";#N/A,#N/A,FALSE,"ECCMP";#N/A,#N/A,FALSE,"WELDER.XLS"}</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K15" i="62" l="1"/>
  <c r="A10" i="26" l="1"/>
  <c r="A11" i="26"/>
  <c r="A12" i="26" s="1"/>
  <c r="A13" i="26" s="1"/>
  <c r="A14" i="26" s="1"/>
  <c r="A15" i="26" s="1"/>
  <c r="A16" i="26" s="1"/>
  <c r="A17" i="26" s="1"/>
  <c r="A18" i="26" s="1"/>
  <c r="A19" i="26" s="1"/>
  <c r="A20" i="26" s="1"/>
  <c r="A21" i="26" s="1"/>
  <c r="A22" i="26" s="1"/>
  <c r="A23" i="26" s="1"/>
  <c r="A24" i="26" s="1"/>
  <c r="A25" i="26" s="1"/>
  <c r="A26" i="26" s="1"/>
  <c r="A27" i="26" s="1"/>
  <c r="A28" i="26" s="1"/>
  <c r="A29" i="26" s="1"/>
  <c r="A30" i="26" s="1"/>
  <c r="A31" i="26" s="1"/>
  <c r="A32" i="26" s="1"/>
  <c r="A33" i="26" s="1"/>
  <c r="A34" i="26" s="1"/>
  <c r="A35" i="26" s="1"/>
  <c r="A36" i="26" s="1"/>
  <c r="A37" i="26" s="1"/>
  <c r="A38" i="26" s="1"/>
  <c r="A39" i="26" s="1"/>
  <c r="A40" i="26" s="1"/>
  <c r="A41" i="26" s="1"/>
  <c r="A42" i="26" s="1"/>
  <c r="A43" i="26" s="1"/>
  <c r="A44" i="26" s="1"/>
  <c r="A45" i="26" s="1"/>
  <c r="A46" i="26" s="1"/>
  <c r="W4" i="74" l="1"/>
  <c r="N3" i="62"/>
  <c r="J15" i="62"/>
  <c r="J17" i="62" l="1"/>
  <c r="M74" i="76"/>
  <c r="M88" i="76"/>
  <c r="M87" i="76"/>
  <c r="M86" i="76"/>
  <c r="M85" i="76"/>
  <c r="M84" i="76"/>
  <c r="M83" i="76"/>
  <c r="M82" i="76"/>
  <c r="M81" i="76"/>
  <c r="M80" i="76"/>
  <c r="M79" i="76"/>
  <c r="M78" i="76"/>
  <c r="M77" i="76"/>
  <c r="M76" i="76"/>
  <c r="M75" i="76"/>
  <c r="K58" i="76"/>
  <c r="L55" i="76"/>
  <c r="F55" i="76"/>
  <c r="L53" i="76"/>
  <c r="F53" i="76"/>
  <c r="L49" i="76"/>
  <c r="F49" i="76"/>
  <c r="L41" i="76"/>
  <c r="F41" i="76"/>
  <c r="L33" i="76"/>
  <c r="F33" i="76"/>
  <c r="L29" i="76"/>
  <c r="F29" i="76"/>
  <c r="P13" i="76"/>
  <c r="P11" i="76"/>
  <c r="M11" i="76"/>
  <c r="M13" i="76" s="1"/>
  <c r="M15" i="76" s="1"/>
  <c r="M17" i="76" s="1"/>
  <c r="M19" i="76" s="1"/>
  <c r="M21" i="76" s="1"/>
  <c r="M23" i="76" s="1"/>
  <c r="M25" i="76" s="1"/>
  <c r="M27" i="76" s="1"/>
  <c r="M29" i="76" s="1"/>
  <c r="M31" i="76" s="1"/>
  <c r="M33" i="76" s="1"/>
  <c r="M35" i="76" s="1"/>
  <c r="M37" i="76" s="1"/>
  <c r="M39" i="76" s="1"/>
  <c r="M41" i="76" s="1"/>
  <c r="M43" i="76" s="1"/>
  <c r="M45" i="76" s="1"/>
  <c r="M47" i="76" s="1"/>
  <c r="M49" i="76" s="1"/>
  <c r="M51" i="76" s="1"/>
  <c r="M53" i="76" s="1"/>
  <c r="M55" i="76" s="1"/>
  <c r="M57" i="76" s="1"/>
  <c r="L11" i="76"/>
  <c r="F11" i="76"/>
  <c r="P9" i="76"/>
  <c r="L9" i="76"/>
  <c r="F9" i="76"/>
  <c r="M80" i="75"/>
  <c r="K79" i="75"/>
  <c r="M79" i="75" s="1"/>
  <c r="M78" i="75"/>
  <c r="M77" i="75"/>
  <c r="M76" i="75"/>
  <c r="M75" i="75"/>
  <c r="M74" i="75"/>
  <c r="M73" i="75"/>
  <c r="M72" i="75"/>
  <c r="M71" i="75"/>
  <c r="M70" i="75"/>
  <c r="M69" i="75"/>
  <c r="M68" i="75"/>
  <c r="M67" i="75"/>
  <c r="M66" i="75"/>
  <c r="K52" i="75"/>
  <c r="P49" i="75"/>
  <c r="L49" i="75"/>
  <c r="F49" i="75"/>
  <c r="P47" i="75"/>
  <c r="Q47" i="75" s="1"/>
  <c r="L43" i="75"/>
  <c r="F43" i="75"/>
  <c r="L27" i="75"/>
  <c r="F27" i="75"/>
  <c r="L19" i="75"/>
  <c r="F19" i="75"/>
  <c r="L15" i="75"/>
  <c r="F15" i="75"/>
  <c r="L13" i="75"/>
  <c r="F13" i="75"/>
  <c r="M11" i="75"/>
  <c r="M13" i="75" s="1"/>
  <c r="M15" i="75" s="1"/>
  <c r="M17" i="75" s="1"/>
  <c r="M19" i="75" s="1"/>
  <c r="M21" i="75" s="1"/>
  <c r="M23" i="75" s="1"/>
  <c r="M25" i="75" s="1"/>
  <c r="M27" i="75" s="1"/>
  <c r="M29" i="75" s="1"/>
  <c r="M31" i="75" s="1"/>
  <c r="M33" i="75" s="1"/>
  <c r="M35" i="75" s="1"/>
  <c r="M37" i="75" s="1"/>
  <c r="M39" i="75" s="1"/>
  <c r="M41" i="75" s="1"/>
  <c r="M43" i="75" s="1"/>
  <c r="M45" i="75" s="1"/>
  <c r="M47" i="75" s="1"/>
  <c r="M49" i="75" s="1"/>
  <c r="M51" i="75" s="1"/>
  <c r="L11" i="75"/>
  <c r="F11" i="75"/>
  <c r="L9" i="75"/>
  <c r="F9" i="75"/>
  <c r="A3" i="72"/>
  <c r="A4" i="72" s="1"/>
  <c r="M89" i="76" l="1"/>
  <c r="M81" i="75"/>
  <c r="A9" i="26"/>
  <c r="J11" i="74"/>
  <c r="R17" i="74" l="1"/>
  <c r="P17" i="74"/>
  <c r="J17" i="74"/>
  <c r="A17" i="74"/>
  <c r="R16" i="74"/>
  <c r="P16" i="74"/>
  <c r="J16" i="74"/>
  <c r="R15" i="74"/>
  <c r="P15" i="74"/>
  <c r="J15" i="74"/>
  <c r="R14" i="74"/>
  <c r="P14" i="74"/>
  <c r="J14" i="74"/>
  <c r="R13" i="74"/>
  <c r="P13" i="74"/>
  <c r="J13" i="74"/>
  <c r="R12" i="74"/>
  <c r="P12" i="74"/>
  <c r="J12" i="74"/>
  <c r="P11" i="74"/>
  <c r="T11" i="74" s="1"/>
  <c r="R10" i="74"/>
  <c r="P10" i="74"/>
  <c r="J10" i="74"/>
  <c r="R9" i="74"/>
  <c r="P9" i="74"/>
  <c r="J9" i="74"/>
  <c r="A9" i="74"/>
  <c r="R8" i="74"/>
  <c r="P8" i="74"/>
  <c r="J8" i="74"/>
  <c r="T14" i="74" l="1"/>
  <c r="T10" i="74"/>
  <c r="T12" i="74"/>
  <c r="T9" i="74"/>
  <c r="T17" i="74"/>
  <c r="T15" i="74"/>
  <c r="T8" i="74"/>
  <c r="T16" i="74"/>
  <c r="T13" i="74"/>
  <c r="J16" i="62"/>
  <c r="E3" i="71" l="1"/>
  <c r="E4" i="71"/>
  <c r="E5" i="71"/>
  <c r="E6" i="71"/>
  <c r="E7" i="71"/>
  <c r="E8" i="71"/>
  <c r="E9" i="71"/>
  <c r="E10" i="71"/>
  <c r="E11" i="71"/>
  <c r="E12" i="71"/>
  <c r="E13" i="71"/>
  <c r="E14" i="71"/>
  <c r="E15" i="71"/>
  <c r="E16" i="71"/>
  <c r="E17" i="71"/>
  <c r="E18" i="71"/>
  <c r="E19" i="71"/>
  <c r="E20" i="71"/>
  <c r="E21" i="71"/>
  <c r="E22" i="71"/>
  <c r="E23" i="71"/>
  <c r="E24" i="71"/>
  <c r="E25" i="71"/>
  <c r="E26" i="71"/>
  <c r="E27" i="71"/>
  <c r="E28" i="71"/>
  <c r="E29" i="71"/>
  <c r="E30" i="71"/>
  <c r="E31" i="71"/>
  <c r="E32" i="71"/>
  <c r="E33" i="71"/>
  <c r="E34" i="71"/>
  <c r="E35" i="71"/>
  <c r="E36" i="71"/>
  <c r="E37" i="71"/>
  <c r="E38" i="71"/>
  <c r="E39" i="71"/>
  <c r="E40" i="71"/>
  <c r="E41" i="71"/>
  <c r="E42" i="71"/>
  <c r="E43" i="71"/>
  <c r="E44" i="71"/>
  <c r="E45" i="71"/>
  <c r="E46" i="71"/>
  <c r="E47" i="71"/>
  <c r="E48" i="71"/>
  <c r="E49" i="71"/>
  <c r="E50" i="71"/>
  <c r="E51" i="71"/>
  <c r="E52" i="71"/>
  <c r="E53" i="71"/>
  <c r="E54" i="71"/>
  <c r="E55" i="71"/>
  <c r="E56" i="71"/>
  <c r="E57" i="71"/>
  <c r="E58" i="71"/>
  <c r="E59" i="71"/>
  <c r="E60" i="71"/>
  <c r="E61" i="71"/>
  <c r="E62" i="71"/>
  <c r="E63" i="71"/>
  <c r="E64" i="71"/>
  <c r="E65" i="71"/>
  <c r="E66" i="71"/>
  <c r="E67" i="71"/>
  <c r="E68" i="71"/>
  <c r="E69" i="71"/>
  <c r="E70" i="71"/>
  <c r="E71" i="71"/>
  <c r="E72" i="71"/>
  <c r="E73" i="71"/>
  <c r="E74" i="71"/>
  <c r="E75" i="71"/>
  <c r="E76" i="71"/>
  <c r="E77" i="71"/>
  <c r="E78" i="71"/>
  <c r="E79" i="71"/>
  <c r="E80" i="71"/>
  <c r="E81" i="71"/>
  <c r="E82" i="71"/>
  <c r="E83" i="71"/>
  <c r="E84" i="71"/>
  <c r="E85" i="71"/>
  <c r="E86" i="71"/>
  <c r="E87" i="71"/>
  <c r="E88" i="71"/>
  <c r="E89" i="71"/>
  <c r="E90" i="71"/>
  <c r="E91" i="71"/>
  <c r="E92" i="71"/>
  <c r="E93" i="71"/>
  <c r="E94" i="71"/>
  <c r="E95" i="71"/>
  <c r="E96" i="71"/>
  <c r="E97" i="71"/>
  <c r="E98" i="71"/>
  <c r="E99" i="71"/>
  <c r="E100" i="71"/>
  <c r="E101" i="71"/>
  <c r="E102" i="71"/>
  <c r="E103" i="71"/>
  <c r="E104" i="71"/>
  <c r="E105" i="71"/>
  <c r="E106" i="71"/>
  <c r="E107" i="71"/>
  <c r="E108" i="71"/>
  <c r="E109" i="71"/>
  <c r="E110" i="71"/>
  <c r="E111" i="71"/>
  <c r="E112" i="71"/>
  <c r="E113" i="71"/>
  <c r="E114" i="71"/>
  <c r="E115" i="71"/>
  <c r="E116" i="71"/>
  <c r="E117" i="71"/>
  <c r="E118" i="71"/>
  <c r="E119" i="71"/>
  <c r="E120" i="71"/>
  <c r="E121" i="71"/>
  <c r="E122" i="71"/>
  <c r="E123" i="71"/>
  <c r="E124" i="71"/>
  <c r="E125" i="71"/>
  <c r="E126" i="71"/>
  <c r="E127" i="71"/>
  <c r="E128" i="71"/>
  <c r="E129" i="71"/>
  <c r="E130" i="71"/>
  <c r="E131" i="71"/>
  <c r="E132" i="71"/>
  <c r="E133" i="71"/>
  <c r="E134" i="71"/>
  <c r="E135" i="71"/>
  <c r="E136" i="71"/>
  <c r="E137" i="71"/>
  <c r="E138" i="71"/>
  <c r="E139" i="71"/>
  <c r="E140" i="71"/>
  <c r="E141" i="71"/>
  <c r="E142" i="71"/>
  <c r="E143" i="71"/>
  <c r="E144" i="71"/>
  <c r="E145" i="71"/>
  <c r="E146" i="71"/>
  <c r="E147" i="71"/>
  <c r="E148" i="71"/>
  <c r="E149" i="71"/>
  <c r="E150" i="71"/>
  <c r="E151" i="71"/>
  <c r="E152" i="71"/>
  <c r="E153" i="71"/>
  <c r="E154" i="71"/>
  <c r="E155" i="71"/>
  <c r="E156" i="71"/>
  <c r="E157" i="71"/>
  <c r="E158" i="71"/>
  <c r="E159" i="71"/>
  <c r="E160" i="71"/>
  <c r="E161" i="71"/>
  <c r="E162" i="71"/>
  <c r="E163" i="71"/>
  <c r="E164" i="71"/>
  <c r="E165" i="71"/>
  <c r="E166" i="71"/>
  <c r="E167" i="71"/>
  <c r="E168" i="71"/>
  <c r="E169" i="71"/>
  <c r="E170" i="71"/>
  <c r="E171" i="71"/>
  <c r="E172" i="71"/>
  <c r="E173" i="71"/>
  <c r="E174" i="71"/>
  <c r="E175" i="71"/>
  <c r="E176" i="71"/>
  <c r="E177" i="71"/>
  <c r="E178" i="71"/>
  <c r="E179" i="71"/>
  <c r="E180" i="71"/>
  <c r="E181" i="71"/>
  <c r="E182" i="71"/>
  <c r="E183" i="71"/>
  <c r="E184" i="71"/>
  <c r="E185" i="71"/>
  <c r="E186" i="71"/>
  <c r="E187" i="71"/>
  <c r="E188" i="71"/>
  <c r="E189" i="71"/>
  <c r="E190" i="71"/>
  <c r="E191" i="71"/>
  <c r="E192" i="71"/>
  <c r="E193" i="71"/>
  <c r="E194" i="71"/>
  <c r="E195" i="71"/>
  <c r="E196" i="71"/>
  <c r="E197" i="71"/>
  <c r="E198" i="71"/>
  <c r="E199" i="71"/>
  <c r="E200" i="71"/>
  <c r="E201" i="71"/>
  <c r="E202" i="71"/>
  <c r="E203" i="71"/>
  <c r="E204" i="71"/>
  <c r="E205" i="71"/>
  <c r="E206" i="71"/>
  <c r="E207" i="71"/>
  <c r="E208" i="71"/>
  <c r="E209" i="71"/>
  <c r="E210" i="71"/>
  <c r="E211" i="71"/>
  <c r="E212" i="71"/>
  <c r="E213" i="71"/>
  <c r="E214" i="71"/>
  <c r="E215" i="71"/>
  <c r="E216" i="71"/>
  <c r="E217" i="71"/>
  <c r="E218" i="71"/>
  <c r="E219" i="71"/>
  <c r="E220" i="71"/>
  <c r="E221" i="71"/>
  <c r="E222" i="71"/>
  <c r="E223" i="71"/>
  <c r="E224" i="71"/>
  <c r="E225" i="71"/>
  <c r="E226" i="71"/>
  <c r="E227" i="71"/>
  <c r="E228" i="71"/>
  <c r="E229" i="71"/>
  <c r="E230" i="71"/>
  <c r="E231" i="71"/>
  <c r="E232" i="71"/>
  <c r="E233" i="71"/>
  <c r="E234" i="71"/>
  <c r="E235" i="71"/>
  <c r="E236" i="71"/>
  <c r="E237" i="71"/>
  <c r="E238" i="71"/>
  <c r="E239" i="71"/>
  <c r="E240" i="71"/>
  <c r="E241" i="71"/>
  <c r="E242" i="71"/>
  <c r="E243" i="71"/>
  <c r="E244" i="71"/>
  <c r="E245" i="71"/>
  <c r="E246" i="71"/>
  <c r="E247" i="71"/>
  <c r="E248" i="71"/>
  <c r="E249" i="71"/>
  <c r="E250" i="71"/>
  <c r="E251" i="71"/>
  <c r="E252" i="71"/>
  <c r="E253" i="71"/>
  <c r="E254" i="71"/>
  <c r="E255" i="71"/>
  <c r="E256" i="71"/>
  <c r="E257" i="71"/>
  <c r="E258" i="71"/>
  <c r="E259" i="71"/>
  <c r="E260" i="71"/>
  <c r="E261" i="71"/>
  <c r="E262" i="71"/>
  <c r="E263" i="71"/>
  <c r="E264" i="71"/>
  <c r="E265" i="71"/>
  <c r="E266" i="71"/>
  <c r="E267" i="71"/>
  <c r="E268" i="71"/>
  <c r="E269" i="71"/>
  <c r="E270" i="71"/>
  <c r="E271" i="71"/>
  <c r="E272" i="71"/>
  <c r="E273" i="71"/>
  <c r="E274" i="71"/>
  <c r="E275" i="71"/>
  <c r="E276" i="71"/>
  <c r="E277" i="71"/>
  <c r="E278" i="71"/>
  <c r="E279" i="71"/>
  <c r="E280" i="71"/>
  <c r="E281" i="71"/>
  <c r="E282" i="71"/>
  <c r="E283" i="71"/>
  <c r="E284" i="71"/>
  <c r="E285" i="71"/>
  <c r="E286" i="71"/>
  <c r="E287" i="71"/>
  <c r="E288" i="71"/>
  <c r="E289" i="71"/>
  <c r="E290" i="71"/>
  <c r="E291" i="71"/>
  <c r="E292" i="71"/>
  <c r="E293" i="71"/>
  <c r="E294" i="71"/>
  <c r="E295" i="71"/>
  <c r="E296" i="71"/>
  <c r="E297" i="71"/>
  <c r="E298" i="71"/>
  <c r="E299" i="71"/>
  <c r="E300" i="71"/>
  <c r="E301" i="71"/>
  <c r="E302" i="71"/>
  <c r="E303" i="71"/>
  <c r="E304" i="71"/>
  <c r="E305" i="71"/>
  <c r="E306" i="71"/>
  <c r="E307" i="71"/>
  <c r="E308" i="71"/>
  <c r="E309" i="71"/>
  <c r="E310" i="71"/>
  <c r="E311" i="71"/>
  <c r="E312" i="71"/>
  <c r="E313" i="71"/>
  <c r="E314" i="71"/>
  <c r="E315" i="71"/>
  <c r="E316" i="71"/>
  <c r="E317" i="71"/>
  <c r="E318" i="71"/>
  <c r="E319" i="71"/>
  <c r="E320" i="71"/>
  <c r="E321" i="71"/>
  <c r="E322" i="71"/>
  <c r="E323" i="71"/>
  <c r="E324" i="71"/>
  <c r="E325" i="71"/>
  <c r="E326" i="71"/>
  <c r="E327" i="71"/>
  <c r="E328" i="71"/>
  <c r="E329" i="71"/>
  <c r="E330" i="71"/>
  <c r="E331" i="71"/>
  <c r="E332" i="71"/>
  <c r="E333" i="71"/>
  <c r="E334" i="71"/>
  <c r="E335" i="71"/>
  <c r="E336" i="71"/>
  <c r="E337" i="71"/>
  <c r="E338" i="71"/>
  <c r="E339" i="71"/>
  <c r="E340" i="71"/>
  <c r="E341" i="71"/>
  <c r="E342" i="71"/>
  <c r="E343" i="71"/>
  <c r="E344" i="71"/>
  <c r="E345" i="71"/>
  <c r="E346" i="71"/>
  <c r="E347" i="71"/>
  <c r="E348" i="71"/>
  <c r="E349" i="71"/>
  <c r="E350" i="71"/>
  <c r="E351" i="71"/>
  <c r="E352" i="71"/>
  <c r="E353" i="71"/>
  <c r="E354" i="71"/>
  <c r="E355" i="71"/>
  <c r="E356" i="71"/>
  <c r="E357" i="71"/>
  <c r="E358" i="71"/>
  <c r="E359" i="71"/>
  <c r="E360" i="71"/>
  <c r="E361" i="71"/>
  <c r="E362" i="71"/>
  <c r="E363" i="71"/>
  <c r="E364" i="71"/>
  <c r="E365" i="71"/>
  <c r="E366" i="71"/>
  <c r="E367" i="71"/>
  <c r="E368" i="71"/>
  <c r="E369" i="71"/>
  <c r="E370" i="71"/>
  <c r="E371" i="71"/>
  <c r="E372" i="71"/>
  <c r="E373" i="71"/>
  <c r="E374" i="71"/>
  <c r="E375" i="71"/>
  <c r="E376" i="71"/>
  <c r="E377" i="71"/>
  <c r="E378" i="71"/>
  <c r="E379" i="71"/>
  <c r="E380" i="71"/>
  <c r="E381" i="71"/>
  <c r="E382" i="71"/>
  <c r="E383" i="71"/>
  <c r="E384" i="71"/>
  <c r="E385" i="71"/>
  <c r="E386" i="71"/>
  <c r="E387" i="71"/>
  <c r="E388" i="71"/>
  <c r="E389" i="71"/>
  <c r="E390" i="71"/>
  <c r="E391" i="71"/>
  <c r="E392" i="71"/>
  <c r="E393" i="71"/>
  <c r="E394" i="71"/>
  <c r="E395" i="71"/>
  <c r="E396" i="71"/>
  <c r="E397" i="71"/>
  <c r="E398" i="71"/>
  <c r="E399" i="71"/>
  <c r="E400" i="71"/>
  <c r="E401" i="71"/>
  <c r="E402" i="71"/>
  <c r="E403" i="71"/>
  <c r="E404" i="71"/>
  <c r="E405" i="71"/>
  <c r="E406" i="71"/>
  <c r="E407" i="71"/>
  <c r="E408" i="71"/>
  <c r="E409" i="71"/>
  <c r="E410" i="71"/>
  <c r="E411" i="71"/>
  <c r="E412" i="71"/>
  <c r="E413" i="71"/>
  <c r="E414" i="71"/>
  <c r="E415" i="71"/>
  <c r="E416" i="71"/>
  <c r="E417" i="71"/>
  <c r="E418" i="71"/>
  <c r="E419" i="71"/>
  <c r="E420" i="71"/>
  <c r="E421" i="71"/>
  <c r="E422" i="71"/>
  <c r="E423" i="71"/>
  <c r="E424" i="71"/>
  <c r="E425" i="71"/>
  <c r="E426" i="71"/>
  <c r="E427" i="71"/>
  <c r="E428" i="71"/>
  <c r="E429" i="71"/>
  <c r="E430" i="71"/>
  <c r="E431" i="71"/>
  <c r="E432" i="71"/>
  <c r="E433" i="71"/>
  <c r="E434" i="71"/>
  <c r="E435" i="71"/>
  <c r="E436" i="71"/>
  <c r="E437" i="71"/>
  <c r="E438" i="71"/>
  <c r="E439" i="71"/>
  <c r="E440" i="71"/>
  <c r="E441" i="71"/>
  <c r="E442" i="71"/>
  <c r="E443" i="71"/>
  <c r="E444" i="71"/>
  <c r="E445" i="71"/>
  <c r="E446" i="71"/>
  <c r="E447" i="71"/>
  <c r="E448" i="71"/>
  <c r="E449" i="71"/>
  <c r="E450" i="71"/>
  <c r="E451" i="71"/>
  <c r="E452" i="71"/>
  <c r="E453" i="71"/>
  <c r="E454" i="71"/>
  <c r="E455" i="71"/>
  <c r="E456" i="71"/>
  <c r="E457" i="71"/>
  <c r="E458" i="71"/>
  <c r="E459" i="71"/>
  <c r="E460" i="71"/>
  <c r="E461" i="71"/>
  <c r="E462" i="71"/>
  <c r="E463" i="71"/>
  <c r="E464" i="71"/>
  <c r="E465" i="71"/>
  <c r="E466" i="71"/>
  <c r="E467" i="71"/>
  <c r="E468" i="71"/>
  <c r="E469" i="71"/>
  <c r="E470" i="71"/>
  <c r="E471" i="71"/>
  <c r="E472" i="71"/>
  <c r="E473" i="71"/>
  <c r="E474" i="71"/>
  <c r="E475" i="71"/>
  <c r="E476" i="71"/>
  <c r="E477" i="71"/>
  <c r="E478" i="71"/>
  <c r="E479" i="71"/>
  <c r="E480" i="71"/>
  <c r="E481" i="71"/>
  <c r="E482" i="71"/>
  <c r="E483" i="71"/>
  <c r="E484" i="71"/>
  <c r="E485" i="71"/>
  <c r="E486" i="71"/>
  <c r="E487" i="71"/>
  <c r="E488" i="71"/>
  <c r="E489" i="71"/>
  <c r="E490" i="71"/>
  <c r="E491" i="71"/>
  <c r="E492" i="71"/>
  <c r="E493" i="71"/>
  <c r="E494" i="71"/>
  <c r="E495" i="71"/>
  <c r="E496" i="71"/>
  <c r="E497" i="71"/>
  <c r="E498" i="71"/>
  <c r="E499" i="71"/>
  <c r="E500" i="71"/>
  <c r="E501" i="71"/>
  <c r="E502" i="71"/>
  <c r="E503" i="71"/>
  <c r="E504" i="71"/>
  <c r="E505" i="71"/>
  <c r="E506" i="71"/>
  <c r="E507" i="71"/>
  <c r="E508" i="71"/>
  <c r="E509" i="71"/>
  <c r="E2" i="71"/>
  <c r="F2" i="71"/>
  <c r="F3" i="71" l="1"/>
  <c r="F4" i="71"/>
  <c r="F5" i="71"/>
  <c r="F6" i="71"/>
  <c r="F7" i="71"/>
  <c r="F8" i="71"/>
  <c r="F9" i="71"/>
  <c r="F10" i="71"/>
  <c r="F11" i="71"/>
  <c r="F12" i="71"/>
  <c r="F13" i="71"/>
  <c r="F14" i="71"/>
  <c r="F15" i="71"/>
  <c r="F16" i="71"/>
  <c r="F17" i="71"/>
  <c r="F18" i="71"/>
  <c r="F19" i="71"/>
  <c r="F20" i="71"/>
  <c r="F21" i="71"/>
  <c r="F22" i="71"/>
  <c r="F23" i="71"/>
  <c r="F24" i="71"/>
  <c r="F25" i="71"/>
  <c r="F26" i="71"/>
  <c r="F27" i="71"/>
  <c r="F28" i="71"/>
  <c r="F29" i="71"/>
  <c r="F30" i="71"/>
  <c r="F31" i="71"/>
  <c r="F32" i="71"/>
  <c r="F33" i="71"/>
  <c r="F34" i="71"/>
  <c r="F35" i="71"/>
  <c r="F36" i="71"/>
  <c r="F37" i="71"/>
  <c r="F38" i="71"/>
  <c r="F39" i="71"/>
  <c r="F40" i="71"/>
  <c r="F41" i="71"/>
  <c r="F42" i="71"/>
  <c r="F43" i="71"/>
  <c r="F44" i="71"/>
  <c r="F45" i="71"/>
  <c r="F46" i="71"/>
  <c r="F47" i="71"/>
  <c r="F48" i="71"/>
  <c r="F49" i="71"/>
  <c r="F50" i="71"/>
  <c r="F51" i="71"/>
  <c r="F52" i="71"/>
  <c r="F53" i="71"/>
  <c r="F54" i="71"/>
  <c r="F55" i="71"/>
  <c r="F56" i="71"/>
  <c r="F57" i="71"/>
  <c r="F58" i="71"/>
  <c r="F59" i="71"/>
  <c r="F60" i="71"/>
  <c r="F61" i="71"/>
  <c r="F62" i="71"/>
  <c r="F63" i="71"/>
  <c r="F64" i="71"/>
  <c r="F65" i="71"/>
  <c r="F66" i="71"/>
  <c r="F67" i="71"/>
  <c r="F68" i="71"/>
  <c r="F69" i="71"/>
  <c r="F70" i="71"/>
  <c r="F71" i="71"/>
  <c r="F72" i="71"/>
  <c r="F73" i="71"/>
  <c r="F74" i="71"/>
  <c r="F75" i="71"/>
  <c r="F76" i="71"/>
  <c r="F77" i="71"/>
  <c r="F78" i="71"/>
  <c r="F79" i="71"/>
  <c r="F80" i="71"/>
  <c r="F81" i="71"/>
  <c r="F82" i="71"/>
  <c r="F83" i="71"/>
  <c r="F84" i="71"/>
  <c r="F85" i="71"/>
  <c r="F86" i="71"/>
  <c r="F87" i="71"/>
  <c r="F88" i="71"/>
  <c r="F89" i="71"/>
  <c r="F90" i="71"/>
  <c r="F91" i="71"/>
  <c r="F92" i="71"/>
  <c r="F93" i="71"/>
  <c r="F94" i="71"/>
  <c r="F95" i="71"/>
  <c r="F96" i="71"/>
  <c r="F97" i="71"/>
  <c r="F98" i="71"/>
  <c r="F99" i="71"/>
  <c r="F100" i="71"/>
  <c r="F101" i="71"/>
  <c r="F102" i="71"/>
  <c r="F103" i="71"/>
  <c r="F104" i="71"/>
  <c r="F105" i="71"/>
  <c r="F106" i="71"/>
  <c r="F107" i="71"/>
  <c r="F108" i="71"/>
  <c r="F109" i="71"/>
  <c r="F110" i="71"/>
  <c r="F111" i="71"/>
  <c r="F112" i="71"/>
  <c r="F113" i="71"/>
  <c r="F114" i="71"/>
  <c r="F115" i="71"/>
  <c r="F116" i="71"/>
  <c r="F117" i="71"/>
  <c r="F118" i="71"/>
  <c r="F119" i="71"/>
  <c r="F120" i="71"/>
  <c r="F121" i="71"/>
  <c r="F122" i="71"/>
  <c r="F123" i="71"/>
  <c r="F124" i="71"/>
  <c r="F125" i="71"/>
  <c r="F126" i="71"/>
  <c r="F127" i="71"/>
  <c r="F128" i="71"/>
  <c r="F129" i="71"/>
  <c r="F130" i="71"/>
  <c r="F131" i="71"/>
  <c r="F132" i="71"/>
  <c r="F133" i="71"/>
  <c r="F134" i="71"/>
  <c r="F135" i="71"/>
  <c r="F136" i="71"/>
  <c r="F137" i="71"/>
  <c r="F138" i="71"/>
  <c r="F139" i="71"/>
  <c r="F140" i="71"/>
  <c r="F141" i="71"/>
  <c r="F142" i="71"/>
  <c r="F143" i="71"/>
  <c r="F144" i="71"/>
  <c r="F145" i="71"/>
  <c r="F146" i="71"/>
  <c r="F147" i="71"/>
  <c r="F148" i="71"/>
  <c r="F149" i="71"/>
  <c r="F150" i="71"/>
  <c r="F151" i="71"/>
  <c r="F152" i="71"/>
  <c r="F153" i="71"/>
  <c r="F154" i="71"/>
  <c r="F155" i="71"/>
  <c r="F156" i="71"/>
  <c r="F157" i="71"/>
  <c r="F158" i="71"/>
  <c r="F159" i="71"/>
  <c r="F160" i="71"/>
  <c r="F161" i="71"/>
  <c r="F162" i="71"/>
  <c r="F163" i="71"/>
  <c r="F164" i="71"/>
  <c r="F165" i="71"/>
  <c r="F166" i="71"/>
  <c r="F167" i="71"/>
  <c r="F168" i="71"/>
  <c r="F169" i="71"/>
  <c r="F170" i="71"/>
  <c r="F171" i="71"/>
  <c r="F172" i="71"/>
  <c r="F173" i="71"/>
  <c r="F174" i="71"/>
  <c r="F175" i="71"/>
  <c r="F176" i="71"/>
  <c r="F177" i="71"/>
  <c r="F178" i="71"/>
  <c r="F179" i="71"/>
  <c r="F180" i="71"/>
  <c r="F181" i="71"/>
  <c r="F182" i="71"/>
  <c r="F183" i="71"/>
  <c r="F184" i="71"/>
  <c r="F185" i="71"/>
  <c r="F186" i="71"/>
  <c r="F187" i="71"/>
  <c r="F188" i="71"/>
  <c r="F189" i="71"/>
  <c r="F190" i="71"/>
  <c r="F191" i="71"/>
  <c r="F192" i="71"/>
  <c r="F193" i="71"/>
  <c r="F194" i="71"/>
  <c r="F195" i="71"/>
  <c r="F196" i="71"/>
  <c r="F197" i="71"/>
  <c r="F198" i="71"/>
  <c r="F199" i="71"/>
  <c r="F200" i="71"/>
  <c r="F201" i="71"/>
  <c r="F202" i="71"/>
  <c r="F203" i="71"/>
  <c r="F204" i="71"/>
  <c r="F205" i="71"/>
  <c r="F206" i="71"/>
  <c r="F207" i="71"/>
  <c r="F208" i="71"/>
  <c r="F209" i="71"/>
  <c r="F210" i="71"/>
  <c r="F211" i="71"/>
  <c r="F212" i="71"/>
  <c r="F213" i="71"/>
  <c r="F214" i="71"/>
  <c r="F215" i="71"/>
  <c r="F216" i="71"/>
  <c r="F217" i="71"/>
  <c r="F218" i="71"/>
  <c r="F219" i="71"/>
  <c r="F220" i="71"/>
  <c r="F221" i="71"/>
  <c r="F222" i="71"/>
  <c r="F223" i="71"/>
  <c r="F224" i="71"/>
  <c r="F225" i="71"/>
  <c r="F226" i="71"/>
  <c r="F227" i="71"/>
  <c r="F228" i="71"/>
  <c r="F229" i="71"/>
  <c r="F230" i="71"/>
  <c r="F231" i="71"/>
  <c r="F232" i="71"/>
  <c r="F233" i="71"/>
  <c r="F234" i="71"/>
  <c r="F235" i="71"/>
  <c r="F236" i="71"/>
  <c r="F237" i="71"/>
  <c r="F238" i="71"/>
  <c r="F239" i="71"/>
  <c r="F240" i="71"/>
  <c r="F241" i="71"/>
  <c r="F242" i="71"/>
  <c r="F243" i="71"/>
  <c r="F244" i="71"/>
  <c r="F245" i="71"/>
  <c r="F246" i="71"/>
  <c r="F247" i="71"/>
  <c r="F248" i="71"/>
  <c r="F249" i="71"/>
  <c r="F250" i="71"/>
  <c r="F251" i="71"/>
  <c r="F252" i="71"/>
  <c r="F253" i="71"/>
  <c r="F254" i="71"/>
  <c r="F255" i="71"/>
  <c r="F256" i="71"/>
  <c r="F257" i="71"/>
  <c r="F258" i="71"/>
  <c r="F259" i="71"/>
  <c r="F260" i="71"/>
  <c r="F261" i="71"/>
  <c r="F262" i="71"/>
  <c r="F263" i="71"/>
  <c r="F264" i="71"/>
  <c r="F265" i="71"/>
  <c r="F266" i="71"/>
  <c r="F267" i="71"/>
  <c r="F268" i="71"/>
  <c r="F269" i="71"/>
  <c r="F270" i="71"/>
  <c r="F271" i="71"/>
  <c r="F272" i="71"/>
  <c r="F273" i="71"/>
  <c r="F274" i="71"/>
  <c r="F275" i="71"/>
  <c r="F276" i="71"/>
  <c r="F277" i="71"/>
  <c r="F278" i="71"/>
  <c r="F279" i="71"/>
  <c r="F280" i="71"/>
  <c r="F281" i="71"/>
  <c r="F282" i="71"/>
  <c r="F283" i="71"/>
  <c r="F284" i="71"/>
  <c r="F285" i="71"/>
  <c r="F286" i="71"/>
  <c r="F287" i="71"/>
  <c r="F288" i="71"/>
  <c r="F289" i="71"/>
  <c r="F290" i="71"/>
  <c r="F291" i="71"/>
  <c r="F292" i="71"/>
  <c r="F293" i="71"/>
  <c r="F294" i="71"/>
  <c r="F295" i="71"/>
  <c r="F296" i="71"/>
  <c r="F297" i="71"/>
  <c r="F298" i="71"/>
  <c r="F299" i="71"/>
  <c r="F300" i="71"/>
  <c r="F301" i="71"/>
  <c r="F302" i="71"/>
  <c r="F303" i="71"/>
  <c r="F304" i="71"/>
  <c r="F305" i="71"/>
  <c r="F306" i="71"/>
  <c r="F307" i="71"/>
  <c r="F308" i="71"/>
  <c r="F309" i="71"/>
  <c r="F310" i="71"/>
  <c r="F311" i="71"/>
  <c r="F312" i="71"/>
  <c r="F313" i="71"/>
  <c r="F314" i="71"/>
  <c r="F315" i="71"/>
  <c r="F316" i="71"/>
  <c r="F317" i="71"/>
  <c r="F318" i="71"/>
  <c r="F319" i="71"/>
  <c r="F320" i="71"/>
  <c r="F321" i="71"/>
  <c r="F322" i="71"/>
  <c r="F323" i="71"/>
  <c r="F324" i="71"/>
  <c r="F325" i="71"/>
  <c r="F326" i="71"/>
  <c r="F327" i="71"/>
  <c r="F328" i="71"/>
  <c r="F329" i="71"/>
  <c r="F330" i="71"/>
  <c r="F331" i="71"/>
  <c r="F332" i="71"/>
  <c r="F333" i="71"/>
  <c r="F334" i="71"/>
  <c r="F335" i="71"/>
  <c r="F336" i="71"/>
  <c r="F337" i="71"/>
  <c r="F338" i="71"/>
  <c r="F339" i="71"/>
  <c r="F340" i="71"/>
  <c r="F341" i="71"/>
  <c r="F342" i="71"/>
  <c r="F343" i="71"/>
  <c r="F344" i="71"/>
  <c r="F345" i="71"/>
  <c r="F346" i="71"/>
  <c r="F347" i="71"/>
  <c r="F348" i="71"/>
  <c r="F349" i="71"/>
  <c r="F350" i="71"/>
  <c r="F351" i="71"/>
  <c r="F352" i="71"/>
  <c r="F353" i="71"/>
  <c r="F354" i="71"/>
  <c r="F355" i="71"/>
  <c r="F356" i="71"/>
  <c r="F357" i="71"/>
  <c r="F358" i="71"/>
  <c r="F359" i="71"/>
  <c r="F360" i="71"/>
  <c r="F361" i="71"/>
  <c r="F362" i="71"/>
  <c r="F363" i="71"/>
  <c r="F364" i="71"/>
  <c r="F365" i="71"/>
  <c r="F366" i="71"/>
  <c r="F367" i="71"/>
  <c r="F368" i="71"/>
  <c r="F369" i="71"/>
  <c r="F370" i="71"/>
  <c r="F371" i="71"/>
  <c r="F372" i="71"/>
  <c r="F373" i="71"/>
  <c r="F374" i="71"/>
  <c r="F375" i="71"/>
  <c r="F376" i="71"/>
  <c r="F377" i="71"/>
  <c r="F378" i="71"/>
  <c r="F379" i="71"/>
  <c r="F380" i="71"/>
  <c r="F381" i="71"/>
  <c r="F382" i="71"/>
  <c r="F383" i="71"/>
  <c r="F384" i="71"/>
  <c r="F385" i="71"/>
  <c r="F386" i="71"/>
  <c r="F387" i="71"/>
  <c r="F388" i="71"/>
  <c r="F389" i="71"/>
  <c r="F390" i="71"/>
  <c r="F391" i="71"/>
  <c r="F392" i="71"/>
  <c r="F393" i="71"/>
  <c r="F394" i="71"/>
  <c r="F395" i="71"/>
  <c r="F396" i="71"/>
  <c r="F397" i="71"/>
  <c r="F398" i="71"/>
  <c r="F399" i="71"/>
  <c r="F400" i="71"/>
  <c r="F401" i="71"/>
  <c r="F402" i="71"/>
  <c r="F403" i="71"/>
  <c r="F404" i="71"/>
  <c r="F405" i="71"/>
  <c r="F406" i="71"/>
  <c r="F407" i="71"/>
  <c r="F408" i="71"/>
  <c r="F409" i="71"/>
  <c r="F410" i="71"/>
  <c r="F411" i="71"/>
  <c r="F412" i="71"/>
  <c r="F413" i="71"/>
  <c r="F414" i="71"/>
  <c r="F415" i="71"/>
  <c r="F416" i="71"/>
  <c r="F417" i="71"/>
  <c r="F418" i="71"/>
  <c r="F419" i="71"/>
  <c r="F420" i="71"/>
  <c r="F421" i="71"/>
  <c r="F422" i="71"/>
  <c r="F423" i="71"/>
  <c r="F424" i="71"/>
  <c r="F425" i="71"/>
  <c r="F426" i="71"/>
  <c r="F427" i="71"/>
  <c r="F428" i="71"/>
  <c r="F429" i="71"/>
  <c r="F430" i="71"/>
  <c r="F431" i="71"/>
  <c r="F432" i="71"/>
  <c r="F433" i="71"/>
  <c r="F434" i="71"/>
  <c r="F435" i="71"/>
  <c r="F436" i="71"/>
  <c r="F437" i="71"/>
  <c r="F438" i="71"/>
  <c r="F439" i="71"/>
  <c r="F440" i="71"/>
  <c r="F441" i="71"/>
  <c r="F442" i="71"/>
  <c r="F443" i="71"/>
  <c r="F444" i="71"/>
  <c r="F445" i="71"/>
  <c r="F446" i="71"/>
  <c r="F447" i="71"/>
  <c r="F448" i="71"/>
  <c r="F449" i="71"/>
  <c r="F450" i="71"/>
  <c r="F451" i="71"/>
  <c r="F452" i="71"/>
  <c r="F453" i="71"/>
  <c r="F454" i="71"/>
  <c r="F455" i="71"/>
  <c r="F456" i="71"/>
  <c r="F457" i="71"/>
  <c r="F458" i="71"/>
  <c r="F459" i="71"/>
  <c r="F460" i="71"/>
  <c r="F461" i="71"/>
  <c r="F462" i="71"/>
  <c r="F463" i="71"/>
  <c r="F464" i="71"/>
  <c r="F465" i="71"/>
  <c r="F466" i="71"/>
  <c r="F467" i="71"/>
  <c r="F468" i="71"/>
  <c r="F469" i="71"/>
  <c r="F470" i="71"/>
  <c r="F471" i="71"/>
  <c r="F472" i="71"/>
  <c r="F473" i="71"/>
  <c r="F474" i="71"/>
  <c r="F475" i="71"/>
  <c r="F476" i="71"/>
  <c r="F477" i="71"/>
  <c r="F478" i="71"/>
  <c r="F479" i="71"/>
  <c r="F480" i="71"/>
  <c r="F481" i="71"/>
  <c r="F482" i="71"/>
  <c r="F483" i="71"/>
  <c r="F484" i="71"/>
  <c r="F485" i="71"/>
  <c r="F486" i="71"/>
  <c r="F487" i="71"/>
  <c r="F488" i="71"/>
  <c r="F489" i="71"/>
  <c r="F490" i="71"/>
  <c r="F491" i="71"/>
  <c r="F492" i="71"/>
  <c r="F493" i="71"/>
  <c r="F494" i="71"/>
  <c r="F495" i="71"/>
  <c r="F496" i="71"/>
  <c r="F497" i="71"/>
  <c r="F498" i="71"/>
  <c r="F499" i="71"/>
  <c r="F500" i="71"/>
  <c r="F501" i="71"/>
  <c r="F502" i="71"/>
  <c r="F503" i="71"/>
  <c r="F504" i="71"/>
  <c r="F505" i="71"/>
  <c r="F506" i="71"/>
  <c r="F507" i="71"/>
  <c r="F508" i="71"/>
  <c r="F509" i="71"/>
  <c r="D3" i="71"/>
  <c r="D4" i="71"/>
  <c r="D5" i="71"/>
  <c r="D6" i="71"/>
  <c r="D7" i="71"/>
  <c r="D8" i="71"/>
  <c r="D9" i="71"/>
  <c r="D10" i="71"/>
  <c r="D11" i="71"/>
  <c r="D12" i="71"/>
  <c r="D13" i="71"/>
  <c r="D14" i="71"/>
  <c r="D15" i="71"/>
  <c r="D16" i="71"/>
  <c r="D17" i="71"/>
  <c r="D18" i="71"/>
  <c r="D19" i="71"/>
  <c r="D20" i="71"/>
  <c r="D21" i="71"/>
  <c r="D22" i="71"/>
  <c r="D23" i="71"/>
  <c r="D24" i="71"/>
  <c r="D25" i="71"/>
  <c r="D26" i="71"/>
  <c r="D27" i="71"/>
  <c r="D28" i="71"/>
  <c r="D29" i="71"/>
  <c r="D30" i="71"/>
  <c r="D31" i="71"/>
  <c r="D32" i="71"/>
  <c r="D33" i="71"/>
  <c r="D34" i="71"/>
  <c r="D35" i="71"/>
  <c r="D36" i="71"/>
  <c r="D37" i="71"/>
  <c r="D38" i="71"/>
  <c r="D39" i="71"/>
  <c r="D40" i="71"/>
  <c r="D41" i="71"/>
  <c r="D42" i="71"/>
  <c r="D43" i="71"/>
  <c r="D44" i="71"/>
  <c r="D45" i="71"/>
  <c r="D46" i="71"/>
  <c r="D47" i="71"/>
  <c r="D48" i="71"/>
  <c r="D49" i="71"/>
  <c r="D50" i="71"/>
  <c r="D51" i="71"/>
  <c r="D52" i="71"/>
  <c r="D53" i="71"/>
  <c r="D54" i="71"/>
  <c r="D55" i="71"/>
  <c r="D56" i="71"/>
  <c r="D57" i="71"/>
  <c r="D58" i="71"/>
  <c r="D59" i="71"/>
  <c r="D60" i="71"/>
  <c r="D61" i="71"/>
  <c r="D62" i="71"/>
  <c r="D63" i="71"/>
  <c r="D64" i="71"/>
  <c r="D65" i="71"/>
  <c r="D66" i="71"/>
  <c r="D67" i="71"/>
  <c r="D68" i="71"/>
  <c r="D69" i="71"/>
  <c r="D70" i="71"/>
  <c r="D71" i="71"/>
  <c r="D72" i="71"/>
  <c r="D73" i="71"/>
  <c r="D74" i="71"/>
  <c r="D75" i="71"/>
  <c r="D76" i="71"/>
  <c r="D77" i="71"/>
  <c r="D78" i="71"/>
  <c r="D79" i="71"/>
  <c r="D80" i="71"/>
  <c r="D81" i="71"/>
  <c r="D82" i="71"/>
  <c r="D83" i="71"/>
  <c r="D84" i="71"/>
  <c r="D85" i="71"/>
  <c r="D86" i="71"/>
  <c r="D87" i="71"/>
  <c r="D88" i="71"/>
  <c r="D89" i="71"/>
  <c r="D90" i="71"/>
  <c r="D91" i="71"/>
  <c r="D92" i="71"/>
  <c r="D93" i="71"/>
  <c r="D94" i="71"/>
  <c r="D95" i="71"/>
  <c r="D96" i="71"/>
  <c r="D97" i="71"/>
  <c r="D98" i="71"/>
  <c r="D99" i="71"/>
  <c r="D100" i="71"/>
  <c r="D101" i="71"/>
  <c r="D102" i="71"/>
  <c r="D103" i="71"/>
  <c r="D104" i="71"/>
  <c r="D105" i="71"/>
  <c r="D106" i="71"/>
  <c r="D107" i="71"/>
  <c r="D108" i="71"/>
  <c r="D109" i="71"/>
  <c r="D110" i="71"/>
  <c r="D111" i="71"/>
  <c r="D112" i="71"/>
  <c r="D113" i="71"/>
  <c r="D114" i="71"/>
  <c r="D115" i="71"/>
  <c r="D116" i="71"/>
  <c r="D117" i="71"/>
  <c r="D118" i="71"/>
  <c r="D119" i="71"/>
  <c r="D120" i="71"/>
  <c r="D121" i="71"/>
  <c r="D122" i="71"/>
  <c r="D123" i="71"/>
  <c r="D124" i="71"/>
  <c r="D125" i="71"/>
  <c r="D126" i="71"/>
  <c r="D127" i="71"/>
  <c r="D128" i="71"/>
  <c r="D129" i="71"/>
  <c r="D130" i="71"/>
  <c r="D131" i="71"/>
  <c r="D132" i="71"/>
  <c r="D133" i="71"/>
  <c r="D134" i="71"/>
  <c r="D135" i="71"/>
  <c r="D136" i="71"/>
  <c r="D137" i="71"/>
  <c r="D138" i="71"/>
  <c r="D139" i="71"/>
  <c r="D140" i="71"/>
  <c r="D141" i="71"/>
  <c r="D142" i="71"/>
  <c r="D143" i="71"/>
  <c r="D144" i="71"/>
  <c r="D145" i="71"/>
  <c r="D146" i="71"/>
  <c r="D147" i="71"/>
  <c r="D148" i="71"/>
  <c r="D149" i="71"/>
  <c r="D150" i="71"/>
  <c r="D151" i="71"/>
  <c r="D152" i="71"/>
  <c r="D153" i="71"/>
  <c r="D154" i="71"/>
  <c r="D155" i="71"/>
  <c r="D156" i="71"/>
  <c r="D157" i="71"/>
  <c r="D158" i="71"/>
  <c r="D159" i="71"/>
  <c r="D160" i="71"/>
  <c r="D161" i="71"/>
  <c r="D162" i="71"/>
  <c r="D163" i="71"/>
  <c r="D164" i="71"/>
  <c r="D165" i="71"/>
  <c r="D166" i="71"/>
  <c r="D167" i="71"/>
  <c r="D168" i="71"/>
  <c r="D169" i="71"/>
  <c r="D170" i="71"/>
  <c r="D171" i="71"/>
  <c r="D172" i="71"/>
  <c r="D173" i="71"/>
  <c r="D174" i="71"/>
  <c r="D175" i="71"/>
  <c r="D176" i="71"/>
  <c r="D177" i="71"/>
  <c r="D178" i="71"/>
  <c r="D179" i="71"/>
  <c r="D180" i="71"/>
  <c r="D181" i="71"/>
  <c r="D182" i="71"/>
  <c r="D183" i="71"/>
  <c r="D184" i="71"/>
  <c r="D185" i="71"/>
  <c r="D186" i="71"/>
  <c r="D187" i="71"/>
  <c r="D188" i="71"/>
  <c r="D189" i="71"/>
  <c r="D190" i="71"/>
  <c r="D191" i="71"/>
  <c r="D192" i="71"/>
  <c r="D193" i="71"/>
  <c r="D194" i="71"/>
  <c r="D195" i="71"/>
  <c r="D196" i="71"/>
  <c r="D197" i="71"/>
  <c r="D198" i="71"/>
  <c r="D199" i="71"/>
  <c r="D200" i="71"/>
  <c r="D201" i="71"/>
  <c r="D202" i="71"/>
  <c r="D203" i="71"/>
  <c r="D204" i="71"/>
  <c r="D205" i="71"/>
  <c r="D206" i="71"/>
  <c r="D207" i="71"/>
  <c r="D208" i="71"/>
  <c r="D209" i="71"/>
  <c r="D210" i="71"/>
  <c r="D211" i="71"/>
  <c r="D212" i="71"/>
  <c r="D213" i="71"/>
  <c r="D214" i="71"/>
  <c r="D215" i="71"/>
  <c r="D216" i="71"/>
  <c r="D217" i="71"/>
  <c r="D218" i="71"/>
  <c r="D219" i="71"/>
  <c r="D220" i="71"/>
  <c r="D221" i="71"/>
  <c r="D222" i="71"/>
  <c r="D223" i="71"/>
  <c r="D224" i="71"/>
  <c r="D225" i="71"/>
  <c r="D226" i="71"/>
  <c r="D227" i="71"/>
  <c r="D228" i="71"/>
  <c r="D229" i="71"/>
  <c r="D230" i="71"/>
  <c r="D231" i="71"/>
  <c r="D232" i="71"/>
  <c r="D233" i="71"/>
  <c r="D234" i="71"/>
  <c r="D235" i="71"/>
  <c r="D236" i="71"/>
  <c r="D237" i="71"/>
  <c r="D238" i="71"/>
  <c r="D239" i="71"/>
  <c r="D240" i="71"/>
  <c r="D241" i="71"/>
  <c r="D242" i="71"/>
  <c r="D243" i="71"/>
  <c r="D244" i="71"/>
  <c r="D245" i="71"/>
  <c r="D246" i="71"/>
  <c r="D247" i="71"/>
  <c r="D248" i="71"/>
  <c r="D249" i="71"/>
  <c r="D250" i="71"/>
  <c r="D251" i="71"/>
  <c r="D252" i="71"/>
  <c r="D253" i="71"/>
  <c r="D254" i="71"/>
  <c r="D255" i="71"/>
  <c r="D256" i="71"/>
  <c r="D257" i="71"/>
  <c r="D258" i="71"/>
  <c r="D259" i="71"/>
  <c r="D260" i="71"/>
  <c r="D261" i="71"/>
  <c r="D262" i="71"/>
  <c r="D263" i="71"/>
  <c r="D264" i="71"/>
  <c r="D265" i="71"/>
  <c r="D266" i="71"/>
  <c r="D267" i="71"/>
  <c r="D268" i="71"/>
  <c r="D269" i="71"/>
  <c r="D270" i="71"/>
  <c r="D271" i="71"/>
  <c r="D272" i="71"/>
  <c r="D273" i="71"/>
  <c r="D274" i="71"/>
  <c r="D275" i="71"/>
  <c r="D276" i="71"/>
  <c r="D277" i="71"/>
  <c r="D278" i="71"/>
  <c r="D279" i="71"/>
  <c r="D280" i="71"/>
  <c r="D281" i="71"/>
  <c r="D282" i="71"/>
  <c r="D283" i="71"/>
  <c r="D284" i="71"/>
  <c r="D285" i="71"/>
  <c r="D286" i="71"/>
  <c r="D287" i="71"/>
  <c r="D288" i="71"/>
  <c r="D289" i="71"/>
  <c r="D290" i="71"/>
  <c r="D291" i="71"/>
  <c r="D292" i="71"/>
  <c r="D293" i="71"/>
  <c r="D294" i="71"/>
  <c r="D295" i="71"/>
  <c r="D296" i="71"/>
  <c r="D297" i="71"/>
  <c r="D298" i="71"/>
  <c r="D299" i="71"/>
  <c r="D300" i="71"/>
  <c r="D301" i="71"/>
  <c r="D302" i="71"/>
  <c r="D303" i="71"/>
  <c r="D304" i="71"/>
  <c r="D305" i="71"/>
  <c r="D306" i="71"/>
  <c r="D307" i="71"/>
  <c r="D308" i="71"/>
  <c r="D309" i="71"/>
  <c r="D310" i="71"/>
  <c r="D311" i="71"/>
  <c r="D312" i="71"/>
  <c r="D313" i="71"/>
  <c r="D314" i="71"/>
  <c r="D315" i="71"/>
  <c r="D316" i="71"/>
  <c r="D317" i="71"/>
  <c r="D318" i="71"/>
  <c r="D319" i="71"/>
  <c r="D320" i="71"/>
  <c r="D321" i="71"/>
  <c r="D322" i="71"/>
  <c r="D323" i="71"/>
  <c r="D324" i="71"/>
  <c r="D325" i="71"/>
  <c r="D326" i="71"/>
  <c r="D327" i="71"/>
  <c r="D328" i="71"/>
  <c r="D329" i="71"/>
  <c r="D330" i="71"/>
  <c r="D331" i="71"/>
  <c r="D332" i="71"/>
  <c r="D333" i="71"/>
  <c r="D334" i="71"/>
  <c r="D335" i="71"/>
  <c r="D336" i="71"/>
  <c r="D337" i="71"/>
  <c r="D338" i="71"/>
  <c r="D339" i="71"/>
  <c r="D340" i="71"/>
  <c r="D341" i="71"/>
  <c r="D342" i="71"/>
  <c r="D343" i="71"/>
  <c r="D344" i="71"/>
  <c r="D345" i="71"/>
  <c r="D346" i="71"/>
  <c r="D347" i="71"/>
  <c r="D348" i="71"/>
  <c r="D349" i="71"/>
  <c r="D350" i="71"/>
  <c r="D351" i="71"/>
  <c r="D352" i="71"/>
  <c r="D353" i="71"/>
  <c r="D354" i="71"/>
  <c r="D355" i="71"/>
  <c r="D356" i="71"/>
  <c r="D357" i="71"/>
  <c r="D358" i="71"/>
  <c r="D359" i="71"/>
  <c r="D360" i="71"/>
  <c r="D361" i="71"/>
  <c r="D362" i="71"/>
  <c r="D363" i="71"/>
  <c r="D364" i="71"/>
  <c r="D365" i="71"/>
  <c r="D366" i="71"/>
  <c r="D367" i="71"/>
  <c r="D368" i="71"/>
  <c r="D369" i="71"/>
  <c r="D370" i="71"/>
  <c r="D371" i="71"/>
  <c r="D372" i="71"/>
  <c r="D373" i="71"/>
  <c r="D374" i="71"/>
  <c r="D375" i="71"/>
  <c r="D376" i="71"/>
  <c r="D377" i="71"/>
  <c r="D378" i="71"/>
  <c r="D379" i="71"/>
  <c r="D380" i="71"/>
  <c r="D381" i="71"/>
  <c r="D382" i="71"/>
  <c r="D383" i="71"/>
  <c r="D384" i="71"/>
  <c r="D385" i="71"/>
  <c r="D386" i="71"/>
  <c r="D387" i="71"/>
  <c r="D388" i="71"/>
  <c r="D389" i="71"/>
  <c r="D390" i="71"/>
  <c r="D391" i="71"/>
  <c r="D392" i="71"/>
  <c r="D393" i="71"/>
  <c r="D394" i="71"/>
  <c r="D395" i="71"/>
  <c r="D396" i="71"/>
  <c r="D397" i="71"/>
  <c r="D398" i="71"/>
  <c r="D399" i="71"/>
  <c r="D400" i="71"/>
  <c r="D401" i="71"/>
  <c r="D402" i="71"/>
  <c r="D403" i="71"/>
  <c r="D404" i="71"/>
  <c r="D405" i="71"/>
  <c r="D406" i="71"/>
  <c r="D407" i="71"/>
  <c r="D408" i="71"/>
  <c r="D409" i="71"/>
  <c r="D410" i="71"/>
  <c r="D411" i="71"/>
  <c r="D412" i="71"/>
  <c r="D413" i="71"/>
  <c r="D414" i="71"/>
  <c r="D415" i="71"/>
  <c r="D416" i="71"/>
  <c r="D417" i="71"/>
  <c r="D418" i="71"/>
  <c r="D419" i="71"/>
  <c r="D420" i="71"/>
  <c r="D421" i="71"/>
  <c r="D422" i="71"/>
  <c r="D423" i="71"/>
  <c r="D424" i="71"/>
  <c r="D425" i="71"/>
  <c r="D426" i="71"/>
  <c r="D427" i="71"/>
  <c r="D428" i="71"/>
  <c r="D429" i="71"/>
  <c r="D430" i="71"/>
  <c r="D431" i="71"/>
  <c r="D432" i="71"/>
  <c r="D433" i="71"/>
  <c r="D434" i="71"/>
  <c r="D435" i="71"/>
  <c r="D436" i="71"/>
  <c r="D437" i="71"/>
  <c r="D438" i="71"/>
  <c r="D439" i="71"/>
  <c r="D440" i="71"/>
  <c r="D441" i="71"/>
  <c r="D442" i="71"/>
  <c r="D443" i="71"/>
  <c r="D444" i="71"/>
  <c r="D445" i="71"/>
  <c r="D446" i="71"/>
  <c r="D447" i="71"/>
  <c r="D448" i="71"/>
  <c r="D449" i="71"/>
  <c r="D450" i="71"/>
  <c r="D451" i="71"/>
  <c r="D452" i="71"/>
  <c r="D453" i="71"/>
  <c r="D454" i="71"/>
  <c r="D455" i="71"/>
  <c r="D456" i="71"/>
  <c r="D457" i="71"/>
  <c r="D458" i="71"/>
  <c r="D459" i="71"/>
  <c r="D460" i="71"/>
  <c r="D461" i="71"/>
  <c r="D462" i="71"/>
  <c r="D463" i="71"/>
  <c r="D464" i="71"/>
  <c r="D465" i="71"/>
  <c r="D466" i="71"/>
  <c r="D467" i="71"/>
  <c r="D468" i="71"/>
  <c r="D469" i="71"/>
  <c r="D470" i="71"/>
  <c r="D471" i="71"/>
  <c r="D472" i="71"/>
  <c r="D473" i="71"/>
  <c r="D474" i="71"/>
  <c r="D475" i="71"/>
  <c r="D476" i="71"/>
  <c r="D477" i="71"/>
  <c r="D478" i="71"/>
  <c r="D479" i="71"/>
  <c r="D480" i="71"/>
  <c r="D481" i="71"/>
  <c r="D482" i="71"/>
  <c r="D483" i="71"/>
  <c r="D484" i="71"/>
  <c r="D485" i="71"/>
  <c r="D486" i="71"/>
  <c r="D487" i="71"/>
  <c r="D488" i="71"/>
  <c r="D489" i="71"/>
  <c r="D490" i="71"/>
  <c r="D491" i="71"/>
  <c r="D492" i="71"/>
  <c r="D493" i="71"/>
  <c r="D494" i="71"/>
  <c r="D495" i="71"/>
  <c r="D496" i="71"/>
  <c r="D497" i="71"/>
  <c r="D498" i="71"/>
  <c r="D499" i="71"/>
  <c r="D500" i="71"/>
  <c r="D501" i="71"/>
  <c r="D502" i="71"/>
  <c r="D503" i="71"/>
  <c r="D504" i="71"/>
  <c r="D505" i="71"/>
  <c r="D506" i="71"/>
  <c r="D507" i="71"/>
  <c r="D508" i="71"/>
  <c r="D509" i="71"/>
  <c r="D2" i="71"/>
  <c r="C3" i="71"/>
  <c r="C4" i="71"/>
  <c r="C5" i="71"/>
  <c r="C6" i="71"/>
  <c r="C7" i="71"/>
  <c r="C8" i="71"/>
  <c r="C9" i="71"/>
  <c r="C10" i="71"/>
  <c r="C11" i="71"/>
  <c r="C12" i="71"/>
  <c r="C13" i="71"/>
  <c r="C14" i="71"/>
  <c r="C15" i="71"/>
  <c r="C16" i="71"/>
  <c r="C17" i="71"/>
  <c r="C18" i="71"/>
  <c r="C19" i="71"/>
  <c r="C20" i="71"/>
  <c r="C21" i="71"/>
  <c r="C22" i="71"/>
  <c r="C23" i="71"/>
  <c r="C24" i="71"/>
  <c r="C25" i="71"/>
  <c r="C26" i="71"/>
  <c r="C27" i="71"/>
  <c r="C28" i="71"/>
  <c r="C29" i="71"/>
  <c r="C30" i="71"/>
  <c r="C31" i="71"/>
  <c r="C32" i="71"/>
  <c r="C33" i="71"/>
  <c r="C34" i="71"/>
  <c r="C35" i="71"/>
  <c r="C36" i="71"/>
  <c r="C37" i="71"/>
  <c r="C38" i="71"/>
  <c r="C39" i="71"/>
  <c r="C40" i="71"/>
  <c r="C41" i="71"/>
  <c r="C42" i="71"/>
  <c r="C43" i="71"/>
  <c r="C44" i="71"/>
  <c r="C45" i="71"/>
  <c r="C46" i="71"/>
  <c r="C47" i="71"/>
  <c r="C48" i="71"/>
  <c r="C49" i="71"/>
  <c r="C50" i="71"/>
  <c r="C51" i="71"/>
  <c r="C52" i="71"/>
  <c r="C53" i="71"/>
  <c r="C54" i="71"/>
  <c r="C55" i="71"/>
  <c r="C56" i="71"/>
  <c r="C57" i="71"/>
  <c r="C58" i="71"/>
  <c r="C59" i="71"/>
  <c r="C60" i="71"/>
  <c r="C61" i="71"/>
  <c r="C62" i="71"/>
  <c r="C63" i="71"/>
  <c r="C64" i="71"/>
  <c r="C65" i="71"/>
  <c r="C66" i="71"/>
  <c r="C67" i="71"/>
  <c r="C68" i="71"/>
  <c r="C69" i="71"/>
  <c r="C70" i="71"/>
  <c r="C71" i="71"/>
  <c r="C72" i="71"/>
  <c r="C73" i="71"/>
  <c r="C74" i="71"/>
  <c r="C75" i="71"/>
  <c r="C76" i="71"/>
  <c r="C77" i="71"/>
  <c r="C78" i="71"/>
  <c r="C79" i="71"/>
  <c r="C80" i="71"/>
  <c r="C81" i="71"/>
  <c r="C82" i="71"/>
  <c r="C83" i="71"/>
  <c r="C84" i="71"/>
  <c r="C85" i="71"/>
  <c r="C86" i="71"/>
  <c r="C87" i="71"/>
  <c r="C88" i="71"/>
  <c r="C89" i="71"/>
  <c r="C90" i="71"/>
  <c r="C91" i="71"/>
  <c r="C92" i="71"/>
  <c r="C93" i="71"/>
  <c r="C94" i="71"/>
  <c r="C95" i="71"/>
  <c r="C96" i="71"/>
  <c r="C97" i="71"/>
  <c r="C98" i="71"/>
  <c r="C99" i="71"/>
  <c r="C100" i="71"/>
  <c r="C101" i="71"/>
  <c r="C102" i="71"/>
  <c r="C103" i="71"/>
  <c r="C104" i="71"/>
  <c r="C105" i="71"/>
  <c r="C106" i="71"/>
  <c r="C107" i="71"/>
  <c r="C108" i="71"/>
  <c r="C109" i="71"/>
  <c r="C110" i="71"/>
  <c r="C111" i="71"/>
  <c r="C112" i="71"/>
  <c r="C113" i="71"/>
  <c r="C114" i="71"/>
  <c r="C115" i="71"/>
  <c r="C116" i="71"/>
  <c r="C117" i="71"/>
  <c r="C118" i="71"/>
  <c r="C119" i="71"/>
  <c r="C120" i="71"/>
  <c r="C121" i="71"/>
  <c r="C122" i="71"/>
  <c r="C123" i="71"/>
  <c r="C124" i="71"/>
  <c r="C125" i="71"/>
  <c r="C126" i="71"/>
  <c r="C127" i="71"/>
  <c r="C128" i="71"/>
  <c r="C129" i="71"/>
  <c r="C130" i="71"/>
  <c r="C131" i="71"/>
  <c r="C132" i="71"/>
  <c r="C133" i="71"/>
  <c r="C134" i="71"/>
  <c r="C135" i="71"/>
  <c r="C136" i="71"/>
  <c r="C137" i="71"/>
  <c r="C138" i="71"/>
  <c r="C139" i="71"/>
  <c r="C140" i="71"/>
  <c r="C141" i="71"/>
  <c r="C142" i="71"/>
  <c r="C143" i="71"/>
  <c r="C144" i="71"/>
  <c r="C145" i="71"/>
  <c r="C146" i="71"/>
  <c r="C147" i="71"/>
  <c r="C148" i="71"/>
  <c r="C149" i="71"/>
  <c r="C150" i="71"/>
  <c r="C151" i="71"/>
  <c r="C152" i="71"/>
  <c r="C153" i="71"/>
  <c r="C154" i="71"/>
  <c r="C155" i="71"/>
  <c r="C156" i="71"/>
  <c r="C157" i="71"/>
  <c r="C158" i="71"/>
  <c r="C159" i="71"/>
  <c r="C160" i="71"/>
  <c r="C161" i="71"/>
  <c r="C162" i="71"/>
  <c r="C163" i="71"/>
  <c r="C164" i="71"/>
  <c r="C165" i="71"/>
  <c r="C166" i="71"/>
  <c r="C167" i="71"/>
  <c r="C168" i="71"/>
  <c r="C169" i="71"/>
  <c r="C170" i="71"/>
  <c r="C171" i="71"/>
  <c r="C172" i="71"/>
  <c r="C173" i="71"/>
  <c r="C174" i="71"/>
  <c r="C175" i="71"/>
  <c r="C176" i="71"/>
  <c r="C177" i="71"/>
  <c r="C178" i="71"/>
  <c r="C179" i="71"/>
  <c r="C180" i="71"/>
  <c r="C181" i="71"/>
  <c r="C182" i="71"/>
  <c r="C183" i="71"/>
  <c r="C184" i="71"/>
  <c r="C185" i="71"/>
  <c r="C186" i="71"/>
  <c r="C187" i="71"/>
  <c r="C188" i="71"/>
  <c r="C189" i="71"/>
  <c r="C190" i="71"/>
  <c r="C191" i="71"/>
  <c r="C192" i="71"/>
  <c r="C193" i="71"/>
  <c r="C194" i="71"/>
  <c r="C195" i="71"/>
  <c r="C196" i="71"/>
  <c r="C197" i="71"/>
  <c r="C198" i="71"/>
  <c r="C199" i="71"/>
  <c r="C200" i="71"/>
  <c r="C201" i="71"/>
  <c r="C202" i="71"/>
  <c r="C203" i="71"/>
  <c r="C204" i="71"/>
  <c r="C205" i="71"/>
  <c r="C206" i="71"/>
  <c r="C207" i="71"/>
  <c r="C208" i="71"/>
  <c r="C209" i="71"/>
  <c r="C210" i="71"/>
  <c r="C211" i="71"/>
  <c r="C212" i="71"/>
  <c r="C213" i="71"/>
  <c r="C214" i="71"/>
  <c r="C215" i="71"/>
  <c r="C216" i="71"/>
  <c r="C217" i="71"/>
  <c r="C218" i="71"/>
  <c r="C219" i="71"/>
  <c r="C220" i="71"/>
  <c r="C221" i="71"/>
  <c r="C222" i="71"/>
  <c r="C223" i="71"/>
  <c r="C224" i="71"/>
  <c r="C225" i="71"/>
  <c r="C226" i="71"/>
  <c r="C227" i="71"/>
  <c r="C228" i="71"/>
  <c r="C229" i="71"/>
  <c r="C230" i="71"/>
  <c r="C231" i="71"/>
  <c r="C232" i="71"/>
  <c r="C233" i="71"/>
  <c r="C234" i="71"/>
  <c r="C235" i="71"/>
  <c r="C236" i="71"/>
  <c r="C237" i="71"/>
  <c r="C238" i="71"/>
  <c r="C239" i="71"/>
  <c r="C240" i="71"/>
  <c r="C241" i="71"/>
  <c r="C242" i="71"/>
  <c r="C243" i="71"/>
  <c r="C244" i="71"/>
  <c r="C245" i="71"/>
  <c r="C246" i="71"/>
  <c r="C247" i="71"/>
  <c r="C248" i="71"/>
  <c r="C249" i="71"/>
  <c r="C250" i="71"/>
  <c r="C251" i="71"/>
  <c r="C252" i="71"/>
  <c r="C253" i="71"/>
  <c r="C254" i="71"/>
  <c r="C255" i="71"/>
  <c r="C256" i="71"/>
  <c r="C257" i="71"/>
  <c r="C258" i="71"/>
  <c r="C259" i="71"/>
  <c r="C260" i="71"/>
  <c r="C261" i="71"/>
  <c r="C262" i="71"/>
  <c r="C263" i="71"/>
  <c r="C264" i="71"/>
  <c r="C265" i="71"/>
  <c r="C266" i="71"/>
  <c r="C267" i="71"/>
  <c r="C268" i="71"/>
  <c r="C269" i="71"/>
  <c r="C270" i="71"/>
  <c r="C271" i="71"/>
  <c r="C272" i="71"/>
  <c r="C273" i="71"/>
  <c r="C274" i="71"/>
  <c r="C275" i="71"/>
  <c r="C276" i="71"/>
  <c r="C277" i="71"/>
  <c r="C278" i="71"/>
  <c r="C279" i="71"/>
  <c r="C280" i="71"/>
  <c r="C281" i="71"/>
  <c r="C282" i="71"/>
  <c r="C283" i="71"/>
  <c r="C284" i="71"/>
  <c r="C285" i="71"/>
  <c r="C286" i="71"/>
  <c r="C287" i="71"/>
  <c r="C288" i="71"/>
  <c r="C289" i="71"/>
  <c r="C290" i="71"/>
  <c r="C291" i="71"/>
  <c r="C292" i="71"/>
  <c r="C293" i="71"/>
  <c r="C294" i="71"/>
  <c r="C295" i="71"/>
  <c r="C296" i="71"/>
  <c r="C297" i="71"/>
  <c r="C298" i="71"/>
  <c r="C299" i="71"/>
  <c r="C300" i="71"/>
  <c r="C301" i="71"/>
  <c r="C302" i="71"/>
  <c r="C303" i="71"/>
  <c r="C304" i="71"/>
  <c r="C305" i="71"/>
  <c r="C306" i="71"/>
  <c r="C307" i="71"/>
  <c r="C308" i="71"/>
  <c r="C309" i="71"/>
  <c r="C310" i="71"/>
  <c r="C311" i="71"/>
  <c r="C312" i="71"/>
  <c r="C313" i="71"/>
  <c r="C314" i="71"/>
  <c r="C315" i="71"/>
  <c r="C316" i="71"/>
  <c r="C317" i="71"/>
  <c r="C318" i="71"/>
  <c r="C319" i="71"/>
  <c r="C320" i="71"/>
  <c r="C321" i="71"/>
  <c r="C322" i="71"/>
  <c r="C323" i="71"/>
  <c r="C324" i="71"/>
  <c r="C325" i="71"/>
  <c r="C326" i="71"/>
  <c r="C327" i="71"/>
  <c r="C328" i="71"/>
  <c r="C329" i="71"/>
  <c r="C330" i="71"/>
  <c r="C331" i="71"/>
  <c r="C332" i="71"/>
  <c r="C333" i="71"/>
  <c r="C334" i="71"/>
  <c r="C335" i="71"/>
  <c r="C336" i="71"/>
  <c r="C337" i="71"/>
  <c r="C338" i="71"/>
  <c r="C339" i="71"/>
  <c r="C340" i="71"/>
  <c r="C341" i="71"/>
  <c r="C342" i="71"/>
  <c r="C343" i="71"/>
  <c r="C344" i="71"/>
  <c r="C345" i="71"/>
  <c r="C346" i="71"/>
  <c r="C347" i="71"/>
  <c r="C348" i="71"/>
  <c r="C349" i="71"/>
  <c r="C350" i="71"/>
  <c r="C351" i="71"/>
  <c r="C352" i="71"/>
  <c r="C353" i="71"/>
  <c r="C354" i="71"/>
  <c r="C355" i="71"/>
  <c r="C356" i="71"/>
  <c r="C357" i="71"/>
  <c r="C358" i="71"/>
  <c r="C359" i="71"/>
  <c r="C360" i="71"/>
  <c r="C361" i="71"/>
  <c r="C362" i="71"/>
  <c r="C363" i="71"/>
  <c r="C364" i="71"/>
  <c r="C365" i="71"/>
  <c r="C366" i="71"/>
  <c r="C367" i="71"/>
  <c r="C368" i="71"/>
  <c r="C369" i="71"/>
  <c r="C370" i="71"/>
  <c r="C371" i="71"/>
  <c r="C372" i="71"/>
  <c r="C373" i="71"/>
  <c r="C374" i="71"/>
  <c r="C375" i="71"/>
  <c r="C376" i="71"/>
  <c r="C377" i="71"/>
  <c r="C378" i="71"/>
  <c r="C379" i="71"/>
  <c r="C380" i="71"/>
  <c r="C381" i="71"/>
  <c r="C382" i="71"/>
  <c r="C383" i="71"/>
  <c r="C384" i="71"/>
  <c r="C385" i="71"/>
  <c r="C386" i="71"/>
  <c r="C387" i="71"/>
  <c r="C388" i="71"/>
  <c r="C389" i="71"/>
  <c r="C390" i="71"/>
  <c r="C391" i="71"/>
  <c r="C392" i="71"/>
  <c r="C393" i="71"/>
  <c r="C394" i="71"/>
  <c r="C395" i="71"/>
  <c r="C396" i="71"/>
  <c r="C397" i="71"/>
  <c r="C398" i="71"/>
  <c r="C399" i="71"/>
  <c r="C400" i="71"/>
  <c r="C401" i="71"/>
  <c r="C402" i="71"/>
  <c r="C403" i="71"/>
  <c r="C404" i="71"/>
  <c r="C405" i="71"/>
  <c r="C406" i="71"/>
  <c r="C407" i="71"/>
  <c r="C408" i="71"/>
  <c r="C409" i="71"/>
  <c r="C410" i="71"/>
  <c r="C411" i="71"/>
  <c r="C412" i="71"/>
  <c r="C413" i="71"/>
  <c r="C414" i="71"/>
  <c r="C415" i="71"/>
  <c r="C416" i="71"/>
  <c r="C417" i="71"/>
  <c r="C418" i="71"/>
  <c r="C419" i="71"/>
  <c r="C420" i="71"/>
  <c r="C421" i="71"/>
  <c r="C422" i="71"/>
  <c r="C423" i="71"/>
  <c r="C424" i="71"/>
  <c r="C425" i="71"/>
  <c r="C426" i="71"/>
  <c r="C427" i="71"/>
  <c r="C428" i="71"/>
  <c r="C429" i="71"/>
  <c r="C430" i="71"/>
  <c r="C431" i="71"/>
  <c r="C432" i="71"/>
  <c r="C433" i="71"/>
  <c r="C434" i="71"/>
  <c r="C435" i="71"/>
  <c r="C436" i="71"/>
  <c r="C437" i="71"/>
  <c r="C438" i="71"/>
  <c r="C439" i="71"/>
  <c r="C440" i="71"/>
  <c r="C441" i="71"/>
  <c r="C442" i="71"/>
  <c r="C443" i="71"/>
  <c r="C444" i="71"/>
  <c r="C445" i="71"/>
  <c r="C446" i="71"/>
  <c r="C447" i="71"/>
  <c r="C448" i="71"/>
  <c r="C449" i="71"/>
  <c r="C450" i="71"/>
  <c r="C451" i="71"/>
  <c r="C452" i="71"/>
  <c r="C453" i="71"/>
  <c r="C454" i="71"/>
  <c r="C455" i="71"/>
  <c r="C456" i="71"/>
  <c r="C457" i="71"/>
  <c r="C458" i="71"/>
  <c r="C459" i="71"/>
  <c r="C460" i="71"/>
  <c r="C461" i="71"/>
  <c r="C462" i="71"/>
  <c r="C463" i="71"/>
  <c r="C464" i="71"/>
  <c r="C465" i="71"/>
  <c r="C466" i="71"/>
  <c r="C467" i="71"/>
  <c r="C468" i="71"/>
  <c r="C469" i="71"/>
  <c r="C470" i="71"/>
  <c r="C471" i="71"/>
  <c r="C472" i="71"/>
  <c r="C473" i="71"/>
  <c r="C474" i="71"/>
  <c r="C475" i="71"/>
  <c r="C476" i="71"/>
  <c r="C477" i="71"/>
  <c r="C478" i="71"/>
  <c r="C479" i="71"/>
  <c r="C480" i="71"/>
  <c r="C481" i="71"/>
  <c r="C482" i="71"/>
  <c r="C483" i="71"/>
  <c r="C484" i="71"/>
  <c r="C485" i="71"/>
  <c r="C486" i="71"/>
  <c r="C487" i="71"/>
  <c r="C488" i="71"/>
  <c r="C489" i="71"/>
  <c r="C490" i="71"/>
  <c r="C491" i="71"/>
  <c r="C492" i="71"/>
  <c r="C493" i="71"/>
  <c r="C494" i="71"/>
  <c r="C495" i="71"/>
  <c r="C496" i="71"/>
  <c r="C497" i="71"/>
  <c r="C498" i="71"/>
  <c r="C499" i="71"/>
  <c r="C500" i="71"/>
  <c r="C501" i="71"/>
  <c r="C502" i="71"/>
  <c r="C503" i="71"/>
  <c r="C504" i="71"/>
  <c r="C505" i="71"/>
  <c r="C506" i="71"/>
  <c r="C507" i="71"/>
  <c r="C508" i="71"/>
  <c r="C509" i="71"/>
  <c r="C2" i="71"/>
  <c r="A7" i="52" l="1"/>
  <c r="A8" i="52" s="1"/>
  <c r="A9" i="52" s="1"/>
  <c r="A10" i="52" s="1"/>
  <c r="A11" i="52" s="1"/>
  <c r="A12" i="52" s="1"/>
  <c r="A13" i="52" s="1"/>
  <c r="A14" i="52" s="1"/>
  <c r="A15" i="52" s="1"/>
  <c r="A16" i="52" s="1"/>
  <c r="A17" i="52" s="1"/>
  <c r="A18" i="52" s="1"/>
  <c r="A19" i="52" s="1"/>
  <c r="A20" i="52" s="1"/>
  <c r="A21" i="52" s="1"/>
  <c r="A22" i="52" s="1"/>
  <c r="A23" i="52" s="1"/>
  <c r="A24" i="52" s="1"/>
  <c r="A25" i="52" s="1"/>
  <c r="A26" i="52" s="1"/>
  <c r="A27" i="52" s="1"/>
  <c r="A28" i="52" s="1"/>
  <c r="A29" i="52" s="1"/>
  <c r="A30" i="52" s="1"/>
  <c r="A31" i="52" s="1"/>
  <c r="A32" i="52" s="1"/>
  <c r="A33" i="52" s="1"/>
  <c r="A34" i="52" s="1"/>
  <c r="A35" i="52" s="1"/>
  <c r="A36" i="52" s="1"/>
  <c r="A37" i="52" s="1"/>
  <c r="A38" i="52" s="1"/>
  <c r="A39" i="52" s="1"/>
  <c r="A40" i="52" s="1"/>
  <c r="A41" i="52" s="1"/>
  <c r="A42" i="52" s="1"/>
  <c r="A43" i="52" s="1"/>
  <c r="A44" i="52" s="1"/>
  <c r="A45" i="52" s="1"/>
  <c r="A46" i="52" s="1"/>
  <c r="A47" i="52" s="1"/>
  <c r="A48" i="52" s="1"/>
  <c r="A49" i="52" s="1"/>
  <c r="A50" i="52" s="1"/>
  <c r="A51" i="52" s="1"/>
  <c r="A52" i="52" s="1"/>
  <c r="A53" i="52" s="1"/>
  <c r="A54" i="52" s="1"/>
  <c r="A55" i="52" s="1"/>
  <c r="A56" i="52" s="1"/>
  <c r="A57" i="52" s="1"/>
  <c r="A58" i="52" s="1"/>
  <c r="A59" i="52" s="1"/>
  <c r="A60" i="52" s="1"/>
  <c r="A61" i="52" s="1"/>
  <c r="A62" i="52" s="1"/>
  <c r="A63" i="52" s="1"/>
  <c r="A64" i="52" s="1"/>
  <c r="A65" i="52" s="1"/>
  <c r="A66" i="52" s="1"/>
  <c r="A67" i="52" s="1"/>
  <c r="A68" i="52" s="1"/>
  <c r="A69" i="52" s="1"/>
  <c r="A70" i="52" s="1"/>
  <c r="A71" i="52" s="1"/>
  <c r="A72" i="52" s="1"/>
  <c r="A73" i="52" s="1"/>
  <c r="A74" i="52" s="1"/>
  <c r="A75" i="52" s="1"/>
  <c r="A76" i="52" s="1"/>
  <c r="A77" i="52" s="1"/>
  <c r="A78" i="52" s="1"/>
  <c r="A79" i="52" s="1"/>
  <c r="A80" i="52" s="1"/>
  <c r="A81" i="52" s="1"/>
  <c r="A82" i="52" s="1"/>
  <c r="A83" i="52" s="1"/>
  <c r="A84" i="52" s="1"/>
  <c r="A85" i="52" s="1"/>
  <c r="A86" i="52" s="1"/>
  <c r="A87" i="52" s="1"/>
  <c r="A88" i="52" s="1"/>
  <c r="A89" i="52" s="1"/>
  <c r="A90" i="52" s="1"/>
  <c r="A91" i="52" s="1"/>
  <c r="A92" i="52" s="1"/>
  <c r="A93" i="52" s="1"/>
  <c r="A94" i="52" s="1"/>
  <c r="A95" i="52" s="1"/>
  <c r="A96" i="52" s="1"/>
  <c r="A97" i="52" s="1"/>
  <c r="A98" i="52" s="1"/>
  <c r="A99" i="52" s="1"/>
  <c r="A100" i="52" s="1"/>
  <c r="A101" i="52" s="1"/>
  <c r="A102" i="52" s="1"/>
  <c r="A103" i="52" s="1"/>
  <c r="A104" i="52" s="1"/>
  <c r="A105" i="52" s="1"/>
  <c r="A106" i="52" s="1"/>
  <c r="A107" i="52" s="1"/>
  <c r="A108" i="52" s="1"/>
  <c r="A109" i="52" s="1"/>
  <c r="A110" i="52" s="1"/>
  <c r="A111" i="52" s="1"/>
  <c r="A112" i="52" s="1"/>
  <c r="A113" i="52" s="1"/>
  <c r="A114" i="52" s="1"/>
  <c r="A115" i="52" s="1"/>
  <c r="A116" i="52" s="1"/>
  <c r="A117" i="52" s="1"/>
  <c r="A118" i="52" s="1"/>
  <c r="A119" i="52" s="1"/>
  <c r="A120" i="52" s="1"/>
  <c r="A121" i="52" s="1"/>
  <c r="A122" i="52" s="1"/>
  <c r="A123" i="52" s="1"/>
  <c r="A124" i="52" s="1"/>
  <c r="A125" i="52" s="1"/>
  <c r="A126" i="52" s="1"/>
  <c r="A127" i="52" s="1"/>
  <c r="A128" i="52" s="1"/>
  <c r="A129" i="52" s="1"/>
  <c r="A130" i="52" s="1"/>
  <c r="A131" i="52" s="1"/>
  <c r="A132" i="52" s="1"/>
  <c r="A133" i="52" s="1"/>
  <c r="A134" i="52" s="1"/>
  <c r="A135" i="52" s="1"/>
  <c r="A136" i="52" s="1"/>
  <c r="A137" i="52" s="1"/>
  <c r="A138" i="52" s="1"/>
  <c r="A139" i="52" s="1"/>
  <c r="A140" i="52" s="1"/>
  <c r="A141" i="52" s="1"/>
  <c r="A142" i="52" s="1"/>
  <c r="A143" i="52" s="1"/>
  <c r="A144" i="52" s="1"/>
  <c r="A145" i="52" s="1"/>
  <c r="A146" i="52" s="1"/>
  <c r="A147" i="52" s="1"/>
  <c r="A148" i="52" s="1"/>
  <c r="A149" i="52" s="1"/>
  <c r="A150" i="52" s="1"/>
  <c r="A151" i="52" s="1"/>
  <c r="A152" i="52" s="1"/>
  <c r="A153" i="52" s="1"/>
  <c r="A154" i="52" s="1"/>
  <c r="A155" i="52" s="1"/>
  <c r="A156" i="52" s="1"/>
  <c r="A157" i="52" s="1"/>
  <c r="A158" i="52" s="1"/>
  <c r="A159" i="52" s="1"/>
  <c r="A160" i="52" s="1"/>
  <c r="A161" i="52" s="1"/>
  <c r="A162" i="52" s="1"/>
  <c r="G6" i="36"/>
  <c r="E25" i="51"/>
  <c r="F25" i="51" s="1"/>
  <c r="F24" i="51"/>
  <c r="F23" i="51"/>
  <c r="E22" i="51"/>
  <c r="F22" i="51" s="1"/>
  <c r="D22" i="51"/>
  <c r="F20" i="51"/>
  <c r="E10" i="51"/>
  <c r="F10" i="51" s="1"/>
  <c r="F9" i="51"/>
  <c r="M8" i="51"/>
  <c r="F8" i="51"/>
  <c r="D7" i="51"/>
  <c r="E7" i="51" s="1"/>
  <c r="F7" i="51" s="1"/>
  <c r="F5" i="51"/>
  <c r="L136" i="24"/>
  <c r="G136" i="24"/>
  <c r="L135" i="24"/>
  <c r="G135" i="24"/>
  <c r="L134" i="24"/>
  <c r="G134" i="24"/>
  <c r="L133" i="24"/>
  <c r="G133" i="24"/>
  <c r="L132" i="24"/>
  <c r="G132" i="24"/>
  <c r="L131" i="24"/>
  <c r="G131" i="24"/>
  <c r="L130" i="24"/>
  <c r="G130" i="24"/>
  <c r="L129" i="24"/>
  <c r="G129" i="24"/>
  <c r="L128" i="24"/>
  <c r="G128" i="24"/>
  <c r="L127" i="24"/>
  <c r="G127" i="24"/>
  <c r="L126" i="24"/>
  <c r="G126" i="24"/>
  <c r="L125" i="24"/>
  <c r="G125" i="24"/>
  <c r="L124" i="24"/>
  <c r="G124" i="24"/>
  <c r="L123" i="24"/>
  <c r="G123" i="24"/>
  <c r="L122" i="24"/>
  <c r="G122" i="24"/>
  <c r="L121" i="24"/>
  <c r="G121" i="24"/>
  <c r="L120" i="24"/>
  <c r="G120" i="24"/>
  <c r="L119" i="24"/>
  <c r="G119" i="24"/>
  <c r="L118" i="24"/>
  <c r="G118" i="24"/>
  <c r="I219" i="43"/>
  <c r="G216" i="43"/>
  <c r="E216" i="43"/>
  <c r="C216" i="43"/>
  <c r="D123" i="43"/>
  <c r="F123" i="43" s="1"/>
  <c r="H123" i="43" s="1"/>
  <c r="J123" i="43" s="1"/>
  <c r="L123" i="43" s="1"/>
  <c r="N123" i="43" s="1"/>
  <c r="P123" i="43" s="1"/>
  <c r="R123" i="43" s="1"/>
  <c r="T123" i="43" s="1"/>
  <c r="V123" i="43" s="1"/>
  <c r="B132" i="43" s="1"/>
  <c r="D132" i="43" s="1"/>
  <c r="F132" i="43" s="1"/>
  <c r="H132" i="43" s="1"/>
  <c r="J132" i="43" s="1"/>
  <c r="L132" i="43" s="1"/>
  <c r="N132" i="43" s="1"/>
  <c r="P132" i="43" s="1"/>
  <c r="R132" i="43" s="1"/>
  <c r="T132" i="43" s="1"/>
  <c r="V132" i="43" s="1"/>
  <c r="B141" i="43" s="1"/>
  <c r="D141" i="43" s="1"/>
  <c r="F141" i="43" s="1"/>
  <c r="H141" i="43" s="1"/>
  <c r="J141" i="43" s="1"/>
  <c r="L141" i="43" s="1"/>
  <c r="N141" i="43" s="1"/>
  <c r="P141" i="43" s="1"/>
  <c r="R141" i="43" s="1"/>
  <c r="T141" i="43" s="1"/>
  <c r="V141" i="43" s="1"/>
  <c r="B150" i="43" s="1"/>
  <c r="D150" i="43" s="1"/>
  <c r="F150" i="43" s="1"/>
  <c r="H150" i="43" s="1"/>
  <c r="J150" i="43" s="1"/>
  <c r="L150" i="43" s="1"/>
  <c r="N150" i="43" s="1"/>
  <c r="P150" i="43" s="1"/>
  <c r="R150" i="43" s="1"/>
  <c r="T150" i="43" s="1"/>
  <c r="V150" i="43" s="1"/>
  <c r="B158" i="43" s="1"/>
  <c r="D158" i="43" s="1"/>
  <c r="F158" i="43" s="1"/>
  <c r="H158" i="43" s="1"/>
  <c r="J158" i="43" s="1"/>
  <c r="L158" i="43" s="1"/>
  <c r="N158" i="43" s="1"/>
  <c r="P158" i="43" s="1"/>
  <c r="R158" i="43" s="1"/>
  <c r="T158" i="43" s="1"/>
  <c r="V158" i="43" s="1"/>
  <c r="B166" i="43" s="1"/>
  <c r="D166" i="43" s="1"/>
  <c r="F166" i="43" s="1"/>
  <c r="H166" i="43" s="1"/>
  <c r="J166" i="43" s="1"/>
  <c r="L166" i="43" s="1"/>
  <c r="N166" i="43" s="1"/>
  <c r="P166" i="43" s="1"/>
  <c r="R166" i="43" s="1"/>
  <c r="T166" i="43" s="1"/>
  <c r="V166" i="43" s="1"/>
  <c r="B173" i="43" s="1"/>
  <c r="D173" i="43" s="1"/>
  <c r="F173" i="43" s="1"/>
  <c r="H173" i="43" s="1"/>
  <c r="J173" i="43" s="1"/>
  <c r="L173" i="43" s="1"/>
  <c r="N173" i="43" s="1"/>
  <c r="P173" i="43" s="1"/>
  <c r="R173" i="43" s="1"/>
  <c r="T173" i="43" s="1"/>
  <c r="V173" i="43" s="1"/>
  <c r="B180" i="43" s="1"/>
  <c r="D180" i="43" s="1"/>
  <c r="F180" i="43" s="1"/>
  <c r="H180" i="43" s="1"/>
  <c r="J180" i="43" s="1"/>
  <c r="L180" i="43" s="1"/>
  <c r="N180" i="43" s="1"/>
  <c r="P180" i="43" s="1"/>
  <c r="R180" i="43" s="1"/>
  <c r="T180" i="43" s="1"/>
  <c r="V180" i="43" s="1"/>
  <c r="B187" i="43" s="1"/>
  <c r="D187" i="43" s="1"/>
  <c r="F187" i="43" s="1"/>
  <c r="H187" i="43" s="1"/>
  <c r="J187" i="43" s="1"/>
  <c r="L187" i="43" s="1"/>
  <c r="N187" i="43" s="1"/>
  <c r="P187" i="43" s="1"/>
  <c r="R187" i="43" s="1"/>
  <c r="T187" i="43" s="1"/>
  <c r="V187" i="43" s="1"/>
  <c r="B123" i="43"/>
  <c r="V109" i="43"/>
  <c r="D101" i="43"/>
  <c r="V100" i="43"/>
  <c r="V92" i="43"/>
  <c r="V66" i="43"/>
  <c r="V58" i="43"/>
  <c r="V49" i="43"/>
  <c r="V37" i="43"/>
  <c r="V28" i="43"/>
  <c r="V19" i="43"/>
  <c r="U10" i="43"/>
  <c r="C8" i="43"/>
  <c r="E8" i="43" s="1"/>
  <c r="G8" i="43" s="1"/>
  <c r="I8" i="43" s="1"/>
  <c r="K8" i="43" s="1"/>
  <c r="M8" i="43" s="1"/>
  <c r="O8" i="43" s="1"/>
  <c r="Q8" i="43" s="1"/>
  <c r="S8" i="43" s="1"/>
  <c r="B17" i="43" s="1"/>
  <c r="D17" i="43" s="1"/>
  <c r="F17" i="43" s="1"/>
  <c r="H17" i="43" s="1"/>
  <c r="J17" i="43" s="1"/>
  <c r="L17" i="43" s="1"/>
  <c r="N17" i="43" s="1"/>
  <c r="P17" i="43" s="1"/>
  <c r="R17" i="43" s="1"/>
  <c r="T17" i="43" s="1"/>
  <c r="B26" i="43" s="1"/>
  <c r="D26" i="43" s="1"/>
  <c r="F26" i="43" s="1"/>
  <c r="H26" i="43" s="1"/>
  <c r="J26" i="43" s="1"/>
  <c r="L26" i="43" s="1"/>
  <c r="N26" i="43" s="1"/>
  <c r="P26" i="43" s="1"/>
  <c r="R26" i="43" s="1"/>
  <c r="T26" i="43" s="1"/>
  <c r="B35" i="43" s="1"/>
  <c r="D35" i="43" s="1"/>
  <c r="F35" i="43" s="1"/>
  <c r="H35" i="43" s="1"/>
  <c r="J35" i="43" s="1"/>
  <c r="L35" i="43" s="1"/>
  <c r="N35" i="43" s="1"/>
  <c r="P35" i="43" s="1"/>
  <c r="R35" i="43" s="1"/>
  <c r="T35" i="43" s="1"/>
  <c r="B43" i="43" s="1"/>
  <c r="D43" i="43" s="1"/>
  <c r="F43" i="43" s="1"/>
  <c r="H43" i="43" s="1"/>
  <c r="J43" i="43" s="1"/>
  <c r="L43" i="43" s="1"/>
  <c r="N43" i="43" s="1"/>
  <c r="P43" i="43" s="1"/>
  <c r="R43" i="43" s="1"/>
  <c r="T43" i="43" s="1"/>
  <c r="B51" i="43" s="1"/>
  <c r="D51" i="43" s="1"/>
  <c r="F51" i="43" s="1"/>
  <c r="H51" i="43" s="1"/>
  <c r="J51" i="43" s="1"/>
  <c r="L51" i="43" s="1"/>
  <c r="N51" i="43" s="1"/>
  <c r="P51" i="43" s="1"/>
  <c r="R51" i="43" s="1"/>
  <c r="T51" i="43" s="1"/>
  <c r="V51" i="43" s="1"/>
  <c r="B59" i="43" s="1"/>
  <c r="D59" i="43" s="1"/>
  <c r="F59" i="43" s="1"/>
  <c r="H59" i="43" s="1"/>
  <c r="J59" i="43" s="1"/>
  <c r="L59" i="43" s="1"/>
  <c r="N59" i="43" s="1"/>
  <c r="P59" i="43" s="1"/>
  <c r="R59" i="43" s="1"/>
  <c r="T59" i="43" s="1"/>
  <c r="B67" i="43" s="1"/>
  <c r="D67" i="43" s="1"/>
  <c r="F67" i="43" s="1"/>
  <c r="H67" i="43" s="1"/>
  <c r="J67" i="43" s="1"/>
  <c r="L67" i="43" s="1"/>
  <c r="N67" i="43" s="1"/>
  <c r="P67" i="43" s="1"/>
  <c r="R67" i="43" s="1"/>
  <c r="T67" i="43" s="1"/>
  <c r="B75" i="43" s="1"/>
  <c r="D75" i="43" s="1"/>
  <c r="F75" i="43" s="1"/>
  <c r="H75" i="43" s="1"/>
  <c r="J75" i="43" s="1"/>
  <c r="L75" i="43" s="1"/>
  <c r="N75" i="43" s="1"/>
  <c r="P75" i="43" s="1"/>
  <c r="R75" i="43" s="1"/>
  <c r="T75" i="43" s="1"/>
  <c r="B83" i="43" s="1"/>
  <c r="D83" i="43" s="1"/>
  <c r="F83" i="43" s="1"/>
  <c r="H83" i="43" s="1"/>
  <c r="J83" i="43" s="1"/>
  <c r="L83" i="43" s="1"/>
  <c r="N83" i="43" s="1"/>
  <c r="P83" i="43" s="1"/>
  <c r="R83" i="43" s="1"/>
  <c r="T83" i="43" s="1"/>
  <c r="B91" i="43" s="1"/>
  <c r="D91" i="43" s="1"/>
  <c r="F91" i="43" s="1"/>
  <c r="H91" i="43" s="1"/>
  <c r="J91" i="43" s="1"/>
  <c r="L91" i="43" s="1"/>
  <c r="N91" i="43" s="1"/>
  <c r="P91" i="43" s="1"/>
  <c r="R91" i="43" s="1"/>
  <c r="T91" i="43" s="1"/>
  <c r="B99" i="43" s="1"/>
  <c r="D99" i="43" s="1"/>
  <c r="F99" i="43" s="1"/>
  <c r="H99" i="43" s="1"/>
  <c r="J99" i="43" s="1"/>
  <c r="L99" i="43" s="1"/>
  <c r="N99" i="43" s="1"/>
  <c r="P99" i="43" s="1"/>
  <c r="R99" i="43" s="1"/>
  <c r="T99" i="43" s="1"/>
  <c r="B108" i="43" s="1"/>
  <c r="D108" i="43" s="1"/>
  <c r="F108" i="43" s="1"/>
  <c r="H108" i="43" s="1"/>
  <c r="J108" i="43" s="1"/>
  <c r="L108" i="43" s="1"/>
  <c r="N108" i="43" s="1"/>
  <c r="P108" i="43" s="1"/>
  <c r="R108" i="43" s="1"/>
  <c r="T108" i="43" s="1"/>
  <c r="B115" i="43" s="1"/>
  <c r="D115" i="43" s="1"/>
  <c r="F115" i="43" s="1"/>
  <c r="H115" i="43" s="1"/>
  <c r="J115" i="43" s="1"/>
  <c r="L115" i="43" s="1"/>
  <c r="N115" i="43" s="1"/>
  <c r="P115" i="43" s="1"/>
  <c r="R115" i="43" s="1"/>
  <c r="T115" i="43" s="1"/>
  <c r="Q6" i="43"/>
  <c r="N6" i="43"/>
  <c r="J6" i="43"/>
  <c r="B6" i="44"/>
  <c r="B7" i="44" s="1"/>
  <c r="B8" i="44" s="1"/>
  <c r="B9" i="44" s="1"/>
  <c r="B10" i="44" s="1"/>
  <c r="B11" i="44" s="1"/>
  <c r="B12" i="44" s="1"/>
  <c r="B13" i="44" s="1"/>
  <c r="B14" i="44" s="1"/>
  <c r="B15" i="44" s="1"/>
  <c r="B16" i="44" s="1"/>
  <c r="B17" i="44" s="1"/>
  <c r="B18" i="44" s="1"/>
  <c r="B19" i="44" s="1"/>
  <c r="B20" i="44" s="1"/>
  <c r="B21" i="44" s="1"/>
  <c r="B22" i="44" s="1"/>
  <c r="B23" i="44" s="1"/>
  <c r="B24" i="44" s="1"/>
  <c r="B25" i="44" s="1"/>
  <c r="B26" i="44" s="1"/>
  <c r="B27" i="44" s="1"/>
  <c r="B28" i="44" s="1"/>
  <c r="B29" i="44" s="1"/>
  <c r="B30" i="44" s="1"/>
  <c r="B31" i="44" s="1"/>
  <c r="B32" i="44" s="1"/>
  <c r="B33" i="44" s="1"/>
  <c r="B34" i="44" s="1"/>
  <c r="B35" i="44" s="1"/>
  <c r="B36" i="44" s="1"/>
  <c r="B37" i="44" s="1"/>
  <c r="B38" i="44" s="1"/>
  <c r="AQ185" i="42"/>
  <c r="AP185" i="42"/>
  <c r="AO185" i="42"/>
  <c r="AN185" i="42"/>
  <c r="AL185" i="42"/>
  <c r="AK185" i="42"/>
  <c r="AJ185" i="42"/>
  <c r="AI185" i="42"/>
  <c r="AG185" i="42"/>
  <c r="AF185" i="42"/>
  <c r="AE185" i="42"/>
  <c r="AD185" i="42"/>
  <c r="AA185" i="42"/>
  <c r="Z185" i="42"/>
  <c r="Y185" i="42"/>
  <c r="X185" i="42"/>
  <c r="AQ177" i="42"/>
  <c r="AP177" i="42"/>
  <c r="AO177" i="42"/>
  <c r="AN177" i="42"/>
  <c r="AL177" i="42"/>
  <c r="AK177" i="42"/>
  <c r="AJ177" i="42"/>
  <c r="AI177" i="42"/>
  <c r="AG177" i="42"/>
  <c r="AF177" i="42"/>
  <c r="AE177" i="42"/>
  <c r="AD177" i="42"/>
  <c r="AA177" i="42"/>
  <c r="Z177" i="42"/>
  <c r="Y177" i="42"/>
  <c r="X177" i="42"/>
  <c r="AQ172" i="42"/>
  <c r="AP172" i="42"/>
  <c r="AO172" i="42"/>
  <c r="AN172" i="42"/>
  <c r="AL172" i="42"/>
  <c r="AK172" i="42"/>
  <c r="AJ172" i="42"/>
  <c r="AI172" i="42"/>
  <c r="AG172" i="42"/>
  <c r="AF172" i="42"/>
  <c r="AE172" i="42"/>
  <c r="AD172" i="42"/>
  <c r="AA172" i="42"/>
  <c r="Z172" i="42"/>
  <c r="Y172" i="42"/>
  <c r="X172" i="42"/>
  <c r="AQ164" i="42"/>
  <c r="AP164" i="42"/>
  <c r="AO164" i="42"/>
  <c r="AN164" i="42"/>
  <c r="AL164" i="42"/>
  <c r="AK164" i="42"/>
  <c r="AJ164" i="42"/>
  <c r="AI164" i="42"/>
  <c r="AG164" i="42"/>
  <c r="AF164" i="42"/>
  <c r="AE164" i="42"/>
  <c r="AD164" i="42"/>
  <c r="AA164" i="42"/>
  <c r="Z164" i="42"/>
  <c r="Y164" i="42"/>
  <c r="X164" i="42"/>
  <c r="AQ156" i="42"/>
  <c r="AP156" i="42"/>
  <c r="AO156" i="42"/>
  <c r="AN156" i="42"/>
  <c r="AL156" i="42"/>
  <c r="AK156" i="42"/>
  <c r="AJ156" i="42"/>
  <c r="AI156" i="42"/>
  <c r="AG156" i="42"/>
  <c r="AF156" i="42"/>
  <c r="AE156" i="42"/>
  <c r="AD156" i="42"/>
  <c r="AA156" i="42"/>
  <c r="Z156" i="42"/>
  <c r="Y156" i="42"/>
  <c r="X156" i="42"/>
  <c r="AQ147" i="42"/>
  <c r="AP147" i="42"/>
  <c r="AO147" i="42"/>
  <c r="AN147" i="42"/>
  <c r="AL147" i="42"/>
  <c r="AK147" i="42"/>
  <c r="AJ147" i="42"/>
  <c r="AI147" i="42"/>
  <c r="AG147" i="42"/>
  <c r="AF147" i="42"/>
  <c r="AE147" i="42"/>
  <c r="AD147" i="42"/>
  <c r="AA147" i="42"/>
  <c r="Z147" i="42"/>
  <c r="Y147" i="42"/>
  <c r="X147" i="42"/>
  <c r="AQ138" i="42"/>
  <c r="AP138" i="42"/>
  <c r="AO138" i="42"/>
  <c r="AN138" i="42"/>
  <c r="AL138" i="42"/>
  <c r="AK138" i="42"/>
  <c r="AJ138" i="42"/>
  <c r="AI138" i="42"/>
  <c r="AG138" i="42"/>
  <c r="AF138" i="42"/>
  <c r="AE138" i="42"/>
  <c r="AD138" i="42"/>
  <c r="AA138" i="42"/>
  <c r="Z138" i="42"/>
  <c r="Y138" i="42"/>
  <c r="X138" i="42"/>
  <c r="AQ129" i="42"/>
  <c r="AP129" i="42"/>
  <c r="AO129" i="42"/>
  <c r="AN129" i="42"/>
  <c r="AL129" i="42"/>
  <c r="AK129" i="42"/>
  <c r="AJ129" i="42"/>
  <c r="AI129" i="42"/>
  <c r="AG129" i="42"/>
  <c r="AF129" i="42"/>
  <c r="AE129" i="42"/>
  <c r="AD129" i="42"/>
  <c r="AA129" i="42"/>
  <c r="Z129" i="42"/>
  <c r="Y129" i="42"/>
  <c r="X129" i="42"/>
  <c r="B123" i="42"/>
  <c r="D123" i="42" s="1"/>
  <c r="F123" i="42" s="1"/>
  <c r="H123" i="42" s="1"/>
  <c r="J123" i="42" s="1"/>
  <c r="L123" i="42" s="1"/>
  <c r="N123" i="42" s="1"/>
  <c r="P123" i="42" s="1"/>
  <c r="R123" i="42" s="1"/>
  <c r="T123" i="42" s="1"/>
  <c r="V123" i="42" s="1"/>
  <c r="B132" i="42" s="1"/>
  <c r="D132" i="42" s="1"/>
  <c r="F132" i="42" s="1"/>
  <c r="H132" i="42" s="1"/>
  <c r="J132" i="42" s="1"/>
  <c r="L132" i="42" s="1"/>
  <c r="N132" i="42" s="1"/>
  <c r="P132" i="42" s="1"/>
  <c r="R132" i="42" s="1"/>
  <c r="T132" i="42" s="1"/>
  <c r="V132" i="42" s="1"/>
  <c r="B141" i="42" s="1"/>
  <c r="D141" i="42" s="1"/>
  <c r="F141" i="42" s="1"/>
  <c r="H141" i="42" s="1"/>
  <c r="J141" i="42" s="1"/>
  <c r="L141" i="42" s="1"/>
  <c r="N141" i="42" s="1"/>
  <c r="P141" i="42" s="1"/>
  <c r="R141" i="42" s="1"/>
  <c r="T141" i="42" s="1"/>
  <c r="V141" i="42" s="1"/>
  <c r="B150" i="42" s="1"/>
  <c r="D150" i="42" s="1"/>
  <c r="F150" i="42" s="1"/>
  <c r="H150" i="42" s="1"/>
  <c r="J150" i="42" s="1"/>
  <c r="L150" i="42" s="1"/>
  <c r="N150" i="42" s="1"/>
  <c r="P150" i="42" s="1"/>
  <c r="R150" i="42" s="1"/>
  <c r="T150" i="42" s="1"/>
  <c r="V150" i="42" s="1"/>
  <c r="B158" i="42" s="1"/>
  <c r="D158" i="42" s="1"/>
  <c r="F158" i="42" s="1"/>
  <c r="H158" i="42" s="1"/>
  <c r="J158" i="42" s="1"/>
  <c r="L158" i="42" s="1"/>
  <c r="N158" i="42" s="1"/>
  <c r="P158" i="42" s="1"/>
  <c r="R158" i="42" s="1"/>
  <c r="T158" i="42" s="1"/>
  <c r="V158" i="42" s="1"/>
  <c r="B166" i="42" s="1"/>
  <c r="D166" i="42" s="1"/>
  <c r="F166" i="42" s="1"/>
  <c r="H166" i="42" s="1"/>
  <c r="J166" i="42" s="1"/>
  <c r="L166" i="42" s="1"/>
  <c r="N166" i="42" s="1"/>
  <c r="P166" i="42" s="1"/>
  <c r="R166" i="42" s="1"/>
  <c r="T166" i="42" s="1"/>
  <c r="V166" i="42" s="1"/>
  <c r="B173" i="42" s="1"/>
  <c r="D173" i="42" s="1"/>
  <c r="F173" i="42" s="1"/>
  <c r="H173" i="42" s="1"/>
  <c r="J173" i="42" s="1"/>
  <c r="L173" i="42" s="1"/>
  <c r="N173" i="42" s="1"/>
  <c r="P173" i="42" s="1"/>
  <c r="R173" i="42" s="1"/>
  <c r="T173" i="42" s="1"/>
  <c r="V173" i="42" s="1"/>
  <c r="B180" i="42" s="1"/>
  <c r="D180" i="42" s="1"/>
  <c r="F180" i="42" s="1"/>
  <c r="H180" i="42" s="1"/>
  <c r="J180" i="42" s="1"/>
  <c r="L180" i="42" s="1"/>
  <c r="N180" i="42" s="1"/>
  <c r="P180" i="42" s="1"/>
  <c r="R180" i="42" s="1"/>
  <c r="T180" i="42" s="1"/>
  <c r="V180" i="42" s="1"/>
  <c r="B187" i="42" s="1"/>
  <c r="D187" i="42" s="1"/>
  <c r="F187" i="42" s="1"/>
  <c r="H187" i="42" s="1"/>
  <c r="J187" i="42" s="1"/>
  <c r="L187" i="42" s="1"/>
  <c r="N187" i="42" s="1"/>
  <c r="P187" i="42" s="1"/>
  <c r="R187" i="42" s="1"/>
  <c r="T187" i="42" s="1"/>
  <c r="V187" i="42" s="1"/>
  <c r="AQ121" i="42"/>
  <c r="AP121" i="42"/>
  <c r="AO121" i="42"/>
  <c r="AN121" i="42"/>
  <c r="AL121" i="42"/>
  <c r="AK121" i="42"/>
  <c r="AJ121" i="42"/>
  <c r="AI121" i="42"/>
  <c r="AG121" i="42"/>
  <c r="AF121" i="42"/>
  <c r="AE121" i="42"/>
  <c r="AD121" i="42"/>
  <c r="AA121" i="42"/>
  <c r="Z121" i="42"/>
  <c r="Y121" i="42"/>
  <c r="X121" i="42"/>
  <c r="AQ114" i="42"/>
  <c r="AP114" i="42"/>
  <c r="AO114" i="42"/>
  <c r="AN114" i="42"/>
  <c r="AL114" i="42"/>
  <c r="AK114" i="42"/>
  <c r="AJ114" i="42"/>
  <c r="AI114" i="42"/>
  <c r="AG114" i="42"/>
  <c r="AF114" i="42"/>
  <c r="AE114" i="42"/>
  <c r="AD114" i="42"/>
  <c r="AA114" i="42"/>
  <c r="Z114" i="42"/>
  <c r="Y114" i="42"/>
  <c r="X114" i="42"/>
  <c r="V109" i="42"/>
  <c r="AQ105" i="42"/>
  <c r="AP105" i="42"/>
  <c r="AO105" i="42"/>
  <c r="AN105" i="42"/>
  <c r="AL105" i="42"/>
  <c r="AK105" i="42"/>
  <c r="AJ105" i="42"/>
  <c r="AI105" i="42"/>
  <c r="AG105" i="42"/>
  <c r="AF105" i="42"/>
  <c r="AE105" i="42"/>
  <c r="AD105" i="42"/>
  <c r="AA105" i="42"/>
  <c r="Z105" i="42"/>
  <c r="Y105" i="42"/>
  <c r="X105" i="42"/>
  <c r="D101" i="42"/>
  <c r="V100" i="42"/>
  <c r="AQ97" i="42"/>
  <c r="AP97" i="42"/>
  <c r="AO97" i="42"/>
  <c r="AN97" i="42"/>
  <c r="AL97" i="42"/>
  <c r="AK97" i="42"/>
  <c r="AJ97" i="42"/>
  <c r="AI97" i="42"/>
  <c r="AG97" i="42"/>
  <c r="AF97" i="42"/>
  <c r="AE97" i="42"/>
  <c r="AD97" i="42"/>
  <c r="AA97" i="42"/>
  <c r="Z97" i="42"/>
  <c r="Y97" i="42"/>
  <c r="X97" i="42"/>
  <c r="V92" i="42"/>
  <c r="AQ89" i="42"/>
  <c r="AP89" i="42"/>
  <c r="AO89" i="42"/>
  <c r="AN89" i="42"/>
  <c r="AL89" i="42"/>
  <c r="AK89" i="42"/>
  <c r="AJ89" i="42"/>
  <c r="AI89" i="42"/>
  <c r="AG89" i="42"/>
  <c r="AF89" i="42"/>
  <c r="AE89" i="42"/>
  <c r="AD89" i="42"/>
  <c r="AA89" i="42"/>
  <c r="Z89" i="42"/>
  <c r="Y89" i="42"/>
  <c r="X89" i="42"/>
  <c r="AQ81" i="42"/>
  <c r="AP81" i="42"/>
  <c r="AO81" i="42"/>
  <c r="AN81" i="42"/>
  <c r="AL81" i="42"/>
  <c r="AK81" i="42"/>
  <c r="AJ81" i="42"/>
  <c r="AI81" i="42"/>
  <c r="AG81" i="42"/>
  <c r="AF81" i="42"/>
  <c r="AE81" i="42"/>
  <c r="AD81" i="42"/>
  <c r="AA81" i="42"/>
  <c r="Z81" i="42"/>
  <c r="Y81" i="42"/>
  <c r="X81" i="42"/>
  <c r="AQ73" i="42"/>
  <c r="AP73" i="42"/>
  <c r="AO73" i="42"/>
  <c r="AN73" i="42"/>
  <c r="AL73" i="42"/>
  <c r="AK73" i="42"/>
  <c r="AJ73" i="42"/>
  <c r="AI73" i="42"/>
  <c r="AG73" i="42"/>
  <c r="AF73" i="42"/>
  <c r="AE73" i="42"/>
  <c r="AD73" i="42"/>
  <c r="AA73" i="42"/>
  <c r="Z73" i="42"/>
  <c r="Y73" i="42"/>
  <c r="X73" i="42"/>
  <c r="V66" i="42"/>
  <c r="AQ65" i="42"/>
  <c r="AP65" i="42"/>
  <c r="AO65" i="42"/>
  <c r="AN65" i="42"/>
  <c r="AL65" i="42"/>
  <c r="AK65" i="42"/>
  <c r="AJ65" i="42"/>
  <c r="AI65" i="42"/>
  <c r="AG65" i="42"/>
  <c r="AF65" i="42"/>
  <c r="AE65" i="42"/>
  <c r="AD65" i="42"/>
  <c r="AA65" i="42"/>
  <c r="Z65" i="42"/>
  <c r="Y65" i="42"/>
  <c r="X65" i="42"/>
  <c r="V58" i="42"/>
  <c r="AQ57" i="42"/>
  <c r="AP57" i="42"/>
  <c r="AO57" i="42"/>
  <c r="AN57" i="42"/>
  <c r="AL57" i="42"/>
  <c r="AK57" i="42"/>
  <c r="AJ57" i="42"/>
  <c r="AI57" i="42"/>
  <c r="AG57" i="42"/>
  <c r="AF57" i="42"/>
  <c r="AE57" i="42"/>
  <c r="AD57" i="42"/>
  <c r="AA57" i="42"/>
  <c r="Z57" i="42"/>
  <c r="Y57" i="42"/>
  <c r="X57" i="42"/>
  <c r="AQ49" i="42"/>
  <c r="AP49" i="42"/>
  <c r="AO49" i="42"/>
  <c r="AL49" i="42"/>
  <c r="AK49" i="42"/>
  <c r="AJ49" i="42"/>
  <c r="AG49" i="42"/>
  <c r="AF49" i="42"/>
  <c r="AE49" i="42"/>
  <c r="AA49" i="42"/>
  <c r="Z49" i="42"/>
  <c r="Y49" i="42"/>
  <c r="V49" i="42"/>
  <c r="AN49" i="42" s="1"/>
  <c r="AQ41" i="42"/>
  <c r="AP41" i="42"/>
  <c r="AO41" i="42"/>
  <c r="AN41" i="42"/>
  <c r="AL41" i="42"/>
  <c r="AK41" i="42"/>
  <c r="AJ41" i="42"/>
  <c r="AI41" i="42"/>
  <c r="AG41" i="42"/>
  <c r="AF41" i="42"/>
  <c r="AE41" i="42"/>
  <c r="AD41" i="42"/>
  <c r="AA41" i="42"/>
  <c r="Z41" i="42"/>
  <c r="Y41" i="42"/>
  <c r="X41" i="42"/>
  <c r="V37" i="42"/>
  <c r="AQ32" i="42"/>
  <c r="AP32" i="42"/>
  <c r="AO32" i="42"/>
  <c r="AN32" i="42"/>
  <c r="AL32" i="42"/>
  <c r="AK32" i="42"/>
  <c r="AJ32" i="42"/>
  <c r="AI32" i="42"/>
  <c r="AG32" i="42"/>
  <c r="AF32" i="42"/>
  <c r="AE32" i="42"/>
  <c r="AD32" i="42"/>
  <c r="AA32" i="42"/>
  <c r="Z32" i="42"/>
  <c r="Y32" i="42"/>
  <c r="X32" i="42"/>
  <c r="V28" i="42"/>
  <c r="AQ22" i="42"/>
  <c r="AP22" i="42"/>
  <c r="AO22" i="42"/>
  <c r="AN22" i="42"/>
  <c r="AL22" i="42"/>
  <c r="AK22" i="42"/>
  <c r="AJ22" i="42"/>
  <c r="AI22" i="42"/>
  <c r="AG22" i="42"/>
  <c r="AF22" i="42"/>
  <c r="AE22" i="42"/>
  <c r="AD22" i="42"/>
  <c r="AA22" i="42"/>
  <c r="Z22" i="42"/>
  <c r="Y22" i="42"/>
  <c r="X22" i="42"/>
  <c r="V19" i="42"/>
  <c r="AQ12" i="42"/>
  <c r="AP12" i="42"/>
  <c r="AO12" i="42"/>
  <c r="AN12" i="42"/>
  <c r="AN188" i="42" s="1"/>
  <c r="AL12" i="42"/>
  <c r="AK12" i="42"/>
  <c r="AK188" i="42" s="1"/>
  <c r="AJ12" i="42"/>
  <c r="AJ188" i="42" s="1"/>
  <c r="AI12" i="42"/>
  <c r="AG12" i="42"/>
  <c r="AF12" i="42"/>
  <c r="AE12" i="42"/>
  <c r="AD12" i="42"/>
  <c r="AA12" i="42"/>
  <c r="Z12" i="42"/>
  <c r="Z188" i="42" s="1"/>
  <c r="Y12" i="42"/>
  <c r="X12" i="42"/>
  <c r="U10" i="42"/>
  <c r="C8" i="42"/>
  <c r="E8" i="42" s="1"/>
  <c r="G8" i="42" s="1"/>
  <c r="I8" i="42" s="1"/>
  <c r="K8" i="42" s="1"/>
  <c r="M8" i="42" s="1"/>
  <c r="O8" i="42" s="1"/>
  <c r="Q8" i="42" s="1"/>
  <c r="S8" i="42" s="1"/>
  <c r="B17" i="42" s="1"/>
  <c r="D17" i="42" s="1"/>
  <c r="F17" i="42" s="1"/>
  <c r="H17" i="42" s="1"/>
  <c r="J17" i="42" s="1"/>
  <c r="L17" i="42" s="1"/>
  <c r="N17" i="42" s="1"/>
  <c r="P17" i="42" s="1"/>
  <c r="R17" i="42" s="1"/>
  <c r="T17" i="42" s="1"/>
  <c r="B26" i="42" s="1"/>
  <c r="D26" i="42" s="1"/>
  <c r="F26" i="42" s="1"/>
  <c r="H26" i="42" s="1"/>
  <c r="J26" i="42" s="1"/>
  <c r="L26" i="42" s="1"/>
  <c r="N26" i="42" s="1"/>
  <c r="P26" i="42" s="1"/>
  <c r="R26" i="42" s="1"/>
  <c r="T26" i="42" s="1"/>
  <c r="B35" i="42" s="1"/>
  <c r="D35" i="42" s="1"/>
  <c r="F35" i="42" s="1"/>
  <c r="H35" i="42" s="1"/>
  <c r="J35" i="42" s="1"/>
  <c r="L35" i="42" s="1"/>
  <c r="N35" i="42" s="1"/>
  <c r="P35" i="42" s="1"/>
  <c r="R35" i="42" s="1"/>
  <c r="T35" i="42" s="1"/>
  <c r="B43" i="42" s="1"/>
  <c r="D43" i="42" s="1"/>
  <c r="F43" i="42" s="1"/>
  <c r="H43" i="42" s="1"/>
  <c r="J43" i="42" s="1"/>
  <c r="L43" i="42" s="1"/>
  <c r="N43" i="42" s="1"/>
  <c r="P43" i="42" s="1"/>
  <c r="R43" i="42" s="1"/>
  <c r="T43" i="42" s="1"/>
  <c r="B51" i="42" s="1"/>
  <c r="D51" i="42" s="1"/>
  <c r="F51" i="42" s="1"/>
  <c r="H51" i="42" s="1"/>
  <c r="J51" i="42" s="1"/>
  <c r="L51" i="42" s="1"/>
  <c r="N51" i="42" s="1"/>
  <c r="P51" i="42" s="1"/>
  <c r="R51" i="42" s="1"/>
  <c r="T51" i="42" s="1"/>
  <c r="V51" i="42" s="1"/>
  <c r="B59" i="42" s="1"/>
  <c r="D59" i="42" s="1"/>
  <c r="F59" i="42" s="1"/>
  <c r="H59" i="42" s="1"/>
  <c r="J59" i="42" s="1"/>
  <c r="L59" i="42" s="1"/>
  <c r="N59" i="42" s="1"/>
  <c r="P59" i="42" s="1"/>
  <c r="R59" i="42" s="1"/>
  <c r="T59" i="42" s="1"/>
  <c r="B67" i="42" s="1"/>
  <c r="D67" i="42" s="1"/>
  <c r="F67" i="42" s="1"/>
  <c r="H67" i="42" s="1"/>
  <c r="J67" i="42" s="1"/>
  <c r="L67" i="42" s="1"/>
  <c r="N67" i="42" s="1"/>
  <c r="P67" i="42" s="1"/>
  <c r="R67" i="42" s="1"/>
  <c r="T67" i="42" s="1"/>
  <c r="B75" i="42" s="1"/>
  <c r="D75" i="42" s="1"/>
  <c r="F75" i="42" s="1"/>
  <c r="H75" i="42" s="1"/>
  <c r="J75" i="42" s="1"/>
  <c r="L75" i="42" s="1"/>
  <c r="N75" i="42" s="1"/>
  <c r="P75" i="42" s="1"/>
  <c r="R75" i="42" s="1"/>
  <c r="T75" i="42" s="1"/>
  <c r="B83" i="42" s="1"/>
  <c r="D83" i="42" s="1"/>
  <c r="F83" i="42" s="1"/>
  <c r="H83" i="42" s="1"/>
  <c r="J83" i="42" s="1"/>
  <c r="L83" i="42" s="1"/>
  <c r="N83" i="42" s="1"/>
  <c r="P83" i="42" s="1"/>
  <c r="R83" i="42" s="1"/>
  <c r="T83" i="42" s="1"/>
  <c r="B91" i="42" s="1"/>
  <c r="D91" i="42" s="1"/>
  <c r="F91" i="42" s="1"/>
  <c r="H91" i="42" s="1"/>
  <c r="J91" i="42" s="1"/>
  <c r="L91" i="42" s="1"/>
  <c r="N91" i="42" s="1"/>
  <c r="P91" i="42" s="1"/>
  <c r="R91" i="42" s="1"/>
  <c r="T91" i="42" s="1"/>
  <c r="B99" i="42" s="1"/>
  <c r="D99" i="42" s="1"/>
  <c r="F99" i="42" s="1"/>
  <c r="H99" i="42" s="1"/>
  <c r="J99" i="42" s="1"/>
  <c r="L99" i="42" s="1"/>
  <c r="N99" i="42" s="1"/>
  <c r="P99" i="42" s="1"/>
  <c r="R99" i="42" s="1"/>
  <c r="T99" i="42" s="1"/>
  <c r="B108" i="42" s="1"/>
  <c r="D108" i="42" s="1"/>
  <c r="F108" i="42" s="1"/>
  <c r="H108" i="42" s="1"/>
  <c r="J108" i="42" s="1"/>
  <c r="L108" i="42" s="1"/>
  <c r="N108" i="42" s="1"/>
  <c r="P108" i="42" s="1"/>
  <c r="R108" i="42" s="1"/>
  <c r="T108" i="42" s="1"/>
  <c r="B115" i="42" s="1"/>
  <c r="D115" i="42" s="1"/>
  <c r="F115" i="42" s="1"/>
  <c r="H115" i="42" s="1"/>
  <c r="J115" i="42" s="1"/>
  <c r="L115" i="42" s="1"/>
  <c r="N115" i="42" s="1"/>
  <c r="P115" i="42" s="1"/>
  <c r="R115" i="42" s="1"/>
  <c r="T115" i="42" s="1"/>
  <c r="Q6" i="42"/>
  <c r="N6" i="42"/>
  <c r="J6" i="42"/>
  <c r="G42" i="45"/>
  <c r="F42" i="45"/>
  <c r="H42" i="45" s="1"/>
  <c r="B5" i="45"/>
  <c r="B6" i="45" s="1"/>
  <c r="B7" i="45" s="1"/>
  <c r="B8" i="45" s="1"/>
  <c r="B9" i="45" s="1"/>
  <c r="B10" i="45" s="1"/>
  <c r="B11" i="45" s="1"/>
  <c r="B12" i="45" s="1"/>
  <c r="B13" i="45" s="1"/>
  <c r="B14" i="45" s="1"/>
  <c r="B15" i="45" s="1"/>
  <c r="B16" i="45" s="1"/>
  <c r="B17" i="45" s="1"/>
  <c r="B18" i="45" s="1"/>
  <c r="B19" i="45" s="1"/>
  <c r="B20" i="45" s="1"/>
  <c r="B21" i="45" s="1"/>
  <c r="B22" i="45" s="1"/>
  <c r="B23" i="45" s="1"/>
  <c r="B24" i="45" s="1"/>
  <c r="B25" i="45" s="1"/>
  <c r="B26" i="45" s="1"/>
  <c r="B27" i="45" s="1"/>
  <c r="B28" i="45" s="1"/>
  <c r="B29" i="45" s="1"/>
  <c r="B30" i="45" s="1"/>
  <c r="B31" i="45" s="1"/>
  <c r="B32" i="45" s="1"/>
  <c r="B33" i="45" s="1"/>
  <c r="B34" i="45" s="1"/>
  <c r="B35" i="45" s="1"/>
  <c r="B36" i="45" s="1"/>
  <c r="B37" i="45" s="1"/>
  <c r="B38" i="45" s="1"/>
  <c r="B39" i="45" s="1"/>
  <c r="B40" i="45" s="1"/>
  <c r="B41" i="45" s="1"/>
  <c r="AH314" i="46"/>
  <c r="AG314" i="46"/>
  <c r="AF314" i="46"/>
  <c r="N16" i="46"/>
  <c r="N15" i="46"/>
  <c r="N14" i="46"/>
  <c r="N13" i="46"/>
  <c r="N12" i="46"/>
  <c r="N11" i="46"/>
  <c r="N10" i="46"/>
  <c r="N9" i="46"/>
  <c r="A9" i="46"/>
  <c r="A10" i="46" s="1"/>
  <c r="A11" i="46" s="1"/>
  <c r="A12" i="46" s="1"/>
  <c r="A13" i="46" s="1"/>
  <c r="A14" i="46" s="1"/>
  <c r="A15" i="46" s="1"/>
  <c r="A16" i="46" s="1"/>
  <c r="N8" i="46"/>
  <c r="A2" i="46"/>
  <c r="AD309" i="67"/>
  <c r="AO308" i="67"/>
  <c r="AN308" i="67"/>
  <c r="AM308" i="67"/>
  <c r="AD306" i="67"/>
  <c r="AO300" i="67"/>
  <c r="AN300" i="67"/>
  <c r="AM300" i="67"/>
  <c r="AO292" i="67"/>
  <c r="AN292" i="67"/>
  <c r="AM292" i="67"/>
  <c r="AO284" i="67"/>
  <c r="AN284" i="67"/>
  <c r="AM284" i="67"/>
  <c r="AO276" i="67"/>
  <c r="AN276" i="67"/>
  <c r="AM276" i="67"/>
  <c r="AO268" i="67"/>
  <c r="AN268" i="67"/>
  <c r="AM268" i="67"/>
  <c r="AO260" i="67"/>
  <c r="AN260" i="67"/>
  <c r="AM260" i="67"/>
  <c r="AO252" i="67"/>
  <c r="AN252" i="67"/>
  <c r="AM252" i="67"/>
  <c r="AO244" i="67"/>
  <c r="AN244" i="67"/>
  <c r="AM244" i="67"/>
  <c r="AO235" i="67"/>
  <c r="AN235" i="67"/>
  <c r="AM235" i="67"/>
  <c r="AO226" i="67"/>
  <c r="AN226" i="67"/>
  <c r="AM226" i="67"/>
  <c r="AO218" i="67"/>
  <c r="AN218" i="67"/>
  <c r="AM218" i="67"/>
  <c r="AO210" i="67"/>
  <c r="AN210" i="67"/>
  <c r="AM210" i="67"/>
  <c r="AO202" i="67"/>
  <c r="AN202" i="67"/>
  <c r="AM202" i="67"/>
  <c r="AO194" i="67"/>
  <c r="AN194" i="67"/>
  <c r="AM194" i="67"/>
  <c r="AO185" i="67"/>
  <c r="AN185" i="67"/>
  <c r="AM185" i="67"/>
  <c r="AO176" i="67"/>
  <c r="AN176" i="67"/>
  <c r="AM176" i="67"/>
  <c r="AO168" i="67"/>
  <c r="AN168" i="67"/>
  <c r="AM168" i="67"/>
  <c r="AO159" i="67"/>
  <c r="AN159" i="67"/>
  <c r="AM159" i="67"/>
  <c r="AO150" i="67"/>
  <c r="AN150" i="67"/>
  <c r="AM150" i="67"/>
  <c r="AO141" i="67"/>
  <c r="AN141" i="67"/>
  <c r="AM141" i="67"/>
  <c r="AO132" i="67"/>
  <c r="AN132" i="67"/>
  <c r="AM132" i="67"/>
  <c r="AO123" i="67"/>
  <c r="AN123" i="67"/>
  <c r="AM123" i="67"/>
  <c r="AO115" i="67"/>
  <c r="AN115" i="67"/>
  <c r="AM115" i="67"/>
  <c r="AO107" i="67"/>
  <c r="AN107" i="67"/>
  <c r="AM107" i="67"/>
  <c r="AJ107" i="67"/>
  <c r="AI107" i="67"/>
  <c r="AH107" i="67"/>
  <c r="AO99" i="67"/>
  <c r="AN99" i="67"/>
  <c r="AM99" i="67"/>
  <c r="AO90" i="67"/>
  <c r="AN90" i="67"/>
  <c r="AM90" i="67"/>
  <c r="AO82" i="67"/>
  <c r="AN82" i="67"/>
  <c r="AM82" i="67"/>
  <c r="AO73" i="67"/>
  <c r="AN73" i="67"/>
  <c r="AM73" i="67"/>
  <c r="AO65" i="67"/>
  <c r="AN65" i="67"/>
  <c r="AM65" i="67"/>
  <c r="AO57" i="67"/>
  <c r="AN57" i="67"/>
  <c r="AM57" i="67"/>
  <c r="AO48" i="67"/>
  <c r="AN48" i="67"/>
  <c r="AM48" i="67"/>
  <c r="AO41" i="67"/>
  <c r="AN41" i="67"/>
  <c r="AM41" i="67"/>
  <c r="AO34" i="67"/>
  <c r="AN34" i="67"/>
  <c r="AM34" i="67"/>
  <c r="AO27" i="67"/>
  <c r="AN27" i="67"/>
  <c r="AM27" i="67"/>
  <c r="AO20" i="67"/>
  <c r="AN20" i="67"/>
  <c r="AM20" i="67"/>
  <c r="N14" i="67"/>
  <c r="N13" i="67"/>
  <c r="N12" i="67"/>
  <c r="N11" i="67"/>
  <c r="A11" i="67"/>
  <c r="A12" i="67" s="1"/>
  <c r="A13" i="67" s="1"/>
  <c r="A14" i="67" s="1"/>
  <c r="A15" i="67" s="1"/>
  <c r="A16" i="67" s="1"/>
  <c r="N10" i="67"/>
  <c r="N9" i="67"/>
  <c r="N8" i="67"/>
  <c r="A8" i="67"/>
  <c r="A9" i="67" s="1"/>
  <c r="A10" i="67" s="1"/>
  <c r="N7" i="67"/>
  <c r="AB2" i="67"/>
  <c r="D128" i="52"/>
  <c r="D101" i="52"/>
  <c r="D99" i="52"/>
  <c r="D74" i="52"/>
  <c r="Z73" i="52"/>
  <c r="Y73" i="52"/>
  <c r="D73" i="52"/>
  <c r="Y72" i="52"/>
  <c r="Y77" i="52" s="1"/>
  <c r="Y80" i="52" s="1"/>
  <c r="D66" i="52"/>
  <c r="D14" i="66"/>
  <c r="D15" i="66" s="1"/>
  <c r="D16" i="66" s="1"/>
  <c r="D17" i="66" s="1"/>
  <c r="D18" i="66" s="1"/>
  <c r="D19" i="66" s="1"/>
  <c r="D20" i="66" s="1"/>
  <c r="D21" i="66" s="1"/>
  <c r="D22" i="66" s="1"/>
  <c r="D23" i="66" s="1"/>
  <c r="D24" i="66" s="1"/>
  <c r="D25" i="66" s="1"/>
  <c r="D26" i="66" s="1"/>
  <c r="D27" i="66" s="1"/>
  <c r="D28" i="66" s="1"/>
  <c r="D29" i="66" s="1"/>
  <c r="D30" i="66" s="1"/>
  <c r="D31" i="66" s="1"/>
  <c r="D32" i="66" s="1"/>
  <c r="D33" i="66" s="1"/>
  <c r="D34" i="66" s="1"/>
  <c r="D6" i="66"/>
  <c r="D7" i="66" s="1"/>
  <c r="D8" i="66" s="1"/>
  <c r="D9" i="66" s="1"/>
  <c r="D10" i="66" s="1"/>
  <c r="D11" i="66" s="1"/>
  <c r="D12" i="66" s="1"/>
  <c r="D13" i="66" s="1"/>
  <c r="A3" i="64"/>
  <c r="A4" i="64" s="1"/>
  <c r="A5" i="64" s="1"/>
  <c r="A6" i="64" s="1"/>
  <c r="A7" i="64" s="1"/>
  <c r="A8" i="64" s="1"/>
  <c r="A9" i="64" s="1"/>
  <c r="A10" i="64" s="1"/>
  <c r="A11" i="64" s="1"/>
  <c r="A12" i="64" s="1"/>
  <c r="A13" i="64" s="1"/>
  <c r="A14" i="64" s="1"/>
  <c r="A15" i="64" s="1"/>
  <c r="A16" i="64" s="1"/>
  <c r="A17" i="64" s="1"/>
  <c r="A18" i="64" s="1"/>
  <c r="A19" i="64" s="1"/>
  <c r="A20" i="64" s="1"/>
  <c r="A21" i="64" s="1"/>
  <c r="A22" i="64" s="1"/>
  <c r="A23" i="64" s="1"/>
  <c r="A24" i="64" s="1"/>
  <c r="A25" i="64" s="1"/>
  <c r="A26" i="64" s="1"/>
  <c r="A27" i="64" s="1"/>
  <c r="A28" i="64" s="1"/>
  <c r="A29" i="64" s="1"/>
  <c r="A30" i="64" s="1"/>
  <c r="A31" i="64" s="1"/>
  <c r="A32" i="64" s="1"/>
  <c r="A33" i="64" s="1"/>
  <c r="A34" i="64" s="1"/>
  <c r="A35" i="64" s="1"/>
  <c r="A36" i="64" s="1"/>
  <c r="A37" i="64" s="1"/>
  <c r="A38" i="64" s="1"/>
  <c r="A39" i="64" s="1"/>
  <c r="A40" i="64" s="1"/>
  <c r="A41" i="64" s="1"/>
  <c r="A42" i="64" s="1"/>
  <c r="A43" i="64" s="1"/>
  <c r="A44" i="64" s="1"/>
  <c r="A45" i="64" s="1"/>
  <c r="A46" i="64" s="1"/>
  <c r="A47" i="64" s="1"/>
  <c r="A48" i="64" s="1"/>
  <c r="A49" i="64" s="1"/>
  <c r="A50" i="64" s="1"/>
  <c r="A51" i="64" s="1"/>
  <c r="T30" i="58"/>
  <c r="F29" i="58"/>
  <c r="F30" i="58" s="1"/>
  <c r="F31" i="58" s="1"/>
  <c r="E29" i="58"/>
  <c r="E30" i="58" s="1"/>
  <c r="E31" i="58" s="1"/>
  <c r="R25" i="58"/>
  <c r="R26" i="58" s="1"/>
  <c r="S24" i="58"/>
  <c r="S25" i="58" s="1"/>
  <c r="S26" i="58" s="1"/>
  <c r="R24" i="58"/>
  <c r="R12" i="58"/>
  <c r="R13" i="58" s="1"/>
  <c r="R11" i="58"/>
  <c r="Q11" i="58"/>
  <c r="Q12" i="58" s="1"/>
  <c r="J11" i="58"/>
  <c r="F8" i="58"/>
  <c r="F9" i="58" s="1"/>
  <c r="F7" i="58"/>
  <c r="E7" i="58"/>
  <c r="E8" i="58" s="1"/>
  <c r="B3" i="60"/>
  <c r="B4" i="60" s="1"/>
  <c r="B5" i="60" s="1"/>
  <c r="B6" i="60" s="1"/>
  <c r="B7" i="60" s="1"/>
  <c r="B8" i="60" s="1"/>
  <c r="B9" i="60" s="1"/>
  <c r="B10" i="60" s="1"/>
  <c r="B11" i="60" s="1"/>
  <c r="B12" i="60" s="1"/>
  <c r="B13" i="60" s="1"/>
  <c r="B14" i="60" s="1"/>
  <c r="B15" i="60" s="1"/>
  <c r="B16" i="60" s="1"/>
  <c r="B17" i="60" s="1"/>
  <c r="B18" i="60" s="1"/>
  <c r="B19" i="60" s="1"/>
  <c r="B20" i="60" s="1"/>
  <c r="B21" i="60" s="1"/>
  <c r="B22" i="60" s="1"/>
  <c r="B23" i="60" s="1"/>
  <c r="B24" i="60" s="1"/>
  <c r="B25" i="60" s="1"/>
  <c r="B26" i="60" s="1"/>
  <c r="A10" i="38"/>
  <c r="A11" i="38" s="1"/>
  <c r="A12" i="38" s="1"/>
  <c r="A13" i="38" s="1"/>
  <c r="A14" i="38" s="1"/>
  <c r="A15" i="38" s="1"/>
  <c r="A16" i="38" s="1"/>
  <c r="A17" i="38" s="1"/>
  <c r="A18" i="38" s="1"/>
  <c r="A19" i="38" s="1"/>
  <c r="A20" i="38" s="1"/>
  <c r="A21" i="38" s="1"/>
  <c r="A22" i="38" s="1"/>
  <c r="A23" i="38" s="1"/>
  <c r="A24" i="38" s="1"/>
  <c r="A25" i="38" s="1"/>
  <c r="A26" i="38" s="1"/>
  <c r="A27" i="38" s="1"/>
  <c r="A28" i="38" s="1"/>
  <c r="A29" i="38" s="1"/>
  <c r="A30" i="38" s="1"/>
  <c r="A31" i="38" s="1"/>
  <c r="A32" i="38" s="1"/>
  <c r="A33" i="38" s="1"/>
  <c r="A34" i="38" s="1"/>
  <c r="A35" i="38" s="1"/>
  <c r="A36" i="38" s="1"/>
  <c r="A37" i="38" s="1"/>
  <c r="A38" i="38" s="1"/>
  <c r="A39" i="38" s="1"/>
  <c r="A40" i="38" s="1"/>
  <c r="M424" i="31"/>
  <c r="L424" i="31"/>
  <c r="K424" i="31"/>
  <c r="J424" i="31"/>
  <c r="I424" i="31"/>
  <c r="H424" i="31"/>
  <c r="G424" i="31"/>
  <c r="N422" i="31"/>
  <c r="N424" i="31" s="1"/>
  <c r="X416" i="31"/>
  <c r="X415" i="31"/>
  <c r="Z414" i="31"/>
  <c r="Y414" i="31"/>
  <c r="X414" i="31"/>
  <c r="AE413" i="31"/>
  <c r="W413" i="31"/>
  <c r="X408" i="31"/>
  <c r="X407" i="31"/>
  <c r="Z406" i="31"/>
  <c r="Y406" i="31"/>
  <c r="X406" i="31"/>
  <c r="AE405" i="31"/>
  <c r="W405" i="31"/>
  <c r="X399" i="31"/>
  <c r="X398" i="31"/>
  <c r="Z397" i="31"/>
  <c r="Y397" i="31"/>
  <c r="X397" i="31"/>
  <c r="AE396" i="31"/>
  <c r="W396" i="31"/>
  <c r="X391" i="31"/>
  <c r="X390" i="31"/>
  <c r="Z389" i="31"/>
  <c r="Y389" i="31"/>
  <c r="X389" i="31"/>
  <c r="AE388" i="31"/>
  <c r="W388" i="31"/>
  <c r="X382" i="31"/>
  <c r="X381" i="31"/>
  <c r="Z380" i="31"/>
  <c r="Y380" i="31"/>
  <c r="X380" i="31"/>
  <c r="AE379" i="31"/>
  <c r="W379" i="31"/>
  <c r="X374" i="31"/>
  <c r="X373" i="31"/>
  <c r="Z372" i="31"/>
  <c r="Y372" i="31"/>
  <c r="X372" i="31"/>
  <c r="AE371" i="31"/>
  <c r="W371" i="31"/>
  <c r="X365" i="31"/>
  <c r="X364" i="31"/>
  <c r="Z363" i="31"/>
  <c r="Y363" i="31"/>
  <c r="X363" i="31"/>
  <c r="AE362" i="31"/>
  <c r="W362" i="31"/>
  <c r="X357" i="31"/>
  <c r="X356" i="31"/>
  <c r="Z355" i="31"/>
  <c r="Y355" i="31"/>
  <c r="X355" i="31"/>
  <c r="AE354" i="31"/>
  <c r="W354" i="31"/>
  <c r="X349" i="31"/>
  <c r="X348" i="31"/>
  <c r="Z347" i="31"/>
  <c r="Y347" i="31"/>
  <c r="X347" i="31"/>
  <c r="AE346" i="31"/>
  <c r="W346" i="31"/>
  <c r="X341" i="31"/>
  <c r="X340" i="31"/>
  <c r="Z339" i="31"/>
  <c r="Y339" i="31"/>
  <c r="X339" i="31"/>
  <c r="AE338" i="31"/>
  <c r="W338" i="31"/>
  <c r="X332" i="31"/>
  <c r="X331" i="31"/>
  <c r="Z330" i="31"/>
  <c r="Y330" i="31"/>
  <c r="X330" i="31"/>
  <c r="AE329" i="31"/>
  <c r="W329" i="31"/>
  <c r="X324" i="31"/>
  <c r="X323" i="31"/>
  <c r="Z322" i="31"/>
  <c r="Y322" i="31"/>
  <c r="X322" i="31"/>
  <c r="AE321" i="31"/>
  <c r="W321" i="31"/>
  <c r="X316" i="31"/>
  <c r="X315" i="31"/>
  <c r="Z314" i="31"/>
  <c r="Y314" i="31"/>
  <c r="X314" i="31"/>
  <c r="AE313" i="31"/>
  <c r="W313" i="31"/>
  <c r="X308" i="31"/>
  <c r="X307" i="31"/>
  <c r="Z306" i="31"/>
  <c r="Y306" i="31"/>
  <c r="X306" i="31"/>
  <c r="AE305" i="31"/>
  <c r="W305" i="31"/>
  <c r="X300" i="31"/>
  <c r="X299" i="31"/>
  <c r="Z298" i="31"/>
  <c r="Y298" i="31"/>
  <c r="X298" i="31"/>
  <c r="AE297" i="31"/>
  <c r="X292" i="31"/>
  <c r="X291" i="31"/>
  <c r="Z290" i="31"/>
  <c r="Y290" i="31"/>
  <c r="X290" i="31"/>
  <c r="AE289" i="31"/>
  <c r="W289" i="31"/>
  <c r="X284" i="31"/>
  <c r="X283" i="31"/>
  <c r="Z282" i="31"/>
  <c r="Y282" i="31"/>
  <c r="X282" i="31"/>
  <c r="AE281" i="31"/>
  <c r="W281" i="31"/>
  <c r="X276" i="31"/>
  <c r="X275" i="31"/>
  <c r="Z274" i="31"/>
  <c r="Y274" i="31"/>
  <c r="X274" i="31"/>
  <c r="AE273" i="31"/>
  <c r="X268" i="31"/>
  <c r="X267" i="31"/>
  <c r="Z266" i="31"/>
  <c r="Y266" i="31"/>
  <c r="X266" i="31"/>
  <c r="AE265" i="31"/>
  <c r="X260" i="31"/>
  <c r="X259" i="31"/>
  <c r="Z258" i="31"/>
  <c r="Y258" i="31"/>
  <c r="X258" i="31"/>
  <c r="AE257" i="31"/>
  <c r="X251" i="31"/>
  <c r="X250" i="31"/>
  <c r="Z249" i="31"/>
  <c r="Y249" i="31"/>
  <c r="X249" i="31"/>
  <c r="AE248" i="31"/>
  <c r="X243" i="31"/>
  <c r="X242" i="31"/>
  <c r="Z241" i="31"/>
  <c r="Y241" i="31"/>
  <c r="X241" i="31"/>
  <c r="AE240" i="31"/>
  <c r="X234" i="31"/>
  <c r="X233" i="31"/>
  <c r="Z232" i="31"/>
  <c r="Y232" i="31"/>
  <c r="X232" i="31"/>
  <c r="AE231" i="31"/>
  <c r="X226" i="31"/>
  <c r="X225" i="31"/>
  <c r="Z224" i="31"/>
  <c r="Y224" i="31"/>
  <c r="X224" i="31"/>
  <c r="AE223" i="31"/>
  <c r="X218" i="31"/>
  <c r="X217" i="31"/>
  <c r="Z216" i="31"/>
  <c r="Y216" i="31"/>
  <c r="X216" i="31"/>
  <c r="AE215" i="31"/>
  <c r="X210" i="31"/>
  <c r="X209" i="31"/>
  <c r="Z208" i="31"/>
  <c r="Y208" i="31"/>
  <c r="X208" i="31"/>
  <c r="AE207" i="31"/>
  <c r="X201" i="31"/>
  <c r="X200" i="31"/>
  <c r="Z199" i="31"/>
  <c r="Y199" i="31"/>
  <c r="X199" i="31"/>
  <c r="AE198" i="31"/>
  <c r="X193" i="31"/>
  <c r="X192" i="31"/>
  <c r="Z191" i="31"/>
  <c r="Y191" i="31"/>
  <c r="X191" i="31"/>
  <c r="AE190" i="31"/>
  <c r="X184" i="31"/>
  <c r="X183" i="31"/>
  <c r="Z182" i="31"/>
  <c r="Y182" i="31"/>
  <c r="X182" i="31"/>
  <c r="AE181" i="31"/>
  <c r="X175" i="31"/>
  <c r="X174" i="31"/>
  <c r="Z173" i="31"/>
  <c r="Y173" i="31"/>
  <c r="X173" i="31"/>
  <c r="AE172" i="31"/>
  <c r="X166" i="31"/>
  <c r="X165" i="31"/>
  <c r="Z164" i="31"/>
  <c r="Y164" i="31"/>
  <c r="X164" i="31"/>
  <c r="AE163" i="31"/>
  <c r="X158" i="31"/>
  <c r="X157" i="31"/>
  <c r="Z156" i="31"/>
  <c r="Y156" i="31"/>
  <c r="X156" i="31"/>
  <c r="AE155" i="31"/>
  <c r="W155" i="31"/>
  <c r="X150" i="31"/>
  <c r="X149" i="31"/>
  <c r="Z148" i="31"/>
  <c r="Y148" i="31"/>
  <c r="X148" i="31"/>
  <c r="AE147" i="31"/>
  <c r="W147" i="31"/>
  <c r="X142" i="31"/>
  <c r="X141" i="31"/>
  <c r="Z140" i="31"/>
  <c r="Y140" i="31"/>
  <c r="X140" i="31"/>
  <c r="AE139" i="31"/>
  <c r="W139" i="31"/>
  <c r="X134" i="31"/>
  <c r="X133" i="31"/>
  <c r="Z132" i="31"/>
  <c r="Y132" i="31"/>
  <c r="X132" i="31"/>
  <c r="AE131" i="31"/>
  <c r="W131" i="31"/>
  <c r="X125" i="31"/>
  <c r="X124" i="31"/>
  <c r="Z123" i="31"/>
  <c r="Y123" i="31"/>
  <c r="X123" i="31"/>
  <c r="AE122" i="31"/>
  <c r="W122" i="31"/>
  <c r="X116" i="31"/>
  <c r="X115" i="31"/>
  <c r="Z114" i="31"/>
  <c r="Y114" i="31"/>
  <c r="X114" i="31"/>
  <c r="AE113" i="31"/>
  <c r="W113" i="31"/>
  <c r="X107" i="31"/>
  <c r="X106" i="31"/>
  <c r="Z105" i="31"/>
  <c r="Y105" i="31"/>
  <c r="X105" i="31"/>
  <c r="AE104" i="31"/>
  <c r="W104" i="31"/>
  <c r="X98" i="31"/>
  <c r="X97" i="31"/>
  <c r="Z96" i="31"/>
  <c r="Y96" i="31"/>
  <c r="X96" i="31"/>
  <c r="AE95" i="31"/>
  <c r="W95" i="31"/>
  <c r="X89" i="31"/>
  <c r="X88" i="31"/>
  <c r="Z87" i="31"/>
  <c r="Y87" i="31"/>
  <c r="X87" i="31"/>
  <c r="AE86" i="31"/>
  <c r="W86" i="31"/>
  <c r="X80" i="31"/>
  <c r="X79" i="31"/>
  <c r="Z78" i="31"/>
  <c r="Y78" i="31"/>
  <c r="X78" i="31"/>
  <c r="AE77" i="31"/>
  <c r="W77" i="31"/>
  <c r="X71" i="31"/>
  <c r="X70" i="31"/>
  <c r="Z69" i="31"/>
  <c r="Y69" i="31"/>
  <c r="X69" i="31"/>
  <c r="AE68" i="31"/>
  <c r="W68" i="31"/>
  <c r="X62" i="31"/>
  <c r="X61" i="31"/>
  <c r="Z60" i="31"/>
  <c r="Y60" i="31"/>
  <c r="X60" i="31"/>
  <c r="AE59" i="31"/>
  <c r="W59" i="31"/>
  <c r="X54" i="31"/>
  <c r="X53" i="31"/>
  <c r="Z52" i="31"/>
  <c r="Y52" i="31"/>
  <c r="X52" i="31"/>
  <c r="AE51" i="31"/>
  <c r="W51" i="31"/>
  <c r="X46" i="31"/>
  <c r="X45" i="31"/>
  <c r="Z44" i="31"/>
  <c r="Y44" i="31"/>
  <c r="X44" i="31"/>
  <c r="AE43" i="31"/>
  <c r="W43" i="31"/>
  <c r="X38" i="31"/>
  <c r="X37" i="31"/>
  <c r="Z36" i="31"/>
  <c r="Y36" i="31"/>
  <c r="X36" i="31"/>
  <c r="AE35" i="31"/>
  <c r="W35" i="31"/>
  <c r="X30" i="31"/>
  <c r="X29" i="31"/>
  <c r="Z28" i="31"/>
  <c r="Y28" i="31"/>
  <c r="X28" i="31"/>
  <c r="AE27" i="31"/>
  <c r="W27" i="31"/>
  <c r="X22" i="31"/>
  <c r="X21" i="31"/>
  <c r="Z20" i="31"/>
  <c r="Y20" i="31"/>
  <c r="X20" i="31"/>
  <c r="A20" i="31"/>
  <c r="A28" i="31" s="1"/>
  <c r="A36" i="31" s="1"/>
  <c r="A44" i="31" s="1"/>
  <c r="A52" i="31" s="1"/>
  <c r="A60" i="31" s="1"/>
  <c r="A69" i="31" s="1"/>
  <c r="A78" i="31" s="1"/>
  <c r="A87" i="31" s="1"/>
  <c r="A96" i="31" s="1"/>
  <c r="A105" i="31" s="1"/>
  <c r="A114" i="31" s="1"/>
  <c r="A123" i="31" s="1"/>
  <c r="A132" i="31" s="1"/>
  <c r="A140" i="31" s="1"/>
  <c r="A148" i="31" s="1"/>
  <c r="A156" i="31" s="1"/>
  <c r="A164" i="31" s="1"/>
  <c r="A173" i="31" s="1"/>
  <c r="A182" i="31" s="1"/>
  <c r="A191" i="31" s="1"/>
  <c r="A199" i="31" s="1"/>
  <c r="A208" i="31" s="1"/>
  <c r="A216" i="31" s="1"/>
  <c r="A224" i="31" s="1"/>
  <c r="A232" i="31" s="1"/>
  <c r="A241" i="31" s="1"/>
  <c r="A249" i="31" s="1"/>
  <c r="A258" i="31" s="1"/>
  <c r="A266" i="31" s="1"/>
  <c r="A274" i="31" s="1"/>
  <c r="A282" i="31" s="1"/>
  <c r="A290" i="31" s="1"/>
  <c r="A298" i="31" s="1"/>
  <c r="A306" i="31" s="1"/>
  <c r="A314" i="31" s="1"/>
  <c r="A322" i="31" s="1"/>
  <c r="A330" i="31" s="1"/>
  <c r="A339" i="31" s="1"/>
  <c r="A347" i="31" s="1"/>
  <c r="A355" i="31" s="1"/>
  <c r="A363" i="31" s="1"/>
  <c r="A372" i="31" s="1"/>
  <c r="A380" i="31" s="1"/>
  <c r="A389" i="31" s="1"/>
  <c r="A397" i="31" s="1"/>
  <c r="A406" i="31" s="1"/>
  <c r="A414" i="31" s="1"/>
  <c r="AE19" i="31"/>
  <c r="W19" i="31"/>
  <c r="X14" i="31"/>
  <c r="X13" i="31"/>
  <c r="Z12" i="31"/>
  <c r="Y12" i="31"/>
  <c r="X12" i="31"/>
  <c r="AE11" i="31"/>
  <c r="W11" i="31"/>
  <c r="G9" i="31"/>
  <c r="I9" i="31" s="1"/>
  <c r="K9" i="31" s="1"/>
  <c r="M9" i="31" s="1"/>
  <c r="O9" i="31" s="1"/>
  <c r="Q9" i="31" s="1"/>
  <c r="S9" i="31" s="1"/>
  <c r="U9" i="31" s="1"/>
  <c r="C17" i="31" s="1"/>
  <c r="E17" i="31" s="1"/>
  <c r="G17" i="31" s="1"/>
  <c r="I17" i="31" s="1"/>
  <c r="K17" i="31" s="1"/>
  <c r="M17" i="31" s="1"/>
  <c r="O17" i="31" s="1"/>
  <c r="Q17" i="31" s="1"/>
  <c r="S17" i="31" s="1"/>
  <c r="U17" i="31" s="1"/>
  <c r="C25" i="31" s="1"/>
  <c r="E25" i="31" s="1"/>
  <c r="G25" i="31" s="1"/>
  <c r="I25" i="31" s="1"/>
  <c r="K25" i="31" s="1"/>
  <c r="M25" i="31" s="1"/>
  <c r="O25" i="31" s="1"/>
  <c r="Q25" i="31" s="1"/>
  <c r="S25" i="31" s="1"/>
  <c r="U25" i="31" s="1"/>
  <c r="C33" i="31" s="1"/>
  <c r="E33" i="31" s="1"/>
  <c r="G33" i="31" s="1"/>
  <c r="I33" i="31" s="1"/>
  <c r="K33" i="31" s="1"/>
  <c r="M33" i="31" s="1"/>
  <c r="O33" i="31" s="1"/>
  <c r="Q33" i="31" s="1"/>
  <c r="S33" i="31" s="1"/>
  <c r="U33" i="31" s="1"/>
  <c r="C41" i="31" s="1"/>
  <c r="E41" i="31" s="1"/>
  <c r="G41" i="31" s="1"/>
  <c r="I41" i="31" s="1"/>
  <c r="K41" i="31" s="1"/>
  <c r="M41" i="31" s="1"/>
  <c r="O41" i="31" s="1"/>
  <c r="Q41" i="31" s="1"/>
  <c r="S41" i="31" s="1"/>
  <c r="U41" i="31" s="1"/>
  <c r="C49" i="31" s="1"/>
  <c r="E49" i="31" s="1"/>
  <c r="G49" i="31" s="1"/>
  <c r="I49" i="31" s="1"/>
  <c r="K49" i="31" s="1"/>
  <c r="M49" i="31" s="1"/>
  <c r="O49" i="31" s="1"/>
  <c r="Q49" i="31" s="1"/>
  <c r="S49" i="31" s="1"/>
  <c r="U49" i="31" s="1"/>
  <c r="C57" i="31" s="1"/>
  <c r="E57" i="31" s="1"/>
  <c r="G57" i="31" s="1"/>
  <c r="I57" i="31" s="1"/>
  <c r="K57" i="31" s="1"/>
  <c r="M57" i="31" s="1"/>
  <c r="O57" i="31" s="1"/>
  <c r="Q57" i="31" s="1"/>
  <c r="S57" i="31" s="1"/>
  <c r="U57" i="31" s="1"/>
  <c r="C66" i="31" s="1"/>
  <c r="E66" i="31" s="1"/>
  <c r="G66" i="31" s="1"/>
  <c r="I66" i="31" s="1"/>
  <c r="K66" i="31" s="1"/>
  <c r="M66" i="31" s="1"/>
  <c r="O66" i="31" s="1"/>
  <c r="Q66" i="31" s="1"/>
  <c r="S66" i="31" s="1"/>
  <c r="U66" i="31" s="1"/>
  <c r="C75" i="31" s="1"/>
  <c r="E75" i="31" s="1"/>
  <c r="G75" i="31" s="1"/>
  <c r="I75" i="31" s="1"/>
  <c r="K75" i="31" s="1"/>
  <c r="M75" i="31" s="1"/>
  <c r="O75" i="31" s="1"/>
  <c r="Q75" i="31" s="1"/>
  <c r="S75" i="31" s="1"/>
  <c r="U75" i="31" s="1"/>
  <c r="C84" i="31" s="1"/>
  <c r="E84" i="31" s="1"/>
  <c r="G84" i="31" s="1"/>
  <c r="I84" i="31" s="1"/>
  <c r="K84" i="31" s="1"/>
  <c r="M84" i="31" s="1"/>
  <c r="O84" i="31" s="1"/>
  <c r="Q84" i="31" s="1"/>
  <c r="S84" i="31" s="1"/>
  <c r="U84" i="31" s="1"/>
  <c r="C93" i="31" s="1"/>
  <c r="E93" i="31" s="1"/>
  <c r="G93" i="31" s="1"/>
  <c r="I93" i="31" s="1"/>
  <c r="K93" i="31" s="1"/>
  <c r="M93" i="31" s="1"/>
  <c r="O93" i="31" s="1"/>
  <c r="Q93" i="31" s="1"/>
  <c r="S93" i="31" s="1"/>
  <c r="U93" i="31" s="1"/>
  <c r="C102" i="31" s="1"/>
  <c r="E102" i="31" s="1"/>
  <c r="G102" i="31" s="1"/>
  <c r="I102" i="31" s="1"/>
  <c r="K102" i="31" s="1"/>
  <c r="M102" i="31" s="1"/>
  <c r="O102" i="31" s="1"/>
  <c r="Q102" i="31" s="1"/>
  <c r="S102" i="31" s="1"/>
  <c r="U102" i="31" s="1"/>
  <c r="C111" i="31" s="1"/>
  <c r="E111" i="31" s="1"/>
  <c r="G111" i="31" s="1"/>
  <c r="I111" i="31" s="1"/>
  <c r="K111" i="31" s="1"/>
  <c r="M111" i="31" s="1"/>
  <c r="O111" i="31" s="1"/>
  <c r="Q111" i="31" s="1"/>
  <c r="S111" i="31" s="1"/>
  <c r="U111" i="31" s="1"/>
  <c r="C120" i="31" s="1"/>
  <c r="E120" i="31" s="1"/>
  <c r="G120" i="31" s="1"/>
  <c r="I120" i="31" s="1"/>
  <c r="K120" i="31" s="1"/>
  <c r="M120" i="31" s="1"/>
  <c r="O120" i="31" s="1"/>
  <c r="Q120" i="31" s="1"/>
  <c r="S120" i="31" s="1"/>
  <c r="U120" i="31" s="1"/>
  <c r="C129" i="31" s="1"/>
  <c r="E129" i="31" s="1"/>
  <c r="G129" i="31" s="1"/>
  <c r="I129" i="31" s="1"/>
  <c r="K129" i="31" s="1"/>
  <c r="M129" i="31" s="1"/>
  <c r="O129" i="31" s="1"/>
  <c r="Q129" i="31" s="1"/>
  <c r="S129" i="31" s="1"/>
  <c r="U129" i="31" s="1"/>
  <c r="C137" i="31" s="1"/>
  <c r="E137" i="31" s="1"/>
  <c r="G137" i="31" s="1"/>
  <c r="I137" i="31" s="1"/>
  <c r="K137" i="31" s="1"/>
  <c r="M137" i="31" s="1"/>
  <c r="O137" i="31" s="1"/>
  <c r="Q137" i="31" s="1"/>
  <c r="S137" i="31" s="1"/>
  <c r="U137" i="31" s="1"/>
  <c r="C145" i="31" s="1"/>
  <c r="E145" i="31" s="1"/>
  <c r="G145" i="31" s="1"/>
  <c r="I145" i="31" s="1"/>
  <c r="K145" i="31" s="1"/>
  <c r="M145" i="31" s="1"/>
  <c r="O145" i="31" s="1"/>
  <c r="Q145" i="31" s="1"/>
  <c r="S145" i="31" s="1"/>
  <c r="U145" i="31" s="1"/>
  <c r="C153" i="31" s="1"/>
  <c r="E153" i="31" s="1"/>
  <c r="G153" i="31" s="1"/>
  <c r="I153" i="31" s="1"/>
  <c r="K153" i="31" s="1"/>
  <c r="M153" i="31" s="1"/>
  <c r="O153" i="31" s="1"/>
  <c r="Q153" i="31" s="1"/>
  <c r="S153" i="31" s="1"/>
  <c r="U153" i="31" s="1"/>
  <c r="C162" i="31" s="1"/>
  <c r="E162" i="31" s="1"/>
  <c r="G162" i="31" s="1"/>
  <c r="I162" i="31" s="1"/>
  <c r="K162" i="31" s="1"/>
  <c r="M162" i="31" s="1"/>
  <c r="O162" i="31" s="1"/>
  <c r="Q162" i="31" s="1"/>
  <c r="S162" i="31" s="1"/>
  <c r="U162" i="31" s="1"/>
  <c r="C171" i="31" s="1"/>
  <c r="E171" i="31" s="1"/>
  <c r="G171" i="31" s="1"/>
  <c r="I171" i="31" s="1"/>
  <c r="K171" i="31" s="1"/>
  <c r="M171" i="31" s="1"/>
  <c r="O171" i="31" s="1"/>
  <c r="Q171" i="31" s="1"/>
  <c r="S171" i="31" s="1"/>
  <c r="U171" i="31" s="1"/>
  <c r="C180" i="31" s="1"/>
  <c r="E180" i="31" s="1"/>
  <c r="G180" i="31" s="1"/>
  <c r="I180" i="31" s="1"/>
  <c r="K180" i="31" s="1"/>
  <c r="M180" i="31" s="1"/>
  <c r="O180" i="31" s="1"/>
  <c r="Q180" i="31" s="1"/>
  <c r="S180" i="31" s="1"/>
  <c r="U180" i="31" s="1"/>
  <c r="C189" i="31" s="1"/>
  <c r="E189" i="31" s="1"/>
  <c r="G189" i="31" s="1"/>
  <c r="I189" i="31" s="1"/>
  <c r="K189" i="31" s="1"/>
  <c r="M189" i="31" s="1"/>
  <c r="O189" i="31" s="1"/>
  <c r="Q189" i="31" s="1"/>
  <c r="S189" i="31" s="1"/>
  <c r="U189" i="31" s="1"/>
  <c r="C197" i="31" s="1"/>
  <c r="E197" i="31" s="1"/>
  <c r="G197" i="31" s="1"/>
  <c r="I197" i="31" s="1"/>
  <c r="K197" i="31" s="1"/>
  <c r="M197" i="31" s="1"/>
  <c r="O197" i="31" s="1"/>
  <c r="Q197" i="31" s="1"/>
  <c r="S197" i="31" s="1"/>
  <c r="U197" i="31" s="1"/>
  <c r="C206" i="31" s="1"/>
  <c r="E206" i="31" s="1"/>
  <c r="G206" i="31" s="1"/>
  <c r="I206" i="31" s="1"/>
  <c r="K206" i="31" s="1"/>
  <c r="M206" i="31" s="1"/>
  <c r="O206" i="31" s="1"/>
  <c r="Q206" i="31" s="1"/>
  <c r="S206" i="31" s="1"/>
  <c r="U206" i="31" s="1"/>
  <c r="C214" i="31" s="1"/>
  <c r="E214" i="31" s="1"/>
  <c r="G214" i="31" s="1"/>
  <c r="I214" i="31" s="1"/>
  <c r="K214" i="31" s="1"/>
  <c r="M214" i="31" s="1"/>
  <c r="O214" i="31" s="1"/>
  <c r="Q214" i="31" s="1"/>
  <c r="S214" i="31" s="1"/>
  <c r="U214" i="31" s="1"/>
  <c r="C222" i="31" s="1"/>
  <c r="E222" i="31" s="1"/>
  <c r="G222" i="31" s="1"/>
  <c r="I222" i="31" s="1"/>
  <c r="K222" i="31" s="1"/>
  <c r="M222" i="31" s="1"/>
  <c r="O222" i="31" s="1"/>
  <c r="Q222" i="31" s="1"/>
  <c r="S222" i="31" s="1"/>
  <c r="U222" i="31" s="1"/>
  <c r="C230" i="31" s="1"/>
  <c r="E230" i="31" s="1"/>
  <c r="G230" i="31" s="1"/>
  <c r="I230" i="31" s="1"/>
  <c r="K230" i="31" s="1"/>
  <c r="M230" i="31" s="1"/>
  <c r="O230" i="31" s="1"/>
  <c r="Q230" i="31" s="1"/>
  <c r="S230" i="31" s="1"/>
  <c r="U230" i="31" s="1"/>
  <c r="C239" i="31" s="1"/>
  <c r="E239" i="31" s="1"/>
  <c r="G239" i="31" s="1"/>
  <c r="I239" i="31" s="1"/>
  <c r="K239" i="31" s="1"/>
  <c r="M239" i="31" s="1"/>
  <c r="O239" i="31" s="1"/>
  <c r="Q239" i="31" s="1"/>
  <c r="S239" i="31" s="1"/>
  <c r="U239" i="31" s="1"/>
  <c r="C247" i="31" s="1"/>
  <c r="E247" i="31" s="1"/>
  <c r="G247" i="31" s="1"/>
  <c r="I247" i="31" s="1"/>
  <c r="K247" i="31" s="1"/>
  <c r="M247" i="31" s="1"/>
  <c r="O247" i="31" s="1"/>
  <c r="Q247" i="31" s="1"/>
  <c r="S247" i="31" s="1"/>
  <c r="U247" i="31" s="1"/>
  <c r="C256" i="31" s="1"/>
  <c r="E256" i="31" s="1"/>
  <c r="G256" i="31" s="1"/>
  <c r="I256" i="31" s="1"/>
  <c r="K256" i="31" s="1"/>
  <c r="M256" i="31" s="1"/>
  <c r="O256" i="31" s="1"/>
  <c r="Q256" i="31" s="1"/>
  <c r="S256" i="31" s="1"/>
  <c r="U256" i="31" s="1"/>
  <c r="C264" i="31" s="1"/>
  <c r="E264" i="31" s="1"/>
  <c r="G264" i="31" s="1"/>
  <c r="I264" i="31" s="1"/>
  <c r="K264" i="31" s="1"/>
  <c r="M264" i="31" s="1"/>
  <c r="O264" i="31" s="1"/>
  <c r="Q264" i="31" s="1"/>
  <c r="S264" i="31" s="1"/>
  <c r="U264" i="31" s="1"/>
  <c r="C272" i="31" s="1"/>
  <c r="E272" i="31" s="1"/>
  <c r="G272" i="31" s="1"/>
  <c r="I272" i="31" s="1"/>
  <c r="K272" i="31" s="1"/>
  <c r="M272" i="31" s="1"/>
  <c r="O272" i="31" s="1"/>
  <c r="Q272" i="31" s="1"/>
  <c r="S272" i="31" s="1"/>
  <c r="U272" i="31" s="1"/>
  <c r="C279" i="31" s="1"/>
  <c r="E279" i="31" s="1"/>
  <c r="G279" i="31" s="1"/>
  <c r="I279" i="31" s="1"/>
  <c r="K279" i="31" s="1"/>
  <c r="M279" i="31" s="1"/>
  <c r="O279" i="31" s="1"/>
  <c r="Q279" i="31" s="1"/>
  <c r="S279" i="31" s="1"/>
  <c r="U279" i="31" s="1"/>
  <c r="C287" i="31" s="1"/>
  <c r="E287" i="31" s="1"/>
  <c r="G287" i="31" s="1"/>
  <c r="I287" i="31" s="1"/>
  <c r="K287" i="31" s="1"/>
  <c r="M287" i="31" s="1"/>
  <c r="O287" i="31" s="1"/>
  <c r="Q287" i="31" s="1"/>
  <c r="S287" i="31" s="1"/>
  <c r="U287" i="31" s="1"/>
  <c r="C295" i="31" s="1"/>
  <c r="E295" i="31" s="1"/>
  <c r="G295" i="31" s="1"/>
  <c r="I295" i="31" s="1"/>
  <c r="K295" i="31" s="1"/>
  <c r="M295" i="31" s="1"/>
  <c r="O295" i="31" s="1"/>
  <c r="Q295" i="31" s="1"/>
  <c r="S295" i="31" s="1"/>
  <c r="U295" i="31" s="1"/>
  <c r="C303" i="31" s="1"/>
  <c r="E303" i="31" s="1"/>
  <c r="G303" i="31" s="1"/>
  <c r="I303" i="31" s="1"/>
  <c r="K303" i="31" s="1"/>
  <c r="M303" i="31" s="1"/>
  <c r="O303" i="31" s="1"/>
  <c r="Q303" i="31" s="1"/>
  <c r="S303" i="31" s="1"/>
  <c r="U303" i="31" s="1"/>
  <c r="C311" i="31" s="1"/>
  <c r="E311" i="31" s="1"/>
  <c r="G311" i="31" s="1"/>
  <c r="I311" i="31" s="1"/>
  <c r="K311" i="31" s="1"/>
  <c r="M311" i="31" s="1"/>
  <c r="O311" i="31" s="1"/>
  <c r="Q311" i="31" s="1"/>
  <c r="S311" i="31" s="1"/>
  <c r="U311" i="31" s="1"/>
  <c r="C319" i="31" s="1"/>
  <c r="E319" i="31" s="1"/>
  <c r="G319" i="31" s="1"/>
  <c r="I319" i="31" s="1"/>
  <c r="K319" i="31" s="1"/>
  <c r="M319" i="31" s="1"/>
  <c r="O319" i="31" s="1"/>
  <c r="Q319" i="31" s="1"/>
  <c r="S319" i="31" s="1"/>
  <c r="U319" i="31" s="1"/>
  <c r="C327" i="31" s="1"/>
  <c r="E327" i="31" s="1"/>
  <c r="G327" i="31" s="1"/>
  <c r="I327" i="31" s="1"/>
  <c r="K327" i="31" s="1"/>
  <c r="M327" i="31" s="1"/>
  <c r="O327" i="31" s="1"/>
  <c r="Q327" i="31" s="1"/>
  <c r="S327" i="31" s="1"/>
  <c r="U327" i="31" s="1"/>
  <c r="C336" i="31" s="1"/>
  <c r="E336" i="31" s="1"/>
  <c r="G336" i="31" s="1"/>
  <c r="I336" i="31" s="1"/>
  <c r="K336" i="31" s="1"/>
  <c r="M336" i="31" s="1"/>
  <c r="O336" i="31" s="1"/>
  <c r="Q336" i="31" s="1"/>
  <c r="S336" i="31" s="1"/>
  <c r="U336" i="31" s="1"/>
  <c r="C344" i="31" s="1"/>
  <c r="E344" i="31" s="1"/>
  <c r="G344" i="31" s="1"/>
  <c r="I344" i="31" s="1"/>
  <c r="K344" i="31" s="1"/>
  <c r="M344" i="31" s="1"/>
  <c r="O344" i="31" s="1"/>
  <c r="Q344" i="31" s="1"/>
  <c r="S344" i="31" s="1"/>
  <c r="U344" i="31" s="1"/>
  <c r="C352" i="31" s="1"/>
  <c r="E352" i="31" s="1"/>
  <c r="G352" i="31" s="1"/>
  <c r="I352" i="31" s="1"/>
  <c r="K352" i="31" s="1"/>
  <c r="M352" i="31" s="1"/>
  <c r="O352" i="31" s="1"/>
  <c r="Q352" i="31" s="1"/>
  <c r="S352" i="31" s="1"/>
  <c r="U352" i="31" s="1"/>
  <c r="C360" i="31" s="1"/>
  <c r="E360" i="31" s="1"/>
  <c r="G360" i="31" s="1"/>
  <c r="I360" i="31" s="1"/>
  <c r="K360" i="31" s="1"/>
  <c r="M360" i="31" s="1"/>
  <c r="O360" i="31" s="1"/>
  <c r="Q360" i="31" s="1"/>
  <c r="S360" i="31" s="1"/>
  <c r="U360" i="31" s="1"/>
  <c r="C369" i="31" s="1"/>
  <c r="E369" i="31" s="1"/>
  <c r="G369" i="31" s="1"/>
  <c r="I369" i="31" s="1"/>
  <c r="K369" i="31" s="1"/>
  <c r="M369" i="31" s="1"/>
  <c r="O369" i="31" s="1"/>
  <c r="Q369" i="31" s="1"/>
  <c r="S369" i="31" s="1"/>
  <c r="U369" i="31" s="1"/>
  <c r="C377" i="31" s="1"/>
  <c r="E377" i="31" s="1"/>
  <c r="G377" i="31" s="1"/>
  <c r="I377" i="31" s="1"/>
  <c r="K377" i="31" s="1"/>
  <c r="M377" i="31" s="1"/>
  <c r="O377" i="31" s="1"/>
  <c r="Q377" i="31" s="1"/>
  <c r="S377" i="31" s="1"/>
  <c r="U377" i="31" s="1"/>
  <c r="C386" i="31" s="1"/>
  <c r="E386" i="31" s="1"/>
  <c r="G386" i="31" s="1"/>
  <c r="I386" i="31" s="1"/>
  <c r="K386" i="31" s="1"/>
  <c r="M386" i="31" s="1"/>
  <c r="O386" i="31" s="1"/>
  <c r="Q386" i="31" s="1"/>
  <c r="S386" i="31" s="1"/>
  <c r="U386" i="31" s="1"/>
  <c r="C394" i="31" s="1"/>
  <c r="E394" i="31" s="1"/>
  <c r="G394" i="31" s="1"/>
  <c r="I394" i="31" s="1"/>
  <c r="K394" i="31" s="1"/>
  <c r="M394" i="31" s="1"/>
  <c r="O394" i="31" s="1"/>
  <c r="Q394" i="31" s="1"/>
  <c r="S394" i="31" s="1"/>
  <c r="U394" i="31" s="1"/>
  <c r="C403" i="31" s="1"/>
  <c r="E403" i="31" s="1"/>
  <c r="G403" i="31" s="1"/>
  <c r="I403" i="31" s="1"/>
  <c r="K403" i="31" s="1"/>
  <c r="M403" i="31" s="1"/>
  <c r="O403" i="31" s="1"/>
  <c r="Q403" i="31" s="1"/>
  <c r="S403" i="31" s="1"/>
  <c r="U403" i="31" s="1"/>
  <c r="C411" i="31" s="1"/>
  <c r="E411" i="31" s="1"/>
  <c r="G411" i="31" s="1"/>
  <c r="I411" i="31" s="1"/>
  <c r="K411" i="31" s="1"/>
  <c r="E9" i="31"/>
  <c r="S7" i="31"/>
  <c r="P7" i="31"/>
  <c r="L7" i="31"/>
  <c r="B123" i="40"/>
  <c r="D123" i="40" s="1"/>
  <c r="F123" i="40" s="1"/>
  <c r="H123" i="40" s="1"/>
  <c r="J123" i="40" s="1"/>
  <c r="L123" i="40" s="1"/>
  <c r="N123" i="40" s="1"/>
  <c r="P123" i="40" s="1"/>
  <c r="R123" i="40" s="1"/>
  <c r="T123" i="40" s="1"/>
  <c r="V123" i="40" s="1"/>
  <c r="B132" i="40" s="1"/>
  <c r="D132" i="40" s="1"/>
  <c r="F132" i="40" s="1"/>
  <c r="H132" i="40" s="1"/>
  <c r="J132" i="40" s="1"/>
  <c r="L132" i="40" s="1"/>
  <c r="N132" i="40" s="1"/>
  <c r="P132" i="40" s="1"/>
  <c r="R132" i="40" s="1"/>
  <c r="T132" i="40" s="1"/>
  <c r="V132" i="40" s="1"/>
  <c r="B141" i="40" s="1"/>
  <c r="D141" i="40" s="1"/>
  <c r="F141" i="40" s="1"/>
  <c r="H141" i="40" s="1"/>
  <c r="J141" i="40" s="1"/>
  <c r="L141" i="40" s="1"/>
  <c r="N141" i="40" s="1"/>
  <c r="P141" i="40" s="1"/>
  <c r="R141" i="40" s="1"/>
  <c r="T141" i="40" s="1"/>
  <c r="V141" i="40" s="1"/>
  <c r="B150" i="40" s="1"/>
  <c r="D150" i="40" s="1"/>
  <c r="F150" i="40" s="1"/>
  <c r="H150" i="40" s="1"/>
  <c r="J150" i="40" s="1"/>
  <c r="L150" i="40" s="1"/>
  <c r="N150" i="40" s="1"/>
  <c r="P150" i="40" s="1"/>
  <c r="R150" i="40" s="1"/>
  <c r="T150" i="40" s="1"/>
  <c r="V150" i="40" s="1"/>
  <c r="B158" i="40" s="1"/>
  <c r="D158" i="40" s="1"/>
  <c r="F158" i="40" s="1"/>
  <c r="H158" i="40" s="1"/>
  <c r="J158" i="40" s="1"/>
  <c r="L158" i="40" s="1"/>
  <c r="N158" i="40" s="1"/>
  <c r="P158" i="40" s="1"/>
  <c r="R158" i="40" s="1"/>
  <c r="T158" i="40" s="1"/>
  <c r="V158" i="40" s="1"/>
  <c r="B166" i="40" s="1"/>
  <c r="D166" i="40" s="1"/>
  <c r="F166" i="40" s="1"/>
  <c r="H166" i="40" s="1"/>
  <c r="J166" i="40" s="1"/>
  <c r="L166" i="40" s="1"/>
  <c r="N166" i="40" s="1"/>
  <c r="P166" i="40" s="1"/>
  <c r="R166" i="40" s="1"/>
  <c r="T166" i="40" s="1"/>
  <c r="V166" i="40" s="1"/>
  <c r="B174" i="40" s="1"/>
  <c r="V109" i="40"/>
  <c r="D101" i="40"/>
  <c r="V100" i="40"/>
  <c r="V92" i="40"/>
  <c r="V66" i="40"/>
  <c r="V58" i="40"/>
  <c r="V49" i="40"/>
  <c r="V37" i="40"/>
  <c r="V28" i="40"/>
  <c r="V19" i="40"/>
  <c r="U10" i="40"/>
  <c r="E8" i="40"/>
  <c r="G8" i="40" s="1"/>
  <c r="I8" i="40" s="1"/>
  <c r="K8" i="40" s="1"/>
  <c r="M8" i="40" s="1"/>
  <c r="O8" i="40" s="1"/>
  <c r="Q8" i="40" s="1"/>
  <c r="S8" i="40" s="1"/>
  <c r="B17" i="40" s="1"/>
  <c r="D17" i="40" s="1"/>
  <c r="F17" i="40" s="1"/>
  <c r="H17" i="40" s="1"/>
  <c r="J17" i="40" s="1"/>
  <c r="L17" i="40" s="1"/>
  <c r="N17" i="40" s="1"/>
  <c r="P17" i="40" s="1"/>
  <c r="R17" i="40" s="1"/>
  <c r="T17" i="40" s="1"/>
  <c r="B26" i="40" s="1"/>
  <c r="D26" i="40" s="1"/>
  <c r="F26" i="40" s="1"/>
  <c r="H26" i="40" s="1"/>
  <c r="J26" i="40" s="1"/>
  <c r="L26" i="40" s="1"/>
  <c r="N26" i="40" s="1"/>
  <c r="P26" i="40" s="1"/>
  <c r="R26" i="40" s="1"/>
  <c r="T26" i="40" s="1"/>
  <c r="B35" i="40" s="1"/>
  <c r="D35" i="40" s="1"/>
  <c r="F35" i="40" s="1"/>
  <c r="H35" i="40" s="1"/>
  <c r="J35" i="40" s="1"/>
  <c r="L35" i="40" s="1"/>
  <c r="N35" i="40" s="1"/>
  <c r="P35" i="40" s="1"/>
  <c r="R35" i="40" s="1"/>
  <c r="T35" i="40" s="1"/>
  <c r="B43" i="40" s="1"/>
  <c r="D43" i="40" s="1"/>
  <c r="F43" i="40" s="1"/>
  <c r="H43" i="40" s="1"/>
  <c r="J43" i="40" s="1"/>
  <c r="L43" i="40" s="1"/>
  <c r="N43" i="40" s="1"/>
  <c r="P43" i="40" s="1"/>
  <c r="R43" i="40" s="1"/>
  <c r="T43" i="40" s="1"/>
  <c r="B51" i="40" s="1"/>
  <c r="D51" i="40" s="1"/>
  <c r="F51" i="40" s="1"/>
  <c r="H51" i="40" s="1"/>
  <c r="J51" i="40" s="1"/>
  <c r="L51" i="40" s="1"/>
  <c r="N51" i="40" s="1"/>
  <c r="P51" i="40" s="1"/>
  <c r="R51" i="40" s="1"/>
  <c r="T51" i="40" s="1"/>
  <c r="B59" i="40" s="1"/>
  <c r="D59" i="40" s="1"/>
  <c r="F59" i="40" s="1"/>
  <c r="H59" i="40" s="1"/>
  <c r="J59" i="40" s="1"/>
  <c r="L59" i="40" s="1"/>
  <c r="N59" i="40" s="1"/>
  <c r="P59" i="40" s="1"/>
  <c r="R59" i="40" s="1"/>
  <c r="T59" i="40" s="1"/>
  <c r="B67" i="40" s="1"/>
  <c r="D67" i="40" s="1"/>
  <c r="F67" i="40" s="1"/>
  <c r="H67" i="40" s="1"/>
  <c r="J67" i="40" s="1"/>
  <c r="L67" i="40" s="1"/>
  <c r="N67" i="40" s="1"/>
  <c r="P67" i="40" s="1"/>
  <c r="R67" i="40" s="1"/>
  <c r="T67" i="40" s="1"/>
  <c r="B75" i="40" s="1"/>
  <c r="D75" i="40" s="1"/>
  <c r="F75" i="40" s="1"/>
  <c r="H75" i="40" s="1"/>
  <c r="J75" i="40" s="1"/>
  <c r="L75" i="40" s="1"/>
  <c r="N75" i="40" s="1"/>
  <c r="P75" i="40" s="1"/>
  <c r="R75" i="40" s="1"/>
  <c r="T75" i="40" s="1"/>
  <c r="B83" i="40" s="1"/>
  <c r="D83" i="40" s="1"/>
  <c r="F83" i="40" s="1"/>
  <c r="H83" i="40" s="1"/>
  <c r="J83" i="40" s="1"/>
  <c r="L83" i="40" s="1"/>
  <c r="N83" i="40" s="1"/>
  <c r="P83" i="40" s="1"/>
  <c r="R83" i="40" s="1"/>
  <c r="T83" i="40" s="1"/>
  <c r="B91" i="40" s="1"/>
  <c r="D91" i="40" s="1"/>
  <c r="F91" i="40" s="1"/>
  <c r="H91" i="40" s="1"/>
  <c r="J91" i="40" s="1"/>
  <c r="L91" i="40" s="1"/>
  <c r="N91" i="40" s="1"/>
  <c r="P91" i="40" s="1"/>
  <c r="R91" i="40" s="1"/>
  <c r="T91" i="40" s="1"/>
  <c r="B99" i="40" s="1"/>
  <c r="D99" i="40" s="1"/>
  <c r="F99" i="40" s="1"/>
  <c r="H99" i="40" s="1"/>
  <c r="J99" i="40" s="1"/>
  <c r="L99" i="40" s="1"/>
  <c r="N99" i="40" s="1"/>
  <c r="P99" i="40" s="1"/>
  <c r="R99" i="40" s="1"/>
  <c r="T99" i="40" s="1"/>
  <c r="B108" i="40" s="1"/>
  <c r="D108" i="40" s="1"/>
  <c r="F108" i="40" s="1"/>
  <c r="H108" i="40" s="1"/>
  <c r="J108" i="40" s="1"/>
  <c r="L108" i="40" s="1"/>
  <c r="N108" i="40" s="1"/>
  <c r="P108" i="40" s="1"/>
  <c r="R108" i="40" s="1"/>
  <c r="T108" i="40" s="1"/>
  <c r="B115" i="40" s="1"/>
  <c r="D115" i="40" s="1"/>
  <c r="F115" i="40" s="1"/>
  <c r="H115" i="40" s="1"/>
  <c r="J115" i="40" s="1"/>
  <c r="L115" i="40" s="1"/>
  <c r="N115" i="40" s="1"/>
  <c r="P115" i="40" s="1"/>
  <c r="R115" i="40" s="1"/>
  <c r="T115" i="40" s="1"/>
  <c r="C8" i="40"/>
  <c r="Q6" i="40"/>
  <c r="N6" i="40"/>
  <c r="J6" i="40"/>
  <c r="B5" i="41"/>
  <c r="B6" i="41" s="1"/>
  <c r="B7" i="41" s="1"/>
  <c r="B8" i="41" s="1"/>
  <c r="B9" i="41" s="1"/>
  <c r="B10" i="41" s="1"/>
  <c r="B11" i="41" s="1"/>
  <c r="B12" i="41" s="1"/>
  <c r="B13" i="41" s="1"/>
  <c r="B14" i="41" s="1"/>
  <c r="B15" i="41" s="1"/>
  <c r="B16" i="41" s="1"/>
  <c r="B17" i="41" s="1"/>
  <c r="B18" i="41" s="1"/>
  <c r="B19" i="41" s="1"/>
  <c r="B20" i="41" s="1"/>
  <c r="B21" i="41" s="1"/>
  <c r="B22" i="41" s="1"/>
  <c r="B23" i="41" s="1"/>
  <c r="B24" i="41" s="1"/>
  <c r="B25" i="41" s="1"/>
  <c r="B26" i="41" s="1"/>
  <c r="B27" i="41" s="1"/>
  <c r="B28" i="41" s="1"/>
  <c r="B29" i="41" s="1"/>
  <c r="J1" i="41"/>
  <c r="E18" i="65"/>
  <c r="E19" i="65" s="1"/>
  <c r="E17" i="65"/>
  <c r="E12" i="65"/>
  <c r="C6" i="65"/>
  <c r="C7" i="65" s="1"/>
  <c r="C8" i="65" s="1"/>
  <c r="C9" i="65" s="1"/>
  <c r="C10" i="65" s="1"/>
  <c r="C11" i="65" s="1"/>
  <c r="E92" i="22"/>
  <c r="E89" i="22"/>
  <c r="D87" i="22"/>
  <c r="E91" i="22" s="1"/>
  <c r="E93" i="22" s="1"/>
  <c r="B69" i="22"/>
  <c r="B70" i="22" s="1"/>
  <c r="B71" i="22" s="1"/>
  <c r="B72" i="22" s="1"/>
  <c r="B73" i="22" s="1"/>
  <c r="B74" i="22" s="1"/>
  <c r="B75" i="22" s="1"/>
  <c r="B76" i="22" s="1"/>
  <c r="B77" i="22" s="1"/>
  <c r="B78" i="22" s="1"/>
  <c r="B79" i="22" s="1"/>
  <c r="B80" i="22" s="1"/>
  <c r="B81" i="22" s="1"/>
  <c r="B82" i="22" s="1"/>
  <c r="B83" i="22" s="1"/>
  <c r="B84" i="22" s="1"/>
  <c r="B85" i="22" s="1"/>
  <c r="B86" i="22" s="1"/>
  <c r="G63" i="22"/>
  <c r="I8" i="22" s="1"/>
  <c r="D63" i="22"/>
  <c r="I10" i="22" s="1"/>
  <c r="A47" i="22"/>
  <c r="A48" i="22" s="1"/>
  <c r="A49" i="22" s="1"/>
  <c r="A50" i="22" s="1"/>
  <c r="A51" i="22" s="1"/>
  <c r="A52" i="22" s="1"/>
  <c r="A53" i="22" s="1"/>
  <c r="A54" i="22" s="1"/>
  <c r="A55" i="22" s="1"/>
  <c r="A56" i="22" s="1"/>
  <c r="A57" i="22" s="1"/>
  <c r="A58" i="22" s="1"/>
  <c r="A59" i="22" s="1"/>
  <c r="A60" i="22" s="1"/>
  <c r="A61" i="22" s="1"/>
  <c r="A46" i="22"/>
  <c r="C39" i="22"/>
  <c r="I36" i="22"/>
  <c r="N23" i="22"/>
  <c r="A8" i="22"/>
  <c r="A9" i="22" s="1"/>
  <c r="A10" i="22" s="1"/>
  <c r="A11" i="22" s="1"/>
  <c r="A12" i="22" s="1"/>
  <c r="A13" i="22" s="1"/>
  <c r="A14" i="22" s="1"/>
  <c r="A15" i="22" s="1"/>
  <c r="A16" i="22" s="1"/>
  <c r="A17" i="22" s="1"/>
  <c r="A18" i="22" s="1"/>
  <c r="A19" i="22" s="1"/>
  <c r="A20" i="22" s="1"/>
  <c r="A21" i="22" s="1"/>
  <c r="A22" i="22" s="1"/>
  <c r="A23" i="22" s="1"/>
  <c r="A24" i="22" s="1"/>
  <c r="A25" i="22" s="1"/>
  <c r="A26" i="22" s="1"/>
  <c r="A27" i="22" s="1"/>
  <c r="A28" i="22" s="1"/>
  <c r="A29" i="22" s="1"/>
  <c r="A30" i="22" s="1"/>
  <c r="A31" i="22" s="1"/>
  <c r="A32" i="22" s="1"/>
  <c r="A34" i="22" s="1"/>
  <c r="A35" i="22" s="1"/>
  <c r="A36" i="22" s="1"/>
  <c r="A7" i="22"/>
  <c r="D89" i="55"/>
  <c r="E92" i="55" s="1"/>
  <c r="E93" i="55" s="1"/>
  <c r="E94" i="55" s="1"/>
  <c r="A69" i="55"/>
  <c r="A70" i="55" s="1"/>
  <c r="A71" i="55" s="1"/>
  <c r="A72" i="55" s="1"/>
  <c r="A73" i="55" s="1"/>
  <c r="A74" i="55" s="1"/>
  <c r="A75" i="55" s="1"/>
  <c r="A76" i="55" s="1"/>
  <c r="A77" i="55" s="1"/>
  <c r="A78" i="55" s="1"/>
  <c r="A79" i="55" s="1"/>
  <c r="A80" i="55" s="1"/>
  <c r="A81" i="55" s="1"/>
  <c r="A82" i="55" s="1"/>
  <c r="A83" i="55" s="1"/>
  <c r="A84" i="55" s="1"/>
  <c r="A85" i="55" s="1"/>
  <c r="G63" i="55"/>
  <c r="D63" i="55"/>
  <c r="A46" i="55"/>
  <c r="A47" i="55" s="1"/>
  <c r="A48" i="55" s="1"/>
  <c r="A49" i="55" s="1"/>
  <c r="A50" i="55" s="1"/>
  <c r="A51" i="55" s="1"/>
  <c r="A52" i="55" s="1"/>
  <c r="A53" i="55" s="1"/>
  <c r="A54" i="55" s="1"/>
  <c r="A55" i="55" s="1"/>
  <c r="A56" i="55" s="1"/>
  <c r="A57" i="55" s="1"/>
  <c r="A58" i="55" s="1"/>
  <c r="A59" i="55" s="1"/>
  <c r="A60" i="55" s="1"/>
  <c r="A61" i="55" s="1"/>
  <c r="C39" i="55"/>
  <c r="A7" i="55"/>
  <c r="A8" i="55" s="1"/>
  <c r="A9" i="55" s="1"/>
  <c r="A10" i="55" s="1"/>
  <c r="A11" i="55" s="1"/>
  <c r="A12" i="55" s="1"/>
  <c r="A13" i="55" s="1"/>
  <c r="A14" i="55" s="1"/>
  <c r="A15" i="55" s="1"/>
  <c r="A16" i="55" s="1"/>
  <c r="A17" i="55" s="1"/>
  <c r="A18" i="55" s="1"/>
  <c r="A19" i="55" s="1"/>
  <c r="A20" i="55" s="1"/>
  <c r="A21" i="55" s="1"/>
  <c r="A22" i="55" s="1"/>
  <c r="A23" i="55" s="1"/>
  <c r="A24" i="55" s="1"/>
  <c r="A25" i="55" s="1"/>
  <c r="A26" i="55" s="1"/>
  <c r="A27" i="55" s="1"/>
  <c r="A28" i="55" s="1"/>
  <c r="A29" i="55" s="1"/>
  <c r="A30" i="55" s="1"/>
  <c r="A31" i="55" s="1"/>
  <c r="A32" i="55" s="1"/>
  <c r="A34" i="55" s="1"/>
  <c r="A35" i="55" s="1"/>
  <c r="A36" i="55" s="1"/>
  <c r="K23" i="62"/>
  <c r="J22" i="62"/>
  <c r="K22" i="62" s="1"/>
  <c r="J21" i="62"/>
  <c r="K21" i="62" s="1"/>
  <c r="J20" i="62"/>
  <c r="K20" i="62" s="1"/>
  <c r="K19" i="62"/>
  <c r="J18" i="62"/>
  <c r="K18" i="62" s="1"/>
  <c r="K17" i="62"/>
  <c r="K16" i="62"/>
  <c r="K13" i="62"/>
  <c r="K12" i="62"/>
  <c r="K11" i="62"/>
  <c r="L10" i="62"/>
  <c r="Y188" i="42" l="1"/>
  <c r="AO309" i="67"/>
  <c r="G137" i="24"/>
  <c r="AE418" i="31"/>
  <c r="AE419" i="31" s="1"/>
  <c r="AF419" i="31" s="1"/>
  <c r="G31" i="58"/>
  <c r="G33" i="58" s="1"/>
  <c r="X420" i="31"/>
  <c r="E9" i="58"/>
  <c r="G9" i="58" s="1"/>
  <c r="G11" i="58" s="1"/>
  <c r="G8" i="58"/>
  <c r="G10" i="58" s="1"/>
  <c r="G30" i="58"/>
  <c r="G32" i="58" s="1"/>
  <c r="X421" i="31"/>
  <c r="T26" i="58"/>
  <c r="T28" i="58" s="1"/>
  <c r="Q13" i="58"/>
  <c r="S13" i="58" s="1"/>
  <c r="S15" i="58" s="1"/>
  <c r="S12" i="58"/>
  <c r="S14" i="58" s="1"/>
  <c r="AQ188" i="42"/>
  <c r="AE188" i="42"/>
  <c r="AO188" i="42"/>
  <c r="AF188" i="42"/>
  <c r="AP188" i="42"/>
  <c r="AG188" i="42"/>
  <c r="L137" i="24"/>
  <c r="T25" i="58"/>
  <c r="T27" i="58" s="1"/>
  <c r="U30" i="58" s="1"/>
  <c r="AM309" i="67"/>
  <c r="AN309" i="67"/>
  <c r="AA188" i="42"/>
  <c r="AL188" i="42"/>
  <c r="X49" i="42"/>
  <c r="X188" i="42" s="1"/>
  <c r="AB188" i="42" s="1"/>
  <c r="AI49" i="42"/>
  <c r="AI188" i="42" s="1"/>
  <c r="AM188" i="42" s="1"/>
  <c r="AD49" i="42"/>
  <c r="AD188" i="42" s="1"/>
  <c r="AH188" i="42" s="1"/>
  <c r="Y81" i="52"/>
  <c r="Y83" i="52"/>
  <c r="Y84" i="52"/>
  <c r="Y78" i="52"/>
  <c r="Y79" i="52"/>
  <c r="N9" i="62"/>
  <c r="AR188" i="42" l="1"/>
  <c r="AE195" i="42"/>
</calcChain>
</file>

<file path=xl/sharedStrings.xml><?xml version="1.0" encoding="utf-8"?>
<sst xmlns="http://schemas.openxmlformats.org/spreadsheetml/2006/main" count="10532" uniqueCount="1993">
  <si>
    <t>TB-507</t>
  </si>
  <si>
    <t xml:space="preserve">DAILY PROGRESS REPORT </t>
  </si>
  <si>
    <t>CONTRACTUAL START DATE:</t>
  </si>
  <si>
    <t xml:space="preserve">400kV D/C Fatehgarh IV (Section-2)PS - Bhinmal (PG) Transmission Line </t>
  </si>
  <si>
    <t>CONTRACTUAL FINISH DATE:</t>
  </si>
  <si>
    <t>REPORTING DATE</t>
  </si>
  <si>
    <t>Client Name : RAJASTHAN IV A POWER TRANSMISSION LTD</t>
  </si>
  <si>
    <t>TOTAL DAYS</t>
  </si>
  <si>
    <t>NOA Ref No(Supply): RIVA/LOA-KEC(SUP)/AUG 24/405</t>
  </si>
  <si>
    <t>COMP. DAYS</t>
  </si>
  <si>
    <t>NOA Ref No(Service): RIVA/LOA-KEC(SER)/AUG 24/406</t>
  </si>
  <si>
    <t xml:space="preserve">Progress Summary </t>
  </si>
  <si>
    <t>Sl No.</t>
  </si>
  <si>
    <t>Activity</t>
  </si>
  <si>
    <t>LOA Quantity</t>
  </si>
  <si>
    <t>Estimated Line Quantity</t>
  </si>
  <si>
    <t>Cumm. Progress till Last Month</t>
  </si>
  <si>
    <t>Today's Progress</t>
  </si>
  <si>
    <t>Cumulative progress  till date</t>
  </si>
  <si>
    <t xml:space="preserve">Balance </t>
  </si>
  <si>
    <t>Remarks</t>
  </si>
  <si>
    <t>A.i</t>
  </si>
  <si>
    <t>Route Alignment (Kms)</t>
  </si>
  <si>
    <t>ii</t>
  </si>
  <si>
    <t>Detailed Survey (Kms)</t>
  </si>
  <si>
    <t>iii</t>
  </si>
  <si>
    <t>Check Survey (Kms)</t>
  </si>
  <si>
    <t xml:space="preserve">B. </t>
  </si>
  <si>
    <t>Soil Investigation (Nos)</t>
  </si>
  <si>
    <t>D.</t>
  </si>
  <si>
    <t>Foundation (Nos)</t>
  </si>
  <si>
    <t>E.</t>
  </si>
  <si>
    <t>Earthing (Nos)</t>
  </si>
  <si>
    <t>Tower Erection (Nos)</t>
  </si>
  <si>
    <t>Tack Welding (Nos)</t>
  </si>
  <si>
    <t>Stringing (Kms)</t>
  </si>
  <si>
    <t>i</t>
  </si>
  <si>
    <t>Paying Out (Kms)</t>
  </si>
  <si>
    <t>Final Sag (Kms)</t>
  </si>
  <si>
    <t>I.</t>
  </si>
  <si>
    <t>OPGW Stringing (Kms)</t>
  </si>
  <si>
    <t>A</t>
  </si>
  <si>
    <t>400kV</t>
  </si>
  <si>
    <t>B</t>
  </si>
  <si>
    <t>River Crossing</t>
  </si>
  <si>
    <t>C</t>
  </si>
  <si>
    <t>Road</t>
  </si>
  <si>
    <t>NAME OF PROJECT :  FARHEGARH IV-BHINMAL  400KV D/C TRANSMISSION LINE</t>
  </si>
  <si>
    <t>Client : RAJASTHAN IV A POWER TRANSMISSION LTD.</t>
  </si>
  <si>
    <t>CONTRACTOR  : KEC INTERNATIONAL LIMITED</t>
  </si>
  <si>
    <t>400 KV CHECK SURVEY</t>
  </si>
  <si>
    <t>SL No</t>
  </si>
  <si>
    <t>Section</t>
  </si>
  <si>
    <t>Section Length</t>
  </si>
  <si>
    <t>Submission Date</t>
  </si>
  <si>
    <t>Approval Date</t>
  </si>
  <si>
    <t>AP 51- AP 54</t>
  </si>
  <si>
    <t>Approved</t>
  </si>
  <si>
    <t>AP 54- AP 60</t>
  </si>
  <si>
    <t>AP 60- AP 75</t>
  </si>
  <si>
    <t>Required Change</t>
  </si>
  <si>
    <t xml:space="preserve">Approved </t>
  </si>
  <si>
    <t>AP 75- AP 92</t>
  </si>
  <si>
    <t>AP 92- AP 96</t>
  </si>
  <si>
    <t>Submitted</t>
  </si>
  <si>
    <t>AP 96- AP 97</t>
  </si>
  <si>
    <t xml:space="preserve"> AP 97- AP 98B</t>
  </si>
  <si>
    <t xml:space="preserve"> AP 98B- 99A/0</t>
  </si>
  <si>
    <t>AP99A/0-AP 107</t>
  </si>
  <si>
    <t>AP 107- AP 121</t>
  </si>
  <si>
    <t>AP 121- AP 131</t>
  </si>
  <si>
    <t>AP 131- AP 133</t>
  </si>
  <si>
    <t>Complete</t>
  </si>
  <si>
    <t>AP 133- AP 134</t>
  </si>
  <si>
    <t>AS on date</t>
  </si>
  <si>
    <t>Tower Type</t>
  </si>
  <si>
    <t>3/0</t>
  </si>
  <si>
    <t>DD+25</t>
  </si>
  <si>
    <t>4/0</t>
  </si>
  <si>
    <t>DC+0</t>
  </si>
  <si>
    <t>6/0</t>
  </si>
  <si>
    <t>DD+18</t>
  </si>
  <si>
    <t>7/0</t>
  </si>
  <si>
    <t>DB+0</t>
  </si>
  <si>
    <t>8/0</t>
  </si>
  <si>
    <t>9/0</t>
  </si>
  <si>
    <t>10/0</t>
  </si>
  <si>
    <t>DC+9</t>
  </si>
  <si>
    <t>12/0</t>
  </si>
  <si>
    <t>DD+0</t>
  </si>
  <si>
    <t>13/0</t>
  </si>
  <si>
    <t>15/0</t>
  </si>
  <si>
    <t>DC+6</t>
  </si>
  <si>
    <t>16/0</t>
  </si>
  <si>
    <t>17/0</t>
  </si>
  <si>
    <t>20/0</t>
  </si>
  <si>
    <t>DB+9</t>
  </si>
  <si>
    <t>21/0</t>
  </si>
  <si>
    <t>23/0</t>
  </si>
  <si>
    <t>24/0</t>
  </si>
  <si>
    <t>27/0</t>
  </si>
  <si>
    <t>DC+3</t>
  </si>
  <si>
    <t>29/0</t>
  </si>
  <si>
    <t>31/0</t>
  </si>
  <si>
    <t>35/0</t>
  </si>
  <si>
    <t>38/0</t>
  </si>
  <si>
    <t>40/0</t>
  </si>
  <si>
    <t>DD+3</t>
  </si>
  <si>
    <t>43/0</t>
  </si>
  <si>
    <t>44/0</t>
  </si>
  <si>
    <t>46/0</t>
  </si>
  <si>
    <t>DD+9</t>
  </si>
  <si>
    <t>47/0</t>
  </si>
  <si>
    <t>51/0</t>
  </si>
  <si>
    <t>54/0</t>
  </si>
  <si>
    <t>59/0</t>
  </si>
  <si>
    <t>62/0</t>
  </si>
  <si>
    <t>64/0</t>
  </si>
  <si>
    <t>66/0</t>
  </si>
  <si>
    <t>68/0</t>
  </si>
  <si>
    <t>71/0</t>
  </si>
  <si>
    <t>74/0</t>
  </si>
  <si>
    <t>76/0</t>
  </si>
  <si>
    <t>78/0</t>
  </si>
  <si>
    <t>81/0</t>
  </si>
  <si>
    <t>83/0</t>
  </si>
  <si>
    <t>87/0</t>
  </si>
  <si>
    <t>91/0</t>
  </si>
  <si>
    <t>92/0</t>
  </si>
  <si>
    <t>93/0</t>
  </si>
  <si>
    <t>94/0</t>
  </si>
  <si>
    <t>DB+6</t>
  </si>
  <si>
    <t>95/0</t>
  </si>
  <si>
    <t>98/1</t>
  </si>
  <si>
    <t>DCT+0</t>
  </si>
  <si>
    <t>99A/0</t>
  </si>
  <si>
    <t>103/0</t>
  </si>
  <si>
    <t>107/0</t>
  </si>
  <si>
    <t>111/0</t>
  </si>
  <si>
    <t>117/0</t>
  </si>
  <si>
    <t>121/0</t>
  </si>
  <si>
    <t>126/0</t>
  </si>
  <si>
    <t>131/0</t>
  </si>
  <si>
    <t>133/0</t>
  </si>
  <si>
    <t>133/1</t>
  </si>
  <si>
    <t>133/2</t>
  </si>
  <si>
    <t>DA+0</t>
  </si>
  <si>
    <t>133/3</t>
  </si>
  <si>
    <t>134/0</t>
  </si>
  <si>
    <t>DA+3</t>
  </si>
  <si>
    <t>137/0</t>
  </si>
  <si>
    <t>138/0</t>
  </si>
  <si>
    <t>DB+3</t>
  </si>
  <si>
    <t>141/0</t>
  </si>
  <si>
    <t>144/0</t>
  </si>
  <si>
    <t>145/0</t>
  </si>
  <si>
    <t>DD+6</t>
  </si>
  <si>
    <t>147/0</t>
  </si>
  <si>
    <t>148/0</t>
  </si>
  <si>
    <t>150/0</t>
  </si>
  <si>
    <t>151/0</t>
  </si>
  <si>
    <t>152/0</t>
  </si>
  <si>
    <t>153/0</t>
  </si>
  <si>
    <t>154/0</t>
  </si>
  <si>
    <t>155/0</t>
  </si>
  <si>
    <t>DD+30</t>
  </si>
  <si>
    <t xml:space="preserve">SL. 
No. 
</t>
  </si>
  <si>
    <t>Location 
Number</t>
  </si>
  <si>
    <t>Tower 
Type</t>
  </si>
  <si>
    <t>Classification</t>
  </si>
  <si>
    <t>Starting Date</t>
  </si>
  <si>
    <t>Completion 
Date</t>
  </si>
  <si>
    <t>75/6</t>
  </si>
  <si>
    <t>Sandy</t>
  </si>
  <si>
    <t>RCC Complete, Backfilling Done</t>
  </si>
  <si>
    <t>75/5</t>
  </si>
  <si>
    <t>75/4</t>
  </si>
  <si>
    <t>75/3</t>
  </si>
  <si>
    <t>77/1</t>
  </si>
  <si>
    <t>77/2</t>
  </si>
  <si>
    <t>95A/1</t>
  </si>
  <si>
    <t>FOUNDATION STATUS</t>
  </si>
  <si>
    <t>Span</t>
  </si>
  <si>
    <t>RC</t>
  </si>
  <si>
    <t>Foundation 
type</t>
  </si>
  <si>
    <t>Starting 
date</t>
  </si>
  <si>
    <t>Agency</t>
  </si>
  <si>
    <t>Remark</t>
  </si>
  <si>
    <t>83/1</t>
  </si>
  <si>
    <t>Mahadeep Company</t>
  </si>
  <si>
    <t>81/4</t>
  </si>
  <si>
    <t>ROW</t>
  </si>
  <si>
    <t>ROW LOC HOLD</t>
  </si>
  <si>
    <t>Row Since 20-01-2025, Gang Domobilized</t>
  </si>
  <si>
    <t>75/7</t>
  </si>
  <si>
    <t>AR PATEL</t>
  </si>
  <si>
    <t>RCC Complete</t>
  </si>
  <si>
    <t>RCC Complete.</t>
  </si>
  <si>
    <t>Om Constraction</t>
  </si>
  <si>
    <t>75/1</t>
  </si>
  <si>
    <t>75/2</t>
  </si>
  <si>
    <t>Anjaana Construction</t>
  </si>
  <si>
    <t>77/3</t>
  </si>
  <si>
    <t>77/4</t>
  </si>
  <si>
    <t>77/5</t>
  </si>
  <si>
    <t>DA+6</t>
  </si>
  <si>
    <t>Pit B,C RCC Done &amp; Pit A,D Frustrum RCC done.</t>
  </si>
  <si>
    <t>86/2</t>
  </si>
  <si>
    <t>Kalpana Enterprises</t>
  </si>
  <si>
    <t xml:space="preserve"> Pit A , Pit B RCC Done , Pit C -Stub setting.</t>
  </si>
  <si>
    <t>66/1</t>
  </si>
  <si>
    <t>DA+9</t>
  </si>
  <si>
    <t>Siyag Construction</t>
  </si>
  <si>
    <t>Excavation WIP, ROW,Material Shifting WIP</t>
  </si>
  <si>
    <t>73/3</t>
  </si>
  <si>
    <t>Excavation WIP, ROW, Material Shifting WIP</t>
  </si>
  <si>
    <t>79/1</t>
  </si>
  <si>
    <t>Anjana Construction</t>
  </si>
  <si>
    <t>Gurukripa Enterprises</t>
  </si>
  <si>
    <t>Pit Marking Done</t>
  </si>
  <si>
    <t>80/1</t>
  </si>
  <si>
    <t>85/1</t>
  </si>
  <si>
    <t>73/2</t>
  </si>
  <si>
    <t>66/2</t>
  </si>
  <si>
    <t>66/3</t>
  </si>
  <si>
    <t>86/1</t>
  </si>
  <si>
    <t>76/1</t>
  </si>
  <si>
    <t xml:space="preserve">AS PER RAPTL ROW CLEARED ON </t>
  </si>
  <si>
    <t>WORK COMMENCED KEC</t>
  </si>
  <si>
    <t>STATUS</t>
  </si>
  <si>
    <t>81/1</t>
  </si>
  <si>
    <t>81/2</t>
  </si>
  <si>
    <t>81/3</t>
  </si>
  <si>
    <t>80/0</t>
  </si>
  <si>
    <t>81/5</t>
  </si>
  <si>
    <t>51/1</t>
  </si>
  <si>
    <t>51/2</t>
  </si>
  <si>
    <t>64/3</t>
  </si>
  <si>
    <t>64/4</t>
  </si>
  <si>
    <t>96/2</t>
  </si>
  <si>
    <t>87/1</t>
  </si>
  <si>
    <t>WIP</t>
  </si>
  <si>
    <t>99/1</t>
  </si>
  <si>
    <t>87/2</t>
  </si>
  <si>
    <t>61/1</t>
  </si>
  <si>
    <t>62/4</t>
  </si>
  <si>
    <t>62/5</t>
  </si>
  <si>
    <t>64/6</t>
  </si>
  <si>
    <t>64/7</t>
  </si>
  <si>
    <t>66/4</t>
  </si>
  <si>
    <t>71/1</t>
  </si>
  <si>
    <t>73/1</t>
  </si>
  <si>
    <t>98A/1</t>
  </si>
  <si>
    <t>91/2</t>
  </si>
  <si>
    <t>99/5</t>
  </si>
  <si>
    <t>DFR</t>
  </si>
  <si>
    <t xml:space="preserve">74/1 </t>
  </si>
  <si>
    <t>96/1</t>
  </si>
  <si>
    <t>DA+09</t>
  </si>
  <si>
    <t>DA+00</t>
  </si>
  <si>
    <t>74/1</t>
  </si>
  <si>
    <t>TB-507 400 KV (Twin) D/C Fatehgarh IV - Bhinmal Transmission Line</t>
  </si>
  <si>
    <t>DPR and VISUAL CHART</t>
  </si>
  <si>
    <t xml:space="preserve">DPR- </t>
  </si>
  <si>
    <t>District</t>
  </si>
  <si>
    <t>No.Of Towers</t>
  </si>
  <si>
    <t>Length</t>
  </si>
  <si>
    <t>Foundation</t>
  </si>
  <si>
    <t>Earthing</t>
  </si>
  <si>
    <t>Tower Erection</t>
  </si>
  <si>
    <t>Stringing</t>
  </si>
  <si>
    <t>Com</t>
  </si>
  <si>
    <t>Bal</t>
  </si>
  <si>
    <t>AP51</t>
  </si>
  <si>
    <t>51/3</t>
  </si>
  <si>
    <t>AP52</t>
  </si>
  <si>
    <t>52/1</t>
  </si>
  <si>
    <t>AP53</t>
  </si>
  <si>
    <t>AP54</t>
  </si>
  <si>
    <t>54/1</t>
  </si>
  <si>
    <t>DA+03</t>
  </si>
  <si>
    <t>DA+06</t>
  </si>
  <si>
    <t>DC+00</t>
  </si>
  <si>
    <t>54/2</t>
  </si>
  <si>
    <t>54/3</t>
  </si>
  <si>
    <t>AP55</t>
  </si>
  <si>
    <t>AP56</t>
  </si>
  <si>
    <t>56/1</t>
  </si>
  <si>
    <t>56/2</t>
  </si>
  <si>
    <t>56/3</t>
  </si>
  <si>
    <t>56/4</t>
  </si>
  <si>
    <t>56/5</t>
  </si>
  <si>
    <t>AP57</t>
  </si>
  <si>
    <t>DB+09</t>
  </si>
  <si>
    <t>Benching &amp;RC</t>
  </si>
  <si>
    <t>Benching Required</t>
  </si>
  <si>
    <t>AP58</t>
  </si>
  <si>
    <t>AP59</t>
  </si>
  <si>
    <t>59/1</t>
  </si>
  <si>
    <t>AP60</t>
  </si>
  <si>
    <t>60/1</t>
  </si>
  <si>
    <t>60/2</t>
  </si>
  <si>
    <t>60/3</t>
  </si>
  <si>
    <t>AP61</t>
  </si>
  <si>
    <t>AP62</t>
  </si>
  <si>
    <t>DC+09</t>
  </si>
  <si>
    <t>DD+00</t>
  </si>
  <si>
    <t>DB+00</t>
  </si>
  <si>
    <t xml:space="preserve">Benching </t>
  </si>
  <si>
    <t>62/1</t>
  </si>
  <si>
    <t>62/2</t>
  </si>
  <si>
    <t>62/3</t>
  </si>
  <si>
    <t>AP63</t>
  </si>
  <si>
    <t>63/1</t>
  </si>
  <si>
    <t>AP64</t>
  </si>
  <si>
    <t>64/1</t>
  </si>
  <si>
    <t>64/2</t>
  </si>
  <si>
    <t>F</t>
  </si>
  <si>
    <t>64/5</t>
  </si>
  <si>
    <t>65/0</t>
  </si>
  <si>
    <t>65/1</t>
  </si>
  <si>
    <t>67/0</t>
  </si>
  <si>
    <t>67/1</t>
  </si>
  <si>
    <t>67/2</t>
  </si>
  <si>
    <t>AP68</t>
  </si>
  <si>
    <t>AP69</t>
  </si>
  <si>
    <t>69/1</t>
  </si>
  <si>
    <t>69/2</t>
  </si>
  <si>
    <t>69/3</t>
  </si>
  <si>
    <t>Benching</t>
  </si>
  <si>
    <t>AP71</t>
  </si>
  <si>
    <t>71/2</t>
  </si>
  <si>
    <t>71/3</t>
  </si>
  <si>
    <t>AP72</t>
  </si>
  <si>
    <t>72/1</t>
  </si>
  <si>
    <t>72/2</t>
  </si>
  <si>
    <t>AP73</t>
  </si>
  <si>
    <t>Benching &amp; RC</t>
  </si>
  <si>
    <t>CLEAR</t>
  </si>
  <si>
    <t>Er</t>
  </si>
  <si>
    <t>AP74</t>
  </si>
  <si>
    <t>AP75</t>
  </si>
  <si>
    <t>AP76</t>
  </si>
  <si>
    <t>77/0</t>
  </si>
  <si>
    <t>AP78</t>
  </si>
  <si>
    <t>Clear</t>
  </si>
  <si>
    <t>78/1</t>
  </si>
  <si>
    <t>AP79</t>
  </si>
  <si>
    <t>79/2</t>
  </si>
  <si>
    <t>AP80</t>
  </si>
  <si>
    <t>AP81</t>
  </si>
  <si>
    <t>DB+03</t>
  </si>
  <si>
    <t>RC,Benching</t>
  </si>
  <si>
    <t>U/P</t>
  </si>
  <si>
    <t>AP82</t>
  </si>
  <si>
    <t>82/1</t>
  </si>
  <si>
    <t>82/2</t>
  </si>
  <si>
    <t>AP83</t>
  </si>
  <si>
    <t>AP84</t>
  </si>
  <si>
    <t>AP85</t>
  </si>
  <si>
    <t>DC+06</t>
  </si>
  <si>
    <t>AP86</t>
  </si>
  <si>
    <t>AP87</t>
  </si>
  <si>
    <t>AP88</t>
  </si>
  <si>
    <t>AP89</t>
  </si>
  <si>
    <t>89/1</t>
  </si>
  <si>
    <t>AP90</t>
  </si>
  <si>
    <t>90/1</t>
  </si>
  <si>
    <t>AP91</t>
  </si>
  <si>
    <t>91/1</t>
  </si>
  <si>
    <t>91/3</t>
  </si>
  <si>
    <t>AP92</t>
  </si>
  <si>
    <t>AP93</t>
  </si>
  <si>
    <t>AP94</t>
  </si>
  <si>
    <t>AP95</t>
  </si>
  <si>
    <t>95/1</t>
  </si>
  <si>
    <t>DB+06</t>
  </si>
  <si>
    <t>95/2</t>
  </si>
  <si>
    <t>95A/0</t>
  </si>
  <si>
    <t>AP96</t>
  </si>
  <si>
    <t>AP97</t>
  </si>
  <si>
    <t>97/1</t>
  </si>
  <si>
    <t>AP98</t>
  </si>
  <si>
    <t>AP98/1</t>
  </si>
  <si>
    <t>98A/0</t>
  </si>
  <si>
    <t>98B/0</t>
  </si>
  <si>
    <t>98B/1</t>
  </si>
  <si>
    <t>98B/2</t>
  </si>
  <si>
    <t>99/0</t>
  </si>
  <si>
    <t>99/2</t>
  </si>
  <si>
    <t>99/3</t>
  </si>
  <si>
    <t>99/4</t>
  </si>
  <si>
    <t>99/6</t>
  </si>
  <si>
    <t>DCT+00</t>
  </si>
  <si>
    <t>AP99A</t>
  </si>
  <si>
    <t>99A/1</t>
  </si>
  <si>
    <t>99A/2</t>
  </si>
  <si>
    <t>AP100</t>
  </si>
  <si>
    <t>100/1</t>
  </si>
  <si>
    <t>AP101</t>
  </si>
  <si>
    <t>AP102</t>
  </si>
  <si>
    <t>102/1</t>
  </si>
  <si>
    <t>102/2</t>
  </si>
  <si>
    <t>AP103</t>
  </si>
  <si>
    <t>103/1</t>
  </si>
  <si>
    <t>DD+06</t>
  </si>
  <si>
    <t>AP104</t>
  </si>
  <si>
    <t>AP104A</t>
  </si>
  <si>
    <t>AP104B</t>
  </si>
  <si>
    <t>104B/1</t>
  </si>
  <si>
    <t>104B/2</t>
  </si>
  <si>
    <t>AP105</t>
  </si>
  <si>
    <t>105/1</t>
  </si>
  <si>
    <t>AP106</t>
  </si>
  <si>
    <t>AP107</t>
  </si>
  <si>
    <t>107/1</t>
  </si>
  <si>
    <t>108/0</t>
  </si>
  <si>
    <t>1MRC</t>
  </si>
  <si>
    <t>AP109</t>
  </si>
  <si>
    <t>AP109A</t>
  </si>
  <si>
    <t>AP110</t>
  </si>
  <si>
    <t>AP111</t>
  </si>
  <si>
    <t>AP112</t>
  </si>
  <si>
    <t>AP113</t>
  </si>
  <si>
    <t>AP113A</t>
  </si>
  <si>
    <t>AP114</t>
  </si>
  <si>
    <t>114/1</t>
  </si>
  <si>
    <t>AP115</t>
  </si>
  <si>
    <t>115/1</t>
  </si>
  <si>
    <t>3 MRC</t>
  </si>
  <si>
    <t>AP116</t>
  </si>
  <si>
    <t>116/1</t>
  </si>
  <si>
    <t>AP117</t>
  </si>
  <si>
    <t>117/1</t>
  </si>
  <si>
    <t>117/2</t>
  </si>
  <si>
    <t>AP118</t>
  </si>
  <si>
    <t>AP119</t>
  </si>
  <si>
    <t>119/1</t>
  </si>
  <si>
    <t>119/2</t>
  </si>
  <si>
    <t>AP120</t>
  </si>
  <si>
    <t>120/1</t>
  </si>
  <si>
    <t>AP121</t>
  </si>
  <si>
    <t>TSE</t>
  </si>
  <si>
    <t>Manual</t>
  </si>
  <si>
    <t>Total</t>
  </si>
  <si>
    <t>Paying out/ Rough sag</t>
  </si>
  <si>
    <t>Tack welding completed</t>
  </si>
  <si>
    <t>Erection ROW</t>
  </si>
  <si>
    <t>Erection Completed ------&gt;</t>
  </si>
  <si>
    <t>Foundation completed ----&gt;</t>
  </si>
  <si>
    <t>&lt;------Insulator hosting</t>
  </si>
  <si>
    <t>Earthing completed -----&gt;</t>
  </si>
  <si>
    <t>Erection Cleared</t>
  </si>
  <si>
    <t xml:space="preserve">HT-D/C Power Line Crossing </t>
  </si>
  <si>
    <t>Cart Track</t>
  </si>
  <si>
    <t>Transformer</t>
  </si>
  <si>
    <t xml:space="preserve">     Water Tank</t>
  </si>
  <si>
    <t>Temple</t>
  </si>
  <si>
    <t>A+0</t>
  </si>
  <si>
    <t>LT Power Line Crossing</t>
  </si>
  <si>
    <t xml:space="preserve">HT-S/C Power Line Crossing </t>
  </si>
  <si>
    <t>Broad Gauge Railway</t>
  </si>
  <si>
    <t>11 KV Line Crossing</t>
  </si>
  <si>
    <t>Line Crossing</t>
  </si>
  <si>
    <t>Hut</t>
  </si>
  <si>
    <t>1/0</t>
  </si>
  <si>
    <t>Location No.</t>
  </si>
  <si>
    <t>33 KV Line Crossing</t>
  </si>
  <si>
    <t>Bore &amp; Handpump</t>
  </si>
  <si>
    <t>Minor River Crossing</t>
  </si>
  <si>
    <t>Forest Stretch</t>
  </si>
  <si>
    <t>SH  Crossing</t>
  </si>
  <si>
    <t>Oil Pipe Line</t>
  </si>
  <si>
    <t>Raised Chimney</t>
  </si>
  <si>
    <t>Major River Crossing</t>
  </si>
  <si>
    <t>NH Crossing</t>
  </si>
  <si>
    <t>Wild Life Sanctuary</t>
  </si>
  <si>
    <t>r</t>
  </si>
  <si>
    <t>FDN</t>
  </si>
  <si>
    <t>TE</t>
  </si>
  <si>
    <t>Tack Welding</t>
  </si>
  <si>
    <t>COM</t>
  </si>
  <si>
    <t>GE</t>
  </si>
  <si>
    <t>AP1</t>
  </si>
  <si>
    <t>AP2</t>
  </si>
  <si>
    <t>AP3</t>
  </si>
  <si>
    <t>03/1</t>
  </si>
  <si>
    <t>3/2</t>
  </si>
  <si>
    <t>3/3</t>
  </si>
  <si>
    <t>3/4</t>
  </si>
  <si>
    <t>3/5</t>
  </si>
  <si>
    <t>3/6</t>
  </si>
  <si>
    <t>DD+03</t>
  </si>
  <si>
    <t>3/7</t>
  </si>
  <si>
    <t>3/8</t>
  </si>
  <si>
    <t>AP4</t>
  </si>
  <si>
    <t>4/1</t>
  </si>
  <si>
    <t>AP5</t>
  </si>
  <si>
    <t>5/1</t>
  </si>
  <si>
    <t>5/2</t>
  </si>
  <si>
    <t>AP6</t>
  </si>
  <si>
    <t>AP7</t>
  </si>
  <si>
    <t>7/1</t>
  </si>
  <si>
    <t>DD+03 RC</t>
  </si>
  <si>
    <t>DD+09</t>
  </si>
  <si>
    <t>7/2</t>
  </si>
  <si>
    <t>7/3</t>
  </si>
  <si>
    <t>7/4</t>
  </si>
  <si>
    <t>7/5</t>
  </si>
  <si>
    <t>7/6</t>
  </si>
  <si>
    <t>'7/7</t>
  </si>
  <si>
    <t>AP8</t>
  </si>
  <si>
    <t>08/01</t>
  </si>
  <si>
    <t>08/2</t>
  </si>
  <si>
    <t>08/3</t>
  </si>
  <si>
    <t>08/4</t>
  </si>
  <si>
    <t>08/5</t>
  </si>
  <si>
    <t>08/6</t>
  </si>
  <si>
    <t>08/7</t>
  </si>
  <si>
    <t>AP9</t>
  </si>
  <si>
    <t>09/01</t>
  </si>
  <si>
    <t>09/02</t>
  </si>
  <si>
    <t>09/03</t>
  </si>
  <si>
    <t>09/04</t>
  </si>
  <si>
    <t>09/05</t>
  </si>
  <si>
    <t>09/06</t>
  </si>
  <si>
    <t>AP10</t>
  </si>
  <si>
    <t>10/01</t>
  </si>
  <si>
    <t>10/02</t>
  </si>
  <si>
    <t>10/03</t>
  </si>
  <si>
    <t>10/04</t>
  </si>
  <si>
    <t>10/05</t>
  </si>
  <si>
    <t>10/06</t>
  </si>
  <si>
    <t>10/07</t>
  </si>
  <si>
    <t>10/08</t>
  </si>
  <si>
    <t>10/09</t>
  </si>
  <si>
    <t>AP11</t>
  </si>
  <si>
    <t>11/01</t>
  </si>
  <si>
    <t>AP12</t>
  </si>
  <si>
    <t>12/01</t>
  </si>
  <si>
    <t>12/02</t>
  </si>
  <si>
    <t>12/03</t>
  </si>
  <si>
    <t>12/04</t>
  </si>
  <si>
    <t>12/05</t>
  </si>
  <si>
    <t>12/06</t>
  </si>
  <si>
    <t>12/07</t>
  </si>
  <si>
    <t>12/08</t>
  </si>
  <si>
    <t>AP13</t>
  </si>
  <si>
    <t>13/01</t>
  </si>
  <si>
    <t>13/02</t>
  </si>
  <si>
    <t>13/03</t>
  </si>
  <si>
    <t>13/04</t>
  </si>
  <si>
    <t>AP14</t>
  </si>
  <si>
    <t>AP15</t>
  </si>
  <si>
    <t>15/01</t>
  </si>
  <si>
    <t>Paddy</t>
  </si>
  <si>
    <t>15/02</t>
  </si>
  <si>
    <t>15/03</t>
  </si>
  <si>
    <t>AP16</t>
  </si>
  <si>
    <t>16/01</t>
  </si>
  <si>
    <t>16/02</t>
  </si>
  <si>
    <t>16/03</t>
  </si>
  <si>
    <t>16/04</t>
  </si>
  <si>
    <t>16/05</t>
  </si>
  <si>
    <t>16/06</t>
  </si>
  <si>
    <t>16/07</t>
  </si>
  <si>
    <t>16/08</t>
  </si>
  <si>
    <t>AP17</t>
  </si>
  <si>
    <t>17/01</t>
  </si>
  <si>
    <t>17/02</t>
  </si>
  <si>
    <t>17/03</t>
  </si>
  <si>
    <t>AP18</t>
  </si>
  <si>
    <t>AP19</t>
  </si>
  <si>
    <t>AP20</t>
  </si>
  <si>
    <t>20/01</t>
  </si>
  <si>
    <t>20/02</t>
  </si>
  <si>
    <t>20/03</t>
  </si>
  <si>
    <t>20/04</t>
  </si>
  <si>
    <t>20/05</t>
  </si>
  <si>
    <t>AP21</t>
  </si>
  <si>
    <t>21/01</t>
  </si>
  <si>
    <t>21/02</t>
  </si>
  <si>
    <t>21/03</t>
  </si>
  <si>
    <t>AP22</t>
  </si>
  <si>
    <t>22/01</t>
  </si>
  <si>
    <t>22/02</t>
  </si>
  <si>
    <t>AP23</t>
  </si>
  <si>
    <t>AP24</t>
  </si>
  <si>
    <t>AP25</t>
  </si>
  <si>
    <t>25/01</t>
  </si>
  <si>
    <t>AP26</t>
  </si>
  <si>
    <t>26/01</t>
  </si>
  <si>
    <t>26/02</t>
  </si>
  <si>
    <t>26/03</t>
  </si>
  <si>
    <t>26/04</t>
  </si>
  <si>
    <t>26/05</t>
  </si>
  <si>
    <t>26/06</t>
  </si>
  <si>
    <t>AP27</t>
  </si>
  <si>
    <t>27/1</t>
  </si>
  <si>
    <t>27/2</t>
  </si>
  <si>
    <t>AP28</t>
  </si>
  <si>
    <t>28/1</t>
  </si>
  <si>
    <t>28/2</t>
  </si>
  <si>
    <t>28/3</t>
  </si>
  <si>
    <t>28/4</t>
  </si>
  <si>
    <t>AP29</t>
  </si>
  <si>
    <t>29/1</t>
  </si>
  <si>
    <t>29/2</t>
  </si>
  <si>
    <t>AP30</t>
  </si>
  <si>
    <t>30/1</t>
  </si>
  <si>
    <t>30/2</t>
  </si>
  <si>
    <t>30/3</t>
  </si>
  <si>
    <t>AP31</t>
  </si>
  <si>
    <t>AP32</t>
  </si>
  <si>
    <t>32/1</t>
  </si>
  <si>
    <t>32/2</t>
  </si>
  <si>
    <t>32/3</t>
  </si>
  <si>
    <t>AP33</t>
  </si>
  <si>
    <t>AP34</t>
  </si>
  <si>
    <t>34/1</t>
  </si>
  <si>
    <t>AP35</t>
  </si>
  <si>
    <t>35/1</t>
  </si>
  <si>
    <t>AP36</t>
  </si>
  <si>
    <t>36/1</t>
  </si>
  <si>
    <t>36/2</t>
  </si>
  <si>
    <t>AP37</t>
  </si>
  <si>
    <t>37/1</t>
  </si>
  <si>
    <t>AP38</t>
  </si>
  <si>
    <t>38/1</t>
  </si>
  <si>
    <t>38/2</t>
  </si>
  <si>
    <t>38/3</t>
  </si>
  <si>
    <t>AP39</t>
  </si>
  <si>
    <t>39/1</t>
  </si>
  <si>
    <t>39/2</t>
  </si>
  <si>
    <t>39/3</t>
  </si>
  <si>
    <t>39/4</t>
  </si>
  <si>
    <t>39/5</t>
  </si>
  <si>
    <t>AP40</t>
  </si>
  <si>
    <t>40/1</t>
  </si>
  <si>
    <t>40/2</t>
  </si>
  <si>
    <t>AP41</t>
  </si>
  <si>
    <t>41/1</t>
  </si>
  <si>
    <t>41/2</t>
  </si>
  <si>
    <t>41/3</t>
  </si>
  <si>
    <t>AP42</t>
  </si>
  <si>
    <t>42/1</t>
  </si>
  <si>
    <t>42/2</t>
  </si>
  <si>
    <t>42/3</t>
  </si>
  <si>
    <t>42/4</t>
  </si>
  <si>
    <t>42/5</t>
  </si>
  <si>
    <t>42/6</t>
  </si>
  <si>
    <t>42/7</t>
  </si>
  <si>
    <t>AP43</t>
  </si>
  <si>
    <t>AP44</t>
  </si>
  <si>
    <t>44/1</t>
  </si>
  <si>
    <t>AP45</t>
  </si>
  <si>
    <t>45/1</t>
  </si>
  <si>
    <t>45/2</t>
  </si>
  <si>
    <t>45/3</t>
  </si>
  <si>
    <t>45/4</t>
  </si>
  <si>
    <t>AP46</t>
  </si>
  <si>
    <t>AP47</t>
  </si>
  <si>
    <t>47/1</t>
  </si>
  <si>
    <t>47/2</t>
  </si>
  <si>
    <t>AP48</t>
  </si>
  <si>
    <t>AP49</t>
  </si>
  <si>
    <t>CHECK SURVEY WIP</t>
  </si>
  <si>
    <t>63/2</t>
  </si>
  <si>
    <t>AP65</t>
  </si>
  <si>
    <t>AP66</t>
  </si>
  <si>
    <t>AP67</t>
  </si>
  <si>
    <t>67/3</t>
  </si>
  <si>
    <t>67/4</t>
  </si>
  <si>
    <t>67/5</t>
  </si>
  <si>
    <t>AP70</t>
  </si>
  <si>
    <t>425..84</t>
  </si>
  <si>
    <t>WIP CHECK SURVEY</t>
  </si>
  <si>
    <t>98/2</t>
  </si>
  <si>
    <t>98/3</t>
  </si>
  <si>
    <t>98/4</t>
  </si>
  <si>
    <t>98/5</t>
  </si>
  <si>
    <t>AP99</t>
  </si>
  <si>
    <t>100/0</t>
  </si>
  <si>
    <t>101/0</t>
  </si>
  <si>
    <t>102/0</t>
  </si>
  <si>
    <t>104/0</t>
  </si>
  <si>
    <t>104/1</t>
  </si>
  <si>
    <t>104/2</t>
  </si>
  <si>
    <t>104/3</t>
  </si>
  <si>
    <t>105/0</t>
  </si>
  <si>
    <t>106/0</t>
  </si>
  <si>
    <t>AP108</t>
  </si>
  <si>
    <t>DC+03</t>
  </si>
  <si>
    <t>109/1</t>
  </si>
  <si>
    <t>110/0</t>
  </si>
  <si>
    <t>110/1</t>
  </si>
  <si>
    <t>AP122</t>
  </si>
  <si>
    <t>122/1</t>
  </si>
  <si>
    <t>122/2</t>
  </si>
  <si>
    <t>AP123</t>
  </si>
  <si>
    <t>AP124</t>
  </si>
  <si>
    <t>AP125</t>
  </si>
  <si>
    <t>125/1</t>
  </si>
  <si>
    <t>125/2</t>
  </si>
  <si>
    <t>125/3</t>
  </si>
  <si>
    <t>AP126</t>
  </si>
  <si>
    <t>126/1</t>
  </si>
  <si>
    <t>126/2</t>
  </si>
  <si>
    <t>126/3</t>
  </si>
  <si>
    <t>AP127</t>
  </si>
  <si>
    <t>127/1</t>
  </si>
  <si>
    <t>AP128</t>
  </si>
  <si>
    <t>128/1</t>
  </si>
  <si>
    <t>AP129</t>
  </si>
  <si>
    <t>129/1</t>
  </si>
  <si>
    <t>129/2</t>
  </si>
  <si>
    <t>AP130</t>
  </si>
  <si>
    <t>130/1</t>
  </si>
  <si>
    <t>131/1</t>
  </si>
  <si>
    <t>131/2</t>
  </si>
  <si>
    <t>132/0</t>
  </si>
  <si>
    <t>132/1</t>
  </si>
  <si>
    <t>132/2</t>
  </si>
  <si>
    <t>132/3</t>
  </si>
  <si>
    <t>132/4</t>
  </si>
  <si>
    <t>AP133</t>
  </si>
  <si>
    <t>133/4</t>
  </si>
  <si>
    <t>133/5</t>
  </si>
  <si>
    <t>133/6</t>
  </si>
  <si>
    <t>133/7</t>
  </si>
  <si>
    <t>133/8</t>
  </si>
  <si>
    <t>133/9</t>
  </si>
  <si>
    <t>AP134</t>
  </si>
  <si>
    <t>134/1</t>
  </si>
  <si>
    <t>134/2</t>
  </si>
  <si>
    <t>134/3</t>
  </si>
  <si>
    <t>AP135</t>
  </si>
  <si>
    <t>135/1</t>
  </si>
  <si>
    <t>135/2</t>
  </si>
  <si>
    <t>135/3</t>
  </si>
  <si>
    <t>AP136</t>
  </si>
  <si>
    <t>AP137</t>
  </si>
  <si>
    <t>AP138</t>
  </si>
  <si>
    <t>138/1</t>
  </si>
  <si>
    <t>138/2</t>
  </si>
  <si>
    <t>138/3</t>
  </si>
  <si>
    <t>AP139</t>
  </si>
  <si>
    <t>139/1</t>
  </si>
  <si>
    <t>AP140</t>
  </si>
  <si>
    <t>140/1</t>
  </si>
  <si>
    <t>140/2</t>
  </si>
  <si>
    <t>140/3</t>
  </si>
  <si>
    <t>AP141</t>
  </si>
  <si>
    <t>141/1</t>
  </si>
  <si>
    <t>141/2</t>
  </si>
  <si>
    <t>AP142</t>
  </si>
  <si>
    <t>AP143</t>
  </si>
  <si>
    <t>143/1</t>
  </si>
  <si>
    <t>143/2</t>
  </si>
  <si>
    <t>143/3</t>
  </si>
  <si>
    <t>143/4</t>
  </si>
  <si>
    <t>143/5</t>
  </si>
  <si>
    <t>143/6</t>
  </si>
  <si>
    <t>143/7</t>
  </si>
  <si>
    <t>AP144</t>
  </si>
  <si>
    <t>AP145</t>
  </si>
  <si>
    <t>145/1</t>
  </si>
  <si>
    <t>145/2</t>
  </si>
  <si>
    <t>145/3</t>
  </si>
  <si>
    <t>145/4</t>
  </si>
  <si>
    <t>AP146</t>
  </si>
  <si>
    <t>146/1</t>
  </si>
  <si>
    <t>146/2</t>
  </si>
  <si>
    <t>147/1</t>
  </si>
  <si>
    <t>147/2</t>
  </si>
  <si>
    <t>147/3</t>
  </si>
  <si>
    <t>147/4</t>
  </si>
  <si>
    <t>147/5</t>
  </si>
  <si>
    <t>147/6</t>
  </si>
  <si>
    <t>147/7</t>
  </si>
  <si>
    <t>147/8</t>
  </si>
  <si>
    <t>148/1</t>
  </si>
  <si>
    <t>148/2</t>
  </si>
  <si>
    <t>148/3</t>
  </si>
  <si>
    <t>148/4</t>
  </si>
  <si>
    <t>148/5</t>
  </si>
  <si>
    <t>148/6</t>
  </si>
  <si>
    <t>148/7</t>
  </si>
  <si>
    <t>148/8</t>
  </si>
  <si>
    <t>148/9</t>
  </si>
  <si>
    <t>AP149</t>
  </si>
  <si>
    <t>149/1</t>
  </si>
  <si>
    <t>149/2</t>
  </si>
  <si>
    <t>AP150</t>
  </si>
  <si>
    <t>AP151</t>
  </si>
  <si>
    <t>AP152</t>
  </si>
  <si>
    <t>AP153</t>
  </si>
  <si>
    <t>153/1</t>
  </si>
  <si>
    <t>AP154</t>
  </si>
  <si>
    <t>AP155</t>
  </si>
  <si>
    <t>AP156</t>
  </si>
  <si>
    <t>AP157</t>
  </si>
  <si>
    <t>FDN COM</t>
  </si>
  <si>
    <t>TE COM</t>
  </si>
  <si>
    <t>STR COM</t>
  </si>
  <si>
    <t>Crossing Type</t>
  </si>
  <si>
    <t>110kV</t>
  </si>
  <si>
    <t>230kV</t>
  </si>
  <si>
    <t>320kV</t>
  </si>
  <si>
    <t>765kV</t>
  </si>
  <si>
    <t>NH-Xing</t>
  </si>
  <si>
    <t>Railway Xing</t>
  </si>
  <si>
    <t>FDN WIP</t>
  </si>
  <si>
    <t xml:space="preserve">  TE WIP </t>
  </si>
  <si>
    <t xml:space="preserve">  STR WIP </t>
  </si>
  <si>
    <t>Total Nos</t>
  </si>
  <si>
    <t>FDN ROW</t>
  </si>
  <si>
    <t>TE ROW</t>
  </si>
  <si>
    <t>STR ROW</t>
  </si>
  <si>
    <t xml:space="preserve">Completed </t>
  </si>
  <si>
    <t>Balance</t>
  </si>
  <si>
    <t>Earthing  COM</t>
  </si>
  <si>
    <t>Tackwelding COM</t>
  </si>
  <si>
    <t>Nos</t>
  </si>
  <si>
    <t>CMP</t>
  </si>
  <si>
    <t>Kms</t>
  </si>
  <si>
    <t>122/0</t>
  </si>
  <si>
    <t>123/0</t>
  </si>
  <si>
    <t>124/0</t>
  </si>
  <si>
    <t>125/0</t>
  </si>
  <si>
    <t>127/0</t>
  </si>
  <si>
    <t>128/0</t>
  </si>
  <si>
    <t>129/0</t>
  </si>
  <si>
    <t>130/0</t>
  </si>
  <si>
    <t>CHECK SURVEY</t>
  </si>
  <si>
    <t>Tower Schedule from AP-75/0 to AP-92/0 (Section Length = 20.273 kms)</t>
  </si>
  <si>
    <t>AS PER DETAILED SURVEY</t>
  </si>
  <si>
    <t>AS PER CHECK SURVEY</t>
  </si>
  <si>
    <t>Sl. No</t>
  </si>
  <si>
    <t>Twr No.</t>
  </si>
  <si>
    <t>Raise Chimney</t>
  </si>
  <si>
    <t>Deviation Angle (DMS)</t>
  </si>
  <si>
    <t>Span (m)</t>
  </si>
  <si>
    <t>Section Length  (M)</t>
  </si>
  <si>
    <t>Ground Cutting
Length X Height</t>
  </si>
  <si>
    <t>Sum of Adjacent Span</t>
  </si>
  <si>
    <t>Wind Span (m)</t>
  </si>
  <si>
    <t>Weight Span (Cold)</t>
  </si>
  <si>
    <t>Weight Span (Hot)</t>
  </si>
  <si>
    <t>Major Crossings /Remarks</t>
  </si>
  <si>
    <t>UTM Coordinate (Zone  43)</t>
  </si>
  <si>
    <t>Left</t>
  </si>
  <si>
    <t>Right</t>
  </si>
  <si>
    <t>Easting</t>
  </si>
  <si>
    <t>Northing</t>
  </si>
  <si>
    <t>Elevation</t>
  </si>
  <si>
    <r>
      <rPr>
        <sz val="8"/>
        <rFont val="Arial MT"/>
        <charset val="134"/>
      </rPr>
      <t>AP75</t>
    </r>
  </si>
  <si>
    <r>
      <rPr>
        <sz val="8"/>
        <rFont val="Arial MT"/>
        <charset val="134"/>
      </rPr>
      <t>DC+0</t>
    </r>
  </si>
  <si>
    <r>
      <rPr>
        <sz val="8"/>
        <rFont val="Arial MT"/>
        <charset val="134"/>
      </rPr>
      <t>17°34'26"(RT)</t>
    </r>
  </si>
  <si>
    <t>00°00'00"(RT)</t>
  </si>
  <si>
    <r>
      <rPr>
        <sz val="8"/>
        <rFont val="Arial MT"/>
        <charset val="134"/>
      </rPr>
      <t>Road,11Kv Line</t>
    </r>
  </si>
  <si>
    <r>
      <rPr>
        <sz val="8"/>
        <rFont val="Arial MT"/>
        <charset val="134"/>
      </rPr>
      <t>75/1</t>
    </r>
  </si>
  <si>
    <r>
      <rPr>
        <sz val="8"/>
        <rFont val="Arial MT"/>
        <charset val="134"/>
      </rPr>
      <t>DA+0</t>
    </r>
  </si>
  <si>
    <r>
      <rPr>
        <sz val="8"/>
        <rFont val="Arial MT"/>
        <charset val="134"/>
      </rPr>
      <t>Water Tank</t>
    </r>
  </si>
  <si>
    <r>
      <rPr>
        <sz val="8"/>
        <rFont val="Arial MT"/>
        <charset val="134"/>
      </rPr>
      <t>75/2</t>
    </r>
  </si>
  <si>
    <r>
      <rPr>
        <sz val="8"/>
        <rFont val="Arial MT"/>
        <charset val="134"/>
      </rPr>
      <t>75/3</t>
    </r>
  </si>
  <si>
    <r>
      <rPr>
        <sz val="8"/>
        <rFont val="Arial MT"/>
        <charset val="134"/>
      </rPr>
      <t>DA+3</t>
    </r>
  </si>
  <si>
    <r>
      <rPr>
        <sz val="8"/>
        <rFont val="Arial MT"/>
        <charset val="134"/>
      </rPr>
      <t>Cart Track</t>
    </r>
  </si>
  <si>
    <r>
      <rPr>
        <sz val="8"/>
        <rFont val="Arial MT"/>
        <charset val="134"/>
      </rPr>
      <t>75/4</t>
    </r>
  </si>
  <si>
    <r>
      <rPr>
        <sz val="8"/>
        <rFont val="Arial MT"/>
        <charset val="134"/>
      </rPr>
      <t>11kV Line</t>
    </r>
  </si>
  <si>
    <r>
      <rPr>
        <sz val="8"/>
        <rFont val="Arial MT"/>
        <charset val="134"/>
      </rPr>
      <t>75/5</t>
    </r>
  </si>
  <si>
    <r>
      <rPr>
        <sz val="8"/>
        <rFont val="Arial MT"/>
        <charset val="134"/>
      </rPr>
      <t>75/6</t>
    </r>
  </si>
  <si>
    <r>
      <rPr>
        <sz val="8"/>
        <rFont val="Arial MT"/>
        <charset val="134"/>
      </rPr>
      <t>75/7</t>
    </r>
  </si>
  <si>
    <r>
      <rPr>
        <sz val="8"/>
        <rFont val="Arial MT"/>
        <charset val="134"/>
      </rPr>
      <t>AP76</t>
    </r>
  </si>
  <si>
    <r>
      <rPr>
        <sz val="8"/>
        <rFont val="Arial MT"/>
        <charset val="134"/>
      </rPr>
      <t>16°40'52"(LT)</t>
    </r>
  </si>
  <si>
    <r>
      <rPr>
        <sz val="8"/>
        <rFont val="Arial MT"/>
        <charset val="134"/>
      </rPr>
      <t>76/1</t>
    </r>
  </si>
  <si>
    <r>
      <rPr>
        <sz val="8"/>
        <rFont val="Arial MT"/>
        <charset val="134"/>
      </rPr>
      <t>DA+6</t>
    </r>
  </si>
  <si>
    <r>
      <rPr>
        <sz val="8"/>
        <rFont val="Arial MT"/>
        <charset val="134"/>
      </rPr>
      <t>AP77</t>
    </r>
  </si>
  <si>
    <r>
      <rPr>
        <sz val="8"/>
        <rFont val="Arial MT"/>
        <charset val="134"/>
      </rPr>
      <t>DB+0</t>
    </r>
  </si>
  <si>
    <r>
      <rPr>
        <sz val="8"/>
        <rFont val="Arial MT"/>
        <charset val="134"/>
      </rPr>
      <t>12°41'03"(RT)</t>
    </r>
  </si>
  <si>
    <r>
      <rPr>
        <sz val="8"/>
        <rFont val="Arial MT"/>
        <charset val="134"/>
      </rPr>
      <t>77/1</t>
    </r>
  </si>
  <si>
    <r>
      <rPr>
        <sz val="8"/>
        <rFont val="Arial MT"/>
        <charset val="134"/>
      </rPr>
      <t>2Nos.11kV Line,Road</t>
    </r>
  </si>
  <si>
    <r>
      <rPr>
        <sz val="8"/>
        <rFont val="Arial MT"/>
        <charset val="134"/>
      </rPr>
      <t>77/2</t>
    </r>
  </si>
  <si>
    <r>
      <rPr>
        <sz val="8"/>
        <rFont val="Arial MT"/>
        <charset val="134"/>
      </rPr>
      <t>77/3</t>
    </r>
  </si>
  <si>
    <r>
      <rPr>
        <sz val="8"/>
        <rFont val="Arial MT"/>
        <charset val="134"/>
      </rPr>
      <t>11kV Line,Road</t>
    </r>
  </si>
  <si>
    <r>
      <rPr>
        <sz val="8"/>
        <rFont val="Arial MT"/>
        <charset val="134"/>
      </rPr>
      <t>77/4</t>
    </r>
  </si>
  <si>
    <r>
      <rPr>
        <sz val="8"/>
        <rFont val="Arial MT"/>
        <charset val="134"/>
      </rPr>
      <t>77/5</t>
    </r>
  </si>
  <si>
    <r>
      <rPr>
        <sz val="8"/>
        <rFont val="Arial MT"/>
        <charset val="134"/>
      </rPr>
      <t>AP78</t>
    </r>
  </si>
  <si>
    <r>
      <rPr>
        <sz val="8"/>
        <rFont val="Arial MT"/>
        <charset val="134"/>
      </rPr>
      <t>24°47'00"(LT)</t>
    </r>
  </si>
  <si>
    <r>
      <rPr>
        <sz val="8"/>
        <rFont val="Arial MT"/>
        <charset val="134"/>
      </rPr>
      <t>WaterTank</t>
    </r>
  </si>
  <si>
    <r>
      <rPr>
        <sz val="8"/>
        <rFont val="Arial MT"/>
        <charset val="134"/>
      </rPr>
      <t>78/1</t>
    </r>
  </si>
  <si>
    <r>
      <rPr>
        <sz val="8"/>
        <rFont val="Arial MT"/>
        <charset val="134"/>
      </rPr>
      <t>AP79</t>
    </r>
  </si>
  <si>
    <r>
      <rPr>
        <sz val="8"/>
        <rFont val="Arial MT"/>
        <charset val="134"/>
      </rPr>
      <t>DD+0</t>
    </r>
  </si>
  <si>
    <r>
      <rPr>
        <sz val="8"/>
        <rFont val="Arial MT"/>
        <charset val="134"/>
      </rPr>
      <t>38°25'04"(RT)</t>
    </r>
  </si>
  <si>
    <r>
      <rPr>
        <sz val="8"/>
        <rFont val="Arial MT"/>
        <charset val="134"/>
      </rPr>
      <t>3No.11kV Line,Cart Track</t>
    </r>
  </si>
  <si>
    <r>
      <rPr>
        <sz val="8"/>
        <rFont val="Arial MT"/>
        <charset val="134"/>
      </rPr>
      <t>79/1</t>
    </r>
  </si>
  <si>
    <r>
      <rPr>
        <sz val="8"/>
        <rFont val="Arial MT"/>
        <charset val="134"/>
      </rPr>
      <t>DA+9</t>
    </r>
  </si>
  <si>
    <r>
      <rPr>
        <sz val="8"/>
        <rFont val="Arial MT"/>
        <charset val="134"/>
      </rPr>
      <t>79/2</t>
    </r>
  </si>
  <si>
    <r>
      <rPr>
        <sz val="8"/>
        <rFont val="Arial MT"/>
        <charset val="134"/>
      </rPr>
      <t>AP80</t>
    </r>
  </si>
  <si>
    <r>
      <rPr>
        <sz val="8"/>
        <rFont val="Arial MT"/>
        <charset val="134"/>
      </rPr>
      <t>DB+3</t>
    </r>
  </si>
  <si>
    <r>
      <rPr>
        <sz val="8"/>
        <rFont val="Arial MT"/>
        <charset val="134"/>
      </rPr>
      <t>14°24'42"(LT)</t>
    </r>
  </si>
  <si>
    <r>
      <rPr>
        <sz val="8"/>
        <rFont val="Arial MT"/>
        <charset val="134"/>
      </rPr>
      <t>Road</t>
    </r>
  </si>
  <si>
    <r>
      <rPr>
        <sz val="8"/>
        <rFont val="Arial MT"/>
        <charset val="134"/>
      </rPr>
      <t>80/1</t>
    </r>
  </si>
  <si>
    <r>
      <rPr>
        <sz val="8"/>
        <rFont val="Arial MT"/>
        <charset val="134"/>
      </rPr>
      <t>Cart Track,2Nos.11kV Line</t>
    </r>
  </si>
  <si>
    <r>
      <rPr>
        <sz val="8"/>
        <rFont val="Arial MT"/>
        <charset val="134"/>
      </rPr>
      <t>AP81</t>
    </r>
  </si>
  <si>
    <r>
      <rPr>
        <sz val="8"/>
        <rFont val="Arial MT"/>
        <charset val="134"/>
      </rPr>
      <t>DB+9</t>
    </r>
  </si>
  <si>
    <r>
      <rPr>
        <sz val="8"/>
        <rFont val="Arial MT"/>
        <charset val="134"/>
      </rPr>
      <t>14°07'31"(RT)</t>
    </r>
  </si>
  <si>
    <r>
      <rPr>
        <sz val="8"/>
        <rFont val="Arial MT"/>
        <charset val="134"/>
      </rPr>
      <t>81/1</t>
    </r>
  </si>
  <si>
    <t>Benching &amp; RC Required</t>
  </si>
  <si>
    <r>
      <rPr>
        <sz val="8"/>
        <rFont val="Arial MT"/>
        <charset val="134"/>
      </rPr>
      <t>Cart Track,2Nos.WaterTank</t>
    </r>
  </si>
  <si>
    <r>
      <rPr>
        <sz val="8"/>
        <rFont val="Arial MT"/>
        <charset val="134"/>
      </rPr>
      <t>81/2</t>
    </r>
  </si>
  <si>
    <r>
      <rPr>
        <sz val="8"/>
        <rFont val="Arial MT"/>
        <charset val="134"/>
      </rPr>
      <t>81/3</t>
    </r>
  </si>
  <si>
    <r>
      <rPr>
        <sz val="8"/>
        <rFont val="Arial MT"/>
        <charset val="134"/>
      </rPr>
      <t>81/4</t>
    </r>
  </si>
  <si>
    <r>
      <rPr>
        <sz val="8"/>
        <rFont val="Arial MT"/>
        <charset val="134"/>
      </rPr>
      <t>WaterTank,11kV Line,Road,33kV Line</t>
    </r>
  </si>
  <si>
    <r>
      <rPr>
        <sz val="8"/>
        <rFont val="Arial MT"/>
        <charset val="134"/>
      </rPr>
      <t>81/5</t>
    </r>
  </si>
  <si>
    <r>
      <rPr>
        <sz val="8"/>
        <rFont val="Arial MT"/>
        <charset val="134"/>
      </rPr>
      <t>2Nos. 11kV Line</t>
    </r>
  </si>
  <si>
    <r>
      <rPr>
        <sz val="8"/>
        <rFont val="Arial MT"/>
        <charset val="134"/>
      </rPr>
      <t>AP82</t>
    </r>
  </si>
  <si>
    <r>
      <rPr>
        <sz val="8"/>
        <rFont val="Arial MT"/>
        <charset val="134"/>
      </rPr>
      <t>12°00'06"(LT)</t>
    </r>
  </si>
  <si>
    <r>
      <rPr>
        <sz val="8"/>
        <rFont val="Arial MT"/>
        <charset val="134"/>
      </rPr>
      <t>82/1</t>
    </r>
  </si>
  <si>
    <r>
      <rPr>
        <sz val="8"/>
        <rFont val="Arial MT"/>
        <charset val="134"/>
      </rPr>
      <t>82/2</t>
    </r>
  </si>
  <si>
    <r>
      <rPr>
        <sz val="8"/>
        <rFont val="Arial MT"/>
        <charset val="134"/>
      </rPr>
      <t>AP83</t>
    </r>
  </si>
  <si>
    <r>
      <rPr>
        <sz val="8"/>
        <rFont val="Arial MT"/>
        <charset val="134"/>
      </rPr>
      <t>14°21'11"(RT)</t>
    </r>
  </si>
  <si>
    <r>
      <rPr>
        <sz val="8"/>
        <rFont val="Arial MT"/>
        <charset val="134"/>
      </rPr>
      <t>2Nos.Cart Track</t>
    </r>
  </si>
  <si>
    <r>
      <rPr>
        <sz val="8"/>
        <rFont val="Arial MT"/>
        <charset val="134"/>
      </rPr>
      <t>83/1</t>
    </r>
  </si>
  <si>
    <r>
      <rPr>
        <sz val="8"/>
        <rFont val="Arial MT"/>
        <charset val="134"/>
      </rPr>
      <t>AP84</t>
    </r>
  </si>
  <si>
    <r>
      <rPr>
        <sz val="8"/>
        <rFont val="Arial MT"/>
        <charset val="134"/>
      </rPr>
      <t>DC+6</t>
    </r>
  </si>
  <si>
    <r>
      <rPr>
        <sz val="8"/>
        <rFont val="Arial MT"/>
        <charset val="134"/>
      </rPr>
      <t>17°28'54"(LT)</t>
    </r>
  </si>
  <si>
    <r>
      <rPr>
        <sz val="8"/>
        <rFont val="Arial MT"/>
        <charset val="134"/>
      </rPr>
      <t>AP85</t>
    </r>
  </si>
  <si>
    <r>
      <rPr>
        <sz val="8"/>
        <rFont val="Arial MT"/>
        <charset val="134"/>
      </rPr>
      <t>26°43'01"(RT)</t>
    </r>
  </si>
  <si>
    <r>
      <rPr>
        <sz val="8"/>
        <rFont val="Arial MT"/>
        <charset val="134"/>
      </rPr>
      <t>85/1</t>
    </r>
  </si>
  <si>
    <r>
      <rPr>
        <sz val="8"/>
        <rFont val="Arial MT"/>
        <charset val="134"/>
      </rPr>
      <t>AP86</t>
    </r>
  </si>
  <si>
    <r>
      <rPr>
        <sz val="8"/>
        <rFont val="Arial MT"/>
        <charset val="134"/>
      </rPr>
      <t>40°12'50"(LT)</t>
    </r>
  </si>
  <si>
    <r>
      <rPr>
        <sz val="8"/>
        <rFont val="Arial MT"/>
        <charset val="134"/>
      </rPr>
      <t>86/1</t>
    </r>
  </si>
  <si>
    <r>
      <rPr>
        <sz val="8"/>
        <rFont val="Arial MT"/>
        <charset val="134"/>
      </rPr>
      <t>11kV Line,2No.Cart Track</t>
    </r>
  </si>
  <si>
    <r>
      <rPr>
        <sz val="8"/>
        <rFont val="Arial MT"/>
        <charset val="134"/>
      </rPr>
      <t>86/2</t>
    </r>
  </si>
  <si>
    <r>
      <rPr>
        <sz val="8"/>
        <rFont val="Arial MT"/>
        <charset val="134"/>
      </rPr>
      <t>AP87</t>
    </r>
  </si>
  <si>
    <r>
      <rPr>
        <sz val="8"/>
        <rFont val="Arial MT"/>
        <charset val="134"/>
      </rPr>
      <t>23°52'06"(RT)</t>
    </r>
  </si>
  <si>
    <r>
      <rPr>
        <sz val="8"/>
        <rFont val="Arial MT"/>
        <charset val="134"/>
      </rPr>
      <t>87/1</t>
    </r>
  </si>
  <si>
    <r>
      <rPr>
        <sz val="8"/>
        <rFont val="Arial MT"/>
        <charset val="134"/>
      </rPr>
      <t>87/2</t>
    </r>
  </si>
  <si>
    <r>
      <rPr>
        <sz val="8"/>
        <rFont val="Arial MT"/>
        <charset val="134"/>
      </rPr>
      <t xml:space="preserve">Cart Track , </t>
    </r>
    <r>
      <rPr>
        <sz val="8"/>
        <rFont val="Arial"/>
        <family val="2"/>
      </rPr>
      <t>Benching Required 1m depth &amp; 5m Length</t>
    </r>
  </si>
  <si>
    <r>
      <rPr>
        <sz val="8"/>
        <rFont val="Arial MT"/>
        <charset val="134"/>
      </rPr>
      <t>AP88</t>
    </r>
  </si>
  <si>
    <r>
      <rPr>
        <sz val="8"/>
        <rFont val="Arial MT"/>
        <charset val="134"/>
      </rPr>
      <t>24°54'04"(RT)</t>
    </r>
  </si>
  <si>
    <r>
      <rPr>
        <sz val="8"/>
        <rFont val="Arial MT"/>
        <charset val="134"/>
      </rPr>
      <t>AP89</t>
    </r>
  </si>
  <si>
    <r>
      <rPr>
        <sz val="8"/>
        <rFont val="Arial MT"/>
        <charset val="134"/>
      </rPr>
      <t>24°07'20"(LT)</t>
    </r>
  </si>
  <si>
    <r>
      <rPr>
        <sz val="8"/>
        <rFont val="Arial MT"/>
        <charset val="134"/>
      </rPr>
      <t>Road,Cart Track</t>
    </r>
  </si>
  <si>
    <r>
      <rPr>
        <sz val="8"/>
        <rFont val="Arial MT"/>
        <charset val="134"/>
      </rPr>
      <t>89/1</t>
    </r>
  </si>
  <si>
    <r>
      <rPr>
        <sz val="8"/>
        <rFont val="Arial MT"/>
        <charset val="134"/>
      </rPr>
      <t>2Nos.11kV Line</t>
    </r>
  </si>
  <si>
    <r>
      <rPr>
        <sz val="8"/>
        <rFont val="Arial MT"/>
        <charset val="134"/>
      </rPr>
      <t>AP90</t>
    </r>
  </si>
  <si>
    <r>
      <rPr>
        <sz val="8"/>
        <rFont val="Arial MT"/>
        <charset val="134"/>
      </rPr>
      <t>17°57'57"(RT)</t>
    </r>
  </si>
  <si>
    <r>
      <rPr>
        <sz val="8"/>
        <rFont val="Arial MT"/>
        <charset val="134"/>
      </rPr>
      <t>90/1</t>
    </r>
  </si>
  <si>
    <r>
      <rPr>
        <sz val="8"/>
        <rFont val="Arial MT"/>
        <charset val="134"/>
      </rPr>
      <t>2Nos. WaterTank,11kV Line,Cart Track</t>
    </r>
  </si>
  <si>
    <r>
      <rPr>
        <sz val="8"/>
        <rFont val="Arial MT"/>
        <charset val="134"/>
      </rPr>
      <t>AP91</t>
    </r>
  </si>
  <si>
    <r>
      <rPr>
        <sz val="8"/>
        <rFont val="Arial MT"/>
        <charset val="134"/>
      </rPr>
      <t>38°03'06"(LT)</t>
    </r>
  </si>
  <si>
    <r>
      <rPr>
        <sz val="8"/>
        <rFont val="Arial MT"/>
        <charset val="134"/>
      </rPr>
      <t>91/1</t>
    </r>
  </si>
  <si>
    <r>
      <rPr>
        <sz val="8"/>
        <rFont val="Arial MT"/>
        <charset val="134"/>
      </rPr>
      <t>91/2</t>
    </r>
  </si>
  <si>
    <r>
      <rPr>
        <sz val="8"/>
        <rFont val="Arial MT"/>
        <charset val="134"/>
      </rPr>
      <t>Cart Track,11kV Line</t>
    </r>
  </si>
  <si>
    <r>
      <rPr>
        <sz val="8"/>
        <rFont val="Arial MT"/>
        <charset val="134"/>
      </rPr>
      <t>91/3</t>
    </r>
  </si>
  <si>
    <r>
      <rPr>
        <sz val="8"/>
        <rFont val="Arial MT"/>
        <charset val="134"/>
      </rPr>
      <t>AP92</t>
    </r>
  </si>
  <si>
    <r>
      <rPr>
        <sz val="8"/>
        <rFont val="Arial MT"/>
        <charset val="134"/>
      </rPr>
      <t>15°43'35"(LT)</t>
    </r>
  </si>
  <si>
    <t>00°00'00"(LT)</t>
  </si>
  <si>
    <t>Summary of Tower Quantities</t>
  </si>
  <si>
    <t>As per Detail survey</t>
  </si>
  <si>
    <t>As per Check Survey</t>
  </si>
  <si>
    <t>Twr Type</t>
  </si>
  <si>
    <t>Qty in Nos</t>
  </si>
  <si>
    <t>=</t>
  </si>
  <si>
    <t>FOR   KEC INTERNATIONAL LTD</t>
  </si>
  <si>
    <t>FOR   RAJASTHAN IV A POWER TRANSMISSION LTD.</t>
  </si>
  <si>
    <t>SURVEYED BY:</t>
  </si>
  <si>
    <t>CHECKED BY:</t>
  </si>
  <si>
    <t>SUBMITTED BY:</t>
  </si>
  <si>
    <t>RECOMMENDED BY:</t>
  </si>
  <si>
    <t>APPROVED BY:</t>
  </si>
  <si>
    <t>NAME OF LINE: 400kV Transmisison Line Fatehgarh IV to Bhinmal</t>
  </si>
  <si>
    <t>As Per L2</t>
  </si>
  <si>
    <t>Sl. No.</t>
  </si>
  <si>
    <t>ACTIVITY</t>
  </si>
  <si>
    <t>Responsibility</t>
  </si>
  <si>
    <t>Sch. Start date</t>
  </si>
  <si>
    <t>Sch. Finish date</t>
  </si>
  <si>
    <t>Days</t>
  </si>
  <si>
    <t>Unit</t>
  </si>
  <si>
    <t>Quantity</t>
  </si>
  <si>
    <t>Dec'24</t>
  </si>
  <si>
    <t>Jan'25</t>
  </si>
  <si>
    <t>Feb'25</t>
  </si>
  <si>
    <t>Mar'25</t>
  </si>
  <si>
    <t>Apr'25</t>
  </si>
  <si>
    <t>May'25</t>
  </si>
  <si>
    <t>Jun'25</t>
  </si>
  <si>
    <t>Jul'25</t>
  </si>
  <si>
    <t>Aug'25</t>
  </si>
  <si>
    <t>Sep'25</t>
  </si>
  <si>
    <t>Oct'25</t>
  </si>
  <si>
    <t>Nov'25</t>
  </si>
  <si>
    <t>Dec'25</t>
  </si>
  <si>
    <t>Jan'26</t>
  </si>
  <si>
    <t>Feb'26</t>
  </si>
  <si>
    <t>Mar'26</t>
  </si>
  <si>
    <t>Apr'26</t>
  </si>
  <si>
    <t>May'26</t>
  </si>
  <si>
    <t>June'26</t>
  </si>
  <si>
    <t>M0</t>
  </si>
  <si>
    <t>M1</t>
  </si>
  <si>
    <t>M2</t>
  </si>
  <si>
    <t>M3</t>
  </si>
  <si>
    <t>M4</t>
  </si>
  <si>
    <t>M5</t>
  </si>
  <si>
    <t>M6</t>
  </si>
  <si>
    <t>M7</t>
  </si>
  <si>
    <t>M8</t>
  </si>
  <si>
    <t>M9</t>
  </si>
  <si>
    <t>M10</t>
  </si>
  <si>
    <t>M11</t>
  </si>
  <si>
    <t>M12</t>
  </si>
  <si>
    <t>M13</t>
  </si>
  <si>
    <t>M14</t>
  </si>
  <si>
    <t>M15</t>
  </si>
  <si>
    <t>M16</t>
  </si>
  <si>
    <t>M17</t>
  </si>
  <si>
    <t>M18</t>
  </si>
  <si>
    <t>Notice  of Award</t>
  </si>
  <si>
    <t>KEC &amp; Apraava</t>
  </si>
  <si>
    <t>Services</t>
  </si>
  <si>
    <t>Establishment of site office</t>
  </si>
  <si>
    <t>KEC</t>
  </si>
  <si>
    <t>LS</t>
  </si>
  <si>
    <t>Check Survey Submission &amp; Approval</t>
  </si>
  <si>
    <t>Kms.</t>
  </si>
  <si>
    <t>5.a</t>
  </si>
  <si>
    <t>ROW clearance and front avaibility for Civil foundation</t>
  </si>
  <si>
    <t>Apraava</t>
  </si>
  <si>
    <t>25.12.24</t>
  </si>
  <si>
    <t>30.12.25</t>
  </si>
  <si>
    <t>Loc.</t>
  </si>
  <si>
    <t>5.b</t>
  </si>
  <si>
    <t>Foundation Work execution</t>
  </si>
  <si>
    <t xml:space="preserve">Note </t>
  </si>
  <si>
    <t>ROW / Way leave clearance / Forest clearance / Tree Cutting clearance / any other Statutory clearance to be arranged suitably ahead of respective work schedule by</t>
  </si>
  <si>
    <t>Any delay due to ROW / Statutory approvals / Railway, Forest, NHAI , etc shall be on account of Apraava.</t>
  </si>
  <si>
    <t>The L2 schedule is formulated considering average rainfall / heat in these areas, any unprecedented rain / heat waves will have an impact on overall completion schedule.</t>
  </si>
  <si>
    <t>Actual Done</t>
  </si>
  <si>
    <t>Actual Progress</t>
  </si>
  <si>
    <t>ROW Front Clearence</t>
  </si>
  <si>
    <t>Actual Foundation Completed (Nos)</t>
  </si>
  <si>
    <t>Work Stopped</t>
  </si>
  <si>
    <t>Front Availaibility</t>
  </si>
  <si>
    <t>70/0</t>
  </si>
  <si>
    <t>AP 51- AP 121</t>
  </si>
  <si>
    <t>As per Approved Check Survey</t>
  </si>
  <si>
    <t>DA</t>
  </si>
  <si>
    <t>DB</t>
  </si>
  <si>
    <t>DC</t>
  </si>
  <si>
    <t>DD</t>
  </si>
  <si>
    <t>SUMMERY</t>
  </si>
  <si>
    <t>TOT</t>
  </si>
  <si>
    <t>QTY</t>
  </si>
  <si>
    <t>+0</t>
  </si>
  <si>
    <t>+3</t>
  </si>
  <si>
    <t>+6</t>
  </si>
  <si>
    <t>+9</t>
  </si>
  <si>
    <t>Sl.No.</t>
  </si>
  <si>
    <t>Loc.No.</t>
  </si>
  <si>
    <t>Tower Leg</t>
  </si>
  <si>
    <t>D</t>
  </si>
  <si>
    <t>-</t>
  </si>
  <si>
    <t>57/0</t>
  </si>
  <si>
    <t xml:space="preserve">1) Benching - A&amp;D Legs, 2) C-Leg 1MRC, </t>
  </si>
  <si>
    <t>72/0</t>
  </si>
  <si>
    <t>1) ABC Benching, 2) C-Leg 1MRC,D-LEG-3MRC</t>
  </si>
  <si>
    <t>1) A&amp;B Leg Benching, 2) C-Leg 1MRC 3) D-Leg 3MRC</t>
  </si>
  <si>
    <t>1) A-Leg Benching, C-Leg 2MRC &amp; D-Leg 1MRC</t>
  </si>
  <si>
    <t>AP 147/0 - AP 148</t>
  </si>
  <si>
    <t xml:space="preserve">AP 47- AP 50 </t>
  </si>
  <si>
    <t>AP 139 - AP 147</t>
  </si>
  <si>
    <t>AP 136 - AP 139</t>
  </si>
  <si>
    <t xml:space="preserve">AP 42- AP 43 </t>
  </si>
  <si>
    <t>Blance</t>
  </si>
  <si>
    <t>AP 134- AP 135</t>
  </si>
  <si>
    <t>AP 135- AP 136</t>
  </si>
  <si>
    <t xml:space="preserve"> 107/1</t>
  </si>
  <si>
    <t>Loc No</t>
  </si>
  <si>
    <t>Classificatin</t>
  </si>
  <si>
    <t xml:space="preserve">M-10 </t>
  </si>
  <si>
    <t>M-20</t>
  </si>
  <si>
    <t>]]</t>
  </si>
  <si>
    <t>15-02-25 &amp;     21-02-2025</t>
  </si>
  <si>
    <t xml:space="preserve">15.02.2025 ,    24-02-2025    25-02-2025 </t>
  </si>
  <si>
    <t>12-03-2025 &amp; ReSubmission 4-04-2025</t>
  </si>
  <si>
    <t>AP 40- AP 42</t>
  </si>
  <si>
    <t>AP 46- AP 47</t>
  </si>
  <si>
    <t>AP 43- AP 45</t>
  </si>
  <si>
    <t>AP 45- AP 46</t>
  </si>
  <si>
    <t xml:space="preserve">AP 50- AP 51 </t>
  </si>
  <si>
    <t>SL. No.</t>
  </si>
  <si>
    <t>Date of submission</t>
  </si>
  <si>
    <t>Section Length in kms</t>
  </si>
  <si>
    <t>Letter Reference Number</t>
  </si>
  <si>
    <t xml:space="preserve">Date of Approval </t>
  </si>
  <si>
    <t>Approved By</t>
  </si>
  <si>
    <t>AP75 To AP92</t>
  </si>
  <si>
    <t>KEC/FBTL/RPTL/TB507/008A</t>
  </si>
  <si>
    <t>Gundewadi Mallappa</t>
  </si>
  <si>
    <t>AP51 To AP60</t>
  </si>
  <si>
    <t>KEC/FBTL/RPTL/TB507/0014</t>
  </si>
  <si>
    <t>AP92 To AP96</t>
  </si>
  <si>
    <t>KEC/FBTL/RPTL/TB507/0025 &amp; 0029</t>
  </si>
  <si>
    <t>Resubmission on dated 21/02/2025</t>
  </si>
  <si>
    <t>AP60 To AP75</t>
  </si>
  <si>
    <t>KEC/FBTL/RPTL/TB507/0025 , 0030 &amp; 0033</t>
  </si>
  <si>
    <t>Resubmission on dated 24/02/2025 &amp; 25/02/2025</t>
  </si>
  <si>
    <t>AP96 To AP107</t>
  </si>
  <si>
    <t>KEC/FBTL/RPTL/TB507/0032</t>
  </si>
  <si>
    <t>AP107 To AP121</t>
  </si>
  <si>
    <t>KEC/FBTL/RPTL/TB507/0036</t>
  </si>
  <si>
    <t>AP121 To AP131</t>
  </si>
  <si>
    <t>Resubmission on dated 04/04/2025</t>
  </si>
  <si>
    <t>AP139 To AP148</t>
  </si>
  <si>
    <t>KEC/FBTL/RPTL/TB507/0049</t>
  </si>
  <si>
    <t>Resubmission on dated  04/04/2025</t>
  </si>
  <si>
    <t xml:space="preserve">Total </t>
  </si>
  <si>
    <t>Resubmitted</t>
  </si>
  <si>
    <t>AP10 To AP21</t>
  </si>
  <si>
    <t>AP40 To AP51</t>
  </si>
  <si>
    <t>KEC/FBTL/RPTL/TB507/0064</t>
  </si>
  <si>
    <t>Name of Contractor:M/S KEC INTERNATIONAL LIMITED</t>
  </si>
  <si>
    <t>PROGRESS AT A GLANCE :</t>
  </si>
  <si>
    <t>Stringing WIP</t>
  </si>
  <si>
    <t>Stringing Completed</t>
  </si>
  <si>
    <t>UoM</t>
  </si>
  <si>
    <t>Total Qty</t>
  </si>
  <si>
    <t>Completed Till Date</t>
  </si>
  <si>
    <t>Detail survey</t>
  </si>
  <si>
    <t>Check survey</t>
  </si>
  <si>
    <t>Soil Investigation</t>
  </si>
  <si>
    <t>Loc</t>
  </si>
  <si>
    <t>Erection WIP</t>
  </si>
  <si>
    <t>Nos.</t>
  </si>
  <si>
    <t>Erection Comp</t>
  </si>
  <si>
    <t>Railway Crossing</t>
  </si>
  <si>
    <t>Erection</t>
  </si>
  <si>
    <t>Stringing(Paying out)</t>
  </si>
  <si>
    <t>Excavation</t>
  </si>
  <si>
    <t>Stringing (Final Sag)</t>
  </si>
  <si>
    <t>NH/SH</t>
  </si>
  <si>
    <t>66/132/ 220/400KV</t>
  </si>
  <si>
    <t>GNT</t>
  </si>
  <si>
    <t>AP1A</t>
  </si>
  <si>
    <t>3/1</t>
  </si>
  <si>
    <t>4/2</t>
  </si>
  <si>
    <t>4/3</t>
  </si>
  <si>
    <t>4/4</t>
  </si>
  <si>
    <t>4/5</t>
  </si>
  <si>
    <t>T</t>
  </si>
  <si>
    <t>EA</t>
  </si>
  <si>
    <t>ER</t>
  </si>
  <si>
    <t>TW</t>
  </si>
  <si>
    <t>4/6</t>
  </si>
  <si>
    <t>4/7</t>
  </si>
  <si>
    <t>4/8</t>
  </si>
  <si>
    <t>4/9</t>
  </si>
  <si>
    <t>6/1</t>
  </si>
  <si>
    <t>6/2</t>
  </si>
  <si>
    <t>6/3</t>
  </si>
  <si>
    <t>6/4</t>
  </si>
  <si>
    <t>6/5</t>
  </si>
  <si>
    <t>6/6</t>
  </si>
  <si>
    <t>6/7</t>
  </si>
  <si>
    <t>7/7</t>
  </si>
  <si>
    <t>7/8</t>
  </si>
  <si>
    <t>7/9</t>
  </si>
  <si>
    <t>7/10</t>
  </si>
  <si>
    <t>8/1</t>
  </si>
  <si>
    <t>8/2</t>
  </si>
  <si>
    <t>8/3</t>
  </si>
  <si>
    <t>8/4</t>
  </si>
  <si>
    <t>9/1</t>
  </si>
  <si>
    <t>9/2</t>
  </si>
  <si>
    <t>9/3</t>
  </si>
  <si>
    <t>9/4</t>
  </si>
  <si>
    <t>9/5</t>
  </si>
  <si>
    <t>10/1</t>
  </si>
  <si>
    <t>10/2</t>
  </si>
  <si>
    <t>10/3</t>
  </si>
  <si>
    <t>10/4</t>
  </si>
  <si>
    <t>10/5</t>
  </si>
  <si>
    <t>10/6</t>
  </si>
  <si>
    <t>10/7</t>
  </si>
  <si>
    <t>10/8</t>
  </si>
  <si>
    <t>10/9</t>
  </si>
  <si>
    <t>10/10</t>
  </si>
  <si>
    <t>10/11</t>
  </si>
  <si>
    <t>10/12</t>
  </si>
  <si>
    <t>10/13</t>
  </si>
  <si>
    <t>10/14</t>
  </si>
  <si>
    <t>10/15</t>
  </si>
  <si>
    <t>11/1</t>
  </si>
  <si>
    <t>11/2</t>
  </si>
  <si>
    <t>11/3</t>
  </si>
  <si>
    <t>11/4</t>
  </si>
  <si>
    <t>11/5</t>
  </si>
  <si>
    <t>11/6</t>
  </si>
  <si>
    <t>12/1</t>
  </si>
  <si>
    <t>12/2</t>
  </si>
  <si>
    <t>13/1</t>
  </si>
  <si>
    <t>13/2</t>
  </si>
  <si>
    <t>13/3</t>
  </si>
  <si>
    <t>14/1</t>
  </si>
  <si>
    <t>15/1</t>
  </si>
  <si>
    <t>16/1</t>
  </si>
  <si>
    <t>17/1</t>
  </si>
  <si>
    <t>18/1</t>
  </si>
  <si>
    <t>19/1</t>
  </si>
  <si>
    <t>19/2</t>
  </si>
  <si>
    <t>19/3</t>
  </si>
  <si>
    <t>20/1</t>
  </si>
  <si>
    <t>20/2</t>
  </si>
  <si>
    <t>20/3</t>
  </si>
  <si>
    <t>20/4</t>
  </si>
  <si>
    <t>20/5</t>
  </si>
  <si>
    <t>20/6</t>
  </si>
  <si>
    <t>21/1</t>
  </si>
  <si>
    <t>21/2</t>
  </si>
  <si>
    <t>23/1</t>
  </si>
  <si>
    <t>23/2</t>
  </si>
  <si>
    <t>23/3</t>
  </si>
  <si>
    <t>24/1</t>
  </si>
  <si>
    <t>AP27A</t>
  </si>
  <si>
    <t>27A/1</t>
  </si>
  <si>
    <t>27A/2</t>
  </si>
  <si>
    <t>27A/3</t>
  </si>
  <si>
    <t>AP27B</t>
  </si>
  <si>
    <t>27B/1</t>
  </si>
  <si>
    <t>27B/2</t>
  </si>
  <si>
    <t>27B/3</t>
  </si>
  <si>
    <t>DCT+6</t>
  </si>
  <si>
    <t>s</t>
  </si>
  <si>
    <t>AP50</t>
  </si>
  <si>
    <t>RC 3M</t>
  </si>
  <si>
    <t>RC 1M</t>
  </si>
  <si>
    <t>RC 1M &amp; 3M</t>
  </si>
  <si>
    <t>AP77</t>
  </si>
  <si>
    <t>AP95A</t>
  </si>
  <si>
    <t>AP98A</t>
  </si>
  <si>
    <t>AP98B</t>
  </si>
  <si>
    <t>AP131</t>
  </si>
  <si>
    <t>AP132</t>
  </si>
  <si>
    <t>AP147</t>
  </si>
  <si>
    <t>147/9</t>
  </si>
  <si>
    <t>AP148</t>
  </si>
  <si>
    <t>AP153A</t>
  </si>
  <si>
    <t>2/0</t>
  </si>
  <si>
    <t>Mundhan Trading Company</t>
  </si>
  <si>
    <t xml:space="preserve"> 73/1</t>
  </si>
  <si>
    <t xml:space="preserve">  56/1</t>
  </si>
  <si>
    <t xml:space="preserve"> 99A/2</t>
  </si>
  <si>
    <t xml:space="preserve"> 63/1</t>
  </si>
  <si>
    <t xml:space="preserve">  114/1</t>
  </si>
  <si>
    <t>AP150 To Bhinmal GTY</t>
  </si>
  <si>
    <t>KEC/FBTL/RPTL/TB507/0068</t>
  </si>
  <si>
    <t>AP 150 to Bhinmal GTY</t>
  </si>
  <si>
    <t xml:space="preserve"> Submission of Check Survey</t>
  </si>
  <si>
    <t>86/0</t>
  </si>
  <si>
    <t>84/0</t>
  </si>
  <si>
    <t>85/0</t>
  </si>
  <si>
    <t>KEC/FBTL/RPTL/TB507/0043 ,0050,0061</t>
  </si>
  <si>
    <t>21/0-24/0</t>
  </si>
  <si>
    <t>Anjana Const</t>
  </si>
  <si>
    <t>Previous Loc Done 99/2 on 25/4/2025</t>
  </si>
  <si>
    <t>97/0</t>
  </si>
  <si>
    <t>AP131-AP 133</t>
  </si>
  <si>
    <t>KEC/FBTL/RPTL/TB507/0077</t>
  </si>
  <si>
    <t>113A/0</t>
  </si>
  <si>
    <t>06-04-2025 &amp; 16.05.2025</t>
  </si>
  <si>
    <t>Resubmission on dated  16/05/2025</t>
  </si>
  <si>
    <t>AP 99-AP 100</t>
  </si>
  <si>
    <t>KEC/FBTL/RPTL/TB507/82</t>
  </si>
  <si>
    <t>KEC/FBTL/RPTL/TB507/79</t>
  </si>
  <si>
    <t>99B/0</t>
  </si>
  <si>
    <t>AP99C/0</t>
  </si>
  <si>
    <t>99C/1</t>
  </si>
  <si>
    <t>99C/2</t>
  </si>
  <si>
    <t>Re Submitted</t>
  </si>
  <si>
    <t>AP 10- AP 21</t>
  </si>
  <si>
    <t>96/0</t>
  </si>
  <si>
    <t>98/0</t>
  </si>
  <si>
    <t>24/0-40/0</t>
  </si>
  <si>
    <t>16-04-2025 &amp; 16.05.2025</t>
  </si>
  <si>
    <t>26-03-2025 Resubmission    4-04-2025 &amp;28-04-25</t>
  </si>
  <si>
    <t>26-03-2025 Resubmission    4-04-2025 &amp;   28-04-25</t>
  </si>
  <si>
    <t>AP 148-AP 149B</t>
  </si>
  <si>
    <t>Resubmission on dated  25/05/2025</t>
  </si>
  <si>
    <t>AP148/0 - AP 149B</t>
  </si>
  <si>
    <t>Resubmission on dated  10/05/2025</t>
  </si>
  <si>
    <t>AP 133-AP 135</t>
  </si>
  <si>
    <t>AP 135-AP 136</t>
  </si>
  <si>
    <t>KEC/FBTL/RPTL/TB507/0077 on 10/05/25</t>
  </si>
  <si>
    <t>AP136-AP 139</t>
  </si>
  <si>
    <t>134A/1</t>
  </si>
  <si>
    <t>134A/2</t>
  </si>
  <si>
    <t>134A/3</t>
  </si>
  <si>
    <t>Resubmitted on dated  25/05/2025</t>
  </si>
  <si>
    <t>134A/0</t>
  </si>
  <si>
    <t>134A/4</t>
  </si>
  <si>
    <t>149A/0</t>
  </si>
  <si>
    <t>AP149B/0</t>
  </si>
  <si>
    <t>149B/1</t>
  </si>
  <si>
    <t>149B/2</t>
  </si>
  <si>
    <t>149B/3</t>
  </si>
  <si>
    <t>75/0</t>
  </si>
  <si>
    <t>119/0</t>
  </si>
  <si>
    <t xml:space="preserve">79/0 </t>
  </si>
  <si>
    <t>114/0</t>
  </si>
  <si>
    <t>u/p</t>
  </si>
  <si>
    <t>Check Survey</t>
  </si>
  <si>
    <t xml:space="preserve">Action by </t>
  </si>
  <si>
    <t>Sr.no</t>
  </si>
  <si>
    <t>Section AP To AP</t>
  </si>
  <si>
    <t>Section length</t>
  </si>
  <si>
    <t>Approved by Client</t>
  </si>
  <si>
    <t>Pending by Client</t>
  </si>
  <si>
    <t>Apraava Comments</t>
  </si>
  <si>
    <t>AP-1/0 To AP-10/0</t>
  </si>
  <si>
    <t>Discussion and coordination with Statcraft are ongoing. Awaiting their response</t>
  </si>
  <si>
    <t>AP-10/0 To AP-21/0</t>
  </si>
  <si>
    <t>YES</t>
  </si>
  <si>
    <t>KEC was to submit a proposal avoiding the shifting of the 11 kV line; their response is still awaited. The rest of the profile is acceptable—awaiting a hard-signed copy along with revised tower schdule from the KEC team for official release</t>
  </si>
  <si>
    <t>AP-21/0 To AP-40/0</t>
  </si>
  <si>
    <t>Check Survey for two oil/gas pipeline crossings is awaited, and the re-survey for the 400kV line crossing between AP25 to AP26 (underneath crossing) is pending from KEC.</t>
  </si>
  <si>
    <t>AP-40/0 To AP-45/0</t>
  </si>
  <si>
    <t>AP-45/0 To AP-48/0</t>
  </si>
  <si>
    <r>
      <t>Hold due to Railway crossing angle 87</t>
    </r>
    <r>
      <rPr>
        <vertAlign val="superscript"/>
        <sz val="10"/>
        <color theme="1"/>
        <rFont val="Calibri"/>
        <family val="2"/>
        <scheme val="minor"/>
      </rPr>
      <t>0</t>
    </r>
    <r>
      <rPr>
        <sz val="10"/>
        <color theme="1"/>
        <rFont val="Calibri"/>
        <family val="2"/>
        <scheme val="minor"/>
      </rPr>
      <t xml:space="preserve"> to 90</t>
    </r>
    <r>
      <rPr>
        <vertAlign val="superscript"/>
        <sz val="10"/>
        <color theme="1"/>
        <rFont val="Calibri"/>
        <family val="2"/>
        <scheme val="minor"/>
      </rPr>
      <t>0</t>
    </r>
  </si>
  <si>
    <t>Re-survey for the railway crossing between AP46 and AP47, due to alignment change from 86° to 90°, is pending from KEC.</t>
  </si>
  <si>
    <t xml:space="preserve">AP 48/0 to AP 51/0, </t>
  </si>
  <si>
    <t>AP-51/0 To AP-60/0</t>
  </si>
  <si>
    <t>Tower schedule has been approved; however, the profile as per the approved check survey is still awaited from KEC</t>
  </si>
  <si>
    <t>AP-60/0 To AP-75/0</t>
  </si>
  <si>
    <t>AP-75/0 To AP-92/0</t>
  </si>
  <si>
    <t>AP-92/0 To AP-96/0</t>
  </si>
  <si>
    <t>AP-96/0 To AP-107/0</t>
  </si>
  <si>
    <t>AP-107/0 To AP-121/0</t>
  </si>
  <si>
    <t>AP-121/0 To AP-131/0</t>
  </si>
  <si>
    <t>AP-131/0 To AP-133/0</t>
  </si>
  <si>
    <t>Location of AP132 has been changed due to the presence of a house within the corridor; revised check survey and profile are awaited from KEC."</t>
  </si>
  <si>
    <t>AP-133/0 To AP-135/0</t>
  </si>
  <si>
    <t>AP-135/0 To AP-139/0</t>
  </si>
  <si>
    <t>AP-139/0 To AP-148/0</t>
  </si>
  <si>
    <t>AP-148/0 To AP-150/0</t>
  </si>
  <si>
    <t>Hard signed profile &amp; Tower schudle copies are awaited from KEC to offical realse.</t>
  </si>
  <si>
    <t>AP-150/0 To AP-157/0</t>
  </si>
  <si>
    <t>Re-survey for the 400kV line crossing between AP154 to AP155 (underneath crossing) is pending from KEC.</t>
  </si>
  <si>
    <t>CS Submitted</t>
  </si>
  <si>
    <t>AP 21 to AP 24</t>
  </si>
  <si>
    <t>TOTAL</t>
  </si>
  <si>
    <t>Gas pipeline</t>
  </si>
  <si>
    <t>Oil pipeline</t>
  </si>
  <si>
    <t>36A</t>
  </si>
  <si>
    <t>Approved on 18-06-2025</t>
  </si>
  <si>
    <t>AP-1/0 To AP-7/0</t>
  </si>
  <si>
    <t>AP-7/0 To AP-10/0</t>
  </si>
  <si>
    <t>Details Survey Completed</t>
  </si>
  <si>
    <t>Check Survry Completed</t>
  </si>
  <si>
    <t>AP-131/0 To AP-139/0</t>
  </si>
  <si>
    <t>Resposnibility</t>
  </si>
  <si>
    <t>M/s Kec</t>
  </si>
  <si>
    <t>Rerouting confirmation given on 12.06.2025 to carry out detail survey, When will be the survey started</t>
  </si>
  <si>
    <t>M/s Apraava</t>
  </si>
  <si>
    <t>Will be approved by 17.06.2025</t>
  </si>
  <si>
    <t>From AP 21 to AP 24 and AP 27 to AP 40 has to be submitted. From AP 24 to AP 27 Underneath data has also to be submitted. When it will be submitted</t>
  </si>
  <si>
    <t>AP-40/0 To AP 45 and AP 48 to AP 51/0</t>
  </si>
  <si>
    <t>From AP 40 to AP 45, AP 48 to AP 51  will be approved by 17.06.2025</t>
  </si>
  <si>
    <t>AP 45 to AP 48</t>
  </si>
  <si>
    <t>Railway crossing detail survey profile, Tower Schedule yet not provided, When will we get this.</t>
  </si>
  <si>
    <t>Yet not submitted</t>
  </si>
  <si>
    <t>M/s Apraava &amp; M/s Kec</t>
  </si>
  <si>
    <t>Under discussion due to Underneath crossing at 154/0 to 155/0 and railway proposal crossing 150/0 to 151/0.</t>
  </si>
  <si>
    <t>S No.</t>
  </si>
  <si>
    <t>MOM as on 11/6/25</t>
  </si>
  <si>
    <t>Timeline</t>
  </si>
  <si>
    <t>Status as on 19/6/25</t>
  </si>
  <si>
    <t>400kv Detail Survey from AP 01 to AP 10</t>
  </si>
  <si>
    <t>a</t>
  </si>
  <si>
    <t>Apraava will give clearance for further proceeding of Detail Survey</t>
  </si>
  <si>
    <t>M/S Apraava</t>
  </si>
  <si>
    <t>Clearance provided for Detail Survey</t>
  </si>
  <si>
    <t>b</t>
  </si>
  <si>
    <t>Completion of Detail Survey</t>
  </si>
  <si>
    <t>M/S KEC</t>
  </si>
  <si>
    <t>Detail Survey work under progress</t>
  </si>
  <si>
    <t>c</t>
  </si>
  <si>
    <t>Detail Survey of 765 kV is submitted by KEC, observation raised by Apraava, KEC has to re-submitted according to observation</t>
  </si>
  <si>
    <t>Reobservation mail by Engg. Team on dt. 19.06.25</t>
  </si>
  <si>
    <t>50 km will be approved</t>
  </si>
  <si>
    <t>M/S Apraava &amp; KEC</t>
  </si>
  <si>
    <t>33 km Approved &amp; 15 km submitted by KEC</t>
  </si>
  <si>
    <t>Pending Section of 21 km will be approved</t>
  </si>
  <si>
    <t>Under Progress</t>
  </si>
  <si>
    <t>Check Survey of 765kV is to be submitted by KEC</t>
  </si>
  <si>
    <t>Statutory Approvals</t>
  </si>
  <si>
    <t>02 No NH Proposal Submission</t>
  </si>
  <si>
    <t>02 No Railway Proposal Submission</t>
  </si>
  <si>
    <t>02 Nos PLC Proposal of 400 kV Underneath has to Submit</t>
  </si>
  <si>
    <t>ASAP</t>
  </si>
  <si>
    <t>d</t>
  </si>
  <si>
    <t>Statutory Approvals tracker to be maintain for monitoring current status of NOC</t>
  </si>
  <si>
    <t>N/A</t>
  </si>
  <si>
    <t>e</t>
  </si>
  <si>
    <t>04 Submission of SH Proposal to SH Authority</t>
  </si>
  <si>
    <t>f</t>
  </si>
  <si>
    <t>03 Submission of Oil Proposal to Oil Authority</t>
  </si>
  <si>
    <t>Deployment of surveyor, supervisors, engineers &amp; section in charge to be expedite in Bhinmal Section</t>
  </si>
  <si>
    <t>KEC committed 43 nos.  foundation for this month &amp; accordingly Apraava will provide ROW clearance</t>
  </si>
  <si>
    <t>Till date 13 foundations completed, 10 are in WIP and 30 work fronts are available</t>
  </si>
  <si>
    <t>Manpower in each foundation gang need to be strengthen with at least 8-10 manpower/gang</t>
  </si>
  <si>
    <t>Apraava asked to increase 4 more foundation gangs to expedite foundation work (currently 7 gangs are available with insufficient manpower</t>
  </si>
  <si>
    <t>9 Gangs are available (insufficient manpower in 4 gangs)</t>
  </si>
  <si>
    <t>40 Nos Departmental Manpower availability at site</t>
  </si>
  <si>
    <t>Quality Constraints</t>
  </si>
  <si>
    <t>Information regarding supply of cement with prior &amp; proper documentation</t>
  </si>
  <si>
    <t>Material availability at site from approved source</t>
  </si>
  <si>
    <t>Approval of use of Curing compound in foundation work need to be expedite after jointly discussion of both team</t>
  </si>
  <si>
    <t>Cubes taken after applying curing compound &amp; further process is u/p</t>
  </si>
  <si>
    <t>CTM Machine at store need be installed on priority for cube testing</t>
  </si>
  <si>
    <t>Erection team to be deployed and erection to be start</t>
  </si>
  <si>
    <t>Erection to be start by Monday, 23/6/25</t>
  </si>
  <si>
    <t>July month foundation &amp; erection plan to be shared by KEC</t>
  </si>
  <si>
    <t>July month plan to be shared within 2-3 days by KEC</t>
  </si>
  <si>
    <t>Supply of conductor to be start in September month</t>
  </si>
  <si>
    <t>Planned for September month</t>
  </si>
  <si>
    <t>Total 121 nos. of DA type of tower supplied to store &amp; 2nd lot of 74 nos. towers (approx. 1500 MT) supply, consisting of DC &amp; DD type towers are scheduled for next month</t>
  </si>
  <si>
    <t>DA type towers are supplied</t>
  </si>
  <si>
    <t>73/0</t>
  </si>
  <si>
    <t>Approval pending from Engg Team</t>
  </si>
  <si>
    <t>AR Patel</t>
  </si>
  <si>
    <t>AP-21/0 To AP-24/0</t>
  </si>
  <si>
    <t>AP 27 to AP 40(16.753Km) CS completed and                                                                                                                                                                                 Profile Under Process in KEC Engg,      GTY position finalization at AP 24 to AP 27(1.440 KM)</t>
  </si>
  <si>
    <t>Hard Copy Submitted on 24-06-2025</t>
  </si>
  <si>
    <t>AP-24/0 To AP-40/0</t>
  </si>
  <si>
    <t xml:space="preserve">400 KV D/C (TWIN) FATEHGARH IV - BHINMAL (PG) TRANSMISSION LINE (VISUAL CHART) </t>
  </si>
  <si>
    <t xml:space="preserve">AS ON </t>
  </si>
  <si>
    <t>Completed</t>
  </si>
  <si>
    <t>CS Approval</t>
  </si>
  <si>
    <t>Rly. X-ing</t>
  </si>
  <si>
    <t>Stringing(P/0)</t>
  </si>
  <si>
    <t>Pipe Line</t>
  </si>
  <si>
    <t>Stringing (F/S)</t>
  </si>
  <si>
    <t>NH</t>
  </si>
  <si>
    <t>SH</t>
  </si>
  <si>
    <t>66/132/ 220/ 400</t>
  </si>
  <si>
    <t>GANTRY</t>
  </si>
  <si>
    <t>AP 1A</t>
  </si>
  <si>
    <t>AP 10</t>
  </si>
  <si>
    <t>WORK FRONT YET TO BE CLEARED</t>
  </si>
  <si>
    <t>Pit A,B 1MRC</t>
  </si>
  <si>
    <t>B,C Bench</t>
  </si>
  <si>
    <t>Pit D 1MRC</t>
  </si>
  <si>
    <t>Pit B 1MRC</t>
  </si>
  <si>
    <t>Pit</t>
  </si>
  <si>
    <t>3MRC</t>
  </si>
  <si>
    <t>WOK FRONT YET TO BE CLEARED</t>
  </si>
  <si>
    <t>Bench</t>
  </si>
  <si>
    <t>Bench &amp; 1MRC</t>
  </si>
  <si>
    <t>99C/0</t>
  </si>
  <si>
    <t>Bench A&amp;D</t>
  </si>
  <si>
    <t>AP 104A</t>
  </si>
  <si>
    <t>AP 104B</t>
  </si>
  <si>
    <t>AP 109</t>
  </si>
  <si>
    <t>AP 109A</t>
  </si>
  <si>
    <t>AP 113A</t>
  </si>
  <si>
    <t>Total Locations</t>
  </si>
  <si>
    <t>Completed  Locations</t>
  </si>
  <si>
    <t>Work in Progress</t>
  </si>
  <si>
    <t>ROW Cleared Locations</t>
  </si>
  <si>
    <t xml:space="preserve">Not Cleared due to D/S &amp; C/S Approval </t>
  </si>
  <si>
    <t>Hold Due to Major Crossing &amp; Others</t>
  </si>
  <si>
    <t>UNDER HOLD</t>
  </si>
  <si>
    <t>ROW Not Cleared</t>
  </si>
  <si>
    <t>Sr. no</t>
  </si>
  <si>
    <t>S/S Gantry To AP-7/0</t>
  </si>
  <si>
    <t xml:space="preserve">Details Survey Completed. Profile Preperation in process with KEC Engg. </t>
  </si>
  <si>
    <t>Yes</t>
  </si>
  <si>
    <t>Profile Preperation in process with KEC Engg.</t>
  </si>
  <si>
    <t>AP-148/0 To AP-153/0</t>
  </si>
  <si>
    <t>AP-153/0 To AP-154/0</t>
  </si>
  <si>
    <t>AP-154/0 To AP-155/0</t>
  </si>
  <si>
    <t xml:space="preserve">Underneath crossing proposal under process with KEC Engg.  </t>
  </si>
  <si>
    <t>AP-155/0 To S/S Gantry</t>
  </si>
  <si>
    <t xml:space="preserve">Submitted on 16.04.2025, </t>
  </si>
  <si>
    <t>Check Survey Submitted</t>
  </si>
  <si>
    <t xml:space="preserve">Check Survey Approved </t>
  </si>
  <si>
    <t>Balance for Approval by Client</t>
  </si>
  <si>
    <t>Check Survey report to be Submitted</t>
  </si>
  <si>
    <t>C&amp;D-3MRC</t>
  </si>
  <si>
    <t>Mahadev Construction</t>
  </si>
  <si>
    <t>146/0</t>
  </si>
  <si>
    <t>M20</t>
  </si>
  <si>
    <t>Reinforcement</t>
  </si>
  <si>
    <t>Stub</t>
  </si>
  <si>
    <t>JP Enterprises</t>
  </si>
  <si>
    <t xml:space="preserve">Submitted on 3.07.2025, </t>
  </si>
  <si>
    <t>Submited on 30.06.2025</t>
  </si>
  <si>
    <t xml:space="preserve"> C/S REPORT YET TO BE APPROVED</t>
  </si>
  <si>
    <t>C/S REPORT TO BE APPROVED</t>
  </si>
  <si>
    <t>Instance Wave Pvt Ltd</t>
  </si>
  <si>
    <t>109A/0</t>
  </si>
  <si>
    <t xml:space="preserve">85/0 </t>
  </si>
  <si>
    <t>Mundhan Construction</t>
  </si>
  <si>
    <t>Dipak</t>
  </si>
  <si>
    <t>Srikarni</t>
  </si>
  <si>
    <t>Mahadev Enterprises</t>
  </si>
  <si>
    <t>Godara Enterprises</t>
  </si>
  <si>
    <t>Goswami and Company</t>
  </si>
  <si>
    <t>CUM</t>
  </si>
  <si>
    <t>M-10</t>
  </si>
  <si>
    <t>20MM</t>
  </si>
  <si>
    <t>SAND</t>
  </si>
  <si>
    <t>MT</t>
  </si>
  <si>
    <t>Required</t>
  </si>
  <si>
    <t>115/0</t>
  </si>
  <si>
    <t>DC+0,1MRC</t>
  </si>
  <si>
    <t>Goswami and Company-1</t>
  </si>
  <si>
    <t>Goswami and Company-2</t>
  </si>
  <si>
    <t>OM Construction</t>
  </si>
  <si>
    <t xml:space="preserve">20MM </t>
  </si>
  <si>
    <t>ROYALTY ISSUED</t>
  </si>
  <si>
    <t>142/0</t>
  </si>
  <si>
    <t>MS Construction</t>
  </si>
  <si>
    <t>Benching,LegB&amp;C</t>
  </si>
  <si>
    <t>1 MRC-4 Leg</t>
  </si>
  <si>
    <t>3MRC-4 LEG</t>
  </si>
  <si>
    <t>Benching ,Pit C,B 1MRC</t>
  </si>
  <si>
    <t>1MRC-4 leg</t>
  </si>
  <si>
    <t>1MRC-4LEG</t>
  </si>
  <si>
    <t>1MRC-4Leg</t>
  </si>
  <si>
    <t>3MRC-4 Leg</t>
  </si>
  <si>
    <t>RC 3M-4 Leg</t>
  </si>
  <si>
    <t>B Leg A&amp;D,C Leg 1MRC</t>
  </si>
  <si>
    <t>1MRC-4 Leg</t>
  </si>
  <si>
    <t>1MRC-4 Leg, A,D Benching,C Leg 1MRC</t>
  </si>
  <si>
    <t>Bench 4 Legs,RC A&amp;C- 3M, B&amp;D- 1M RC</t>
  </si>
  <si>
    <t>3MRC-4Leg</t>
  </si>
  <si>
    <t>DB+9,3MRC</t>
  </si>
  <si>
    <t>143/0</t>
  </si>
  <si>
    <t>25/1</t>
  </si>
  <si>
    <t xml:space="preserve">GTY </t>
  </si>
  <si>
    <t>25/2</t>
  </si>
  <si>
    <t>GTY</t>
  </si>
  <si>
    <t>AP 26</t>
  </si>
  <si>
    <t>AP 27</t>
  </si>
  <si>
    <t>27A/0</t>
  </si>
  <si>
    <t>29/3</t>
  </si>
  <si>
    <t>38/4</t>
  </si>
  <si>
    <t>38/5</t>
  </si>
  <si>
    <t>Sl No</t>
  </si>
  <si>
    <t>Completion</t>
  </si>
  <si>
    <t xml:space="preserve">149B/1 </t>
  </si>
  <si>
    <t>AP-24/0 To AP-27/0</t>
  </si>
  <si>
    <t>AP-27/0 To AP-40/0</t>
  </si>
  <si>
    <t>Anajana Construction</t>
  </si>
  <si>
    <t>116/0</t>
  </si>
  <si>
    <t>112/0</t>
  </si>
  <si>
    <t>Baba Ramdev Construction</t>
  </si>
  <si>
    <t>Ahmed Construction</t>
  </si>
  <si>
    <t>149B/0</t>
  </si>
  <si>
    <t>79/0</t>
  </si>
  <si>
    <t>135/0</t>
  </si>
  <si>
    <t>149/0</t>
  </si>
  <si>
    <t>82/0</t>
  </si>
  <si>
    <t>A&amp;D 3MRC</t>
  </si>
  <si>
    <t>Ajay Kumar</t>
  </si>
  <si>
    <t xml:space="preserve"> 1 MRC -4 Leg</t>
  </si>
  <si>
    <t>Pit C,B 1MRC</t>
  </si>
  <si>
    <t>2MRC ??</t>
  </si>
  <si>
    <t>2MRC??</t>
  </si>
  <si>
    <t>B &amp; RC??</t>
  </si>
  <si>
    <t>Bench A &amp; B, Pit C 1MRC &amp; Pit D 3M RC</t>
  </si>
  <si>
    <t>1MRC-4 Leg??</t>
  </si>
  <si>
    <t>ROW(P)</t>
  </si>
  <si>
    <t>(P)</t>
  </si>
  <si>
    <t>C(P)</t>
  </si>
  <si>
    <t>Gokul Sarkar</t>
  </si>
  <si>
    <t>Ayansh Const</t>
  </si>
  <si>
    <t>Windbridge Energy</t>
  </si>
  <si>
    <t>R</t>
  </si>
  <si>
    <t>139/0</t>
  </si>
  <si>
    <t>Ajay Kumar1</t>
  </si>
  <si>
    <t>Ajay Kumar2</t>
  </si>
  <si>
    <t>REVISED DETAIL SURVEY REPORT  SUBMITTED</t>
  </si>
  <si>
    <t>WORK FRONT TO BE CLEARED</t>
  </si>
  <si>
    <t>WORK  FRONT TO BE CLEARED</t>
  </si>
  <si>
    <t>REVISED CHECK SURVEY TO BE SUBMITTED</t>
  </si>
  <si>
    <t>REVISED C/S TO BE SUBMITTED</t>
  </si>
  <si>
    <t>136/0</t>
  </si>
  <si>
    <t xml:space="preserve">148/1 </t>
  </si>
  <si>
    <t>HOLD</t>
  </si>
  <si>
    <t>58/0</t>
  </si>
  <si>
    <t>113/0,DC+0</t>
  </si>
  <si>
    <t>Prayag Saw1</t>
  </si>
  <si>
    <t>Prayag Saw2</t>
  </si>
  <si>
    <t>48/0</t>
  </si>
  <si>
    <t>115/0,116/1,114/0,112/1,111/0</t>
  </si>
  <si>
    <t>153A/0</t>
  </si>
  <si>
    <t xml:space="preserve">765kV D/C Fatehgarh IV (Section-2)PS - Bhinmal (PG) Transmission Line </t>
  </si>
  <si>
    <t>LI</t>
  </si>
  <si>
    <t>LO</t>
  </si>
  <si>
    <t>Route Allignment,Detail Survey,Check survey</t>
  </si>
  <si>
    <t>SL</t>
  </si>
  <si>
    <t>Gang</t>
  </si>
  <si>
    <t>RETENTION</t>
  </si>
  <si>
    <t>GST@18</t>
  </si>
  <si>
    <t>TDS 1%</t>
  </si>
  <si>
    <t>PF 10</t>
  </si>
  <si>
    <t>GST 20</t>
  </si>
  <si>
    <t>ADVANCE</t>
  </si>
  <si>
    <t>NET PAYABLE</t>
  </si>
  <si>
    <t>TIGHT &amp; PUNCH 10</t>
  </si>
  <si>
    <t>ROW SINCE 3-10-25 to 5-10-25</t>
  </si>
  <si>
    <t>C.</t>
  </si>
  <si>
    <t xml:space="preserve">F. </t>
  </si>
  <si>
    <t>G.</t>
  </si>
  <si>
    <t>Namechand Mahto</t>
  </si>
  <si>
    <t xml:space="preserve"> Strong ROW. Landowner stopped work not allowing to enter at location  and Tower material left without watchmen.</t>
  </si>
  <si>
    <t>Location 
No.</t>
  </si>
  <si>
    <t>Tower Weight</t>
  </si>
  <si>
    <t>Gang Name</t>
  </si>
  <si>
    <t>Completion Date</t>
  </si>
  <si>
    <t>Project Code</t>
  </si>
  <si>
    <t>Project Name</t>
  </si>
  <si>
    <t>Client Name</t>
  </si>
  <si>
    <t>LOA Start Date</t>
  </si>
  <si>
    <t>LOA End Date</t>
  </si>
  <si>
    <t>Planning Engineer</t>
  </si>
  <si>
    <t>PCH</t>
  </si>
  <si>
    <t>Regional Manager</t>
  </si>
  <si>
    <t>Project Manger</t>
  </si>
  <si>
    <t>Section Incharge</t>
  </si>
  <si>
    <t xml:space="preserve">Supervisor/Engineer </t>
  </si>
  <si>
    <t xml:space="preserve">TB 507 </t>
  </si>
  <si>
    <t>400kV D/C Fatehgarh IV (Section-2)PS - Bhinmal (PG) Transmission Line</t>
  </si>
  <si>
    <t>RAJASTHAN IV A POWER TRANSMISSION LTD</t>
  </si>
  <si>
    <t>113/0</t>
  </si>
  <si>
    <t>89/0</t>
  </si>
  <si>
    <t>27B/0</t>
  </si>
  <si>
    <t>28/0</t>
  </si>
  <si>
    <t>30/0</t>
  </si>
  <si>
    <t>36/0</t>
  </si>
  <si>
    <t>37/0</t>
  </si>
  <si>
    <t>39/0</t>
  </si>
  <si>
    <t>10.11.2025</t>
  </si>
  <si>
    <t>11.11.2025</t>
  </si>
  <si>
    <t>90/0</t>
  </si>
  <si>
    <t>12.11.2025</t>
  </si>
  <si>
    <t>Pritam Enterprises</t>
  </si>
  <si>
    <t xml:space="preserve"> Bhoi Enterprises </t>
  </si>
  <si>
    <t>140/0</t>
  </si>
  <si>
    <t>42/0</t>
  </si>
  <si>
    <t>Approach Road</t>
  </si>
  <si>
    <t>88/0</t>
  </si>
  <si>
    <t>1A/0</t>
  </si>
  <si>
    <t>5/0</t>
  </si>
  <si>
    <t>11/0</t>
  </si>
  <si>
    <t>14/0</t>
  </si>
  <si>
    <t>18/0</t>
  </si>
  <si>
    <t>19/0</t>
  </si>
  <si>
    <t>22/0</t>
  </si>
  <si>
    <t>25/0</t>
  </si>
  <si>
    <t>26/0</t>
  </si>
  <si>
    <t>32/0</t>
  </si>
  <si>
    <t>33/0</t>
  </si>
  <si>
    <t>34/0</t>
  </si>
  <si>
    <t>41/0</t>
  </si>
  <si>
    <t>45/0</t>
  </si>
  <si>
    <t>49/0</t>
  </si>
  <si>
    <t>50/0</t>
  </si>
  <si>
    <t>52/0</t>
  </si>
  <si>
    <t>53/0</t>
  </si>
  <si>
    <t>55/0</t>
  </si>
  <si>
    <t>56/0</t>
  </si>
  <si>
    <t>60/0</t>
  </si>
  <si>
    <t>61/0</t>
  </si>
  <si>
    <t>63/0</t>
  </si>
  <si>
    <t>69/0</t>
  </si>
  <si>
    <t>104A/0</t>
  </si>
  <si>
    <t>104B/0</t>
  </si>
  <si>
    <t>109/0</t>
  </si>
  <si>
    <t>118/0</t>
  </si>
  <si>
    <t>120/0</t>
  </si>
  <si>
    <t>154/1</t>
  </si>
  <si>
    <t>Gantry UCS</t>
  </si>
  <si>
    <t>154/2</t>
  </si>
  <si>
    <t>156/0</t>
  </si>
  <si>
    <t>157/0</t>
  </si>
  <si>
    <t xml:space="preserve"> </t>
  </si>
  <si>
    <t>Location no</t>
  </si>
  <si>
    <t>Tower type</t>
  </si>
  <si>
    <t>FDN TYPE</t>
  </si>
  <si>
    <t>FDN CMP date</t>
  </si>
  <si>
    <t>Erection CMP Date</t>
  </si>
  <si>
    <t>Earthing CMP Date</t>
  </si>
  <si>
    <t>DE+0</t>
  </si>
  <si>
    <t>2/1</t>
  </si>
  <si>
    <t>5/3</t>
  </si>
  <si>
    <t>5/4</t>
  </si>
  <si>
    <t>5/5</t>
  </si>
  <si>
    <t>5/6</t>
  </si>
  <si>
    <t>5A/0</t>
  </si>
  <si>
    <t>5A/1</t>
  </si>
  <si>
    <t>5B/0</t>
  </si>
  <si>
    <t>5B/1</t>
  </si>
  <si>
    <t>5C/0</t>
  </si>
  <si>
    <t>5D/0</t>
  </si>
  <si>
    <t>5E/0</t>
  </si>
  <si>
    <t>6A/0</t>
  </si>
  <si>
    <t>6C/0</t>
  </si>
  <si>
    <t>6C/1</t>
  </si>
  <si>
    <t>6D/0</t>
  </si>
  <si>
    <t>6D/1</t>
  </si>
  <si>
    <t>6D/2</t>
  </si>
  <si>
    <t>6D/3</t>
  </si>
  <si>
    <t>6D/4</t>
  </si>
  <si>
    <r>
      <rPr>
        <sz val="8"/>
        <rFont val="Arial MT"/>
        <family val="2"/>
      </rPr>
      <t>DB+9</t>
    </r>
  </si>
  <si>
    <r>
      <rPr>
        <sz val="8"/>
        <rFont val="Arial MT"/>
        <family val="2"/>
      </rPr>
      <t>DA+0</t>
    </r>
  </si>
  <si>
    <r>
      <rPr>
        <sz val="8"/>
        <rFont val="Arial MT"/>
        <family val="2"/>
      </rPr>
      <t>DA+6</t>
    </r>
  </si>
  <si>
    <r>
      <rPr>
        <sz val="8"/>
        <rFont val="Arial MT"/>
        <family val="2"/>
      </rPr>
      <t>DC+0</t>
    </r>
  </si>
  <si>
    <r>
      <rPr>
        <sz val="8"/>
        <rFont val="Arial MT"/>
        <family val="2"/>
      </rPr>
      <t>DC+6</t>
    </r>
  </si>
  <si>
    <r>
      <rPr>
        <sz val="8"/>
        <rFont val="Arial MT"/>
        <family val="2"/>
      </rPr>
      <t>DD+0</t>
    </r>
  </si>
  <si>
    <r>
      <rPr>
        <sz val="8"/>
        <rFont val="Arial MT"/>
        <family val="2"/>
      </rPr>
      <t>DA+9</t>
    </r>
  </si>
  <si>
    <r>
      <rPr>
        <sz val="8"/>
        <rFont val="Arial MT"/>
        <family val="2"/>
      </rPr>
      <t>DA+3</t>
    </r>
  </si>
  <si>
    <r>
      <rPr>
        <sz val="8"/>
        <rFont val="Arial MT"/>
        <family val="2"/>
      </rPr>
      <t>DB+6</t>
    </r>
  </si>
  <si>
    <t>DD+0(aux)</t>
  </si>
  <si>
    <t>GE(aux)</t>
  </si>
  <si>
    <r>
      <rPr>
        <sz val="8"/>
        <rFont val="Arial MT"/>
        <family val="2"/>
      </rPr>
      <t>DB+3</t>
    </r>
  </si>
  <si>
    <r>
      <rPr>
        <sz val="8"/>
        <rFont val="Arial MT"/>
        <family val="2"/>
      </rPr>
      <t>DB+0</t>
    </r>
  </si>
  <si>
    <r>
      <rPr>
        <b/>
        <sz val="8"/>
        <rFont val="Arial MT"/>
        <family val="2"/>
      </rPr>
      <t>81/1</t>
    </r>
  </si>
  <si>
    <r>
      <rPr>
        <b/>
        <sz val="8"/>
        <rFont val="Arial MT"/>
        <family val="2"/>
      </rPr>
      <t>81/5</t>
    </r>
  </si>
  <si>
    <r>
      <rPr>
        <b/>
        <sz val="8"/>
        <rFont val="Arial MT"/>
        <family val="2"/>
      </rPr>
      <t>86/2</t>
    </r>
  </si>
  <si>
    <r>
      <rPr>
        <b/>
        <sz val="8"/>
        <rFont val="Arial MT"/>
        <family val="2"/>
      </rPr>
      <t>89/1</t>
    </r>
  </si>
  <si>
    <r>
      <rPr>
        <b/>
        <sz val="8"/>
        <rFont val="Arial MT"/>
        <family val="2"/>
      </rPr>
      <t>90/1</t>
    </r>
  </si>
  <si>
    <r>
      <rPr>
        <b/>
        <sz val="8"/>
        <rFont val="Arial MT"/>
        <family val="2"/>
      </rPr>
      <t>91/1</t>
    </r>
  </si>
  <si>
    <r>
      <rPr>
        <b/>
        <sz val="8"/>
        <rFont val="Arial MT"/>
        <family val="2"/>
      </rPr>
      <t>91/2</t>
    </r>
  </si>
  <si>
    <r>
      <rPr>
        <b/>
        <sz val="8"/>
        <rFont val="Arial MT"/>
        <family val="2"/>
      </rPr>
      <t>91/3</t>
    </r>
  </si>
  <si>
    <r>
      <rPr>
        <b/>
        <sz val="8"/>
        <rFont val="Arial MT"/>
        <family val="2"/>
      </rPr>
      <t>99/1</t>
    </r>
  </si>
  <si>
    <r>
      <rPr>
        <b/>
        <sz val="8"/>
        <rFont val="Arial MT"/>
        <family val="2"/>
      </rPr>
      <t>99/2</t>
    </r>
  </si>
  <si>
    <r>
      <rPr>
        <b/>
        <sz val="8"/>
        <rFont val="Arial MT"/>
        <family val="2"/>
      </rPr>
      <t>99/3</t>
    </r>
  </si>
  <si>
    <r>
      <rPr>
        <b/>
        <sz val="8"/>
        <rFont val="Arial MT"/>
        <family val="2"/>
      </rPr>
      <t>99/4</t>
    </r>
  </si>
  <si>
    <r>
      <rPr>
        <b/>
        <sz val="8"/>
        <rFont val="Arial MT"/>
        <family val="2"/>
      </rPr>
      <t>99C/1</t>
    </r>
  </si>
  <si>
    <r>
      <rPr>
        <b/>
        <sz val="8"/>
        <rFont val="Arial MT"/>
        <family val="2"/>
      </rPr>
      <t>99C/2</t>
    </r>
  </si>
  <si>
    <r>
      <rPr>
        <b/>
        <sz val="8"/>
        <rFont val="Arial MT"/>
        <family val="2"/>
      </rPr>
      <t>79/1</t>
    </r>
  </si>
  <si>
    <r>
      <rPr>
        <b/>
        <sz val="8"/>
        <rFont val="Arial MT"/>
        <family val="2"/>
      </rPr>
      <t>78/1</t>
    </r>
  </si>
  <si>
    <r>
      <rPr>
        <b/>
        <sz val="8"/>
        <rFont val="Arial MT"/>
        <family val="2"/>
      </rPr>
      <t>82/2</t>
    </r>
  </si>
  <si>
    <r>
      <rPr>
        <b/>
        <sz val="8"/>
        <rFont val="Arial MT"/>
        <family val="2"/>
      </rPr>
      <t>76/1</t>
    </r>
  </si>
  <si>
    <r>
      <rPr>
        <b/>
        <sz val="8"/>
        <rFont val="Arial MT"/>
        <family val="2"/>
      </rPr>
      <t>79/2</t>
    </r>
  </si>
  <si>
    <r>
      <rPr>
        <b/>
        <sz val="8"/>
        <rFont val="Arial MT"/>
        <family val="2"/>
      </rPr>
      <t>82/1</t>
    </r>
  </si>
  <si>
    <r>
      <rPr>
        <b/>
        <sz val="8"/>
        <rFont val="Arial MT"/>
        <family val="2"/>
      </rPr>
      <t>83/1</t>
    </r>
  </si>
  <si>
    <r>
      <rPr>
        <b/>
        <sz val="8"/>
        <rFont val="Arial MT"/>
        <family val="2"/>
      </rPr>
      <t>81/4</t>
    </r>
  </si>
  <si>
    <r>
      <rPr>
        <b/>
        <sz val="8"/>
        <rFont val="Arial MT"/>
        <family val="2"/>
      </rPr>
      <t>81/2</t>
    </r>
  </si>
  <si>
    <r>
      <rPr>
        <b/>
        <sz val="8"/>
        <rFont val="Arial MT"/>
        <family val="2"/>
      </rPr>
      <t>81/3</t>
    </r>
  </si>
  <si>
    <r>
      <rPr>
        <b/>
        <sz val="8"/>
        <rFont val="Arial MT"/>
        <family val="2"/>
      </rPr>
      <t>80/1</t>
    </r>
  </si>
  <si>
    <r>
      <rPr>
        <b/>
        <sz val="8"/>
        <rFont val="Arial MT"/>
        <family val="2"/>
      </rPr>
      <t>86/1</t>
    </r>
  </si>
  <si>
    <r>
      <rPr>
        <b/>
        <sz val="8"/>
        <rFont val="Arial MT"/>
        <family val="2"/>
      </rPr>
      <t>85/1</t>
    </r>
  </si>
  <si>
    <r>
      <rPr>
        <b/>
        <sz val="8"/>
        <rFont val="Arial MT"/>
        <family val="2"/>
      </rPr>
      <t>75/1</t>
    </r>
  </si>
  <si>
    <r>
      <rPr>
        <b/>
        <sz val="8"/>
        <rFont val="Arial MT"/>
        <family val="2"/>
      </rPr>
      <t>75/2</t>
    </r>
  </si>
  <si>
    <r>
      <rPr>
        <b/>
        <sz val="8"/>
        <rFont val="Arial MT"/>
        <family val="2"/>
      </rPr>
      <t>75/3</t>
    </r>
  </si>
  <si>
    <r>
      <rPr>
        <b/>
        <sz val="8"/>
        <rFont val="Arial MT"/>
        <family val="2"/>
      </rPr>
      <t>75/4</t>
    </r>
  </si>
  <si>
    <r>
      <rPr>
        <b/>
        <sz val="8"/>
        <rFont val="Arial MT"/>
        <family val="2"/>
      </rPr>
      <t>75/5</t>
    </r>
  </si>
  <si>
    <r>
      <rPr>
        <b/>
        <sz val="8"/>
        <rFont val="Arial MT"/>
        <family val="2"/>
      </rPr>
      <t>75/6</t>
    </r>
  </si>
  <si>
    <r>
      <rPr>
        <b/>
        <sz val="8"/>
        <rFont val="Arial MT"/>
        <family val="2"/>
      </rPr>
      <t>77/1</t>
    </r>
  </si>
  <si>
    <r>
      <rPr>
        <b/>
        <sz val="8"/>
        <rFont val="Arial MT"/>
        <family val="2"/>
      </rPr>
      <t>77/3</t>
    </r>
  </si>
  <si>
    <r>
      <rPr>
        <b/>
        <sz val="8"/>
        <rFont val="Arial MT"/>
        <family val="2"/>
      </rPr>
      <t>75/7</t>
    </r>
  </si>
  <si>
    <r>
      <rPr>
        <b/>
        <sz val="8"/>
        <rFont val="Arial MT"/>
        <family val="2"/>
      </rPr>
      <t>77/5</t>
    </r>
  </si>
  <si>
    <r>
      <rPr>
        <b/>
        <sz val="8"/>
        <rFont val="Arial MT"/>
        <family val="2"/>
      </rPr>
      <t>77/4</t>
    </r>
  </si>
  <si>
    <r>
      <rPr>
        <b/>
        <sz val="8"/>
        <rFont val="Arial MT"/>
        <family val="2"/>
      </rPr>
      <t>77/2</t>
    </r>
  </si>
  <si>
    <t>Bhoi Enterprises</t>
  </si>
  <si>
    <t>Namechand Mahto 2</t>
  </si>
  <si>
    <t>Balaji Tour &amp; Travels</t>
  </si>
  <si>
    <t>Balaji Tour &amp; Travels 2</t>
  </si>
  <si>
    <t>Prayag Saw</t>
  </si>
  <si>
    <t>Material Shifting</t>
  </si>
  <si>
    <t>Namechand Mahto2</t>
  </si>
  <si>
    <t>Status</t>
  </si>
  <si>
    <t>Gang Strength</t>
  </si>
  <si>
    <t xml:space="preserve">  </t>
  </si>
  <si>
    <t>Number of TSE</t>
  </si>
  <si>
    <t>S.no</t>
  </si>
  <si>
    <t>Sec</t>
  </si>
  <si>
    <t>From AP</t>
  </si>
  <si>
    <t>To AP</t>
  </si>
  <si>
    <t>Span (M)</t>
  </si>
  <si>
    <t>Method</t>
  </si>
  <si>
    <t>Section Readiness</t>
  </si>
  <si>
    <t>P/O Starting Date</t>
  </si>
  <si>
    <t>P/O Completion Date</t>
  </si>
  <si>
    <t>P/O</t>
  </si>
  <si>
    <t>F/S Starting Date</t>
  </si>
  <si>
    <t>F/S/ Completion Date</t>
  </si>
  <si>
    <t>Hindrance</t>
  </si>
  <si>
    <t>NAME OF PROJECT :  FATEGARH III-BEAWAR  765KV D/C TRANSMISSION  LILO LINE</t>
  </si>
  <si>
    <t>AGENCY  : KEC INTERNATIONAL LIMITED</t>
  </si>
  <si>
    <t>LOOP IN</t>
  </si>
  <si>
    <t>Existing 10/4</t>
  </si>
  <si>
    <t>2A/0</t>
  </si>
  <si>
    <t>3A/1</t>
  </si>
  <si>
    <t>DD60+0</t>
  </si>
  <si>
    <t>DD45+0</t>
  </si>
  <si>
    <t>DD45+3</t>
  </si>
  <si>
    <t>DB1+6</t>
  </si>
  <si>
    <t>DC2+3</t>
  </si>
  <si>
    <t>DC2+0</t>
  </si>
  <si>
    <t xml:space="preserve">DE+9 (Aux. X-arm) </t>
  </si>
  <si>
    <t>LOOP OUT</t>
  </si>
  <si>
    <t>Gantry</t>
  </si>
  <si>
    <t>1/1</t>
  </si>
  <si>
    <t>1/2</t>
  </si>
  <si>
    <t>2/2</t>
  </si>
  <si>
    <t>2/3</t>
  </si>
  <si>
    <t>2/4</t>
  </si>
  <si>
    <t>2/5</t>
  </si>
  <si>
    <t>DE+3</t>
  </si>
  <si>
    <t>DA-3</t>
  </si>
  <si>
    <t>DC1+0</t>
  </si>
  <si>
    <t>Existing 10/6</t>
  </si>
  <si>
    <t>Total Quantity</t>
  </si>
  <si>
    <t>Final Quantity</t>
  </si>
  <si>
    <t xml:space="preserve">Foundation </t>
  </si>
  <si>
    <t xml:space="preserve">Earthing </t>
  </si>
  <si>
    <t xml:space="preserve">Erection </t>
  </si>
  <si>
    <t xml:space="preserve">Stringing(P/0) </t>
  </si>
  <si>
    <t xml:space="preserve">Stringing (F/S) </t>
  </si>
  <si>
    <t>Stringing Complete</t>
  </si>
  <si>
    <t>Erection Complete</t>
  </si>
  <si>
    <t>Foundation Complete</t>
  </si>
  <si>
    <t>Foundation WIP</t>
  </si>
  <si>
    <t>Taping point SPTL</t>
  </si>
  <si>
    <t>3B/0</t>
  </si>
  <si>
    <t>3A/0</t>
  </si>
  <si>
    <t>Karni Mata Construction Company</t>
  </si>
  <si>
    <t>LOOP IN WIP</t>
  </si>
  <si>
    <t>LOOP OUT WIP</t>
  </si>
  <si>
    <t>LI / LO</t>
  </si>
  <si>
    <t xml:space="preserve">                                  PROGRESS AT A GLANCE</t>
  </si>
  <si>
    <t>Li</t>
  </si>
  <si>
    <t>FATEGARH III-BEAWAR  765KV D/C TRANSMISSION  LILO LINE</t>
  </si>
  <si>
    <t>08-03-226</t>
  </si>
  <si>
    <t xml:space="preserve">DE+3 (Aux. X-arm) </t>
  </si>
  <si>
    <t xml:space="preserve">DD60+0 (Aux. X-arm) </t>
  </si>
  <si>
    <t>Total Balance</t>
  </si>
  <si>
    <t>COMPLETE</t>
  </si>
  <si>
    <t>Priyanka Debi</t>
  </si>
  <si>
    <t xml:space="preserve">  CLIENT :- RAJASTHAN IV A POWER TRANSMISSION LTD.</t>
  </si>
  <si>
    <t xml:space="preserve">NAME OF PROJECT :- Lilo of 765 kv D/C Fathegarh III -Beawar at Fathegarh-IV Transmission Line </t>
  </si>
  <si>
    <t>CHECK SURVEY REPORT</t>
  </si>
  <si>
    <t>Detail Survey Tower Schedule : Existing 10/4 TO GANTRY (Loop in) (Rev-06)</t>
  </si>
  <si>
    <t>Check Survey Tower Schedule : GANTRY TO Existing 10/6 (Loop Out) (Rev-0)</t>
  </si>
  <si>
    <t>AS PER DETAIL SURVEY</t>
  </si>
  <si>
    <t xml:space="preserve">Deviation Angle </t>
  </si>
  <si>
    <t>Span (mtr)</t>
  </si>
  <si>
    <t>Section Length  (mtr)</t>
  </si>
  <si>
    <t>Sl.No</t>
  </si>
  <si>
    <t>Tower No.</t>
  </si>
  <si>
    <t>TYPE OF TOWER</t>
  </si>
  <si>
    <t>HT of Tower (Mtr)</t>
  </si>
  <si>
    <t>SPAN
(Mtr)</t>
  </si>
  <si>
    <t>CUMULATIVE SPAN</t>
  </si>
  <si>
    <t>R.L (Mtr)</t>
  </si>
  <si>
    <t>DEVIATION ANGLE (Deg)</t>
  </si>
  <si>
    <t>Sum of Adjacent Spans</t>
  </si>
  <si>
    <t>WIND SPAN (Mtr)</t>
  </si>
  <si>
    <t>WEIGHT SPAN IN  Mtr (Cold)</t>
  </si>
  <si>
    <t>WEIGHT SPAN IN Mtr (Hot)</t>
  </si>
  <si>
    <t>UTM Coordinates</t>
  </si>
  <si>
    <t>CROSSING DETAILS</t>
  </si>
  <si>
    <t xml:space="preserve"> Easting (m)</t>
  </si>
  <si>
    <t>Y  Northing (m)</t>
  </si>
  <si>
    <t/>
  </si>
  <si>
    <t>Existing Tapping Tower</t>
  </si>
  <si>
    <t>AP-01</t>
  </si>
  <si>
    <t xml:space="preserve"> 25° 14' 5"RT</t>
  </si>
  <si>
    <t>ONE SIDE BOX X-ARM &amp; ONE SIDE POINTED</t>
  </si>
  <si>
    <t>AP-02</t>
  </si>
  <si>
    <t xml:space="preserve"> 72° 53' 17"RT</t>
  </si>
  <si>
    <t xml:space="preserve"> 25° 6' 5"RT</t>
  </si>
  <si>
    <t>AP-03</t>
  </si>
  <si>
    <t xml:space="preserve"> 31° 57' 20"RT</t>
  </si>
  <si>
    <t xml:space="preserve"> 14° 6' 42"LT</t>
  </si>
  <si>
    <t xml:space="preserve"> 51° 38' 29"RT</t>
  </si>
  <si>
    <t>AP-04</t>
  </si>
  <si>
    <t>DB1+0</t>
  </si>
  <si>
    <t xml:space="preserve"> 5° 57' 6"LT</t>
  </si>
  <si>
    <t xml:space="preserve"> 43° 42' 10"RT</t>
  </si>
  <si>
    <t>04/1</t>
  </si>
  <si>
    <t>POND</t>
  </si>
  <si>
    <t>04/2</t>
  </si>
  <si>
    <t>DA-1.5</t>
  </si>
  <si>
    <t xml:space="preserve"> 27° 51' 4"LT</t>
  </si>
  <si>
    <t>CART TRACK</t>
  </si>
  <si>
    <t>04/3</t>
  </si>
  <si>
    <t xml:space="preserve"> 29° 34' 51"RT</t>
  </si>
  <si>
    <t>AP-05</t>
  </si>
  <si>
    <t xml:space="preserve"> 17° 4' 3"LT</t>
  </si>
  <si>
    <t>05/1</t>
  </si>
  <si>
    <t>11 kV Line, track, Cart Track,</t>
  </si>
  <si>
    <t>05/2</t>
  </si>
  <si>
    <t>05/3</t>
  </si>
  <si>
    <t>05/4</t>
  </si>
  <si>
    <t>05/5</t>
  </si>
  <si>
    <t xml:space="preserve"> 26° 30' 29"LT</t>
  </si>
  <si>
    <t>05/6</t>
  </si>
  <si>
    <t>lt Line</t>
  </si>
  <si>
    <t>05/7</t>
  </si>
  <si>
    <t>AP-06</t>
  </si>
  <si>
    <t xml:space="preserve"> 34° 34' 20"RT</t>
  </si>
  <si>
    <t xml:space="preserve"> 35° 47' 41"RT</t>
  </si>
  <si>
    <t>06/1</t>
  </si>
  <si>
    <t>06/2</t>
  </si>
  <si>
    <t>AP-07</t>
  </si>
  <si>
    <t xml:space="preserve"> 83° 41' 13"RT</t>
  </si>
  <si>
    <t>DE+9</t>
  </si>
  <si>
    <t xml:space="preserve"> 71° 44' 12"RT</t>
  </si>
  <si>
    <t>Auxiliary Cross Arm,
DESIGN STRENGTH CHECK IS REQUIRED AT M/s. APRAAVA END</t>
  </si>
  <si>
    <t>(Maximum Tension @ 32deg+156KG/SQM wind condition is limited to 7.62/6=1.27T for the Slack Span between AP07 to Gantry section)</t>
  </si>
  <si>
    <t>Existing Fathegarh-IV S/S</t>
  </si>
  <si>
    <t xml:space="preserve">TOTAL KM </t>
  </si>
  <si>
    <t xml:space="preserve">REV 06- REVISED AS PER NEW ROUTE </t>
  </si>
  <si>
    <t>SURVEY &amp; CHACKED BY:</t>
  </si>
  <si>
    <t>Tower Summary of  Loop IN</t>
  </si>
  <si>
    <t>Nos. of Towers</t>
  </si>
  <si>
    <t>DB2+0</t>
  </si>
  <si>
    <t>Total Nos of towers</t>
  </si>
  <si>
    <t>CONTRACTOR  : KEC INTERNATIONAL LTD</t>
  </si>
  <si>
    <t>Detail Survey Tower Schedule : GANTRY TO Existing 10/6 (Loop Out) (Rev-06)</t>
  </si>
  <si>
    <t>Gantry 1</t>
  </si>
  <si>
    <t>(Maximum Tension @ 32deg+156KG/SQM wind condition is limited to 7.62/6=1.27T for the Slack Span between Gantry to AP01 section)</t>
  </si>
  <si>
    <t>GSS BOUNDARY,  33 Kv Line</t>
  </si>
  <si>
    <t xml:space="preserve"> 47° 48' 2"LT</t>
  </si>
  <si>
    <t>66° 56' 18"LT</t>
  </si>
  <si>
    <t>WITH AUX- ARM</t>
  </si>
  <si>
    <t>OFC AND Cart Track</t>
  </si>
  <si>
    <t>01/1</t>
  </si>
  <si>
    <t>MOHRUM ROAD</t>
  </si>
  <si>
    <t>01/2</t>
  </si>
  <si>
    <t>01/3</t>
  </si>
  <si>
    <t xml:space="preserve"> 0° 39' 6"RT</t>
  </si>
  <si>
    <t xml:space="preserve"> 20° 46' 08"LT</t>
  </si>
  <si>
    <t>01/4</t>
  </si>
  <si>
    <t>01/5</t>
  </si>
  <si>
    <t>Lt Line, Cart Track</t>
  </si>
  <si>
    <t>01/6</t>
  </si>
  <si>
    <t xml:space="preserve"> 0° 38' 40"RT</t>
  </si>
  <si>
    <t>11 KV LINE</t>
  </si>
  <si>
    <t>01/7</t>
  </si>
  <si>
    <t>01/8</t>
  </si>
  <si>
    <t xml:space="preserve"> 48° 13' 40"LT</t>
  </si>
  <si>
    <t xml:space="preserve"> 11° 36' 6"RT</t>
  </si>
  <si>
    <t>02/1</t>
  </si>
  <si>
    <t>Mohrum Road, 11 kv line, ct</t>
  </si>
  <si>
    <t xml:space="preserve"> 16° 49' 30"LT</t>
  </si>
  <si>
    <t>03/2</t>
  </si>
  <si>
    <t>03/3</t>
  </si>
  <si>
    <t>Cart Track, lt Line</t>
  </si>
  <si>
    <t>2 Nos. Cart Tracks</t>
  </si>
  <si>
    <t xml:space="preserve"> 32° 38' 24"RT</t>
  </si>
  <si>
    <t xml:space="preserve"> 57° 53' 9"LT</t>
  </si>
  <si>
    <t xml:space="preserve"> 0° 0' 14"RT</t>
  </si>
  <si>
    <t xml:space="preserve"> 11° 9' 24"LT</t>
  </si>
  <si>
    <t xml:space="preserve"> 44° 48' 3"LT</t>
  </si>
  <si>
    <t xml:space="preserve"> 27° 4' 24"RT</t>
  </si>
  <si>
    <t>well</t>
  </si>
  <si>
    <t xml:space="preserve"> 46° 56' 21"RT</t>
  </si>
  <si>
    <t xml:space="preserve">DD60+0 </t>
  </si>
  <si>
    <t xml:space="preserve"> 88° 46' 30"RT</t>
  </si>
  <si>
    <t xml:space="preserve"> 28° 1' 21"RT</t>
  </si>
  <si>
    <t>Tower Summary of  Loop Out</t>
  </si>
  <si>
    <t>Nos of Towers</t>
  </si>
  <si>
    <t>Mr.ALOK SINHA</t>
  </si>
  <si>
    <t>Mr.Amartya sarkar</t>
  </si>
  <si>
    <t>Mr. N K Gupta</t>
  </si>
  <si>
    <t>Mr.ALOK JANA   Mr.VARUN TYAGI</t>
  </si>
  <si>
    <t xml:space="preserve">Ere WIP LO: </t>
  </si>
  <si>
    <t>Manpower</t>
  </si>
  <si>
    <t>Weight</t>
  </si>
  <si>
    <t xml:space="preserve">FDN WIP LI : 4/0, 4/1, 4/3 </t>
  </si>
  <si>
    <t>FDN WIP LO : 4/0</t>
  </si>
  <si>
    <t>Plan For June'25</t>
  </si>
  <si>
    <t>Progress in June'25</t>
  </si>
  <si>
    <t>ROW/Excavation Done</t>
  </si>
  <si>
    <t>WIP/ROW</t>
  </si>
  <si>
    <t>KMCC</t>
  </si>
  <si>
    <t xml:space="preserve"> Complete -Nil    WIP- LO-5/0, LI- 3/0,3B/0 ROW 3/0 LO, </t>
  </si>
  <si>
    <t>3 Pit step Box &amp; 1 pit Frustrum</t>
  </si>
  <si>
    <t>Excuvation WIP</t>
  </si>
  <si>
    <t>Block level</t>
  </si>
  <si>
    <t>Material assembling</t>
  </si>
  <si>
    <t>Today Complete-NIL            WIP - 2/2 Material assembling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</si>
</sst>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4">
    <numFmt numFmtId="44" formatCode="_ &quot;₹&quot;\ * #,##0.00_ ;_ &quot;₹&quot;\ * \-#,##0.00_ ;_ &quot;₹&quot;\ * &quot;-&quot;??_ ;_ @_ "/>
    <numFmt numFmtId="43" formatCode="_ * #,##0.00_ ;_ * \-#,##0.00_ ;_ * &quot;-&quot;??_ ;_ @_ "/>
    <numFmt numFmtId="164" formatCode="_(* #,##0.00_);_(* \(#,##0.00\);_(* &quot;-&quot;??_);_(@_)"/>
    <numFmt numFmtId="165" formatCode="[$-409]mmm/yy;@"/>
    <numFmt numFmtId="166" formatCode="dd\.mm\.yy"/>
    <numFmt numFmtId="167" formatCode="0.0"/>
    <numFmt numFmtId="168" formatCode="_ * #,##0_ ;_ * \-#,##0_ ;_ * &quot;-&quot;??_ ;_ @_ "/>
    <numFmt numFmtId="169" formatCode="0.000"/>
    <numFmt numFmtId="170" formatCode="d\P\R;@"/>
    <numFmt numFmtId="171" formatCode="[$-409]d/mmm/yy;@"/>
    <numFmt numFmtId="172" formatCode="[$-409]d\-mmm\-yy;@"/>
    <numFmt numFmtId="173" formatCode="#,##0.000"/>
    <numFmt numFmtId="174" formatCode="0.0000"/>
    <numFmt numFmtId="175" formatCode="dd/mm/yyyy;@"/>
  </numFmts>
  <fonts count="246">
    <font>
      <sz val="11"/>
      <color theme="1"/>
      <name val="Calibri"/>
      <charset val="134"/>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1"/>
      <color theme="0"/>
      <name val="Swis721 Cn BT"/>
      <family val="2"/>
    </font>
    <font>
      <b/>
      <sz val="10"/>
      <name val="Calibri"/>
      <family val="2"/>
    </font>
    <font>
      <sz val="11"/>
      <name val="Swis721 Cn BT"/>
      <family val="2"/>
    </font>
    <font>
      <sz val="10"/>
      <name val="Calibri"/>
      <family val="2"/>
    </font>
    <font>
      <sz val="10"/>
      <color theme="1"/>
      <name val="Calibri"/>
      <family val="2"/>
    </font>
    <font>
      <b/>
      <sz val="10"/>
      <color theme="1"/>
      <name val="Calibri"/>
      <family val="2"/>
    </font>
    <font>
      <sz val="10"/>
      <color theme="1"/>
      <name val="Aptos"/>
      <family val="2"/>
    </font>
    <font>
      <b/>
      <u/>
      <sz val="10"/>
      <name val="Calibri"/>
      <family val="2"/>
    </font>
    <font>
      <sz val="10"/>
      <color rgb="FFFF0000"/>
      <name val="Calibri"/>
      <family val="2"/>
    </font>
    <font>
      <b/>
      <sz val="12"/>
      <name val="Calibri"/>
      <family val="2"/>
      <scheme val="minor"/>
    </font>
    <font>
      <b/>
      <sz val="14"/>
      <color theme="1"/>
      <name val="Calibri"/>
      <family val="2"/>
      <scheme val="minor"/>
    </font>
    <font>
      <b/>
      <sz val="16"/>
      <color theme="1"/>
      <name val="Calibri"/>
      <family val="2"/>
      <scheme val="minor"/>
    </font>
    <font>
      <b/>
      <sz val="11"/>
      <name val="Calibri"/>
      <family val="2"/>
      <scheme val="minor"/>
    </font>
    <font>
      <sz val="8"/>
      <color rgb="FF000000"/>
      <name val="Calibri"/>
      <family val="2"/>
    </font>
    <font>
      <sz val="8"/>
      <name val="Arial MT"/>
      <charset val="134"/>
    </font>
    <font>
      <sz val="8"/>
      <color rgb="FF000000"/>
      <name val="Arial MT"/>
      <charset val="134"/>
    </font>
    <font>
      <b/>
      <sz val="11"/>
      <color theme="1"/>
      <name val="Calibri"/>
      <family val="2"/>
      <scheme val="minor"/>
    </font>
    <font>
      <sz val="10"/>
      <color rgb="FF000000"/>
      <name val="Times New Roman"/>
      <family val="1"/>
    </font>
    <font>
      <sz val="8"/>
      <name val="Arial MT"/>
      <charset val="134"/>
    </font>
    <font>
      <sz val="9"/>
      <color rgb="FF000000"/>
      <name val="Arial MT"/>
      <charset val="134"/>
    </font>
    <font>
      <sz val="9"/>
      <color rgb="FF000000"/>
      <name val="Times New Roman"/>
      <family val="1"/>
    </font>
    <font>
      <b/>
      <sz val="10"/>
      <color rgb="FF000000"/>
      <name val="Times New Roman"/>
      <family val="1"/>
    </font>
    <font>
      <b/>
      <sz val="12"/>
      <color theme="1"/>
      <name val="Calibri"/>
      <family val="2"/>
      <scheme val="minor"/>
    </font>
    <font>
      <b/>
      <u/>
      <sz val="11"/>
      <name val="Arial"/>
      <family val="2"/>
    </font>
    <font>
      <b/>
      <u/>
      <sz val="11"/>
      <color indexed="8"/>
      <name val="Arial"/>
      <family val="2"/>
    </font>
    <font>
      <b/>
      <sz val="11"/>
      <color indexed="8"/>
      <name val="Arial"/>
      <family val="2"/>
    </font>
    <font>
      <b/>
      <sz val="14"/>
      <color indexed="8"/>
      <name val="Arial"/>
      <family val="2"/>
    </font>
    <font>
      <sz val="10"/>
      <color theme="1"/>
      <name val="Arial"/>
      <family val="2"/>
    </font>
    <font>
      <sz val="10"/>
      <color rgb="FF00B050"/>
      <name val="Arial"/>
      <family val="2"/>
    </font>
    <font>
      <b/>
      <sz val="10"/>
      <color rgb="FFFF0000"/>
      <name val="Arial"/>
      <family val="2"/>
    </font>
    <font>
      <sz val="10"/>
      <color indexed="8"/>
      <name val="Arial"/>
      <family val="2"/>
    </font>
    <font>
      <sz val="10"/>
      <name val="Arial"/>
      <family val="2"/>
    </font>
    <font>
      <sz val="10"/>
      <color rgb="FFFF0000"/>
      <name val="Arial"/>
      <family val="2"/>
    </font>
    <font>
      <b/>
      <sz val="11"/>
      <color theme="0"/>
      <name val="Arial"/>
      <family val="2"/>
    </font>
    <font>
      <sz val="10"/>
      <color theme="0"/>
      <name val="Arial"/>
      <family val="2"/>
    </font>
    <font>
      <b/>
      <sz val="10"/>
      <color theme="1"/>
      <name val="Arial"/>
      <family val="2"/>
    </font>
    <font>
      <b/>
      <sz val="11"/>
      <color theme="1"/>
      <name val="Arial"/>
      <family val="2"/>
    </font>
    <font>
      <sz val="10"/>
      <color indexed="17"/>
      <name val="Arial"/>
      <family val="2"/>
    </font>
    <font>
      <sz val="11"/>
      <color theme="1"/>
      <name val="Arial"/>
      <family val="2"/>
    </font>
    <font>
      <sz val="10"/>
      <color theme="5"/>
      <name val="Arial"/>
      <family val="2"/>
    </font>
    <font>
      <b/>
      <sz val="10"/>
      <name val="Arial Narrow"/>
      <family val="2"/>
    </font>
    <font>
      <sz val="11"/>
      <name val="Calibri"/>
      <family val="2"/>
      <scheme val="minor"/>
    </font>
    <font>
      <b/>
      <sz val="10"/>
      <color theme="1"/>
      <name val="Calibri"/>
      <family val="2"/>
      <scheme val="minor"/>
    </font>
    <font>
      <sz val="10"/>
      <name val="Calibri"/>
      <family val="2"/>
      <scheme val="minor"/>
    </font>
    <font>
      <sz val="11"/>
      <color theme="1"/>
      <name val="Calibri Light"/>
      <family val="2"/>
    </font>
    <font>
      <sz val="10"/>
      <color theme="1"/>
      <name val="Calibri"/>
      <family val="2"/>
      <scheme val="minor"/>
    </font>
    <font>
      <sz val="12"/>
      <color theme="1"/>
      <name val="Calibri"/>
      <family val="2"/>
      <scheme val="minor"/>
    </font>
    <font>
      <b/>
      <i/>
      <sz val="11"/>
      <color theme="0"/>
      <name val="Swis721 Cn BT"/>
      <family val="2"/>
    </font>
    <font>
      <b/>
      <u/>
      <sz val="20"/>
      <color theme="0"/>
      <name val="Swis721 Cn BT"/>
      <family val="2"/>
    </font>
    <font>
      <b/>
      <i/>
      <sz val="18"/>
      <color theme="0"/>
      <name val="Swis721 Cn BT"/>
      <family val="2"/>
    </font>
    <font>
      <i/>
      <sz val="15"/>
      <color theme="0"/>
      <name val="Swis721 Cn BT"/>
      <family val="2"/>
    </font>
    <font>
      <i/>
      <sz val="10"/>
      <color theme="0"/>
      <name val="Swis721 Cn BT"/>
      <family val="2"/>
    </font>
    <font>
      <b/>
      <i/>
      <sz val="12"/>
      <color theme="1"/>
      <name val="Swis721 Cn BT"/>
      <family val="2"/>
    </font>
    <font>
      <b/>
      <i/>
      <sz val="20"/>
      <color theme="0"/>
      <name val="Swis721 Cn BT"/>
      <family val="2"/>
    </font>
    <font>
      <sz val="11"/>
      <color theme="1"/>
      <name val="Calibri"/>
      <family val="2"/>
      <scheme val="minor"/>
    </font>
    <font>
      <b/>
      <sz val="11"/>
      <color theme="0"/>
      <name val="Calibri"/>
      <family val="2"/>
      <scheme val="minor"/>
    </font>
    <font>
      <sz val="11"/>
      <color rgb="FF006100"/>
      <name val="Calibri"/>
      <family val="2"/>
      <scheme val="minor"/>
    </font>
    <font>
      <sz val="12"/>
      <color indexed="8"/>
      <name val="Verdana"/>
      <family val="2"/>
    </font>
    <font>
      <sz val="8"/>
      <name val="Arial"/>
      <family val="2"/>
    </font>
    <font>
      <b/>
      <sz val="12"/>
      <name val="Calibri"/>
      <family val="2"/>
      <scheme val="minor"/>
    </font>
    <font>
      <sz val="10"/>
      <color theme="1"/>
      <name val="Arial"/>
      <family val="2"/>
    </font>
    <font>
      <b/>
      <sz val="11"/>
      <color indexed="8"/>
      <name val="Arial"/>
      <family val="2"/>
    </font>
    <font>
      <sz val="11"/>
      <color rgb="FFFF0000"/>
      <name val="Calibri"/>
      <family val="2"/>
      <scheme val="minor"/>
    </font>
    <font>
      <sz val="8"/>
      <name val="Calibri"/>
      <family val="2"/>
      <scheme val="minor"/>
    </font>
    <font>
      <b/>
      <sz val="9"/>
      <name val="Calibri"/>
      <family val="2"/>
      <scheme val="minor"/>
    </font>
    <font>
      <sz val="9"/>
      <name val="Calibri"/>
      <family val="2"/>
      <scheme val="minor"/>
    </font>
    <font>
      <sz val="9"/>
      <color theme="1"/>
      <name val="Calibri"/>
      <family val="2"/>
      <scheme val="minor"/>
    </font>
    <font>
      <b/>
      <sz val="9"/>
      <color theme="1"/>
      <name val="Calibri"/>
      <family val="2"/>
      <scheme val="minor"/>
    </font>
    <font>
      <sz val="9"/>
      <color theme="0"/>
      <name val="Calibri"/>
      <family val="2"/>
      <scheme val="minor"/>
    </font>
    <font>
      <sz val="8"/>
      <name val="Calibri"/>
      <family val="2"/>
      <scheme val="minor"/>
    </font>
    <font>
      <sz val="8"/>
      <name val="Calibri"/>
      <family val="2"/>
      <scheme val="minor"/>
    </font>
    <font>
      <sz val="11"/>
      <color rgb="FF000000"/>
      <name val="Aptos Narrow"/>
      <family val="2"/>
    </font>
    <font>
      <sz val="20"/>
      <name val="Calibri"/>
      <family val="2"/>
      <scheme val="minor"/>
    </font>
    <font>
      <sz val="9"/>
      <color rgb="FFFF0000"/>
      <name val="Calibri"/>
      <family val="2"/>
      <scheme val="minor"/>
    </font>
    <font>
      <b/>
      <sz val="9"/>
      <color rgb="FFFF0000"/>
      <name val="Calibri"/>
      <family val="2"/>
      <scheme val="minor"/>
    </font>
    <font>
      <vertAlign val="superscript"/>
      <sz val="10"/>
      <color theme="1"/>
      <name val="Calibri"/>
      <family val="2"/>
      <scheme val="minor"/>
    </font>
    <font>
      <sz val="8"/>
      <color rgb="FF242424"/>
      <name val="Segoe UI"/>
      <family val="2"/>
    </font>
    <font>
      <b/>
      <sz val="11"/>
      <color rgb="FF000000"/>
      <name val="Aptos Narrow"/>
      <family val="2"/>
    </font>
    <font>
      <sz val="10"/>
      <color rgb="FF000000"/>
      <name val="Aptos Narrow"/>
      <family val="2"/>
    </font>
    <font>
      <b/>
      <sz val="10"/>
      <color rgb="FF000000"/>
      <name val="Aptos Narrow"/>
      <family val="2"/>
    </font>
    <font>
      <sz val="10"/>
      <color rgb="FF000000"/>
      <name val="Calibri"/>
      <family val="2"/>
    </font>
    <font>
      <b/>
      <sz val="11"/>
      <color rgb="FF215C98"/>
      <name val="Aptos Narrow"/>
      <family val="2"/>
    </font>
    <font>
      <b/>
      <sz val="28"/>
      <color theme="1"/>
      <name val="Calibri"/>
      <family val="2"/>
      <scheme val="minor"/>
    </font>
    <font>
      <b/>
      <sz val="9"/>
      <name val="Arial Black"/>
      <family val="2"/>
    </font>
    <font>
      <b/>
      <sz val="16"/>
      <name val="Arial Black"/>
      <family val="2"/>
    </font>
    <font>
      <b/>
      <sz val="11"/>
      <name val="Arial Black"/>
      <family val="2"/>
    </font>
    <font>
      <b/>
      <sz val="20"/>
      <name val="Arial Black"/>
      <family val="2"/>
    </font>
    <font>
      <b/>
      <sz val="14"/>
      <name val="Arial Black"/>
      <family val="2"/>
    </font>
    <font>
      <b/>
      <sz val="24"/>
      <color theme="1"/>
      <name val="Calibri"/>
      <family val="2"/>
      <scheme val="minor"/>
    </font>
    <font>
      <b/>
      <sz val="18"/>
      <name val="Arial Black"/>
      <family val="2"/>
    </font>
    <font>
      <sz val="36"/>
      <color theme="1"/>
      <name val="Calibri"/>
      <family val="2"/>
      <scheme val="minor"/>
    </font>
    <font>
      <b/>
      <sz val="20"/>
      <color rgb="FFFF0000"/>
      <name val="Arial Black"/>
      <family val="2"/>
    </font>
    <font>
      <b/>
      <sz val="26"/>
      <name val="Calibri"/>
      <family val="2"/>
      <scheme val="minor"/>
    </font>
    <font>
      <sz val="26"/>
      <name val="Calibri"/>
      <family val="2"/>
      <scheme val="minor"/>
    </font>
    <font>
      <b/>
      <sz val="26"/>
      <color rgb="FFFF0000"/>
      <name val="Calibri"/>
      <family val="2"/>
      <scheme val="minor"/>
    </font>
    <font>
      <b/>
      <sz val="20"/>
      <name val="Calibri"/>
      <family val="2"/>
      <scheme val="minor"/>
    </font>
    <font>
      <sz val="26"/>
      <color theme="1"/>
      <name val="Calibri"/>
      <family val="2"/>
      <scheme val="minor"/>
    </font>
    <font>
      <b/>
      <sz val="26"/>
      <color theme="1"/>
      <name val="Calibri"/>
      <family val="2"/>
      <scheme val="minor"/>
    </font>
    <font>
      <b/>
      <sz val="28"/>
      <color rgb="FFFF0000"/>
      <name val="Calibri"/>
      <family val="2"/>
      <scheme val="minor"/>
    </font>
    <font>
      <sz val="20"/>
      <color theme="1"/>
      <name val="Calibri"/>
      <family val="2"/>
      <scheme val="minor"/>
    </font>
    <font>
      <b/>
      <sz val="22"/>
      <color rgb="FFFF0000"/>
      <name val="Calibri"/>
      <family val="2"/>
      <scheme val="minor"/>
    </font>
    <font>
      <b/>
      <sz val="36"/>
      <name val="Calibri"/>
      <family val="2"/>
      <scheme val="minor"/>
    </font>
    <font>
      <b/>
      <sz val="20"/>
      <color rgb="FFFF0000"/>
      <name val="Calibri"/>
      <family val="2"/>
      <scheme val="minor"/>
    </font>
    <font>
      <b/>
      <sz val="26"/>
      <color rgb="FFC00000"/>
      <name val="Calibri"/>
      <family val="2"/>
      <scheme val="minor"/>
    </font>
    <font>
      <b/>
      <sz val="36"/>
      <color rgb="FFFF0000"/>
      <name val="Calibri"/>
      <family val="2"/>
      <scheme val="minor"/>
    </font>
    <font>
      <b/>
      <sz val="20"/>
      <color theme="1"/>
      <name val="Calibri"/>
      <family val="2"/>
      <scheme val="minor"/>
    </font>
    <font>
      <sz val="26"/>
      <color rgb="FFFF0000"/>
      <name val="Calibri"/>
      <family val="2"/>
      <scheme val="minor"/>
    </font>
    <font>
      <sz val="26"/>
      <color theme="0"/>
      <name val="Calibri"/>
      <family val="2"/>
      <scheme val="minor"/>
    </font>
    <font>
      <b/>
      <sz val="22"/>
      <name val="Calibri"/>
      <family val="2"/>
      <scheme val="minor"/>
    </font>
    <font>
      <sz val="12"/>
      <name val="Calibri"/>
      <family val="2"/>
    </font>
    <font>
      <b/>
      <sz val="26"/>
      <color theme="0"/>
      <name val="Calibri"/>
      <family val="2"/>
      <scheme val="minor"/>
    </font>
    <font>
      <sz val="14"/>
      <color theme="1"/>
      <name val="Calibri"/>
      <family val="2"/>
      <scheme val="minor"/>
    </font>
    <font>
      <sz val="16"/>
      <name val="Swis721 Cn BT"/>
      <family val="2"/>
    </font>
    <font>
      <sz val="16"/>
      <color theme="1"/>
      <name val="Swis721 Cn BT"/>
      <family val="2"/>
    </font>
    <font>
      <b/>
      <sz val="16"/>
      <name val="Swis721 Cn BT"/>
      <family val="2"/>
    </font>
    <font>
      <b/>
      <sz val="36"/>
      <color theme="1"/>
      <name val="Calibri"/>
      <family val="2"/>
      <scheme val="minor"/>
    </font>
    <font>
      <sz val="12"/>
      <name val="Times New Roman"/>
      <family val="1"/>
    </font>
    <font>
      <b/>
      <sz val="11"/>
      <color indexed="9"/>
      <name val="Calibri"/>
      <family val="2"/>
    </font>
    <font>
      <u/>
      <sz val="11"/>
      <color theme="10"/>
      <name val="Calibri"/>
      <family val="2"/>
      <scheme val="minor"/>
    </font>
    <font>
      <b/>
      <sz val="11"/>
      <color rgb="FFFF0000"/>
      <name val="Calibri"/>
      <family val="2"/>
      <scheme val="minor"/>
    </font>
    <font>
      <b/>
      <sz val="14"/>
      <color rgb="FFFF0000"/>
      <name val="Calibri"/>
      <family val="2"/>
      <scheme val="minor"/>
    </font>
    <font>
      <b/>
      <sz val="16"/>
      <color rgb="FFFF0000"/>
      <name val="Swis721 Cn BT"/>
      <family val="2"/>
    </font>
    <font>
      <sz val="10"/>
      <color rgb="FF000000"/>
      <name val="Calibri"/>
      <family val="2"/>
      <scheme val="minor"/>
    </font>
    <font>
      <sz val="8"/>
      <color rgb="FF000000"/>
      <name val="Calibri"/>
      <family val="2"/>
      <scheme val="minor"/>
    </font>
    <font>
      <sz val="8"/>
      <color theme="1"/>
      <name val="Calibri"/>
      <family val="2"/>
      <scheme val="minor"/>
    </font>
    <font>
      <sz val="8"/>
      <name val="Arial MT"/>
    </font>
    <font>
      <sz val="8"/>
      <name val="Arial MT"/>
      <family val="2"/>
    </font>
    <font>
      <b/>
      <sz val="8"/>
      <color rgb="FF000000"/>
      <name val="Calibri"/>
      <family val="2"/>
      <scheme val="minor"/>
    </font>
    <font>
      <b/>
      <sz val="8"/>
      <name val="Calibri"/>
      <family val="2"/>
      <scheme val="minor"/>
    </font>
    <font>
      <b/>
      <sz val="8"/>
      <name val="Arial"/>
      <family val="2"/>
    </font>
    <font>
      <b/>
      <sz val="8"/>
      <name val="Arial MT"/>
    </font>
    <font>
      <b/>
      <sz val="8"/>
      <name val="Arial MT"/>
      <family val="2"/>
    </font>
    <font>
      <b/>
      <sz val="22"/>
      <name val="Arial"/>
      <family val="2"/>
    </font>
    <font>
      <b/>
      <sz val="22"/>
      <color rgb="FFFF0000"/>
      <name val="Arial"/>
      <family val="2"/>
    </font>
    <font>
      <b/>
      <sz val="12"/>
      <color rgb="FF00CC00"/>
      <name val="Calibri"/>
      <family val="2"/>
      <scheme val="minor"/>
    </font>
    <font>
      <sz val="10"/>
      <name val="Tahoma"/>
      <family val="2"/>
    </font>
    <font>
      <sz val="22"/>
      <color rgb="FFFF0000"/>
      <name val="Calibri"/>
      <family val="2"/>
      <scheme val="minor"/>
    </font>
    <font>
      <b/>
      <sz val="24"/>
      <color rgb="FFFF0000"/>
      <name val="Arial"/>
      <family val="2"/>
    </font>
    <font>
      <b/>
      <sz val="26"/>
      <color rgb="FFFF0000"/>
      <name val="Arial"/>
      <family val="2"/>
    </font>
    <font>
      <b/>
      <sz val="18"/>
      <color theme="1"/>
      <name val="Calibri"/>
      <family val="2"/>
      <scheme val="minor"/>
    </font>
    <font>
      <b/>
      <sz val="18"/>
      <name val="Arial"/>
      <family val="2"/>
    </font>
    <font>
      <sz val="14"/>
      <name val="Swis721 Cn BT"/>
      <family val="2"/>
    </font>
    <font>
      <sz val="8"/>
      <name val="Calibri"/>
      <family val="2"/>
      <scheme val="minor"/>
    </font>
    <font>
      <b/>
      <sz val="36"/>
      <name val="Arial"/>
      <family val="2"/>
    </font>
    <font>
      <b/>
      <sz val="26"/>
      <color theme="1"/>
      <name val="Arial"/>
      <family val="2"/>
    </font>
    <font>
      <b/>
      <sz val="24"/>
      <name val="Arial"/>
      <family val="2"/>
    </font>
    <font>
      <b/>
      <sz val="26"/>
      <name val="Arial"/>
      <family val="2"/>
    </font>
    <font>
      <b/>
      <sz val="28"/>
      <name val="Calibri"/>
      <family val="2"/>
      <scheme val="minor"/>
    </font>
    <font>
      <b/>
      <sz val="28"/>
      <name val="Arial"/>
      <family val="2"/>
    </font>
    <font>
      <b/>
      <sz val="30"/>
      <name val="Calibri"/>
      <family val="2"/>
      <scheme val="minor"/>
    </font>
    <font>
      <b/>
      <sz val="30"/>
      <name val="Arial"/>
      <family val="2"/>
    </font>
    <font>
      <b/>
      <sz val="24"/>
      <name val="Arial Black"/>
      <family val="2"/>
    </font>
    <font>
      <b/>
      <sz val="9"/>
      <name val="Arial"/>
      <family val="2"/>
    </font>
    <font>
      <sz val="9"/>
      <name val="Arial"/>
      <family val="2"/>
    </font>
    <font>
      <b/>
      <sz val="18"/>
      <color rgb="FFFF0000"/>
      <name val="Arial"/>
      <family val="2"/>
    </font>
    <font>
      <b/>
      <sz val="11"/>
      <color rgb="FF4E515E"/>
      <name val="Calibri Light"/>
      <family val="1"/>
      <scheme val="major"/>
    </font>
    <font>
      <b/>
      <sz val="11"/>
      <color rgb="FF00CC00"/>
      <name val="Calibri"/>
      <family val="2"/>
      <scheme val="minor"/>
    </font>
    <font>
      <b/>
      <sz val="14"/>
      <name val="Calibri"/>
      <family val="2"/>
      <scheme val="minor"/>
    </font>
    <font>
      <b/>
      <sz val="10"/>
      <name val="Tahoma"/>
      <family val="2"/>
    </font>
    <font>
      <b/>
      <sz val="11"/>
      <name val="Tahoma"/>
      <family val="2"/>
    </font>
    <font>
      <b/>
      <sz val="9"/>
      <name val="Tahoma"/>
      <family val="2"/>
    </font>
    <font>
      <b/>
      <sz val="10"/>
      <name val="Arial"/>
      <family val="2"/>
    </font>
    <font>
      <sz val="10"/>
      <color rgb="FFFF0000"/>
      <name val="Calibri"/>
      <family val="2"/>
      <scheme val="minor"/>
    </font>
    <font>
      <b/>
      <sz val="13"/>
      <color theme="1"/>
      <name val="Calibri"/>
      <family val="2"/>
      <scheme val="minor"/>
    </font>
    <font>
      <b/>
      <sz val="11"/>
      <name val="Swis721 Cn BT"/>
      <family val="2"/>
    </font>
    <font>
      <sz val="16"/>
      <color rgb="FFFF0000"/>
      <name val="Swis721 Cn BT"/>
      <family val="2"/>
    </font>
    <font>
      <b/>
      <sz val="14"/>
      <color rgb="FFFF0000"/>
      <name val="Swis721 Cn BT"/>
      <family val="2"/>
    </font>
  </fonts>
  <fills count="41">
    <fill>
      <patternFill patternType="none"/>
    </fill>
    <fill>
      <patternFill patternType="gray125"/>
    </fill>
    <fill>
      <patternFill patternType="solid">
        <fgColor theme="3" tint="-0.249977111117893"/>
        <bgColor indexed="64"/>
      </patternFill>
    </fill>
    <fill>
      <patternFill patternType="solid">
        <fgColor theme="0"/>
        <bgColor indexed="64"/>
      </patternFill>
    </fill>
    <fill>
      <patternFill patternType="solid">
        <fgColor theme="3" tint="0.89996032593768116"/>
        <bgColor indexed="64"/>
      </patternFill>
    </fill>
    <fill>
      <patternFill patternType="solid">
        <fgColor theme="2"/>
        <bgColor indexed="64"/>
      </patternFill>
    </fill>
    <fill>
      <patternFill patternType="solid">
        <fgColor theme="5" tint="0.59999389629810485"/>
        <bgColor indexed="64"/>
      </patternFill>
    </fill>
    <fill>
      <patternFill patternType="solid">
        <fgColor theme="5" tint="0.39994506668294322"/>
        <bgColor indexed="64"/>
      </patternFill>
    </fill>
    <fill>
      <patternFill patternType="solid">
        <fgColor theme="6"/>
        <bgColor indexed="64"/>
      </patternFill>
    </fill>
    <fill>
      <patternFill patternType="solid">
        <fgColor rgb="FFFFFF00"/>
        <bgColor indexed="64"/>
      </patternFill>
    </fill>
    <fill>
      <patternFill patternType="solid">
        <fgColor theme="6" tint="0.59999389629810485"/>
        <bgColor indexed="64"/>
      </patternFill>
    </fill>
    <fill>
      <patternFill patternType="solid">
        <fgColor rgb="FF00B050"/>
        <bgColor indexed="64"/>
      </patternFill>
    </fill>
    <fill>
      <patternFill patternType="solid">
        <fgColor theme="4" tint="0.39994506668294322"/>
        <bgColor indexed="64"/>
      </patternFill>
    </fill>
    <fill>
      <patternFill patternType="solid">
        <fgColor theme="1" tint="4.9989318521683403E-2"/>
        <bgColor indexed="64"/>
      </patternFill>
    </fill>
    <fill>
      <patternFill patternType="solid">
        <fgColor rgb="FFFF0000"/>
        <bgColor indexed="64"/>
      </patternFill>
    </fill>
    <fill>
      <patternFill patternType="solid">
        <fgColor rgb="FFC6EFCE"/>
        <bgColor indexed="64"/>
      </patternFill>
    </fill>
    <fill>
      <patternFill patternType="solid">
        <fgColor theme="4" tint="0.79995117038483843"/>
        <bgColor indexed="64"/>
      </patternFill>
    </fill>
    <fill>
      <patternFill patternType="solid">
        <fgColor rgb="FF66FFFF"/>
        <bgColor indexed="64"/>
      </patternFill>
    </fill>
    <fill>
      <patternFill patternType="solid">
        <fgColor theme="3" tint="0.79995117038483843"/>
        <bgColor indexed="64"/>
      </patternFill>
    </fill>
    <fill>
      <patternFill patternType="solid">
        <fgColor rgb="FF92D050"/>
        <bgColor indexed="64"/>
      </patternFill>
    </fill>
    <fill>
      <patternFill patternType="solid">
        <fgColor theme="9"/>
        <bgColor indexed="64"/>
      </patternFill>
    </fill>
    <fill>
      <patternFill patternType="solid">
        <fgColor theme="4" tint="0.59999389629810485"/>
        <bgColor indexed="64"/>
      </patternFill>
    </fill>
    <fill>
      <patternFill patternType="solid">
        <fgColor theme="2" tint="-9.9978637043366805E-2"/>
        <bgColor indexed="64"/>
      </patternFill>
    </fill>
    <fill>
      <patternFill patternType="solid">
        <fgColor theme="0" tint="-0.14996795556505021"/>
        <bgColor indexed="64"/>
      </patternFill>
    </fill>
    <fill>
      <patternFill patternType="solid">
        <fgColor rgb="FFFFFFFF"/>
        <bgColor indexed="64"/>
      </patternFill>
    </fill>
    <fill>
      <patternFill patternType="solid">
        <fgColor rgb="FFA5A5A5"/>
        <bgColor indexed="64"/>
      </patternFill>
    </fill>
    <fill>
      <patternFill patternType="solid">
        <fgColor theme="0" tint="-0.14999847407452621"/>
        <bgColor indexed="64"/>
      </patternFill>
    </fill>
    <fill>
      <patternFill patternType="solid">
        <fgColor rgb="FF00B0F0"/>
        <bgColor indexed="64"/>
      </patternFill>
    </fill>
    <fill>
      <patternFill patternType="solid">
        <fgColor theme="8"/>
        <bgColor indexed="64"/>
      </patternFill>
    </fill>
    <fill>
      <patternFill patternType="solid">
        <fgColor theme="9" tint="0.59999389629810485"/>
        <bgColor indexed="64"/>
      </patternFill>
    </fill>
    <fill>
      <patternFill patternType="solid">
        <fgColor theme="1"/>
        <bgColor indexed="64"/>
      </patternFill>
    </fill>
    <fill>
      <patternFill patternType="solid">
        <fgColor indexed="55"/>
      </patternFill>
    </fill>
    <fill>
      <patternFill patternType="solid">
        <fgColor rgb="FF9BC2E6"/>
        <bgColor rgb="FF000000"/>
      </patternFill>
    </fill>
    <fill>
      <patternFill patternType="solid">
        <fgColor rgb="FFE6B9B8"/>
        <bgColor indexed="64"/>
      </patternFill>
    </fill>
    <fill>
      <patternFill patternType="solid">
        <fgColor theme="7" tint="0.79998168889431442"/>
        <bgColor indexed="64"/>
      </patternFill>
    </fill>
    <fill>
      <patternFill patternType="solid">
        <fgColor theme="9" tint="0.79998168889431442"/>
        <bgColor indexed="64"/>
      </patternFill>
    </fill>
    <fill>
      <patternFill patternType="solid">
        <fgColor theme="3" tint="0.59999389629810485"/>
        <bgColor indexed="64"/>
      </patternFill>
    </fill>
    <fill>
      <patternFill patternType="solid">
        <fgColor rgb="FFF4BAC6"/>
        <bgColor indexed="64"/>
      </patternFill>
    </fill>
    <fill>
      <patternFill patternType="solid">
        <fgColor theme="0" tint="-4.9989318521683403E-2"/>
        <bgColor indexed="64"/>
      </patternFill>
    </fill>
    <fill>
      <patternFill patternType="solid">
        <fgColor theme="5" tint="0.39997558519241921"/>
        <bgColor indexed="64"/>
      </patternFill>
    </fill>
    <fill>
      <patternFill patternType="solid">
        <fgColor rgb="FF009242"/>
        <bgColor indexed="64"/>
      </patternFill>
    </fill>
  </fills>
  <borders count="80">
    <border>
      <left/>
      <right/>
      <top/>
      <bottom/>
      <diagonal/>
    </border>
    <border>
      <left style="thin">
        <color theme="0"/>
      </left>
      <right style="thin">
        <color theme="0"/>
      </right>
      <top style="thin">
        <color auto="1"/>
      </top>
      <bottom style="thin">
        <color theme="0"/>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
      <left/>
      <right/>
      <top style="thin">
        <color auto="1"/>
      </top>
      <bottom/>
      <diagonal/>
    </border>
    <border>
      <left style="medium">
        <color auto="1"/>
      </left>
      <right style="thin">
        <color auto="1"/>
      </right>
      <top style="medium">
        <color auto="1"/>
      </top>
      <bottom style="thin">
        <color auto="1"/>
      </bottom>
      <diagonal/>
    </border>
    <border>
      <left style="thin">
        <color auto="1"/>
      </left>
      <right style="thin">
        <color auto="1"/>
      </right>
      <top style="medium">
        <color auto="1"/>
      </top>
      <bottom style="thin">
        <color auto="1"/>
      </bottom>
      <diagonal/>
    </border>
    <border>
      <left style="medium">
        <color auto="1"/>
      </left>
      <right style="thin">
        <color auto="1"/>
      </right>
      <top style="thin">
        <color auto="1"/>
      </top>
      <bottom style="thin">
        <color auto="1"/>
      </bottom>
      <diagonal/>
    </border>
    <border>
      <left style="medium">
        <color auto="1"/>
      </left>
      <right style="thin">
        <color auto="1"/>
      </right>
      <top style="thin">
        <color auto="1"/>
      </top>
      <bottom/>
      <diagonal/>
    </border>
    <border>
      <left style="medium">
        <color auto="1"/>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style="thin">
        <color auto="1"/>
      </left>
      <right style="thin">
        <color auto="1"/>
      </right>
      <top style="medium">
        <color auto="1"/>
      </top>
      <bottom/>
      <diagonal/>
    </border>
    <border>
      <left style="thin">
        <color auto="1"/>
      </left>
      <right style="medium">
        <color auto="1"/>
      </right>
      <top style="medium">
        <color auto="1"/>
      </top>
      <bottom style="thin">
        <color auto="1"/>
      </bottom>
      <diagonal/>
    </border>
    <border>
      <left style="thin">
        <color auto="1"/>
      </left>
      <right style="medium">
        <color auto="1"/>
      </right>
      <top style="thin">
        <color auto="1"/>
      </top>
      <bottom style="thin">
        <color auto="1"/>
      </bottom>
      <diagonal/>
    </border>
    <border>
      <left style="thin">
        <color auto="1"/>
      </left>
      <right style="medium">
        <color auto="1"/>
      </right>
      <top style="thin">
        <color auto="1"/>
      </top>
      <bottom/>
      <diagonal/>
    </border>
    <border>
      <left style="thin">
        <color auto="1"/>
      </left>
      <right style="medium">
        <color auto="1"/>
      </right>
      <top style="thin">
        <color auto="1"/>
      </top>
      <bottom style="medium">
        <color auto="1"/>
      </bottom>
      <diagonal/>
    </border>
    <border>
      <left style="medium">
        <color auto="1"/>
      </left>
      <right/>
      <top style="medium">
        <color auto="1"/>
      </top>
      <bottom style="thin">
        <color auto="1"/>
      </bottom>
      <diagonal/>
    </border>
    <border>
      <left/>
      <right/>
      <top style="medium">
        <color auto="1"/>
      </top>
      <bottom style="thin">
        <color auto="1"/>
      </bottom>
      <diagonal/>
    </border>
    <border>
      <left/>
      <right style="medium">
        <color auto="1"/>
      </right>
      <top style="medium">
        <color auto="1"/>
      </top>
      <bottom style="thin">
        <color auto="1"/>
      </bottom>
      <diagonal/>
    </border>
    <border>
      <left style="thin">
        <color auto="1"/>
      </left>
      <right/>
      <top/>
      <bottom/>
      <diagonal/>
    </border>
    <border>
      <left style="thin">
        <color auto="1"/>
      </left>
      <right/>
      <top style="medium">
        <color auto="1"/>
      </top>
      <bottom/>
      <diagonal/>
    </border>
    <border>
      <left/>
      <right/>
      <top style="medium">
        <color auto="1"/>
      </top>
      <bottom/>
      <diagonal/>
    </border>
    <border>
      <left style="thin">
        <color auto="1"/>
      </left>
      <right/>
      <top style="thin">
        <color auto="1"/>
      </top>
      <bottom/>
      <diagonal/>
    </border>
    <border>
      <left/>
      <right style="thin">
        <color auto="1"/>
      </right>
      <top style="thin">
        <color auto="1"/>
      </top>
      <bottom/>
      <diagonal/>
    </border>
    <border>
      <left style="thin">
        <color auto="1"/>
      </left>
      <right/>
      <top style="thin">
        <color auto="1"/>
      </top>
      <bottom style="thin">
        <color auto="1"/>
      </bottom>
      <diagonal/>
    </border>
    <border>
      <left style="thin">
        <color auto="1"/>
      </left>
      <right/>
      <top/>
      <bottom style="thin">
        <color auto="1"/>
      </bottom>
      <diagonal/>
    </border>
    <border>
      <left/>
      <right style="thin">
        <color auto="1"/>
      </right>
      <top/>
      <bottom style="thin">
        <color auto="1"/>
      </bottom>
      <diagonal/>
    </border>
    <border>
      <left/>
      <right style="thin">
        <color auto="1"/>
      </right>
      <top style="thin">
        <color auto="1"/>
      </top>
      <bottom style="thin">
        <color auto="1"/>
      </bottom>
      <diagonal/>
    </border>
    <border>
      <left/>
      <right style="thick">
        <color auto="1"/>
      </right>
      <top/>
      <bottom/>
      <diagonal/>
    </border>
    <border>
      <left style="thick">
        <color auto="1"/>
      </left>
      <right style="thick">
        <color auto="1"/>
      </right>
      <top style="thick">
        <color auto="1"/>
      </top>
      <bottom style="thick">
        <color auto="1"/>
      </bottom>
      <diagonal/>
    </border>
    <border>
      <left style="thick">
        <color auto="1"/>
      </left>
      <right style="thick">
        <color auto="1"/>
      </right>
      <top/>
      <bottom/>
      <diagonal/>
    </border>
    <border>
      <left/>
      <right/>
      <top/>
      <bottom style="thin">
        <color auto="1"/>
      </bottom>
      <diagonal/>
    </border>
    <border>
      <left/>
      <right/>
      <top style="thin">
        <color auto="1"/>
      </top>
      <bottom style="thin">
        <color auto="1"/>
      </bottom>
      <diagonal/>
    </border>
    <border>
      <left style="thick">
        <color auto="1"/>
      </left>
      <right/>
      <top/>
      <bottom/>
      <diagonal/>
    </border>
    <border>
      <left/>
      <right style="thin">
        <color auto="1"/>
      </right>
      <top/>
      <bottom/>
      <diagonal/>
    </border>
    <border>
      <left style="medium">
        <color auto="1"/>
      </left>
      <right style="medium">
        <color auto="1"/>
      </right>
      <top style="medium">
        <color auto="1"/>
      </top>
      <bottom style="thick">
        <color auto="1"/>
      </bottom>
      <diagonal/>
    </border>
    <border>
      <left style="medium">
        <color auto="1"/>
      </left>
      <right style="medium">
        <color auto="1"/>
      </right>
      <top style="thick">
        <color auto="1"/>
      </top>
      <bottom style="medium">
        <color auto="1"/>
      </bottom>
      <diagonal/>
    </border>
    <border>
      <left style="thick">
        <color auto="1"/>
      </left>
      <right/>
      <top style="thick">
        <color auto="1"/>
      </top>
      <bottom style="thick">
        <color auto="1"/>
      </bottom>
      <diagonal/>
    </border>
    <border>
      <left style="thin">
        <color auto="1"/>
      </left>
      <right style="thick">
        <color auto="1"/>
      </right>
      <top/>
      <bottom/>
      <diagonal/>
    </border>
    <border>
      <left style="thick">
        <color auto="1"/>
      </left>
      <right style="thin">
        <color auto="1"/>
      </right>
      <top style="thick">
        <color auto="1"/>
      </top>
      <bottom style="thick">
        <color auto="1"/>
      </bottom>
      <diagonal/>
    </border>
    <border>
      <left style="thick">
        <color auto="1"/>
      </left>
      <right style="thick">
        <color auto="1"/>
      </right>
      <top style="thick">
        <color auto="1"/>
      </top>
      <bottom/>
      <diagonal/>
    </border>
    <border>
      <left style="medium">
        <color auto="1"/>
      </left>
      <right style="medium">
        <color auto="1"/>
      </right>
      <top style="medium">
        <color auto="1"/>
      </top>
      <bottom style="medium">
        <color auto="1"/>
      </bottom>
      <diagonal/>
    </border>
    <border>
      <left style="medium">
        <color auto="1"/>
      </left>
      <right/>
      <top/>
      <bottom/>
      <diagonal/>
    </border>
    <border>
      <left style="medium">
        <color auto="1"/>
      </left>
      <right/>
      <top/>
      <bottom style="medium">
        <color auto="1"/>
      </bottom>
      <diagonal/>
    </border>
    <border>
      <left/>
      <right/>
      <top/>
      <bottom style="medium">
        <color auto="1"/>
      </bottom>
      <diagonal/>
    </border>
    <border>
      <left style="thin">
        <color auto="1"/>
      </left>
      <right style="thin">
        <color auto="1"/>
      </right>
      <top/>
      <bottom/>
      <diagonal/>
    </border>
    <border>
      <left/>
      <right style="medium">
        <color auto="1"/>
      </right>
      <top/>
      <bottom/>
      <diagonal/>
    </border>
    <border>
      <left/>
      <right style="medium">
        <color auto="1"/>
      </right>
      <top/>
      <bottom style="medium">
        <color auto="1"/>
      </bottom>
      <diagonal/>
    </border>
    <border>
      <left style="medium">
        <color auto="1"/>
      </left>
      <right/>
      <top style="medium">
        <color auto="1"/>
      </top>
      <bottom/>
      <diagonal/>
    </border>
    <border>
      <left/>
      <right style="medium">
        <color auto="1"/>
      </right>
      <top style="medium">
        <color auto="1"/>
      </top>
      <bottom/>
      <diagonal/>
    </border>
    <border>
      <left style="medium">
        <color auto="1"/>
      </left>
      <right/>
      <top style="medium">
        <color auto="1"/>
      </top>
      <bottom style="medium">
        <color auto="1"/>
      </bottom>
      <diagonal/>
    </border>
    <border>
      <left/>
      <right/>
      <top style="medium">
        <color auto="1"/>
      </top>
      <bottom style="medium">
        <color auto="1"/>
      </bottom>
      <diagonal/>
    </border>
    <border>
      <left/>
      <right style="medium">
        <color auto="1"/>
      </right>
      <top style="medium">
        <color auto="1"/>
      </top>
      <bottom style="medium">
        <color auto="1"/>
      </bottom>
      <diagonal/>
    </border>
    <border>
      <left style="double">
        <color rgb="FF3F3F3F"/>
      </left>
      <right style="double">
        <color rgb="FF3F3F3F"/>
      </right>
      <top style="double">
        <color rgb="FF3F3F3F"/>
      </top>
      <bottom style="double">
        <color rgb="FF3F3F3F"/>
      </bottom>
      <diagonal/>
    </border>
    <border>
      <left/>
      <right style="thin">
        <color indexed="64"/>
      </right>
      <top style="medium">
        <color indexed="64"/>
      </top>
      <bottom style="medium">
        <color indexed="64"/>
      </bottom>
      <diagonal/>
    </border>
    <border>
      <left/>
      <right style="thin">
        <color indexed="64"/>
      </right>
      <top style="medium">
        <color indexed="64"/>
      </top>
      <bottom style="thin">
        <color indexed="64"/>
      </bottom>
      <diagonal/>
    </border>
    <border>
      <left style="medium">
        <color indexed="64"/>
      </left>
      <right/>
      <top style="thin">
        <color indexed="64"/>
      </top>
      <bottom style="medium">
        <color indexed="64"/>
      </bottom>
      <diagonal/>
    </border>
    <border>
      <left/>
      <right/>
      <top style="thin">
        <color indexed="64"/>
      </top>
      <bottom style="medium">
        <color indexed="64"/>
      </bottom>
      <diagonal/>
    </border>
    <border>
      <left/>
      <right style="thin">
        <color indexed="64"/>
      </right>
      <top style="thin">
        <color indexed="64"/>
      </top>
      <bottom style="medium">
        <color indexed="64"/>
      </bottom>
      <diagonal/>
    </border>
    <border>
      <left style="medium">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thin">
        <color indexed="64"/>
      </left>
      <right/>
      <top/>
      <bottom style="medium">
        <color indexed="64"/>
      </bottom>
      <diagonal/>
    </border>
    <border>
      <left style="medium">
        <color indexed="64"/>
      </left>
      <right style="medium">
        <color indexed="64"/>
      </right>
      <top/>
      <bottom style="medium">
        <color indexed="64"/>
      </bottom>
      <diagonal/>
    </border>
    <border>
      <left style="medium">
        <color indexed="64"/>
      </left>
      <right style="medium">
        <color indexed="64"/>
      </right>
      <top/>
      <bottom style="medium">
        <color rgb="FF000000"/>
      </bottom>
      <diagonal/>
    </border>
    <border>
      <left style="medium">
        <color indexed="64"/>
      </left>
      <right style="medium">
        <color indexed="64"/>
      </right>
      <top/>
      <bottom/>
      <diagonal/>
    </border>
    <border>
      <left style="medium">
        <color indexed="64"/>
      </left>
      <right style="medium">
        <color indexed="64"/>
      </right>
      <top style="medium">
        <color indexed="64"/>
      </top>
      <bottom/>
      <diagonal/>
    </border>
    <border>
      <left style="medium">
        <color auto="1"/>
      </left>
      <right/>
      <top style="thin">
        <color auto="1"/>
      </top>
      <bottom style="thin">
        <color auto="1"/>
      </bottom>
      <diagonal/>
    </border>
    <border>
      <left/>
      <right style="medium">
        <color auto="1"/>
      </right>
      <top style="thin">
        <color auto="1"/>
      </top>
      <bottom style="thin">
        <color auto="1"/>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double">
        <color indexed="63"/>
      </left>
      <right style="double">
        <color indexed="63"/>
      </right>
      <top style="double">
        <color indexed="63"/>
      </top>
      <bottom style="double">
        <color indexed="63"/>
      </bottom>
      <diagonal/>
    </border>
    <border>
      <left/>
      <right/>
      <top style="thin">
        <color rgb="FF000000"/>
      </top>
      <bottom style="thin">
        <color rgb="FF000000"/>
      </bottom>
      <diagonal/>
    </border>
    <border>
      <left style="thin">
        <color indexed="64"/>
      </left>
      <right/>
      <top style="thin">
        <color indexed="64"/>
      </top>
      <bottom style="medium">
        <color indexed="64"/>
      </bottom>
      <diagonal/>
    </border>
    <border>
      <left/>
      <right style="thin">
        <color auto="1"/>
      </right>
      <top/>
      <bottom style="medium">
        <color auto="1"/>
      </bottom>
      <diagonal/>
    </border>
    <border>
      <left style="medium">
        <color auto="1"/>
      </left>
      <right/>
      <top style="thin">
        <color auto="1"/>
      </top>
      <bottom/>
      <diagonal/>
    </border>
    <border>
      <left style="medium">
        <color auto="1"/>
      </left>
      <right/>
      <top/>
      <bottom style="thin">
        <color indexed="64"/>
      </bottom>
      <diagonal/>
    </border>
    <border>
      <left/>
      <right style="medium">
        <color auto="1"/>
      </right>
      <top/>
      <bottom style="thin">
        <color indexed="64"/>
      </bottom>
      <diagonal/>
    </border>
    <border>
      <left/>
      <right style="medium">
        <color auto="1"/>
      </right>
      <top style="thin">
        <color indexed="64"/>
      </top>
      <bottom/>
      <diagonal/>
    </border>
  </borders>
  <cellStyleXfs count="222">
    <xf numFmtId="0" fontId="0" fillId="0" borderId="0"/>
    <xf numFmtId="43" fontId="133" fillId="0" borderId="0" applyFont="0" applyFill="0" applyBorder="0" applyAlignment="0" applyProtection="0"/>
    <xf numFmtId="44" fontId="133" fillId="0" borderId="0" applyFont="0" applyFill="0" applyBorder="0" applyAlignment="0" applyProtection="0"/>
    <xf numFmtId="9" fontId="133" fillId="0" borderId="0" applyFont="0" applyFill="0" applyBorder="0" applyAlignment="0" applyProtection="0"/>
    <xf numFmtId="0" fontId="134" fillId="25" borderId="54" applyNumberFormat="0" applyAlignment="0" applyProtection="0"/>
    <xf numFmtId="0" fontId="135" fillId="15" borderId="0" applyNumberFormat="0" applyBorder="0" applyAlignment="0" applyProtection="0"/>
    <xf numFmtId="0" fontId="133" fillId="16" borderId="0" applyNumberFormat="0" applyBorder="0" applyAlignment="0" applyProtection="0"/>
    <xf numFmtId="43" fontId="110" fillId="0" borderId="0" applyFont="0" applyFill="0" applyBorder="0" applyAlignment="0" applyProtection="0"/>
    <xf numFmtId="164" fontId="110" fillId="0" borderId="0" applyFont="0" applyFill="0" applyBorder="0" applyAlignment="0" applyProtection="0"/>
    <xf numFmtId="164" fontId="133" fillId="0" borderId="0" applyFont="0" applyFill="0" applyBorder="0" applyAlignment="0" applyProtection="0"/>
    <xf numFmtId="0" fontId="110" fillId="0" borderId="0"/>
    <xf numFmtId="0" fontId="110" fillId="0" borderId="0"/>
    <xf numFmtId="0" fontId="110" fillId="0" borderId="0"/>
    <xf numFmtId="0" fontId="110" fillId="0" borderId="0" applyNumberFormat="0" applyFont="0" applyFill="0" applyBorder="0" applyAlignment="0" applyProtection="0">
      <alignment vertical="top"/>
    </xf>
    <xf numFmtId="0" fontId="133" fillId="0" borderId="0"/>
    <xf numFmtId="0" fontId="136" fillId="0" borderId="0" applyNumberFormat="0" applyFill="0" applyBorder="0" applyProtection="0">
      <alignment vertical="top" wrapText="1"/>
    </xf>
    <xf numFmtId="0" fontId="110" fillId="0" borderId="0"/>
    <xf numFmtId="0" fontId="110" fillId="0" borderId="0"/>
    <xf numFmtId="0" fontId="110" fillId="0" borderId="0"/>
    <xf numFmtId="0" fontId="110" fillId="0" borderId="0"/>
    <xf numFmtId="0" fontId="133" fillId="0" borderId="0"/>
    <xf numFmtId="0" fontId="110" fillId="0" borderId="0"/>
    <xf numFmtId="0" fontId="133" fillId="0" borderId="0"/>
    <xf numFmtId="0" fontId="110" fillId="0" borderId="0"/>
    <xf numFmtId="0" fontId="110" fillId="0" borderId="0"/>
    <xf numFmtId="0" fontId="110" fillId="0" borderId="0"/>
    <xf numFmtId="0" fontId="110" fillId="0" borderId="0"/>
    <xf numFmtId="0" fontId="110" fillId="0" borderId="0"/>
    <xf numFmtId="0" fontId="110" fillId="0" borderId="0"/>
    <xf numFmtId="9" fontId="110" fillId="0" borderId="0" applyFont="0" applyFill="0" applyBorder="0" applyAlignment="0" applyProtection="0"/>
    <xf numFmtId="0" fontId="44" fillId="0" borderId="0"/>
    <xf numFmtId="0" fontId="44" fillId="0" borderId="0"/>
    <xf numFmtId="0" fontId="44" fillId="0" borderId="0"/>
    <xf numFmtId="0" fontId="44" fillId="0" borderId="0"/>
    <xf numFmtId="0" fontId="44" fillId="0" borderId="0"/>
    <xf numFmtId="0" fontId="110" fillId="0" borderId="0"/>
    <xf numFmtId="0" fontId="195" fillId="0" borderId="0"/>
    <xf numFmtId="0" fontId="44" fillId="0" borderId="0"/>
    <xf numFmtId="0" fontId="195" fillId="0" borderId="0"/>
    <xf numFmtId="0" fontId="44" fillId="0" borderId="0"/>
    <xf numFmtId="0" fontId="44" fillId="0" borderId="0"/>
    <xf numFmtId="0" fontId="44" fillId="0" borderId="0"/>
    <xf numFmtId="0" fontId="44" fillId="0" borderId="0"/>
    <xf numFmtId="0" fontId="44" fillId="0" borderId="0"/>
    <xf numFmtId="0" fontId="110" fillId="0" borderId="0"/>
    <xf numFmtId="0" fontId="110" fillId="0" borderId="0" applyNumberFormat="0" applyFill="0" applyBorder="0" applyAlignment="0" applyProtection="0"/>
    <xf numFmtId="0" fontId="196" fillId="31" borderId="72" applyNumberFormat="0" applyAlignment="0" applyProtection="0"/>
    <xf numFmtId="43" fontId="110" fillId="0" borderId="0" applyFont="0" applyFill="0" applyBorder="0" applyAlignment="0" applyProtection="0"/>
    <xf numFmtId="0" fontId="110" fillId="0" borderId="0"/>
    <xf numFmtId="0" fontId="110" fillId="0" borderId="0"/>
    <xf numFmtId="0" fontId="197" fillId="0" borderId="0" applyNumberFormat="0" applyFill="0" applyBorder="0" applyAlignment="0" applyProtection="0"/>
    <xf numFmtId="0" fontId="34" fillId="0" borderId="0"/>
    <xf numFmtId="43" fontId="33" fillId="0" borderId="0" applyFont="0" applyFill="0" applyBorder="0" applyAlignment="0" applyProtection="0"/>
    <xf numFmtId="44" fontId="33" fillId="0" borderId="0" applyFont="0" applyFill="0" applyBorder="0" applyAlignment="0" applyProtection="0"/>
    <xf numFmtId="9" fontId="33" fillId="0" borderId="0" applyFont="0" applyFill="0" applyBorder="0" applyAlignment="0" applyProtection="0"/>
    <xf numFmtId="0" fontId="33" fillId="16" borderId="0" applyNumberFormat="0" applyBorder="0" applyAlignment="0" applyProtection="0"/>
    <xf numFmtId="43" fontId="110" fillId="0" borderId="0" applyFont="0" applyFill="0" applyBorder="0" applyAlignment="0" applyProtection="0"/>
    <xf numFmtId="43" fontId="110" fillId="0" borderId="0" applyFont="0" applyFill="0" applyBorder="0" applyAlignment="0" applyProtection="0"/>
    <xf numFmtId="43" fontId="33" fillId="0" borderId="0" applyFont="0" applyFill="0" applyBorder="0" applyAlignment="0" applyProtection="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43" fontId="110" fillId="0" borderId="0" applyFont="0" applyFill="0" applyBorder="0" applyAlignment="0" applyProtection="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44" fontId="13" fillId="0" borderId="0" applyFont="0" applyFill="0" applyBorder="0" applyAlignment="0" applyProtection="0"/>
    <xf numFmtId="0" fontId="12" fillId="0" borderId="0"/>
    <xf numFmtId="43" fontId="12" fillId="0" borderId="0" applyFont="0" applyFill="0" applyBorder="0" applyAlignment="0" applyProtection="0"/>
    <xf numFmtId="44" fontId="12" fillId="0" borderId="0" applyFont="0" applyFill="0" applyBorder="0" applyAlignment="0" applyProtection="0"/>
    <xf numFmtId="9" fontId="12" fillId="0" borderId="0" applyFont="0" applyFill="0" applyBorder="0" applyAlignment="0" applyProtection="0"/>
    <xf numFmtId="0" fontId="12" fillId="16" borderId="0" applyNumberFormat="0" applyBorder="0" applyAlignment="0" applyProtection="0"/>
    <xf numFmtId="43" fontId="110" fillId="0" borderId="0" applyFont="0" applyFill="0" applyBorder="0" applyAlignment="0" applyProtection="0"/>
    <xf numFmtId="43" fontId="12" fillId="0" borderId="0" applyFont="0" applyFill="0" applyBorder="0" applyAlignment="0" applyProtection="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43" fontId="110" fillId="0" borderId="0" applyFont="0" applyFill="0" applyBorder="0" applyAlignment="0" applyProtection="0"/>
    <xf numFmtId="0" fontId="12" fillId="0" borderId="0"/>
    <xf numFmtId="43" fontId="12" fillId="0" borderId="0" applyFont="0" applyFill="0" applyBorder="0" applyAlignment="0" applyProtection="0"/>
    <xf numFmtId="44" fontId="12" fillId="0" borderId="0" applyFont="0" applyFill="0" applyBorder="0" applyAlignment="0" applyProtection="0"/>
    <xf numFmtId="9" fontId="12" fillId="0" borderId="0" applyFont="0" applyFill="0" applyBorder="0" applyAlignment="0" applyProtection="0"/>
    <xf numFmtId="0" fontId="12" fillId="16" borderId="0" applyNumberFormat="0" applyBorder="0" applyAlignment="0" applyProtection="0"/>
    <xf numFmtId="43" fontId="110" fillId="0" borderId="0" applyFont="0" applyFill="0" applyBorder="0" applyAlignment="0" applyProtection="0"/>
    <xf numFmtId="43" fontId="110" fillId="0" borderId="0" applyFont="0" applyFill="0" applyBorder="0" applyAlignment="0" applyProtection="0"/>
    <xf numFmtId="43" fontId="12" fillId="0" borderId="0" applyFont="0" applyFill="0" applyBorder="0" applyAlignment="0" applyProtection="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43" fontId="110" fillId="0" borderId="0" applyFont="0" applyFill="0" applyBorder="0" applyAlignment="0" applyProtection="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43" fontId="12" fillId="0" borderId="0" applyFont="0" applyFill="0" applyBorder="0" applyAlignment="0" applyProtection="0"/>
    <xf numFmtId="44" fontId="12" fillId="0" borderId="0" applyFont="0" applyFill="0" applyBorder="0" applyAlignment="0" applyProtection="0"/>
    <xf numFmtId="9" fontId="12" fillId="0" borderId="0" applyFont="0" applyFill="0" applyBorder="0" applyAlignment="0" applyProtection="0"/>
    <xf numFmtId="0" fontId="12" fillId="16" borderId="0" applyNumberFormat="0" applyBorder="0" applyAlignment="0" applyProtection="0"/>
    <xf numFmtId="43" fontId="110" fillId="0" borderId="0" applyFont="0" applyFill="0" applyBorder="0" applyAlignment="0" applyProtection="0"/>
    <xf numFmtId="43" fontId="12" fillId="0" borderId="0" applyFont="0" applyFill="0" applyBorder="0" applyAlignment="0" applyProtection="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43" fontId="110" fillId="0" borderId="0" applyFont="0" applyFill="0" applyBorder="0" applyAlignment="0" applyProtection="0"/>
    <xf numFmtId="0" fontId="12" fillId="0" borderId="0"/>
    <xf numFmtId="43" fontId="12" fillId="0" borderId="0" applyFont="0" applyFill="0" applyBorder="0" applyAlignment="0" applyProtection="0"/>
    <xf numFmtId="44" fontId="12" fillId="0" borderId="0" applyFont="0" applyFill="0" applyBorder="0" applyAlignment="0" applyProtection="0"/>
    <xf numFmtId="9" fontId="12" fillId="0" borderId="0" applyFont="0" applyFill="0" applyBorder="0" applyAlignment="0" applyProtection="0"/>
    <xf numFmtId="0" fontId="12" fillId="16" borderId="0" applyNumberFormat="0" applyBorder="0" applyAlignment="0" applyProtection="0"/>
    <xf numFmtId="43" fontId="110" fillId="0" borderId="0" applyFont="0" applyFill="0" applyBorder="0" applyAlignment="0" applyProtection="0"/>
    <xf numFmtId="43" fontId="110" fillId="0" borderId="0" applyFont="0" applyFill="0" applyBorder="0" applyAlignment="0" applyProtection="0"/>
    <xf numFmtId="43" fontId="12" fillId="0" borderId="0" applyFont="0" applyFill="0" applyBorder="0" applyAlignment="0" applyProtection="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43" fontId="110" fillId="0" borderId="0" applyFont="0" applyFill="0" applyBorder="0" applyAlignment="0" applyProtection="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cellStyleXfs>
  <cellXfs count="1802">
    <xf numFmtId="0" fontId="0" fillId="0" borderId="0" xfId="0"/>
    <xf numFmtId="0" fontId="79" fillId="2" borderId="1" xfId="0" applyFont="1" applyFill="1" applyBorder="1" applyAlignment="1" applyProtection="1">
      <alignment horizontal="center" vertical="center" wrapText="1"/>
      <protection hidden="1"/>
    </xf>
    <xf numFmtId="0" fontId="79" fillId="3" borderId="1" xfId="0" applyFont="1" applyFill="1" applyBorder="1" applyAlignment="1" applyProtection="1">
      <alignment horizontal="center" vertical="center" wrapText="1"/>
      <protection hidden="1"/>
    </xf>
    <xf numFmtId="165" fontId="80" fillId="4" borderId="2" xfId="0" applyNumberFormat="1" applyFont="1" applyFill="1" applyBorder="1" applyAlignment="1">
      <alignment horizontal="center" vertical="center"/>
    </xf>
    <xf numFmtId="0" fontId="81" fillId="0" borderId="2" xfId="0" applyFont="1" applyBorder="1" applyAlignment="1" applyProtection="1">
      <alignment vertical="center" wrapText="1"/>
      <protection hidden="1"/>
    </xf>
    <xf numFmtId="0" fontId="82" fillId="3" borderId="2" xfId="0" applyFont="1" applyFill="1" applyBorder="1" applyAlignment="1">
      <alignment horizontal="right" vertical="top" wrapText="1"/>
    </xf>
    <xf numFmtId="0" fontId="82" fillId="3" borderId="2" xfId="0" applyFont="1" applyFill="1" applyBorder="1" applyAlignment="1">
      <alignment horizontal="left" vertical="top" wrapText="1"/>
    </xf>
    <xf numFmtId="0" fontId="82" fillId="3" borderId="2" xfId="0" applyFont="1" applyFill="1" applyBorder="1" applyAlignment="1">
      <alignment horizontal="center" vertical="top" wrapText="1"/>
    </xf>
    <xf numFmtId="0" fontId="81" fillId="5" borderId="2" xfId="0" applyFont="1" applyFill="1" applyBorder="1" applyAlignment="1" applyProtection="1">
      <alignment vertical="center" wrapText="1"/>
      <protection hidden="1"/>
    </xf>
    <xf numFmtId="0" fontId="82" fillId="3" borderId="2" xfId="0" applyFont="1" applyFill="1" applyBorder="1" applyAlignment="1">
      <alignment horizontal="center" vertical="top"/>
    </xf>
    <xf numFmtId="0" fontId="83" fillId="0" borderId="0" xfId="0" applyFont="1"/>
    <xf numFmtId="1" fontId="80" fillId="4" borderId="3" xfId="0" applyNumberFormat="1" applyFont="1" applyFill="1" applyBorder="1" applyAlignment="1">
      <alignment horizontal="center" vertical="center" wrapText="1"/>
    </xf>
    <xf numFmtId="1" fontId="82" fillId="4" borderId="4" xfId="0" applyNumberFormat="1" applyFont="1" applyFill="1" applyBorder="1"/>
    <xf numFmtId="0" fontId="80" fillId="3" borderId="2" xfId="0" applyFont="1" applyFill="1" applyBorder="1" applyAlignment="1">
      <alignment horizontal="center" vertical="center" wrapText="1"/>
    </xf>
    <xf numFmtId="1" fontId="80" fillId="3" borderId="2" xfId="0" applyNumberFormat="1" applyFont="1" applyFill="1" applyBorder="1" applyAlignment="1">
      <alignment horizontal="left" vertical="center" wrapText="1"/>
    </xf>
    <xf numFmtId="1" fontId="83" fillId="3" borderId="2" xfId="0" applyNumberFormat="1" applyFont="1" applyFill="1" applyBorder="1" applyAlignment="1">
      <alignment horizontal="left" vertical="center" wrapText="1"/>
    </xf>
    <xf numFmtId="166" fontId="82" fillId="3" borderId="2" xfId="0" applyNumberFormat="1" applyFont="1" applyFill="1" applyBorder="1" applyAlignment="1">
      <alignment horizontal="center" vertical="center" wrapText="1"/>
    </xf>
    <xf numFmtId="1" fontId="82" fillId="3" borderId="2" xfId="0" applyNumberFormat="1" applyFont="1" applyFill="1" applyBorder="1" applyAlignment="1">
      <alignment horizontal="center" vertical="center" wrapText="1"/>
    </xf>
    <xf numFmtId="0" fontId="82" fillId="3" borderId="2" xfId="0" applyFont="1" applyFill="1" applyBorder="1" applyAlignment="1">
      <alignment horizontal="center" vertical="center" wrapText="1"/>
    </xf>
    <xf numFmtId="2" fontId="84" fillId="3" borderId="2" xfId="0" applyNumberFormat="1" applyFont="1" applyFill="1" applyBorder="1" applyAlignment="1">
      <alignment horizontal="center" vertical="center" wrapText="1"/>
    </xf>
    <xf numFmtId="0" fontId="84" fillId="3" borderId="2" xfId="0" applyFont="1" applyFill="1" applyBorder="1" applyAlignment="1">
      <alignment horizontal="left" vertical="center" wrapText="1"/>
    </xf>
    <xf numFmtId="0" fontId="83" fillId="3" borderId="2" xfId="0" applyFont="1" applyFill="1" applyBorder="1" applyAlignment="1">
      <alignment horizontal="left" vertical="center" wrapText="1"/>
    </xf>
    <xf numFmtId="2" fontId="83" fillId="3" borderId="2" xfId="0" applyNumberFormat="1" applyFont="1" applyFill="1" applyBorder="1" applyAlignment="1">
      <alignment horizontal="center" vertical="center" wrapText="1"/>
    </xf>
    <xf numFmtId="0" fontId="83" fillId="3" borderId="2" xfId="0" applyFont="1" applyFill="1" applyBorder="1" applyAlignment="1">
      <alignment horizontal="center" vertical="center" wrapText="1"/>
    </xf>
    <xf numFmtId="2" fontId="82" fillId="3" borderId="2" xfId="0" applyNumberFormat="1" applyFont="1" applyFill="1" applyBorder="1" applyAlignment="1">
      <alignment horizontal="left" vertical="center" wrapText="1"/>
    </xf>
    <xf numFmtId="166" fontId="82" fillId="3" borderId="2" xfId="16" applyNumberFormat="1" applyFont="1" applyFill="1" applyBorder="1" applyAlignment="1">
      <alignment horizontal="center" vertical="center" wrapText="1"/>
    </xf>
    <xf numFmtId="2" fontId="82" fillId="3" borderId="2" xfId="0" applyNumberFormat="1" applyFont="1" applyFill="1" applyBorder="1" applyAlignment="1">
      <alignment horizontal="center" vertical="top" wrapText="1"/>
    </xf>
    <xf numFmtId="2" fontId="82" fillId="3" borderId="2" xfId="16" applyNumberFormat="1" applyFont="1" applyFill="1" applyBorder="1" applyAlignment="1">
      <alignment horizontal="left" vertical="center" wrapText="1"/>
    </xf>
    <xf numFmtId="2" fontId="82" fillId="3" borderId="2" xfId="0" applyNumberFormat="1" applyFont="1" applyFill="1" applyBorder="1" applyAlignment="1">
      <alignment horizontal="center" vertical="center" wrapText="1"/>
    </xf>
    <xf numFmtId="2" fontId="82" fillId="3" borderId="2" xfId="16" applyNumberFormat="1" applyFont="1" applyFill="1" applyBorder="1" applyAlignment="1">
      <alignment horizontal="left" vertical="center"/>
    </xf>
    <xf numFmtId="0" fontId="83" fillId="3" borderId="0" xfId="0" applyFont="1" applyFill="1" applyAlignment="1">
      <alignment vertical="center"/>
    </xf>
    <xf numFmtId="1" fontId="83" fillId="3" borderId="0" xfId="0" applyNumberFormat="1" applyFont="1" applyFill="1" applyAlignment="1">
      <alignment vertical="center"/>
    </xf>
    <xf numFmtId="0" fontId="83" fillId="3" borderId="0" xfId="0" applyFont="1" applyFill="1" applyAlignment="1">
      <alignment horizontal="center" vertical="center"/>
    </xf>
    <xf numFmtId="0" fontId="85" fillId="0" borderId="0" xfId="0" applyFont="1" applyAlignment="1">
      <alignment horizontal="left" vertical="center" indent="1"/>
    </xf>
    <xf numFmtId="0" fontId="84" fillId="0" borderId="0" xfId="0" applyFont="1"/>
    <xf numFmtId="0" fontId="86" fillId="3" borderId="0" xfId="0" applyFont="1" applyFill="1" applyAlignment="1">
      <alignment horizontal="left" vertical="center"/>
    </xf>
    <xf numFmtId="0" fontId="82" fillId="3" borderId="2" xfId="0" applyFont="1" applyFill="1" applyBorder="1" applyAlignment="1">
      <alignment horizontal="left"/>
    </xf>
    <xf numFmtId="17" fontId="82" fillId="3" borderId="2" xfId="0" applyNumberFormat="1" applyFont="1" applyFill="1" applyBorder="1" applyAlignment="1">
      <alignment horizontal="center" vertical="center"/>
    </xf>
    <xf numFmtId="9" fontId="83" fillId="3" borderId="2" xfId="0" applyNumberFormat="1" applyFont="1" applyFill="1" applyBorder="1" applyAlignment="1">
      <alignment horizontal="center" vertical="center"/>
    </xf>
    <xf numFmtId="9" fontId="83" fillId="3" borderId="2" xfId="0" applyNumberFormat="1" applyFont="1" applyFill="1" applyBorder="1" applyAlignment="1">
      <alignment vertical="center" wrapText="1"/>
    </xf>
    <xf numFmtId="9" fontId="83" fillId="3" borderId="2" xfId="0" applyNumberFormat="1" applyFont="1" applyFill="1" applyBorder="1" applyAlignment="1">
      <alignment horizontal="center" vertical="center" wrapText="1"/>
    </xf>
    <xf numFmtId="0" fontId="83" fillId="3" borderId="2" xfId="0" applyFont="1" applyFill="1" applyBorder="1" applyAlignment="1">
      <alignment vertical="center" wrapText="1"/>
    </xf>
    <xf numFmtId="0" fontId="87" fillId="3" borderId="0" xfId="0" applyFont="1" applyFill="1" applyAlignment="1">
      <alignment horizontal="center" vertical="center"/>
    </xf>
    <xf numFmtId="0" fontId="87" fillId="3" borderId="0" xfId="0" applyFont="1" applyFill="1" applyAlignment="1">
      <alignment vertical="center"/>
    </xf>
    <xf numFmtId="9" fontId="82" fillId="3" borderId="2" xfId="0" applyNumberFormat="1" applyFont="1" applyFill="1" applyBorder="1" applyAlignment="1">
      <alignment horizontal="center" vertical="top" wrapText="1"/>
    </xf>
    <xf numFmtId="0" fontId="82" fillId="3" borderId="0" xfId="0" applyFont="1" applyFill="1" applyAlignment="1">
      <alignment vertical="center"/>
    </xf>
    <xf numFmtId="0" fontId="0" fillId="0" borderId="0" xfId="0" applyAlignment="1">
      <alignment horizontal="left" vertical="top"/>
    </xf>
    <xf numFmtId="1" fontId="92" fillId="9" borderId="6" xfId="0" applyNumberFormat="1" applyFont="1" applyFill="1" applyBorder="1" applyAlignment="1">
      <alignment horizontal="center" vertical="center" shrinkToFit="1"/>
    </xf>
    <xf numFmtId="0" fontId="93" fillId="9" borderId="7" xfId="0" applyFont="1" applyFill="1" applyBorder="1" applyAlignment="1">
      <alignment horizontal="center" vertical="center" wrapText="1"/>
    </xf>
    <xf numFmtId="168" fontId="0" fillId="9" borderId="7" xfId="1" applyNumberFormat="1" applyFont="1" applyFill="1" applyBorder="1" applyAlignment="1">
      <alignment horizontal="center" vertical="center" wrapText="1"/>
    </xf>
    <xf numFmtId="0" fontId="0" fillId="9" borderId="7" xfId="0" applyFill="1" applyBorder="1" applyAlignment="1">
      <alignment horizontal="left" vertical="center" wrapText="1"/>
    </xf>
    <xf numFmtId="0" fontId="0" fillId="9" borderId="7" xfId="0" applyFill="1" applyBorder="1" applyAlignment="1">
      <alignment horizontal="left" vertical="top"/>
    </xf>
    <xf numFmtId="1" fontId="92" fillId="9" borderId="7" xfId="0" applyNumberFormat="1" applyFont="1" applyFill="1" applyBorder="1" applyAlignment="1">
      <alignment horizontal="center" vertical="center" shrinkToFit="1"/>
    </xf>
    <xf numFmtId="0" fontId="0" fillId="0" borderId="8" xfId="0" applyBorder="1" applyAlignment="1">
      <alignment horizontal="left" vertical="center" wrapText="1"/>
    </xf>
    <xf numFmtId="0" fontId="0" fillId="0" borderId="2" xfId="0" applyBorder="1" applyAlignment="1">
      <alignment horizontal="left" vertical="center" wrapText="1"/>
    </xf>
    <xf numFmtId="168" fontId="0" fillId="0" borderId="2" xfId="1" applyNumberFormat="1" applyFont="1" applyBorder="1" applyAlignment="1">
      <alignment horizontal="center" vertical="center" wrapText="1"/>
    </xf>
    <xf numFmtId="2" fontId="94" fillId="0" borderId="2" xfId="0" applyNumberFormat="1" applyFont="1" applyBorder="1" applyAlignment="1">
      <alignment horizontal="center" vertical="center" shrinkToFit="1"/>
    </xf>
    <xf numFmtId="0" fontId="0" fillId="0" borderId="2" xfId="0" applyBorder="1" applyAlignment="1">
      <alignment horizontal="center" vertical="center"/>
    </xf>
    <xf numFmtId="0" fontId="0" fillId="0" borderId="2" xfId="0" applyBorder="1" applyAlignment="1">
      <alignment horizontal="center" vertical="center" wrapText="1"/>
    </xf>
    <xf numFmtId="1" fontId="92" fillId="0" borderId="8" xfId="0" applyNumberFormat="1" applyFont="1" applyBorder="1" applyAlignment="1">
      <alignment horizontal="center" vertical="center" shrinkToFit="1"/>
    </xf>
    <xf numFmtId="0" fontId="93" fillId="0" borderId="2" xfId="0" applyFont="1" applyBorder="1" applyAlignment="1">
      <alignment horizontal="center" vertical="center" wrapText="1"/>
    </xf>
    <xf numFmtId="1" fontId="92" fillId="0" borderId="2" xfId="0" applyNumberFormat="1" applyFont="1" applyBorder="1" applyAlignment="1">
      <alignment horizontal="center" vertical="center" shrinkToFit="1"/>
    </xf>
    <xf numFmtId="1" fontId="92" fillId="9" borderId="8" xfId="0" applyNumberFormat="1" applyFont="1" applyFill="1" applyBorder="1" applyAlignment="1">
      <alignment horizontal="center" vertical="center" shrinkToFit="1"/>
    </xf>
    <xf numFmtId="0" fontId="93" fillId="9" borderId="2" xfId="0" applyFont="1" applyFill="1" applyBorder="1" applyAlignment="1">
      <alignment horizontal="center" vertical="center" wrapText="1"/>
    </xf>
    <xf numFmtId="168" fontId="0" fillId="9" borderId="2" xfId="1" applyNumberFormat="1" applyFont="1" applyFill="1" applyBorder="1" applyAlignment="1">
      <alignment horizontal="center" vertical="center" wrapText="1"/>
    </xf>
    <xf numFmtId="0" fontId="0" fillId="9" borderId="2" xfId="0" applyFill="1" applyBorder="1" applyAlignment="1">
      <alignment horizontal="left" vertical="center" wrapText="1"/>
    </xf>
    <xf numFmtId="0" fontId="0" fillId="9" borderId="2" xfId="0" applyFill="1" applyBorder="1" applyAlignment="1">
      <alignment horizontal="left" vertical="top"/>
    </xf>
    <xf numFmtId="1" fontId="92" fillId="9" borderId="2" xfId="0" applyNumberFormat="1" applyFont="1" applyFill="1" applyBorder="1" applyAlignment="1">
      <alignment horizontal="center" vertical="center" shrinkToFit="1"/>
    </xf>
    <xf numFmtId="168" fontId="94" fillId="0" borderId="2" xfId="1" applyNumberFormat="1" applyFont="1" applyBorder="1" applyAlignment="1">
      <alignment horizontal="center" vertical="center" shrinkToFit="1"/>
    </xf>
    <xf numFmtId="168" fontId="94" fillId="9" borderId="2" xfId="1" applyNumberFormat="1" applyFont="1" applyFill="1" applyBorder="1" applyAlignment="1">
      <alignment horizontal="center" vertical="center" shrinkToFit="1"/>
    </xf>
    <xf numFmtId="1" fontId="91" fillId="8" borderId="11" xfId="0" applyNumberFormat="1" applyFont="1" applyFill="1" applyBorder="1" applyAlignment="1">
      <alignment horizontal="center" vertical="center"/>
    </xf>
    <xf numFmtId="168" fontId="0" fillId="9" borderId="7" xfId="1" applyNumberFormat="1" applyFont="1" applyFill="1" applyBorder="1" applyAlignment="1">
      <alignment horizontal="center" vertical="center"/>
    </xf>
    <xf numFmtId="0" fontId="96" fillId="9" borderId="7" xfId="0" applyFont="1" applyFill="1" applyBorder="1" applyAlignment="1">
      <alignment horizontal="center" vertical="top" wrapText="1"/>
    </xf>
    <xf numFmtId="0" fontId="97" fillId="9" borderId="7" xfId="0" applyFont="1" applyFill="1" applyBorder="1" applyAlignment="1">
      <alignment horizontal="center" vertical="center" wrapText="1"/>
    </xf>
    <xf numFmtId="2" fontId="92" fillId="9" borderId="7" xfId="0" applyNumberFormat="1" applyFont="1" applyFill="1" applyBorder="1" applyAlignment="1">
      <alignment horizontal="center" vertical="top" shrinkToFit="1"/>
    </xf>
    <xf numFmtId="168" fontId="0" fillId="0" borderId="2" xfId="1" applyNumberFormat="1" applyFont="1" applyBorder="1" applyAlignment="1">
      <alignment horizontal="center" vertical="center"/>
    </xf>
    <xf numFmtId="0" fontId="0" fillId="0" borderId="2" xfId="0" applyBorder="1" applyAlignment="1">
      <alignment horizontal="left" vertical="top"/>
    </xf>
    <xf numFmtId="0" fontId="96" fillId="0" borderId="2" xfId="0" applyFont="1" applyBorder="1" applyAlignment="1">
      <alignment horizontal="left" wrapText="1"/>
    </xf>
    <xf numFmtId="2" fontId="92" fillId="0" borderId="2" xfId="0" applyNumberFormat="1" applyFont="1" applyBorder="1" applyAlignment="1">
      <alignment horizontal="center" vertical="top" shrinkToFit="1"/>
    </xf>
    <xf numFmtId="168" fontId="0" fillId="9" borderId="2" xfId="1" applyNumberFormat="1" applyFont="1" applyFill="1" applyBorder="1" applyAlignment="1">
      <alignment horizontal="center" vertical="center"/>
    </xf>
    <xf numFmtId="2" fontId="92" fillId="9" borderId="2" xfId="0" applyNumberFormat="1" applyFont="1" applyFill="1" applyBorder="1" applyAlignment="1">
      <alignment horizontal="center" vertical="top" shrinkToFit="1"/>
    </xf>
    <xf numFmtId="0" fontId="96" fillId="3" borderId="2" xfId="0" applyFont="1" applyFill="1" applyBorder="1" applyAlignment="1">
      <alignment horizontal="center" vertical="top" wrapText="1"/>
    </xf>
    <xf numFmtId="167" fontId="94" fillId="9" borderId="7" xfId="0" applyNumberFormat="1" applyFont="1" applyFill="1" applyBorder="1" applyAlignment="1">
      <alignment horizontal="center" vertical="top" shrinkToFit="1"/>
    </xf>
    <xf numFmtId="1" fontId="94" fillId="9" borderId="7" xfId="0" applyNumberFormat="1" applyFont="1" applyFill="1" applyBorder="1" applyAlignment="1">
      <alignment horizontal="center" vertical="top" shrinkToFit="1"/>
    </xf>
    <xf numFmtId="1" fontId="92" fillId="9" borderId="7" xfId="0" applyNumberFormat="1" applyFont="1" applyFill="1" applyBorder="1" applyAlignment="1">
      <alignment horizontal="center" vertical="top" shrinkToFit="1"/>
    </xf>
    <xf numFmtId="167" fontId="94" fillId="0" borderId="2" xfId="0" applyNumberFormat="1" applyFont="1" applyBorder="1" applyAlignment="1">
      <alignment horizontal="center" vertical="top" shrinkToFit="1"/>
    </xf>
    <xf numFmtId="1" fontId="94" fillId="0" borderId="2" xfId="0" applyNumberFormat="1" applyFont="1" applyBorder="1" applyAlignment="1">
      <alignment horizontal="center" vertical="top" shrinkToFit="1"/>
    </xf>
    <xf numFmtId="1" fontId="92" fillId="0" borderId="2" xfId="0" applyNumberFormat="1" applyFont="1" applyBorder="1" applyAlignment="1">
      <alignment horizontal="center" vertical="top" shrinkToFit="1"/>
    </xf>
    <xf numFmtId="167" fontId="94" fillId="9" borderId="2" xfId="0" applyNumberFormat="1" applyFont="1" applyFill="1" applyBorder="1" applyAlignment="1">
      <alignment horizontal="center" vertical="top" shrinkToFit="1"/>
    </xf>
    <xf numFmtId="1" fontId="94" fillId="9" borderId="2" xfId="0" applyNumberFormat="1" applyFont="1" applyFill="1" applyBorder="1" applyAlignment="1">
      <alignment horizontal="center" vertical="top" shrinkToFit="1"/>
    </xf>
    <xf numFmtId="1" fontId="92" fillId="9" borderId="2" xfId="0" applyNumberFormat="1" applyFont="1" applyFill="1" applyBorder="1" applyAlignment="1">
      <alignment horizontal="center" vertical="top" shrinkToFit="1"/>
    </xf>
    <xf numFmtId="0" fontId="0" fillId="8" borderId="7" xfId="0" applyFill="1" applyBorder="1"/>
    <xf numFmtId="0" fontId="0" fillId="8" borderId="13" xfId="0" applyFill="1" applyBorder="1"/>
    <xf numFmtId="169" fontId="91" fillId="8" borderId="11" xfId="0" applyNumberFormat="1" applyFont="1" applyFill="1" applyBorder="1" applyAlignment="1">
      <alignment horizontal="center" vertical="center"/>
    </xf>
    <xf numFmtId="169" fontId="91" fillId="8" borderId="16" xfId="0" applyNumberFormat="1" applyFont="1" applyFill="1" applyBorder="1" applyAlignment="1">
      <alignment horizontal="center" vertical="center"/>
    </xf>
    <xf numFmtId="0" fontId="96" fillId="9" borderId="7" xfId="0" applyFont="1" applyFill="1" applyBorder="1" applyAlignment="1">
      <alignment horizontal="left" wrapText="1"/>
    </xf>
    <xf numFmtId="169" fontId="98" fillId="9" borderId="7" xfId="0" applyNumberFormat="1" applyFont="1" applyFill="1" applyBorder="1" applyAlignment="1">
      <alignment horizontal="center" vertical="top" shrinkToFit="1"/>
    </xf>
    <xf numFmtId="169" fontId="94" fillId="9" borderId="13" xfId="0" applyNumberFormat="1" applyFont="1" applyFill="1" applyBorder="1" applyAlignment="1">
      <alignment horizontal="center" vertical="top" shrinkToFit="1"/>
    </xf>
    <xf numFmtId="0" fontId="93" fillId="0" borderId="2" xfId="0" applyFont="1" applyBorder="1" applyAlignment="1">
      <alignment horizontal="center" vertical="top" wrapText="1"/>
    </xf>
    <xf numFmtId="0" fontId="99" fillId="0" borderId="2" xfId="0" applyFont="1" applyBorder="1" applyAlignment="1">
      <alignment horizontal="left" wrapText="1"/>
    </xf>
    <xf numFmtId="0" fontId="96" fillId="0" borderId="14" xfId="0" applyFont="1" applyBorder="1" applyAlignment="1">
      <alignment horizontal="left" wrapText="1"/>
    </xf>
    <xf numFmtId="169" fontId="98" fillId="0" borderId="2" xfId="0" applyNumberFormat="1" applyFont="1" applyBorder="1" applyAlignment="1">
      <alignment horizontal="center" vertical="top" shrinkToFit="1"/>
    </xf>
    <xf numFmtId="169" fontId="94" fillId="0" borderId="14" xfId="0" applyNumberFormat="1" applyFont="1" applyBorder="1" applyAlignment="1">
      <alignment horizontal="center" vertical="top" shrinkToFit="1"/>
    </xf>
    <xf numFmtId="0" fontId="96" fillId="9" borderId="2" xfId="0" applyFont="1" applyFill="1" applyBorder="1" applyAlignment="1">
      <alignment horizontal="left" wrapText="1"/>
    </xf>
    <xf numFmtId="169" fontId="98" fillId="9" borderId="2" xfId="0" applyNumberFormat="1" applyFont="1" applyFill="1" applyBorder="1" applyAlignment="1">
      <alignment horizontal="center" vertical="top" shrinkToFit="1"/>
    </xf>
    <xf numFmtId="169" fontId="94" fillId="9" borderId="14" xfId="0" applyNumberFormat="1" applyFont="1" applyFill="1" applyBorder="1" applyAlignment="1">
      <alignment horizontal="center" vertical="top" shrinkToFit="1"/>
    </xf>
    <xf numFmtId="0" fontId="0" fillId="0" borderId="2" xfId="0" applyBorder="1" applyAlignment="1">
      <alignment horizontal="center" vertical="top" wrapText="1"/>
    </xf>
    <xf numFmtId="0" fontId="0" fillId="9" borderId="2" xfId="0" applyFill="1" applyBorder="1" applyAlignment="1">
      <alignment vertical="top"/>
    </xf>
    <xf numFmtId="1" fontId="92" fillId="9" borderId="10" xfId="0" applyNumberFormat="1" applyFont="1" applyFill="1" applyBorder="1" applyAlignment="1">
      <alignment horizontal="center" vertical="center" shrinkToFit="1"/>
    </xf>
    <xf numFmtId="0" fontId="93" fillId="9" borderId="11" xfId="0" applyFont="1" applyFill="1" applyBorder="1" applyAlignment="1">
      <alignment horizontal="center" vertical="center" wrapText="1"/>
    </xf>
    <xf numFmtId="168" fontId="0" fillId="9" borderId="11" xfId="1" applyNumberFormat="1" applyFont="1" applyFill="1" applyBorder="1" applyAlignment="1">
      <alignment horizontal="center" vertical="center" wrapText="1"/>
    </xf>
    <xf numFmtId="0" fontId="0" fillId="9" borderId="11" xfId="0" applyFill="1" applyBorder="1" applyAlignment="1">
      <alignment horizontal="left" vertical="center" wrapText="1"/>
    </xf>
    <xf numFmtId="0" fontId="0" fillId="9" borderId="11" xfId="0" applyFill="1" applyBorder="1" applyAlignment="1">
      <alignment horizontal="left" vertical="top"/>
    </xf>
    <xf numFmtId="1" fontId="92" fillId="9" borderId="11" xfId="0" applyNumberFormat="1" applyFont="1" applyFill="1" applyBorder="1" applyAlignment="1">
      <alignment horizontal="center" vertical="center" shrinkToFit="1"/>
    </xf>
    <xf numFmtId="0" fontId="100" fillId="0" borderId="0" xfId="0" applyFont="1" applyAlignment="1">
      <alignment horizontal="left" vertical="top"/>
    </xf>
    <xf numFmtId="168" fontId="0" fillId="9" borderId="11" xfId="1" applyNumberFormat="1" applyFont="1" applyFill="1" applyBorder="1" applyAlignment="1">
      <alignment horizontal="center" vertical="center"/>
    </xf>
    <xf numFmtId="0" fontId="97" fillId="9" borderId="11" xfId="0" applyFont="1" applyFill="1" applyBorder="1" applyAlignment="1">
      <alignment horizontal="center" vertical="center" wrapText="1"/>
    </xf>
    <xf numFmtId="2" fontId="92" fillId="9" borderId="11" xfId="0" applyNumberFormat="1" applyFont="1" applyFill="1" applyBorder="1" applyAlignment="1">
      <alignment horizontal="center" vertical="top" shrinkToFit="1"/>
    </xf>
    <xf numFmtId="167" fontId="94" fillId="9" borderId="11" xfId="0" applyNumberFormat="1" applyFont="1" applyFill="1" applyBorder="1" applyAlignment="1">
      <alignment horizontal="center" vertical="top" shrinkToFit="1"/>
    </xf>
    <xf numFmtId="1" fontId="94" fillId="9" borderId="11" xfId="0" applyNumberFormat="1" applyFont="1" applyFill="1" applyBorder="1" applyAlignment="1">
      <alignment horizontal="center" vertical="top" shrinkToFit="1"/>
    </xf>
    <xf numFmtId="1" fontId="92" fillId="9" borderId="11" xfId="0" applyNumberFormat="1" applyFont="1" applyFill="1" applyBorder="1" applyAlignment="1">
      <alignment horizontal="center" vertical="top" shrinkToFit="1"/>
    </xf>
    <xf numFmtId="0" fontId="96" fillId="0" borderId="2" xfId="0" applyFont="1" applyBorder="1" applyAlignment="1">
      <alignment horizontal="center" vertical="top" wrapText="1"/>
    </xf>
    <xf numFmtId="0" fontId="96" fillId="9" borderId="11" xfId="0" applyFont="1" applyFill="1" applyBorder="1" applyAlignment="1">
      <alignment horizontal="left" wrapText="1"/>
    </xf>
    <xf numFmtId="169" fontId="98" fillId="9" borderId="11" xfId="0" applyNumberFormat="1" applyFont="1" applyFill="1" applyBorder="1" applyAlignment="1">
      <alignment horizontal="center" vertical="top" shrinkToFit="1"/>
    </xf>
    <xf numFmtId="169" fontId="94" fillId="9" borderId="16" xfId="0" applyNumberFormat="1" applyFont="1" applyFill="1" applyBorder="1" applyAlignment="1">
      <alignment horizontal="center" vertical="top" shrinkToFit="1"/>
    </xf>
    <xf numFmtId="0" fontId="104" fillId="0" borderId="21" xfId="0" applyFont="1" applyBorder="1" applyAlignment="1">
      <alignment horizontal="center" vertical="center"/>
    </xf>
    <xf numFmtId="0" fontId="104" fillId="0" borderId="22" xfId="0" applyFont="1" applyBorder="1" applyAlignment="1">
      <alignment horizontal="center" vertical="center"/>
    </xf>
    <xf numFmtId="0" fontId="104" fillId="0" borderId="0" xfId="0" applyFont="1" applyAlignment="1">
      <alignment horizontal="center" vertical="center"/>
    </xf>
    <xf numFmtId="0" fontId="104" fillId="10" borderId="2" xfId="0" applyFont="1" applyFill="1" applyBorder="1" applyAlignment="1">
      <alignment horizontal="center" vertical="center"/>
    </xf>
    <xf numFmtId="0" fontId="104" fillId="0" borderId="20" xfId="0" applyFont="1" applyBorder="1" applyAlignment="1">
      <alignment horizontal="center" vertical="center"/>
    </xf>
    <xf numFmtId="0" fontId="104" fillId="0" borderId="2" xfId="0" applyFont="1" applyBorder="1" applyAlignment="1">
      <alignment horizontal="center" vertical="center"/>
    </xf>
    <xf numFmtId="167" fontId="104" fillId="0" borderId="2" xfId="0" applyNumberFormat="1" applyFont="1" applyBorder="1" applyAlignment="1">
      <alignment horizontal="center" vertical="center"/>
    </xf>
    <xf numFmtId="0" fontId="106" fillId="0" borderId="20" xfId="0" applyFont="1" applyBorder="1" applyAlignment="1">
      <alignment horizontal="center" vertical="center"/>
    </xf>
    <xf numFmtId="0" fontId="106" fillId="0" borderId="0" xfId="0" applyFont="1" applyAlignment="1">
      <alignment horizontal="center" vertical="center"/>
    </xf>
    <xf numFmtId="2" fontId="106" fillId="0" borderId="20" xfId="0" applyNumberFormat="1" applyFont="1" applyBorder="1" applyAlignment="1">
      <alignment horizontal="center" vertical="center"/>
    </xf>
    <xf numFmtId="2" fontId="106" fillId="0" borderId="0" xfId="0" applyNumberFormat="1" applyFont="1" applyAlignment="1">
      <alignment horizontal="center" vertical="center"/>
    </xf>
    <xf numFmtId="0" fontId="107" fillId="0" borderId="20" xfId="0" applyFont="1" applyBorder="1" applyAlignment="1">
      <alignment horizontal="center" vertical="center"/>
    </xf>
    <xf numFmtId="0" fontId="106" fillId="0" borderId="29" xfId="0" applyFont="1" applyBorder="1" applyAlignment="1">
      <alignment horizontal="center" vertical="center"/>
    </xf>
    <xf numFmtId="0" fontId="108" fillId="0" borderId="30" xfId="0" applyFont="1" applyBorder="1" applyAlignment="1">
      <alignment horizontal="center" vertical="center"/>
    </xf>
    <xf numFmtId="0" fontId="106" fillId="0" borderId="31" xfId="0" applyFont="1" applyBorder="1" applyAlignment="1">
      <alignment horizontal="center" vertical="center"/>
    </xf>
    <xf numFmtId="0" fontId="107" fillId="0" borderId="30" xfId="0" applyFont="1" applyBorder="1" applyAlignment="1">
      <alignment horizontal="center" vertical="center"/>
    </xf>
    <xf numFmtId="0" fontId="106" fillId="0" borderId="30" xfId="0" applyFont="1" applyBorder="1" applyAlignment="1">
      <alignment horizontal="center" vertical="center"/>
    </xf>
    <xf numFmtId="0" fontId="108" fillId="0" borderId="20" xfId="0" applyFont="1" applyBorder="1" applyAlignment="1">
      <alignment horizontal="center" vertical="center"/>
    </xf>
    <xf numFmtId="0" fontId="109" fillId="0" borderId="0" xfId="0" applyFont="1"/>
    <xf numFmtId="0" fontId="108" fillId="0" borderId="0" xfId="0" applyFont="1" applyAlignment="1">
      <alignment horizontal="center" vertical="center"/>
    </xf>
    <xf numFmtId="44" fontId="106" fillId="0" borderId="0" xfId="2" applyFont="1" applyFill="1" applyBorder="1" applyAlignment="1">
      <alignment horizontal="center" vertical="center"/>
    </xf>
    <xf numFmtId="0" fontId="108" fillId="3" borderId="20" xfId="0" applyFont="1" applyFill="1" applyBorder="1" applyAlignment="1">
      <alignment horizontal="center" vertical="center"/>
    </xf>
    <xf numFmtId="0" fontId="108" fillId="3" borderId="0" xfId="0" applyFont="1" applyFill="1" applyAlignment="1">
      <alignment horizontal="center" vertical="center"/>
    </xf>
    <xf numFmtId="44" fontId="106" fillId="3" borderId="0" xfId="2" applyFont="1" applyFill="1" applyBorder="1" applyAlignment="1">
      <alignment horizontal="center" vertical="center"/>
    </xf>
    <xf numFmtId="0" fontId="106" fillId="3" borderId="0" xfId="0" applyFont="1" applyFill="1" applyAlignment="1">
      <alignment horizontal="center" vertical="center"/>
    </xf>
    <xf numFmtId="0" fontId="106" fillId="3" borderId="26" xfId="0" applyFont="1" applyFill="1" applyBorder="1" applyAlignment="1">
      <alignment horizontal="center" vertical="center"/>
    </xf>
    <xf numFmtId="0" fontId="106" fillId="3" borderId="32" xfId="0" applyFont="1" applyFill="1" applyBorder="1" applyAlignment="1">
      <alignment horizontal="center" vertical="center"/>
    </xf>
    <xf numFmtId="0" fontId="106" fillId="0" borderId="23" xfId="0" applyFont="1" applyBorder="1" applyAlignment="1">
      <alignment horizontal="center" vertical="center"/>
    </xf>
    <xf numFmtId="0" fontId="106" fillId="3" borderId="5" xfId="0" applyFont="1" applyFill="1" applyBorder="1" applyAlignment="1">
      <alignment horizontal="center" vertical="center"/>
    </xf>
    <xf numFmtId="0" fontId="108" fillId="0" borderId="0" xfId="0" applyFont="1" applyAlignment="1">
      <alignment vertical="center"/>
    </xf>
    <xf numFmtId="0" fontId="106" fillId="0" borderId="0" xfId="0" applyFont="1" applyAlignment="1">
      <alignment vertical="center"/>
    </xf>
    <xf numFmtId="2" fontId="106" fillId="3" borderId="0" xfId="0" applyNumberFormat="1" applyFont="1" applyFill="1" applyAlignment="1">
      <alignment horizontal="center" vertical="center"/>
    </xf>
    <xf numFmtId="0" fontId="110" fillId="11" borderId="30" xfId="0" applyFont="1" applyFill="1" applyBorder="1" applyAlignment="1">
      <alignment horizontal="center" vertical="center"/>
    </xf>
    <xf numFmtId="0" fontId="106" fillId="11" borderId="30" xfId="0" applyFont="1" applyFill="1" applyBorder="1" applyAlignment="1">
      <alignment horizontal="center" vertical="center"/>
    </xf>
    <xf numFmtId="0" fontId="108" fillId="0" borderId="32" xfId="0" applyFont="1" applyBorder="1" applyAlignment="1">
      <alignment horizontal="center" vertical="center"/>
    </xf>
    <xf numFmtId="0" fontId="111" fillId="0" borderId="0" xfId="0" applyFont="1" applyAlignment="1">
      <alignment horizontal="center" vertical="center"/>
    </xf>
    <xf numFmtId="0" fontId="106" fillId="0" borderId="0" xfId="0" applyFont="1" applyAlignment="1">
      <alignment horizontal="center" vertical="top"/>
    </xf>
    <xf numFmtId="0" fontId="106" fillId="0" borderId="34" xfId="0" applyFont="1" applyBorder="1" applyAlignment="1">
      <alignment horizontal="center" vertical="center"/>
    </xf>
    <xf numFmtId="0" fontId="112" fillId="3" borderId="22" xfId="0" applyFont="1" applyFill="1" applyBorder="1" applyAlignment="1">
      <alignment horizontal="center" vertical="center"/>
    </xf>
    <xf numFmtId="0" fontId="0" fillId="0" borderId="24" xfId="0" applyBorder="1"/>
    <xf numFmtId="0" fontId="104" fillId="3" borderId="0" xfId="0" applyFont="1" applyFill="1" applyAlignment="1">
      <alignment horizontal="center" vertical="center"/>
    </xf>
    <xf numFmtId="0" fontId="112" fillId="3" borderId="0" xfId="0" applyFont="1" applyFill="1" applyAlignment="1">
      <alignment horizontal="center" vertical="center"/>
    </xf>
    <xf numFmtId="0" fontId="0" fillId="0" borderId="35" xfId="0" applyBorder="1"/>
    <xf numFmtId="1" fontId="104" fillId="0" borderId="2" xfId="0" applyNumberFormat="1" applyFont="1" applyBorder="1" applyAlignment="1">
      <alignment horizontal="center" vertical="center"/>
    </xf>
    <xf numFmtId="1" fontId="104" fillId="3" borderId="0" xfId="0" applyNumberFormat="1" applyFont="1" applyFill="1" applyAlignment="1">
      <alignment horizontal="center" vertical="center"/>
    </xf>
    <xf numFmtId="0" fontId="113" fillId="3" borderId="0" xfId="0" applyFont="1" applyFill="1" applyAlignment="1">
      <alignment horizontal="center" vertical="center"/>
    </xf>
    <xf numFmtId="2" fontId="113" fillId="3" borderId="0" xfId="0" applyNumberFormat="1" applyFont="1" applyFill="1" applyAlignment="1">
      <alignment horizontal="center" vertical="center"/>
    </xf>
    <xf numFmtId="0" fontId="106" fillId="0" borderId="32" xfId="0" applyFont="1" applyBorder="1" applyAlignment="1">
      <alignment horizontal="center" vertical="center"/>
    </xf>
    <xf numFmtId="0" fontId="113" fillId="3" borderId="32" xfId="0" applyFont="1" applyFill="1" applyBorder="1" applyAlignment="1">
      <alignment horizontal="center" vertical="center"/>
    </xf>
    <xf numFmtId="0" fontId="0" fillId="0" borderId="27" xfId="0" applyBorder="1"/>
    <xf numFmtId="0" fontId="106" fillId="0" borderId="5" xfId="0" applyFont="1" applyBorder="1" applyAlignment="1">
      <alignment horizontal="center" vertical="center"/>
    </xf>
    <xf numFmtId="0" fontId="113" fillId="3" borderId="24" xfId="0" applyFont="1" applyFill="1" applyBorder="1" applyAlignment="1">
      <alignment horizontal="center" vertical="center"/>
    </xf>
    <xf numFmtId="0" fontId="113" fillId="3" borderId="35" xfId="0" applyFont="1" applyFill="1" applyBorder="1" applyAlignment="1">
      <alignment horizontal="center" vertical="center"/>
    </xf>
    <xf numFmtId="2" fontId="113" fillId="3" borderId="35" xfId="0" applyNumberFormat="1" applyFont="1" applyFill="1" applyBorder="1" applyAlignment="1">
      <alignment horizontal="center" vertical="center"/>
    </xf>
    <xf numFmtId="0" fontId="108" fillId="0" borderId="35" xfId="0" applyFont="1" applyBorder="1" applyAlignment="1">
      <alignment horizontal="center" vertical="center"/>
    </xf>
    <xf numFmtId="44" fontId="106" fillId="0" borderId="35" xfId="2" applyFont="1" applyFill="1" applyBorder="1" applyAlignment="1">
      <alignment horizontal="center" vertical="center"/>
    </xf>
    <xf numFmtId="0" fontId="107" fillId="0" borderId="36" xfId="0" applyFont="1" applyBorder="1" applyAlignment="1">
      <alignment horizontal="center" vertical="center"/>
    </xf>
    <xf numFmtId="0" fontId="106" fillId="0" borderId="37" xfId="0" applyFont="1" applyBorder="1" applyAlignment="1">
      <alignment horizontal="center" vertical="center"/>
    </xf>
    <xf numFmtId="0" fontId="108" fillId="3" borderId="35" xfId="0" applyFont="1" applyFill="1" applyBorder="1" applyAlignment="1">
      <alignment horizontal="center" vertical="center"/>
    </xf>
    <xf numFmtId="44" fontId="114" fillId="3" borderId="0" xfId="2" applyFont="1" applyFill="1" applyBorder="1" applyAlignment="1">
      <alignment horizontal="center" vertical="center"/>
    </xf>
    <xf numFmtId="0" fontId="106" fillId="11" borderId="38" xfId="0" applyFont="1" applyFill="1" applyBorder="1" applyAlignment="1">
      <alignment horizontal="center" vertical="center"/>
    </xf>
    <xf numFmtId="0" fontId="106" fillId="0" borderId="38" xfId="0" applyFont="1" applyBorder="1" applyAlignment="1">
      <alignment horizontal="center" vertical="center"/>
    </xf>
    <xf numFmtId="0" fontId="0" fillId="0" borderId="20" xfId="0" applyBorder="1"/>
    <xf numFmtId="0" fontId="0" fillId="0" borderId="0" xfId="0" applyAlignment="1">
      <alignment horizontal="center"/>
    </xf>
    <xf numFmtId="0" fontId="106" fillId="0" borderId="39" xfId="0" applyFont="1" applyBorder="1" applyAlignment="1">
      <alignment horizontal="center" vertical="center"/>
    </xf>
    <xf numFmtId="0" fontId="108" fillId="9" borderId="30" xfId="0" applyFont="1" applyFill="1" applyBorder="1" applyAlignment="1">
      <alignment horizontal="center" vertical="center"/>
    </xf>
    <xf numFmtId="0" fontId="115" fillId="0" borderId="0" xfId="0" applyFont="1" applyAlignment="1">
      <alignment horizontal="center"/>
    </xf>
    <xf numFmtId="0" fontId="106" fillId="3" borderId="0" xfId="0" applyFont="1" applyFill="1" applyAlignment="1">
      <alignment vertical="center"/>
    </xf>
    <xf numFmtId="44" fontId="106" fillId="0" borderId="0" xfId="2" applyFont="1" applyFill="1" applyBorder="1" applyAlignment="1">
      <alignment vertical="center"/>
    </xf>
    <xf numFmtId="0" fontId="110" fillId="3" borderId="35" xfId="0" applyFont="1" applyFill="1" applyBorder="1" applyAlignment="1">
      <alignment horizontal="center" vertical="center"/>
    </xf>
    <xf numFmtId="0" fontId="106" fillId="0" borderId="35" xfId="0" applyFont="1" applyBorder="1" applyAlignment="1">
      <alignment horizontal="center" vertical="center"/>
    </xf>
    <xf numFmtId="2" fontId="106" fillId="0" borderId="35" xfId="0" applyNumberFormat="1" applyFont="1" applyBorder="1" applyAlignment="1">
      <alignment horizontal="center" vertical="center"/>
    </xf>
    <xf numFmtId="0" fontId="107" fillId="0" borderId="40" xfId="0" applyFont="1" applyBorder="1" applyAlignment="1">
      <alignment horizontal="center" vertical="center"/>
    </xf>
    <xf numFmtId="0" fontId="106" fillId="0" borderId="40" xfId="0" applyFont="1" applyBorder="1" applyAlignment="1">
      <alignment horizontal="center" vertical="center"/>
    </xf>
    <xf numFmtId="44" fontId="106" fillId="3" borderId="35" xfId="2" applyFont="1" applyFill="1" applyBorder="1" applyAlignment="1">
      <alignment horizontal="center" vertical="center"/>
    </xf>
    <xf numFmtId="0" fontId="106" fillId="0" borderId="35" xfId="0" applyFont="1" applyBorder="1" applyAlignment="1">
      <alignment horizontal="center" vertical="top"/>
    </xf>
    <xf numFmtId="44" fontId="108" fillId="3" borderId="0" xfId="2" applyFont="1" applyFill="1" applyBorder="1" applyAlignment="1">
      <alignment horizontal="center" vertical="center"/>
    </xf>
    <xf numFmtId="0" fontId="107" fillId="0" borderId="41" xfId="0" applyFont="1" applyBorder="1" applyAlignment="1">
      <alignment horizontal="center" vertical="center"/>
    </xf>
    <xf numFmtId="0" fontId="106" fillId="0" borderId="42" xfId="0" applyFont="1" applyBorder="1" applyAlignment="1">
      <alignment horizontal="center" vertical="center"/>
    </xf>
    <xf numFmtId="44" fontId="108" fillId="3" borderId="35" xfId="2" applyFont="1" applyFill="1" applyBorder="1" applyAlignment="1">
      <alignment horizontal="center" vertical="center"/>
    </xf>
    <xf numFmtId="0" fontId="114" fillId="0" borderId="2" xfId="0" applyFont="1" applyBorder="1" applyAlignment="1">
      <alignment horizontal="center" vertical="center"/>
    </xf>
    <xf numFmtId="0" fontId="106" fillId="0" borderId="2" xfId="0" applyFont="1" applyBorder="1" applyAlignment="1">
      <alignment horizontal="center" vertical="center"/>
    </xf>
    <xf numFmtId="0" fontId="115" fillId="12" borderId="26" xfId="0" applyFont="1" applyFill="1" applyBorder="1" applyAlignment="1">
      <alignment horizontal="center"/>
    </xf>
    <xf numFmtId="0" fontId="115" fillId="12" borderId="32" xfId="0" applyFont="1" applyFill="1" applyBorder="1" applyAlignment="1">
      <alignment horizontal="center"/>
    </xf>
    <xf numFmtId="0" fontId="106" fillId="0" borderId="43" xfId="0" applyFont="1" applyBorder="1" applyAlignment="1">
      <alignment horizontal="center" vertical="center"/>
    </xf>
    <xf numFmtId="0" fontId="106" fillId="0" borderId="0" xfId="0" applyFont="1"/>
    <xf numFmtId="0" fontId="106" fillId="0" borderId="0" xfId="0" applyFont="1" applyAlignment="1">
      <alignment horizontal="left" vertical="center"/>
    </xf>
    <xf numFmtId="0" fontId="106" fillId="9" borderId="30" xfId="0" applyFont="1" applyFill="1" applyBorder="1" applyAlignment="1">
      <alignment horizontal="center" vertical="center"/>
    </xf>
    <xf numFmtId="0" fontId="106" fillId="13" borderId="30" xfId="0" applyFont="1" applyFill="1" applyBorder="1" applyAlignment="1">
      <alignment horizontal="center" vertical="center"/>
    </xf>
    <xf numFmtId="0" fontId="110" fillId="3" borderId="30" xfId="0" applyFont="1" applyFill="1" applyBorder="1" applyAlignment="1">
      <alignment horizontal="center" vertical="center"/>
    </xf>
    <xf numFmtId="0" fontId="109" fillId="0" borderId="0" xfId="0" applyFont="1" applyAlignment="1">
      <alignment horizontal="center"/>
    </xf>
    <xf numFmtId="0" fontId="109" fillId="0" borderId="0" xfId="0" applyFont="1" applyAlignment="1">
      <alignment horizontal="left"/>
    </xf>
    <xf numFmtId="0" fontId="109" fillId="0" borderId="0" xfId="0" applyFont="1" applyAlignment="1">
      <alignment horizontal="center" vertical="center"/>
    </xf>
    <xf numFmtId="0" fontId="113" fillId="14" borderId="30" xfId="0" applyFont="1" applyFill="1" applyBorder="1" applyAlignment="1">
      <alignment horizontal="center" vertical="center"/>
    </xf>
    <xf numFmtId="0" fontId="109" fillId="0" borderId="0" xfId="0" applyFont="1" applyAlignment="1">
      <alignment horizontal="right"/>
    </xf>
    <xf numFmtId="49" fontId="109" fillId="0" borderId="0" xfId="0" applyNumberFormat="1" applyFont="1"/>
    <xf numFmtId="0" fontId="110" fillId="0" borderId="0" xfId="12"/>
    <xf numFmtId="0" fontId="110" fillId="0" borderId="0" xfId="27" applyAlignment="1">
      <alignment horizontal="left"/>
    </xf>
    <xf numFmtId="0" fontId="106" fillId="0" borderId="44" xfId="0" applyFont="1" applyBorder="1" applyAlignment="1">
      <alignment horizontal="center" vertical="center"/>
    </xf>
    <xf numFmtId="0" fontId="106" fillId="0" borderId="45" xfId="0" applyFont="1" applyBorder="1" applyAlignment="1">
      <alignment horizontal="center" vertical="center"/>
    </xf>
    <xf numFmtId="0" fontId="109" fillId="0" borderId="45" xfId="0" applyFont="1" applyBorder="1"/>
    <xf numFmtId="0" fontId="109" fillId="0" borderId="45" xfId="0" applyFont="1" applyBorder="1" applyAlignment="1">
      <alignment horizontal="left"/>
    </xf>
    <xf numFmtId="0" fontId="109" fillId="0" borderId="45" xfId="0" applyFont="1" applyBorder="1" applyAlignment="1">
      <alignment horizontal="center" vertical="center"/>
    </xf>
    <xf numFmtId="169" fontId="106" fillId="0" borderId="2" xfId="0" applyNumberFormat="1" applyFont="1" applyBorder="1" applyAlignment="1">
      <alignment horizontal="center" vertical="center"/>
    </xf>
    <xf numFmtId="169" fontId="106" fillId="0" borderId="0" xfId="0" applyNumberFormat="1" applyFont="1" applyAlignment="1">
      <alignment horizontal="center" vertical="center"/>
    </xf>
    <xf numFmtId="0" fontId="110" fillId="0" borderId="0" xfId="21" applyAlignment="1">
      <alignment horizontal="center"/>
    </xf>
    <xf numFmtId="0" fontId="116" fillId="15" borderId="0" xfId="5" applyFont="1" applyBorder="1"/>
    <xf numFmtId="0" fontId="110" fillId="0" borderId="0" xfId="10" applyAlignment="1">
      <alignment horizontal="left" vertical="center"/>
    </xf>
    <xf numFmtId="0" fontId="110" fillId="0" borderId="0" xfId="28" applyAlignment="1">
      <alignment horizontal="left"/>
    </xf>
    <xf numFmtId="0" fontId="109" fillId="0" borderId="45" xfId="0" applyFont="1" applyBorder="1" applyAlignment="1">
      <alignment horizontal="center"/>
    </xf>
    <xf numFmtId="0" fontId="115" fillId="12" borderId="27" xfId="0" applyFont="1" applyFill="1" applyBorder="1" applyAlignment="1">
      <alignment horizontal="center"/>
    </xf>
    <xf numFmtId="0" fontId="113" fillId="3" borderId="47" xfId="0" applyFont="1" applyFill="1" applyBorder="1" applyAlignment="1">
      <alignment horizontal="center" vertical="center"/>
    </xf>
    <xf numFmtId="0" fontId="114" fillId="0" borderId="0" xfId="0" applyFont="1" applyAlignment="1">
      <alignment horizontal="left" vertical="center"/>
    </xf>
    <xf numFmtId="0" fontId="110" fillId="0" borderId="0" xfId="26"/>
    <xf numFmtId="0" fontId="110" fillId="0" borderId="0" xfId="23" applyAlignment="1">
      <alignment horizontal="left"/>
    </xf>
    <xf numFmtId="0" fontId="110" fillId="0" borderId="0" xfId="24" applyAlignment="1">
      <alignment horizontal="left"/>
    </xf>
    <xf numFmtId="0" fontId="110" fillId="0" borderId="0" xfId="26" applyAlignment="1">
      <alignment horizontal="center"/>
    </xf>
    <xf numFmtId="0" fontId="109" fillId="16" borderId="0" xfId="6" applyFont="1" applyBorder="1" applyAlignment="1">
      <alignment horizontal="center"/>
    </xf>
    <xf numFmtId="0" fontId="110" fillId="0" borderId="0" xfId="11" applyAlignment="1">
      <alignment horizontal="left" vertical="center"/>
    </xf>
    <xf numFmtId="0" fontId="113" fillId="3" borderId="48" xfId="0" applyFont="1" applyFill="1" applyBorder="1" applyAlignment="1">
      <alignment horizontal="center" vertical="center"/>
    </xf>
    <xf numFmtId="0" fontId="115" fillId="0" borderId="49" xfId="0" applyFont="1" applyBorder="1" applyAlignment="1">
      <alignment horizontal="center" vertical="center"/>
    </xf>
    <xf numFmtId="0" fontId="115" fillId="0" borderId="22" xfId="0" applyFont="1" applyBorder="1" applyAlignment="1">
      <alignment horizontal="center" vertical="center"/>
    </xf>
    <xf numFmtId="0" fontId="115" fillId="0" borderId="43" xfId="0" applyFont="1" applyBorder="1" applyAlignment="1">
      <alignment horizontal="center" vertical="center"/>
    </xf>
    <xf numFmtId="0" fontId="117" fillId="0" borderId="0" xfId="0" applyFont="1" applyAlignment="1">
      <alignment horizontal="center" vertical="center"/>
    </xf>
    <xf numFmtId="0" fontId="107" fillId="3" borderId="30" xfId="0" applyFont="1" applyFill="1" applyBorder="1" applyAlignment="1">
      <alignment horizontal="center" vertical="center"/>
    </xf>
    <xf numFmtId="0" fontId="106" fillId="3" borderId="31" xfId="0" applyFont="1" applyFill="1" applyBorder="1" applyAlignment="1">
      <alignment horizontal="center" vertical="center"/>
    </xf>
    <xf numFmtId="0" fontId="106" fillId="3" borderId="30" xfId="0" applyFont="1" applyFill="1" applyBorder="1" applyAlignment="1">
      <alignment horizontal="center" vertical="center"/>
    </xf>
    <xf numFmtId="0" fontId="114" fillId="0" borderId="0" xfId="0" applyFont="1" applyAlignment="1">
      <alignment horizontal="center" vertical="center"/>
    </xf>
    <xf numFmtId="0" fontId="107" fillId="0" borderId="2" xfId="0" applyFont="1" applyBorder="1" applyAlignment="1">
      <alignment horizontal="center" vertical="center"/>
    </xf>
    <xf numFmtId="0" fontId="116" fillId="0" borderId="0" xfId="5" applyFont="1" applyFill="1" applyBorder="1"/>
    <xf numFmtId="0" fontId="106" fillId="3" borderId="45" xfId="0" applyFont="1" applyFill="1" applyBorder="1" applyAlignment="1">
      <alignment horizontal="center" vertical="center"/>
    </xf>
    <xf numFmtId="0" fontId="106" fillId="0" borderId="49" xfId="0" applyFont="1" applyBorder="1" applyAlignment="1">
      <alignment horizontal="center" vertical="center"/>
    </xf>
    <xf numFmtId="0" fontId="106" fillId="0" borderId="22" xfId="0" applyFont="1" applyBorder="1" applyAlignment="1">
      <alignment horizontal="center" vertical="center"/>
    </xf>
    <xf numFmtId="49" fontId="106" fillId="3" borderId="0" xfId="0" applyNumberFormat="1" applyFont="1" applyFill="1" applyAlignment="1">
      <alignment horizontal="center" vertical="center"/>
    </xf>
    <xf numFmtId="0" fontId="110" fillId="0" borderId="0" xfId="0" applyFont="1" applyAlignment="1">
      <alignment horizontal="center" vertical="center"/>
    </xf>
    <xf numFmtId="0" fontId="114" fillId="3" borderId="0" xfId="0" applyFont="1" applyFill="1" applyAlignment="1">
      <alignment horizontal="center" vertical="center"/>
    </xf>
    <xf numFmtId="0" fontId="118" fillId="0" borderId="31" xfId="0" applyFont="1" applyBorder="1" applyAlignment="1">
      <alignment horizontal="center" vertical="center"/>
    </xf>
    <xf numFmtId="0" fontId="112" fillId="3" borderId="50" xfId="0" applyFont="1" applyFill="1" applyBorder="1" applyAlignment="1">
      <alignment horizontal="center" vertical="center"/>
    </xf>
    <xf numFmtId="0" fontId="109" fillId="0" borderId="22" xfId="0" applyFont="1" applyBorder="1" applyAlignment="1">
      <alignment horizontal="center" vertical="center"/>
    </xf>
    <xf numFmtId="0" fontId="112" fillId="3" borderId="47" xfId="0" applyFont="1" applyFill="1" applyBorder="1" applyAlignment="1">
      <alignment horizontal="center" vertical="center"/>
    </xf>
    <xf numFmtId="2" fontId="113" fillId="3" borderId="47" xfId="0" applyNumberFormat="1" applyFont="1" applyFill="1" applyBorder="1" applyAlignment="1">
      <alignment horizontal="center" vertical="center"/>
    </xf>
    <xf numFmtId="0" fontId="106" fillId="0" borderId="22" xfId="0" applyFont="1" applyBorder="1" applyAlignment="1">
      <alignment horizontal="center" vertical="top"/>
    </xf>
    <xf numFmtId="0" fontId="113" fillId="3" borderId="50" xfId="0" applyFont="1" applyFill="1" applyBorder="1" applyAlignment="1">
      <alignment horizontal="center" vertical="center"/>
    </xf>
    <xf numFmtId="0" fontId="113" fillId="3" borderId="30" xfId="0" applyFont="1" applyFill="1" applyBorder="1" applyAlignment="1">
      <alignment horizontal="center" vertical="center"/>
    </xf>
    <xf numFmtId="0" fontId="106" fillId="3" borderId="34" xfId="0" applyFont="1" applyFill="1" applyBorder="1" applyAlignment="1">
      <alignment horizontal="center" vertical="center"/>
    </xf>
    <xf numFmtId="9" fontId="106" fillId="0" borderId="0" xfId="3" applyFont="1" applyAlignment="1">
      <alignment horizontal="center" vertical="center"/>
    </xf>
    <xf numFmtId="0" fontId="113" fillId="0" borderId="30" xfId="0" applyFont="1" applyBorder="1" applyAlignment="1">
      <alignment horizontal="center" vertical="center"/>
    </xf>
    <xf numFmtId="0" fontId="106" fillId="0" borderId="26" xfId="0" applyFont="1" applyBorder="1" applyAlignment="1">
      <alignment horizontal="center" vertical="center"/>
    </xf>
    <xf numFmtId="0" fontId="106" fillId="0" borderId="41" xfId="0" applyFont="1" applyBorder="1" applyAlignment="1">
      <alignment horizontal="center" vertical="center"/>
    </xf>
    <xf numFmtId="0" fontId="113" fillId="3" borderId="27" xfId="0" applyFont="1" applyFill="1" applyBorder="1" applyAlignment="1">
      <alignment horizontal="center" vertical="center"/>
    </xf>
    <xf numFmtId="0" fontId="108" fillId="17" borderId="0" xfId="0" applyFont="1" applyFill="1" applyAlignment="1">
      <alignment horizontal="center" vertical="center"/>
    </xf>
    <xf numFmtId="0" fontId="106" fillId="17" borderId="0" xfId="0" applyFont="1" applyFill="1" applyAlignment="1">
      <alignment horizontal="center" vertical="center"/>
    </xf>
    <xf numFmtId="44" fontId="106" fillId="17" borderId="0" xfId="2" applyFont="1" applyFill="1" applyBorder="1" applyAlignment="1">
      <alignment horizontal="center" vertical="center"/>
    </xf>
    <xf numFmtId="0" fontId="111" fillId="17" borderId="0" xfId="0" applyFont="1" applyFill="1" applyAlignment="1">
      <alignment horizontal="center" vertical="center"/>
    </xf>
    <xf numFmtId="0" fontId="106" fillId="0" borderId="5" xfId="0" applyFont="1" applyBorder="1" applyAlignment="1">
      <alignment horizontal="center" vertical="top"/>
    </xf>
    <xf numFmtId="0" fontId="113" fillId="0" borderId="35" xfId="0" applyFont="1" applyBorder="1" applyAlignment="1">
      <alignment horizontal="center" vertical="center"/>
    </xf>
    <xf numFmtId="2" fontId="113" fillId="0" borderId="35" xfId="0" applyNumberFormat="1" applyFont="1" applyBorder="1" applyAlignment="1">
      <alignment horizontal="center" vertical="center"/>
    </xf>
    <xf numFmtId="44" fontId="114" fillId="0" borderId="0" xfId="2" applyFont="1" applyFill="1" applyBorder="1" applyAlignment="1">
      <alignment horizontal="center" vertical="center"/>
    </xf>
    <xf numFmtId="44" fontId="106" fillId="3" borderId="0" xfId="2" applyFont="1" applyFill="1" applyAlignment="1">
      <alignment horizontal="center" vertical="center"/>
    </xf>
    <xf numFmtId="0" fontId="91" fillId="18" borderId="2" xfId="0" applyFont="1" applyFill="1" applyBorder="1" applyAlignment="1">
      <alignment horizontal="center" vertical="center" wrapText="1"/>
    </xf>
    <xf numFmtId="0" fontId="91" fillId="18" borderId="2" xfId="0" applyFont="1" applyFill="1" applyBorder="1" applyAlignment="1">
      <alignment horizontal="center" vertical="center"/>
    </xf>
    <xf numFmtId="0" fontId="119" fillId="0" borderId="2" xfId="0" applyFont="1" applyBorder="1" applyAlignment="1">
      <alignment horizontal="left" vertical="center" wrapText="1"/>
    </xf>
    <xf numFmtId="0" fontId="114" fillId="18" borderId="2" xfId="0" applyFont="1" applyFill="1" applyBorder="1" applyAlignment="1">
      <alignment horizontal="center" vertical="center"/>
    </xf>
    <xf numFmtId="0" fontId="115" fillId="12" borderId="43" xfId="0" applyFont="1" applyFill="1" applyBorder="1" applyAlignment="1">
      <alignment horizontal="center"/>
    </xf>
    <xf numFmtId="0" fontId="115" fillId="12" borderId="0" xfId="0" applyFont="1" applyFill="1" applyAlignment="1">
      <alignment horizontal="center"/>
    </xf>
    <xf numFmtId="0" fontId="107" fillId="0" borderId="0" xfId="0" applyFont="1" applyAlignment="1">
      <alignment horizontal="center" vertical="center"/>
    </xf>
    <xf numFmtId="0" fontId="106" fillId="9" borderId="28" xfId="0" applyFont="1" applyFill="1" applyBorder="1" applyAlignment="1">
      <alignment horizontal="center" vertical="center"/>
    </xf>
    <xf numFmtId="0" fontId="115" fillId="12" borderId="47" xfId="0" applyFont="1" applyFill="1" applyBorder="1" applyAlignment="1">
      <alignment horizontal="center"/>
    </xf>
    <xf numFmtId="1" fontId="106" fillId="0" borderId="0" xfId="0" applyNumberFormat="1" applyFont="1" applyAlignment="1">
      <alignment horizontal="center" vertical="center"/>
    </xf>
    <xf numFmtId="0" fontId="106" fillId="9" borderId="2" xfId="0" applyFont="1" applyFill="1" applyBorder="1" applyAlignment="1">
      <alignment horizontal="center" vertical="center"/>
    </xf>
    <xf numFmtId="0" fontId="106" fillId="0" borderId="2" xfId="0" applyFont="1" applyBorder="1" applyAlignment="1">
      <alignment vertical="center"/>
    </xf>
    <xf numFmtId="0" fontId="104" fillId="0" borderId="49" xfId="0" applyFont="1" applyBorder="1" applyAlignment="1">
      <alignment horizontal="center" vertical="center"/>
    </xf>
    <xf numFmtId="0" fontId="104" fillId="0" borderId="43" xfId="0" applyFont="1" applyBorder="1" applyAlignment="1">
      <alignment horizontal="center" vertical="center"/>
    </xf>
    <xf numFmtId="2" fontId="106" fillId="0" borderId="43" xfId="0" applyNumberFormat="1" applyFont="1" applyBorder="1" applyAlignment="1">
      <alignment horizontal="center" vertical="center"/>
    </xf>
    <xf numFmtId="0" fontId="107" fillId="0" borderId="43" xfId="0" applyFont="1" applyBorder="1" applyAlignment="1">
      <alignment horizontal="center" vertical="center"/>
    </xf>
    <xf numFmtId="0" fontId="108" fillId="0" borderId="43" xfId="0" applyFont="1" applyBorder="1" applyAlignment="1">
      <alignment horizontal="center" vertical="center"/>
    </xf>
    <xf numFmtId="0" fontId="108" fillId="3" borderId="43" xfId="0" applyFont="1" applyFill="1" applyBorder="1" applyAlignment="1">
      <alignment horizontal="center" vertical="center"/>
    </xf>
    <xf numFmtId="0" fontId="106" fillId="3" borderId="44" xfId="0" applyFont="1" applyFill="1" applyBorder="1" applyAlignment="1">
      <alignment horizontal="center" vertical="center"/>
    </xf>
    <xf numFmtId="0" fontId="106" fillId="0" borderId="21" xfId="0" applyFont="1" applyBorder="1" applyAlignment="1">
      <alignment horizontal="center" vertical="center"/>
    </xf>
    <xf numFmtId="44" fontId="106" fillId="0" borderId="0" xfId="2" applyFont="1" applyFill="1" applyAlignment="1">
      <alignment horizontal="center" vertical="center"/>
    </xf>
    <xf numFmtId="0" fontId="110" fillId="0" borderId="30" xfId="0" applyFont="1" applyBorder="1" applyAlignment="1">
      <alignment horizontal="center" vertical="center"/>
    </xf>
    <xf numFmtId="0" fontId="108" fillId="0" borderId="45" xfId="0" applyFont="1" applyBorder="1" applyAlignment="1">
      <alignment horizontal="center" vertical="center"/>
    </xf>
    <xf numFmtId="0" fontId="110" fillId="3" borderId="0" xfId="0" applyFont="1" applyFill="1" applyAlignment="1">
      <alignment horizontal="center" vertical="center"/>
    </xf>
    <xf numFmtId="12" fontId="106" fillId="3" borderId="0" xfId="2" applyNumberFormat="1" applyFont="1" applyFill="1" applyAlignment="1">
      <alignment horizontal="center" vertical="center"/>
    </xf>
    <xf numFmtId="0" fontId="121" fillId="0" borderId="2" xfId="0" applyFont="1" applyBorder="1" applyAlignment="1">
      <alignment horizontal="center" vertical="center" wrapText="1"/>
    </xf>
    <xf numFmtId="0" fontId="0" fillId="0" borderId="2" xfId="0" applyBorder="1"/>
    <xf numFmtId="0" fontId="121" fillId="0" borderId="3" xfId="0" applyFont="1" applyBorder="1" applyAlignment="1">
      <alignment horizontal="center" vertical="center" wrapText="1"/>
    </xf>
    <xf numFmtId="171" fontId="121" fillId="0" borderId="3" xfId="0" applyNumberFormat="1" applyFont="1" applyBorder="1" applyAlignment="1">
      <alignment horizontal="center" vertical="center" wrapText="1"/>
    </xf>
    <xf numFmtId="14" fontId="0" fillId="0" borderId="2" xfId="0" applyNumberFormat="1" applyBorder="1" applyAlignment="1">
      <alignment horizontal="center" vertical="center"/>
    </xf>
    <xf numFmtId="0" fontId="0" fillId="0" borderId="2" xfId="0" applyBorder="1" applyAlignment="1">
      <alignment horizontal="center"/>
    </xf>
    <xf numFmtId="0" fontId="122" fillId="0" borderId="2" xfId="0" applyFont="1" applyBorder="1" applyAlignment="1">
      <alignment horizontal="center"/>
    </xf>
    <xf numFmtId="0" fontId="122" fillId="0" borderId="0" xfId="0" applyFont="1"/>
    <xf numFmtId="0" fontId="122" fillId="0" borderId="0" xfId="0" applyFont="1" applyAlignment="1">
      <alignment horizontal="center"/>
    </xf>
    <xf numFmtId="0" fontId="124" fillId="0" borderId="2" xfId="0" applyFont="1" applyBorder="1" applyAlignment="1">
      <alignment horizontal="center" vertical="center" wrapText="1"/>
    </xf>
    <xf numFmtId="14" fontId="0" fillId="9" borderId="2" xfId="0" applyNumberFormat="1" applyFill="1" applyBorder="1" applyAlignment="1">
      <alignment horizontal="center" vertical="center"/>
    </xf>
    <xf numFmtId="0" fontId="122" fillId="0" borderId="2" xfId="0" applyFont="1" applyBorder="1" applyAlignment="1">
      <alignment horizontal="center" vertical="center"/>
    </xf>
    <xf numFmtId="0" fontId="120" fillId="0" borderId="2" xfId="0" applyFont="1" applyBorder="1" applyAlignment="1">
      <alignment horizontal="center" vertical="center"/>
    </xf>
    <xf numFmtId="0" fontId="122" fillId="0" borderId="2" xfId="0" applyFont="1" applyBorder="1"/>
    <xf numFmtId="0" fontId="120" fillId="9" borderId="3" xfId="0" applyFont="1" applyFill="1" applyBorder="1" applyAlignment="1">
      <alignment horizontal="center" vertical="center"/>
    </xf>
    <xf numFmtId="0" fontId="120" fillId="9" borderId="2" xfId="0" applyFont="1" applyFill="1" applyBorder="1" applyAlignment="1">
      <alignment horizontal="center" vertical="center"/>
    </xf>
    <xf numFmtId="0" fontId="120" fillId="3" borderId="2" xfId="0" applyFont="1" applyFill="1" applyBorder="1" applyAlignment="1">
      <alignment horizontal="center" vertical="center"/>
    </xf>
    <xf numFmtId="0" fontId="120" fillId="0" borderId="3" xfId="0" applyFont="1" applyBorder="1" applyAlignment="1">
      <alignment horizontal="center" vertical="center"/>
    </xf>
    <xf numFmtId="0" fontId="120" fillId="3" borderId="3" xfId="0" applyFont="1" applyFill="1" applyBorder="1" applyAlignment="1">
      <alignment horizontal="center" vertical="center"/>
    </xf>
    <xf numFmtId="14" fontId="121" fillId="0" borderId="2" xfId="0" applyNumberFormat="1" applyFont="1" applyBorder="1" applyAlignment="1">
      <alignment horizontal="center" vertical="center" wrapText="1"/>
    </xf>
    <xf numFmtId="0" fontId="88" fillId="3" borderId="0" xfId="0" applyFont="1" applyFill="1" applyAlignment="1">
      <alignment horizontal="left" vertical="center" wrapText="1"/>
    </xf>
    <xf numFmtId="0" fontId="125" fillId="0" borderId="0" xfId="0" applyFont="1" applyAlignment="1">
      <alignment horizontal="justify" vertical="center"/>
    </xf>
    <xf numFmtId="0" fontId="124" fillId="0" borderId="2" xfId="0" applyFont="1" applyBorder="1" applyAlignment="1">
      <alignment horizontal="left" vertical="center"/>
    </xf>
    <xf numFmtId="0" fontId="120" fillId="19" borderId="2" xfId="0" applyFont="1" applyFill="1" applyBorder="1" applyAlignment="1">
      <alignment horizontal="center" vertical="center"/>
    </xf>
    <xf numFmtId="0" fontId="122" fillId="19" borderId="2" xfId="0" applyFont="1" applyFill="1" applyBorder="1"/>
    <xf numFmtId="0" fontId="121" fillId="19" borderId="2" xfId="0" applyFont="1" applyFill="1" applyBorder="1" applyAlignment="1">
      <alignment horizontal="center" vertical="center" wrapText="1"/>
    </xf>
    <xf numFmtId="14" fontId="121" fillId="19" borderId="2" xfId="0" applyNumberFormat="1" applyFont="1" applyFill="1" applyBorder="1" applyAlignment="1">
      <alignment horizontal="center" vertical="center" wrapText="1"/>
    </xf>
    <xf numFmtId="0" fontId="122" fillId="19" borderId="2" xfId="0" applyFont="1" applyFill="1" applyBorder="1" applyAlignment="1">
      <alignment horizontal="center" vertical="center"/>
    </xf>
    <xf numFmtId="0" fontId="122" fillId="19" borderId="2" xfId="0" applyFont="1" applyFill="1" applyBorder="1" applyAlignment="1">
      <alignment horizontal="center"/>
    </xf>
    <xf numFmtId="171" fontId="121" fillId="0" borderId="2" xfId="0" applyNumberFormat="1" applyFont="1" applyBorder="1" applyAlignment="1">
      <alignment horizontal="center" vertical="center" wrapText="1"/>
    </xf>
    <xf numFmtId="0" fontId="122" fillId="11" borderId="2" xfId="0" applyFont="1" applyFill="1" applyBorder="1"/>
    <xf numFmtId="171" fontId="124" fillId="0" borderId="2" xfId="0" applyNumberFormat="1" applyFont="1" applyBorder="1" applyAlignment="1">
      <alignment vertical="center"/>
    </xf>
    <xf numFmtId="0" fontId="124" fillId="0" borderId="2" xfId="0" applyFont="1" applyBorder="1" applyAlignment="1">
      <alignment vertical="center"/>
    </xf>
    <xf numFmtId="0" fontId="122" fillId="9" borderId="2" xfId="0" applyFont="1" applyFill="1" applyBorder="1"/>
    <xf numFmtId="0" fontId="0" fillId="19" borderId="2" xfId="0" applyFill="1" applyBorder="1"/>
    <xf numFmtId="0" fontId="0" fillId="19" borderId="0" xfId="0" applyFill="1"/>
    <xf numFmtId="0" fontId="91" fillId="23" borderId="2" xfId="0" applyFont="1" applyFill="1" applyBorder="1" applyAlignment="1">
      <alignment horizontal="center" vertical="center" wrapText="1"/>
    </xf>
    <xf numFmtId="0" fontId="95" fillId="0" borderId="2" xfId="0" applyFont="1" applyBorder="1" applyAlignment="1">
      <alignment horizontal="center" vertical="center"/>
    </xf>
    <xf numFmtId="0" fontId="95" fillId="0" borderId="2" xfId="0" applyFont="1" applyBorder="1" applyAlignment="1">
      <alignment horizontal="center"/>
    </xf>
    <xf numFmtId="0" fontId="95" fillId="0" borderId="0" xfId="0" applyFont="1" applyAlignment="1">
      <alignment horizontal="left" vertical="top"/>
    </xf>
    <xf numFmtId="0" fontId="95" fillId="0" borderId="2" xfId="0" applyFont="1" applyBorder="1" applyAlignment="1">
      <alignment horizontal="left" vertical="top"/>
    </xf>
    <xf numFmtId="167" fontId="126" fillId="2" borderId="2" xfId="4" applyNumberFormat="1" applyFont="1" applyFill="1" applyBorder="1" applyAlignment="1" applyProtection="1">
      <alignment vertical="center"/>
      <protection hidden="1"/>
    </xf>
    <xf numFmtId="167" fontId="126" fillId="2" borderId="2" xfId="4" applyNumberFormat="1" applyFont="1" applyFill="1" applyBorder="1" applyAlignment="1" applyProtection="1">
      <alignment horizontal="left" vertical="center"/>
      <protection hidden="1"/>
    </xf>
    <xf numFmtId="15" fontId="126" fillId="2" borderId="2" xfId="4" applyNumberFormat="1" applyFont="1" applyFill="1" applyBorder="1" applyAlignment="1" applyProtection="1">
      <alignment horizontal="center" vertical="center"/>
      <protection hidden="1"/>
    </xf>
    <xf numFmtId="1" fontId="126" fillId="2" borderId="2" xfId="4" applyNumberFormat="1" applyFont="1" applyFill="1" applyBorder="1" applyAlignment="1" applyProtection="1">
      <alignment horizontal="center" vertical="center"/>
      <protection hidden="1"/>
    </xf>
    <xf numFmtId="0" fontId="124" fillId="0" borderId="2" xfId="0" applyFont="1" applyBorder="1"/>
    <xf numFmtId="15" fontId="132" fillId="2" borderId="2" xfId="0" applyNumberFormat="1" applyFont="1" applyFill="1" applyBorder="1" applyAlignment="1" applyProtection="1">
      <alignment horizontal="center" vertical="center"/>
      <protection hidden="1"/>
    </xf>
    <xf numFmtId="15" fontId="131" fillId="5" borderId="2" xfId="0" applyNumberFormat="1" applyFont="1" applyFill="1" applyBorder="1" applyAlignment="1" applyProtection="1">
      <alignment horizontal="center" vertical="center" wrapText="1"/>
      <protection hidden="1"/>
    </xf>
    <xf numFmtId="0" fontId="120" fillId="0" borderId="0" xfId="0" applyFont="1" applyAlignment="1">
      <alignment horizontal="center" vertical="center"/>
    </xf>
    <xf numFmtId="44" fontId="106" fillId="0" borderId="0" xfId="2" quotePrefix="1" applyFont="1" applyFill="1" applyBorder="1" applyAlignment="1">
      <alignment horizontal="center" vertical="center"/>
    </xf>
    <xf numFmtId="44" fontId="106" fillId="0" borderId="0" xfId="2" quotePrefix="1" applyFont="1" applyFill="1" applyAlignment="1">
      <alignment horizontal="center" vertical="center"/>
    </xf>
    <xf numFmtId="44" fontId="106" fillId="3" borderId="0" xfId="2" quotePrefix="1" applyFont="1" applyFill="1" applyAlignment="1">
      <alignment horizontal="center" vertical="center"/>
    </xf>
    <xf numFmtId="12" fontId="106" fillId="3" borderId="0" xfId="2" quotePrefix="1" applyNumberFormat="1" applyFont="1" applyFill="1" applyAlignment="1">
      <alignment horizontal="center" vertical="center"/>
    </xf>
    <xf numFmtId="16" fontId="110" fillId="0" borderId="0" xfId="0" quotePrefix="1" applyNumberFormat="1" applyFont="1" applyAlignment="1">
      <alignment horizontal="center" vertical="center"/>
    </xf>
    <xf numFmtId="0" fontId="110" fillId="0" borderId="0" xfId="0" quotePrefix="1" applyFont="1" applyAlignment="1">
      <alignment horizontal="center" vertical="center"/>
    </xf>
    <xf numFmtId="16" fontId="106" fillId="0" borderId="0" xfId="0" quotePrefix="1" applyNumberFormat="1" applyFont="1" applyAlignment="1">
      <alignment horizontal="center" vertical="center"/>
    </xf>
    <xf numFmtId="16" fontId="108" fillId="3" borderId="0" xfId="0" quotePrefix="1" applyNumberFormat="1" applyFont="1" applyFill="1" applyAlignment="1">
      <alignment horizontal="center" vertical="center"/>
    </xf>
    <xf numFmtId="0" fontId="106" fillId="3" borderId="0" xfId="0" quotePrefix="1" applyFont="1" applyFill="1" applyAlignment="1">
      <alignment horizontal="center" vertical="center"/>
    </xf>
    <xf numFmtId="16" fontId="106" fillId="3" borderId="0" xfId="0" quotePrefix="1" applyNumberFormat="1" applyFont="1" applyFill="1" applyAlignment="1">
      <alignment horizontal="center" vertical="center"/>
    </xf>
    <xf numFmtId="0" fontId="106" fillId="0" borderId="0" xfId="0" quotePrefix="1" applyFont="1" applyAlignment="1">
      <alignment horizontal="center" vertical="center"/>
    </xf>
    <xf numFmtId="44" fontId="106" fillId="3" borderId="0" xfId="2" quotePrefix="1" applyFont="1" applyFill="1" applyBorder="1" applyAlignment="1">
      <alignment horizontal="center" vertical="center"/>
    </xf>
    <xf numFmtId="44" fontId="106" fillId="3" borderId="35" xfId="2" quotePrefix="1" applyFont="1" applyFill="1" applyBorder="1" applyAlignment="1">
      <alignment horizontal="center" vertical="center"/>
    </xf>
    <xf numFmtId="12" fontId="106" fillId="3" borderId="0" xfId="2" quotePrefix="1" applyNumberFormat="1" applyFont="1" applyFill="1" applyBorder="1" applyAlignment="1">
      <alignment horizontal="center" vertical="center"/>
    </xf>
    <xf numFmtId="12" fontId="106" fillId="3" borderId="35" xfId="2" quotePrefix="1" applyNumberFormat="1" applyFont="1" applyFill="1" applyBorder="1" applyAlignment="1">
      <alignment horizontal="center" vertical="center"/>
    </xf>
    <xf numFmtId="0" fontId="80" fillId="6" borderId="2" xfId="0" quotePrefix="1" applyFont="1" applyFill="1" applyBorder="1" applyAlignment="1">
      <alignment horizontal="center" vertical="center"/>
    </xf>
    <xf numFmtId="44" fontId="139" fillId="0" borderId="0" xfId="2" quotePrefix="1" applyFont="1" applyFill="1" applyBorder="1" applyAlignment="1">
      <alignment horizontal="center" vertical="center"/>
    </xf>
    <xf numFmtId="44" fontId="139" fillId="0" borderId="0" xfId="2" applyFont="1" applyFill="1" applyBorder="1" applyAlignment="1">
      <alignment horizontal="center" vertical="center"/>
    </xf>
    <xf numFmtId="0" fontId="78" fillId="0" borderId="0" xfId="0" applyFont="1"/>
    <xf numFmtId="0" fontId="113" fillId="0" borderId="0" xfId="0" applyFont="1" applyAlignment="1">
      <alignment horizontal="center" vertical="center"/>
    </xf>
    <xf numFmtId="2" fontId="113" fillId="0" borderId="0" xfId="0" applyNumberFormat="1" applyFont="1" applyAlignment="1">
      <alignment horizontal="center" vertical="center"/>
    </xf>
    <xf numFmtId="0" fontId="113" fillId="0" borderId="32" xfId="0" applyFont="1" applyBorder="1" applyAlignment="1">
      <alignment horizontal="center" vertical="center"/>
    </xf>
    <xf numFmtId="0" fontId="113" fillId="0" borderId="24" xfId="0" applyFont="1" applyBorder="1" applyAlignment="1">
      <alignment horizontal="center" vertical="center"/>
    </xf>
    <xf numFmtId="0" fontId="110" fillId="0" borderId="35" xfId="0" applyFont="1" applyBorder="1" applyAlignment="1">
      <alignment horizontal="center" vertical="center"/>
    </xf>
    <xf numFmtId="44" fontId="106" fillId="0" borderId="35" xfId="2" quotePrefix="1" applyFont="1" applyFill="1" applyBorder="1" applyAlignment="1">
      <alignment horizontal="center" vertical="center"/>
    </xf>
    <xf numFmtId="44" fontId="108" fillId="0" borderId="0" xfId="2" applyFont="1" applyFill="1" applyBorder="1" applyAlignment="1">
      <alignment horizontal="center" vertical="center"/>
    </xf>
    <xf numFmtId="12" fontId="106" fillId="0" borderId="0" xfId="2" quotePrefix="1" applyNumberFormat="1" applyFont="1" applyFill="1" applyBorder="1" applyAlignment="1">
      <alignment horizontal="center" vertical="center"/>
    </xf>
    <xf numFmtId="44" fontId="108" fillId="0" borderId="35" xfId="2" applyFont="1" applyFill="1" applyBorder="1" applyAlignment="1">
      <alignment horizontal="center" vertical="center"/>
    </xf>
    <xf numFmtId="12" fontId="106" fillId="0" borderId="35" xfId="2" quotePrefix="1" applyNumberFormat="1" applyFont="1" applyFill="1" applyBorder="1" applyAlignment="1">
      <alignment horizontal="center" vertical="center"/>
    </xf>
    <xf numFmtId="0" fontId="78" fillId="0" borderId="2" xfId="0" applyFont="1" applyBorder="1"/>
    <xf numFmtId="0" fontId="78" fillId="26" borderId="2" xfId="0" applyFont="1" applyFill="1" applyBorder="1"/>
    <xf numFmtId="0" fontId="78" fillId="26" borderId="25" xfId="0" applyFont="1" applyFill="1" applyBorder="1"/>
    <xf numFmtId="0" fontId="0" fillId="9" borderId="2" xfId="0" applyFill="1" applyBorder="1"/>
    <xf numFmtId="0" fontId="0" fillId="27" borderId="0" xfId="0" applyFill="1"/>
    <xf numFmtId="0" fontId="0" fillId="11" borderId="0" xfId="0" applyFill="1"/>
    <xf numFmtId="0" fontId="78" fillId="0" borderId="2" xfId="0" quotePrefix="1" applyFont="1" applyBorder="1"/>
    <xf numFmtId="0" fontId="95" fillId="0" borderId="2" xfId="0" applyFont="1" applyBorder="1" applyAlignment="1">
      <alignment horizontal="left" vertical="center"/>
    </xf>
    <xf numFmtId="0" fontId="0" fillId="0" borderId="2" xfId="0" applyBorder="1" applyAlignment="1">
      <alignment horizontal="left" vertical="center"/>
    </xf>
    <xf numFmtId="0" fontId="141" fillId="0" borderId="2" xfId="0" applyFont="1" applyBorder="1" applyAlignment="1">
      <alignment horizontal="center" vertical="center"/>
    </xf>
    <xf numFmtId="0" fontId="141" fillId="0" borderId="2" xfId="0" applyFont="1" applyBorder="1" applyAlignment="1">
      <alignment horizontal="left" vertical="center"/>
    </xf>
    <xf numFmtId="0" fontId="141" fillId="0" borderId="2" xfId="0" quotePrefix="1" applyFont="1" applyBorder="1" applyAlignment="1">
      <alignment horizontal="center" vertical="center"/>
    </xf>
    <xf numFmtId="0" fontId="78" fillId="26" borderId="0" xfId="0" applyFont="1" applyFill="1"/>
    <xf numFmtId="0" fontId="0" fillId="0" borderId="46" xfId="0" applyBorder="1"/>
    <xf numFmtId="0" fontId="75" fillId="0" borderId="0" xfId="0" applyFont="1" applyAlignment="1">
      <alignment horizontal="left" vertical="top"/>
    </xf>
    <xf numFmtId="0" fontId="74" fillId="0" borderId="0" xfId="0" applyFont="1"/>
    <xf numFmtId="14" fontId="0" fillId="9" borderId="25" xfId="0" applyNumberFormat="1" applyFill="1" applyBorder="1" applyAlignment="1">
      <alignment horizontal="center" vertical="center"/>
    </xf>
    <xf numFmtId="14" fontId="0" fillId="0" borderId="25" xfId="0" applyNumberFormat="1" applyBorder="1" applyAlignment="1">
      <alignment horizontal="center" vertical="center"/>
    </xf>
    <xf numFmtId="0" fontId="122" fillId="0" borderId="25" xfId="0" applyFont="1" applyBorder="1" applyAlignment="1">
      <alignment horizontal="center"/>
    </xf>
    <xf numFmtId="0" fontId="74" fillId="0" borderId="2" xfId="0" applyFont="1" applyBorder="1"/>
    <xf numFmtId="0" fontId="0" fillId="27" borderId="2" xfId="0" applyFill="1" applyBorder="1"/>
    <xf numFmtId="0" fontId="95" fillId="0" borderId="2" xfId="0" applyFont="1" applyBorder="1" applyAlignment="1">
      <alignment horizontal="center" vertical="center" wrapText="1"/>
    </xf>
    <xf numFmtId="14" fontId="0" fillId="0" borderId="2" xfId="0" applyNumberFormat="1" applyBorder="1"/>
    <xf numFmtId="0" fontId="0" fillId="0" borderId="2" xfId="0" applyBorder="1" applyAlignment="1">
      <alignment horizontal="right"/>
    </xf>
    <xf numFmtId="14" fontId="0" fillId="0" borderId="2" xfId="0" applyNumberFormat="1" applyBorder="1" applyAlignment="1">
      <alignment horizontal="right"/>
    </xf>
    <xf numFmtId="0" fontId="143" fillId="3" borderId="0" xfId="24" applyFont="1" applyFill="1"/>
    <xf numFmtId="0" fontId="143" fillId="3" borderId="0" xfId="24" applyFont="1" applyFill="1" applyAlignment="1">
      <alignment vertical="center"/>
    </xf>
    <xf numFmtId="49" fontId="144" fillId="0" borderId="0" xfId="0" applyNumberFormat="1" applyFont="1" applyAlignment="1">
      <alignment horizontal="center" vertical="center" wrapText="1"/>
    </xf>
    <xf numFmtId="43" fontId="144" fillId="0" borderId="0" xfId="1" applyFont="1" applyFill="1" applyBorder="1" applyAlignment="1">
      <alignment horizontal="center" vertical="center"/>
    </xf>
    <xf numFmtId="1" fontId="144" fillId="14" borderId="42" xfId="1" applyNumberFormat="1" applyFont="1" applyFill="1" applyBorder="1" applyAlignment="1">
      <alignment horizontal="center" vertical="center"/>
    </xf>
    <xf numFmtId="1" fontId="144" fillId="0" borderId="42" xfId="1" applyNumberFormat="1" applyFont="1" applyFill="1" applyBorder="1" applyAlignment="1">
      <alignment horizontal="center" vertical="center"/>
    </xf>
    <xf numFmtId="1" fontId="144" fillId="20" borderId="42" xfId="1" applyNumberFormat="1" applyFont="1" applyFill="1" applyBorder="1" applyAlignment="1">
      <alignment horizontal="center" vertical="center"/>
    </xf>
    <xf numFmtId="49" fontId="144" fillId="0" borderId="22" xfId="0" applyNumberFormat="1" applyFont="1" applyBorder="1" applyAlignment="1">
      <alignment horizontal="center" vertical="center" wrapText="1"/>
    </xf>
    <xf numFmtId="49" fontId="144" fillId="0" borderId="0" xfId="0" applyNumberFormat="1" applyFont="1" applyAlignment="1">
      <alignment horizontal="center" vertical="center"/>
    </xf>
    <xf numFmtId="0" fontId="143" fillId="0" borderId="0" xfId="0" applyFont="1"/>
    <xf numFmtId="1" fontId="144" fillId="19" borderId="42" xfId="1" applyNumberFormat="1" applyFont="1" applyFill="1" applyBorder="1" applyAlignment="1">
      <alignment horizontal="center" vertical="center"/>
    </xf>
    <xf numFmtId="1" fontId="144" fillId="0" borderId="0" xfId="1" applyNumberFormat="1" applyFont="1" applyFill="1" applyBorder="1" applyAlignment="1">
      <alignment horizontal="center" vertical="center"/>
    </xf>
    <xf numFmtId="0" fontId="145" fillId="0" borderId="22" xfId="0" applyFont="1" applyBorder="1"/>
    <xf numFmtId="0" fontId="145" fillId="0" borderId="50" xfId="0" applyFont="1" applyBorder="1"/>
    <xf numFmtId="0" fontId="145" fillId="0" borderId="0" xfId="0" applyFont="1"/>
    <xf numFmtId="0" fontId="143" fillId="3" borderId="56" xfId="0" applyFont="1" applyFill="1" applyBorder="1" applyAlignment="1">
      <alignment horizontal="left" vertical="center"/>
    </xf>
    <xf numFmtId="0" fontId="145" fillId="0" borderId="47" xfId="0" applyFont="1" applyBorder="1"/>
    <xf numFmtId="0" fontId="143" fillId="3" borderId="0" xfId="24" applyFont="1" applyFill="1" applyAlignment="1">
      <alignment vertical="center" wrapText="1"/>
    </xf>
    <xf numFmtId="0" fontId="144" fillId="3" borderId="0" xfId="0" applyFont="1" applyFill="1"/>
    <xf numFmtId="0" fontId="144" fillId="3" borderId="0" xfId="0" applyFont="1" applyFill="1" applyAlignment="1">
      <alignment horizontal="center"/>
    </xf>
    <xf numFmtId="0" fontId="144" fillId="3" borderId="35" xfId="0" applyFont="1" applyFill="1" applyBorder="1" applyAlignment="1">
      <alignment horizontal="center"/>
    </xf>
    <xf numFmtId="0" fontId="144" fillId="3" borderId="0" xfId="0" applyFont="1" applyFill="1" applyAlignment="1">
      <alignment horizontal="center" vertical="center"/>
    </xf>
    <xf numFmtId="0" fontId="144" fillId="3" borderId="35" xfId="0" applyFont="1" applyFill="1" applyBorder="1" applyAlignment="1">
      <alignment horizontal="left"/>
    </xf>
    <xf numFmtId="0" fontId="143" fillId="3" borderId="0" xfId="24" applyFont="1" applyFill="1" applyAlignment="1">
      <alignment horizontal="left" vertical="center"/>
    </xf>
    <xf numFmtId="0" fontId="143" fillId="3" borderId="32" xfId="24" applyFont="1" applyFill="1" applyBorder="1" applyAlignment="1">
      <alignment vertical="center" wrapText="1"/>
    </xf>
    <xf numFmtId="0" fontId="144" fillId="3" borderId="32" xfId="0" applyFont="1" applyFill="1" applyBorder="1" applyAlignment="1">
      <alignment horizontal="center"/>
    </xf>
    <xf numFmtId="0" fontId="145" fillId="0" borderId="43" xfId="0" applyFont="1" applyBorder="1"/>
    <xf numFmtId="49" fontId="143" fillId="0" borderId="0" xfId="0" applyNumberFormat="1" applyFont="1" applyAlignment="1">
      <alignment horizontal="center" vertical="center" wrapText="1"/>
    </xf>
    <xf numFmtId="49" fontId="143" fillId="0" borderId="0" xfId="0" quotePrefix="1" applyNumberFormat="1" applyFont="1" applyAlignment="1">
      <alignment horizontal="center" vertical="center" wrapText="1"/>
    </xf>
    <xf numFmtId="0" fontId="146" fillId="0" borderId="2" xfId="0" applyFont="1" applyBorder="1" applyAlignment="1">
      <alignment horizontal="center" vertical="center"/>
    </xf>
    <xf numFmtId="0" fontId="146" fillId="0" borderId="14" xfId="0" applyFont="1" applyBorder="1" applyAlignment="1">
      <alignment horizontal="center" vertical="center"/>
    </xf>
    <xf numFmtId="0" fontId="144" fillId="0" borderId="0" xfId="0" applyFont="1" applyAlignment="1">
      <alignment horizontal="center" vertical="center"/>
    </xf>
    <xf numFmtId="0" fontId="144" fillId="0" borderId="0" xfId="0" applyFont="1"/>
    <xf numFmtId="0" fontId="146" fillId="0" borderId="20" xfId="0" applyFont="1" applyBorder="1" applyAlignment="1">
      <alignment horizontal="center" vertical="center"/>
    </xf>
    <xf numFmtId="0" fontId="146" fillId="0" borderId="0" xfId="0" applyFont="1" applyAlignment="1">
      <alignment horizontal="center" vertical="center"/>
    </xf>
    <xf numFmtId="0" fontId="146" fillId="0" borderId="47" xfId="0" applyFont="1" applyBorder="1" applyAlignment="1">
      <alignment horizontal="center" vertical="center"/>
    </xf>
    <xf numFmtId="0" fontId="143" fillId="0" borderId="0" xfId="0" applyFont="1" applyAlignment="1">
      <alignment horizontal="center"/>
    </xf>
    <xf numFmtId="0" fontId="144" fillId="14" borderId="42" xfId="0" applyFont="1" applyFill="1" applyBorder="1" applyAlignment="1">
      <alignment horizontal="center" vertical="center"/>
    </xf>
    <xf numFmtId="0" fontId="144" fillId="0" borderId="42" xfId="0" applyFont="1" applyBorder="1" applyAlignment="1">
      <alignment horizontal="center" vertical="center"/>
    </xf>
    <xf numFmtId="1" fontId="143" fillId="0" borderId="0" xfId="0" quotePrefix="1" applyNumberFormat="1" applyFont="1" applyAlignment="1">
      <alignment horizontal="center" vertical="center" wrapText="1"/>
    </xf>
    <xf numFmtId="0" fontId="143" fillId="0" borderId="0" xfId="0" applyFont="1" applyAlignment="1">
      <alignment vertical="center"/>
    </xf>
    <xf numFmtId="1" fontId="143" fillId="0" borderId="0" xfId="0" applyNumberFormat="1" applyFont="1" applyAlignment="1">
      <alignment horizontal="center"/>
    </xf>
    <xf numFmtId="0" fontId="146" fillId="0" borderId="0" xfId="0" applyFont="1"/>
    <xf numFmtId="0" fontId="144" fillId="0" borderId="0" xfId="0" applyFont="1" applyAlignment="1">
      <alignment horizontal="center"/>
    </xf>
    <xf numFmtId="0" fontId="145" fillId="0" borderId="44" xfId="0" applyFont="1" applyBorder="1"/>
    <xf numFmtId="0" fontId="146" fillId="0" borderId="45" xfId="0" applyFont="1" applyBorder="1"/>
    <xf numFmtId="0" fontId="144" fillId="0" borderId="45" xfId="0" applyFont="1" applyBorder="1"/>
    <xf numFmtId="0" fontId="145" fillId="0" borderId="45" xfId="0" applyFont="1" applyBorder="1"/>
    <xf numFmtId="0" fontId="146" fillId="0" borderId="62" xfId="0" applyFont="1" applyBorder="1" applyAlignment="1">
      <alignment horizontal="center" vertical="center"/>
    </xf>
    <xf numFmtId="0" fontId="146" fillId="0" borderId="45" xfId="0" applyFont="1" applyBorder="1" applyAlignment="1">
      <alignment horizontal="center" vertical="center"/>
    </xf>
    <xf numFmtId="0" fontId="146" fillId="0" borderId="48" xfId="0" applyFont="1" applyBorder="1" applyAlignment="1">
      <alignment horizontal="center" vertical="center"/>
    </xf>
    <xf numFmtId="0" fontId="145" fillId="0" borderId="49" xfId="0" applyFont="1" applyBorder="1"/>
    <xf numFmtId="49" fontId="143" fillId="0" borderId="22" xfId="0" applyNumberFormat="1" applyFont="1" applyBorder="1" applyAlignment="1">
      <alignment horizontal="center" vertical="center" wrapText="1"/>
    </xf>
    <xf numFmtId="0" fontId="144" fillId="0" borderId="22" xfId="0" applyFont="1" applyBorder="1"/>
    <xf numFmtId="0" fontId="146" fillId="0" borderId="21" xfId="0" applyFont="1" applyBorder="1" applyAlignment="1">
      <alignment horizontal="center" vertical="center"/>
    </xf>
    <xf numFmtId="0" fontId="146" fillId="0" borderId="22" xfId="0" applyFont="1" applyBorder="1" applyAlignment="1">
      <alignment horizontal="center" vertical="center"/>
    </xf>
    <xf numFmtId="0" fontId="146" fillId="0" borderId="50" xfId="0" applyFont="1" applyBorder="1" applyAlignment="1">
      <alignment horizontal="center" vertical="center"/>
    </xf>
    <xf numFmtId="0" fontId="143" fillId="0" borderId="0" xfId="0" applyFont="1" applyAlignment="1">
      <alignment horizontal="center" vertical="center"/>
    </xf>
    <xf numFmtId="0" fontId="143" fillId="0" borderId="0" xfId="0" applyFont="1" applyAlignment="1">
      <alignment horizontal="right"/>
    </xf>
    <xf numFmtId="1" fontId="143" fillId="0" borderId="0" xfId="0" applyNumberFormat="1" applyFont="1" applyAlignment="1">
      <alignment horizontal="left"/>
    </xf>
    <xf numFmtId="49" fontId="143" fillId="0" borderId="0" xfId="0" applyNumberFormat="1" applyFont="1" applyAlignment="1">
      <alignment horizontal="center" vertical="center"/>
    </xf>
    <xf numFmtId="0" fontId="143" fillId="0" borderId="0" xfId="0" applyFont="1" applyAlignment="1">
      <alignment horizontal="left"/>
    </xf>
    <xf numFmtId="0" fontId="146" fillId="0" borderId="0" xfId="0" applyFont="1" applyAlignment="1">
      <alignment horizontal="center"/>
    </xf>
    <xf numFmtId="0" fontId="143" fillId="0" borderId="0" xfId="16" applyFont="1" applyAlignment="1">
      <alignment horizontal="center" vertical="center"/>
    </xf>
    <xf numFmtId="0" fontId="147" fillId="0" borderId="0" xfId="0" applyFont="1"/>
    <xf numFmtId="0" fontId="146" fillId="0" borderId="23" xfId="0" applyFont="1" applyBorder="1" applyAlignment="1">
      <alignment horizontal="center" vertical="center"/>
    </xf>
    <xf numFmtId="0" fontId="145" fillId="0" borderId="20" xfId="0" applyFont="1" applyBorder="1"/>
    <xf numFmtId="0" fontId="146" fillId="0" borderId="0" xfId="0" applyFont="1" applyAlignment="1">
      <alignment horizontal="left"/>
    </xf>
    <xf numFmtId="14" fontId="0" fillId="0" borderId="3" xfId="0" applyNumberFormat="1" applyBorder="1" applyAlignment="1">
      <alignment horizontal="left" vertical="center"/>
    </xf>
    <xf numFmtId="14" fontId="0" fillId="0" borderId="2" xfId="0" applyNumberFormat="1" applyBorder="1" applyAlignment="1">
      <alignment horizontal="left" vertical="top" wrapText="1"/>
    </xf>
    <xf numFmtId="0" fontId="0" fillId="0" borderId="0" xfId="0" applyAlignment="1">
      <alignment horizontal="left" vertical="top" wrapText="1"/>
    </xf>
    <xf numFmtId="14" fontId="0" fillId="0" borderId="2" xfId="0" applyNumberFormat="1" applyBorder="1" applyAlignment="1">
      <alignment horizontal="left" vertical="top"/>
    </xf>
    <xf numFmtId="14" fontId="0" fillId="0" borderId="3" xfId="0" applyNumberFormat="1" applyBorder="1" applyAlignment="1">
      <alignment horizontal="left" vertical="top" wrapText="1"/>
    </xf>
    <xf numFmtId="0" fontId="72" fillId="0" borderId="0" xfId="0" applyFont="1" applyAlignment="1">
      <alignment horizontal="left" vertical="top"/>
    </xf>
    <xf numFmtId="0" fontId="78" fillId="0" borderId="2" xfId="0" applyFont="1" applyBorder="1" applyAlignment="1">
      <alignment horizontal="left" vertical="top"/>
    </xf>
    <xf numFmtId="0" fontId="73" fillId="0" borderId="2" xfId="0" applyFont="1" applyBorder="1" applyAlignment="1">
      <alignment horizontal="left" vertical="top"/>
    </xf>
    <xf numFmtId="0" fontId="77" fillId="0" borderId="2" xfId="0" applyFont="1" applyBorder="1" applyAlignment="1">
      <alignment horizontal="left" vertical="top"/>
    </xf>
    <xf numFmtId="0" fontId="76" fillId="0" borderId="2" xfId="0" applyFont="1" applyBorder="1" applyAlignment="1">
      <alignment horizontal="left" vertical="top"/>
    </xf>
    <xf numFmtId="14" fontId="122" fillId="19" borderId="2" xfId="0" applyNumberFormat="1" applyFont="1" applyFill="1" applyBorder="1" applyAlignment="1">
      <alignment horizontal="center" vertical="center"/>
    </xf>
    <xf numFmtId="0" fontId="71" fillId="0" borderId="2" xfId="0" applyFont="1" applyBorder="1" applyAlignment="1">
      <alignment horizontal="left" vertical="top"/>
    </xf>
    <xf numFmtId="0" fontId="70" fillId="0" borderId="2" xfId="0" applyFont="1" applyBorder="1" applyAlignment="1">
      <alignment horizontal="center"/>
    </xf>
    <xf numFmtId="0" fontId="88" fillId="0" borderId="0" xfId="0" applyFont="1" applyAlignment="1">
      <alignment horizontal="left" vertical="center" wrapText="1"/>
    </xf>
    <xf numFmtId="173" fontId="0" fillId="0" borderId="2" xfId="0" applyNumberFormat="1" applyBorder="1" applyAlignment="1">
      <alignment horizontal="left" vertical="top"/>
    </xf>
    <xf numFmtId="14" fontId="69" fillId="0" borderId="2" xfId="0" applyNumberFormat="1" applyFont="1" applyBorder="1"/>
    <xf numFmtId="0" fontId="95" fillId="0" borderId="2" xfId="0" applyFont="1" applyBorder="1" applyAlignment="1">
      <alignment horizontal="left" vertical="top" wrapText="1"/>
    </xf>
    <xf numFmtId="0" fontId="0" fillId="0" borderId="2" xfId="0" applyBorder="1" applyAlignment="1">
      <alignment horizontal="left"/>
    </xf>
    <xf numFmtId="0" fontId="0" fillId="0" borderId="0" xfId="0" applyAlignment="1">
      <alignment wrapText="1"/>
    </xf>
    <xf numFmtId="0" fontId="0" fillId="0" borderId="2" xfId="0" applyBorder="1" applyAlignment="1">
      <alignment wrapText="1"/>
    </xf>
    <xf numFmtId="0" fontId="68" fillId="19" borderId="2" xfId="0" applyFont="1" applyFill="1" applyBorder="1" applyAlignment="1">
      <alignment horizontal="left" vertical="top"/>
    </xf>
    <xf numFmtId="14" fontId="67" fillId="0" borderId="2" xfId="0" applyNumberFormat="1" applyFont="1" applyBorder="1" applyAlignment="1">
      <alignment wrapText="1"/>
    </xf>
    <xf numFmtId="0" fontId="67" fillId="0" borderId="2" xfId="0" applyFont="1" applyBorder="1" applyAlignment="1">
      <alignment horizontal="left" vertical="top"/>
    </xf>
    <xf numFmtId="14" fontId="67" fillId="0" borderId="2" xfId="0" applyNumberFormat="1" applyFont="1" applyBorder="1"/>
    <xf numFmtId="0" fontId="66" fillId="0" borderId="2" xfId="0" applyFont="1" applyBorder="1" applyAlignment="1">
      <alignment horizontal="left" vertical="top"/>
    </xf>
    <xf numFmtId="14" fontId="0" fillId="0" borderId="2" xfId="0" applyNumberFormat="1" applyBorder="1" applyAlignment="1">
      <alignment vertical="center"/>
    </xf>
    <xf numFmtId="14" fontId="0" fillId="19" borderId="2" xfId="0" applyNumberFormat="1" applyFill="1" applyBorder="1" applyAlignment="1">
      <alignment vertical="center"/>
    </xf>
    <xf numFmtId="0" fontId="122" fillId="0" borderId="2" xfId="0" applyFont="1" applyBorder="1" applyAlignment="1">
      <alignment vertical="center"/>
    </xf>
    <xf numFmtId="0" fontId="120" fillId="0" borderId="2" xfId="0" applyFont="1" applyBorder="1" applyAlignment="1">
      <alignment vertical="center"/>
    </xf>
    <xf numFmtId="0" fontId="120" fillId="0" borderId="3" xfId="0" applyFont="1" applyBorder="1" applyAlignment="1">
      <alignment vertical="center"/>
    </xf>
    <xf numFmtId="14" fontId="122" fillId="0" borderId="2" xfId="0" applyNumberFormat="1" applyFont="1" applyBorder="1"/>
    <xf numFmtId="0" fontId="75" fillId="9" borderId="2" xfId="0" applyFont="1" applyFill="1" applyBorder="1" applyAlignment="1">
      <alignment horizontal="left" vertical="top"/>
    </xf>
    <xf numFmtId="0" fontId="65" fillId="0" borderId="2" xfId="0" applyFont="1" applyBorder="1"/>
    <xf numFmtId="0" fontId="65" fillId="0" borderId="2" xfId="0" applyFont="1" applyBorder="1" applyAlignment="1">
      <alignment horizontal="center"/>
    </xf>
    <xf numFmtId="0" fontId="122" fillId="0" borderId="2" xfId="0" applyFont="1" applyBorder="1" applyAlignment="1">
      <alignment horizontal="left"/>
    </xf>
    <xf numFmtId="0" fontId="65" fillId="9" borderId="2" xfId="0" applyFont="1" applyFill="1" applyBorder="1" applyAlignment="1">
      <alignment horizontal="left" vertical="top"/>
    </xf>
    <xf numFmtId="0" fontId="65" fillId="0" borderId="2" xfId="0" applyFont="1" applyBorder="1" applyAlignment="1">
      <alignment horizontal="left" vertical="top"/>
    </xf>
    <xf numFmtId="14" fontId="65" fillId="0" borderId="2" xfId="0" applyNumberFormat="1" applyFont="1" applyBorder="1" applyAlignment="1">
      <alignment horizontal="left" vertical="top" wrapText="1"/>
    </xf>
    <xf numFmtId="0" fontId="64" fillId="19" borderId="2" xfId="0" applyFont="1" applyFill="1" applyBorder="1" applyAlignment="1">
      <alignment horizontal="left" vertical="top"/>
    </xf>
    <xf numFmtId="0" fontId="64" fillId="0" borderId="2" xfId="0" applyFont="1" applyBorder="1" applyAlignment="1">
      <alignment horizontal="left" vertical="top"/>
    </xf>
    <xf numFmtId="0" fontId="125" fillId="0" borderId="2" xfId="0" applyFont="1" applyBorder="1" applyAlignment="1">
      <alignment horizontal="left" vertical="center"/>
    </xf>
    <xf numFmtId="0" fontId="124" fillId="0" borderId="2" xfId="0" applyFont="1" applyBorder="1" applyAlignment="1">
      <alignment horizontal="center" vertical="center"/>
    </xf>
    <xf numFmtId="0" fontId="143" fillId="19" borderId="0" xfId="0" applyFont="1" applyFill="1"/>
    <xf numFmtId="0" fontId="63" fillId="0" borderId="2" xfId="0" applyFont="1" applyBorder="1"/>
    <xf numFmtId="0" fontId="146" fillId="9" borderId="0" xfId="0" applyFont="1" applyFill="1"/>
    <xf numFmtId="0" fontId="146" fillId="19" borderId="0" xfId="0" applyFont="1" applyFill="1"/>
    <xf numFmtId="1" fontId="151" fillId="0" borderId="42" xfId="1" applyNumberFormat="1" applyFont="1" applyFill="1" applyBorder="1" applyAlignment="1">
      <alignment horizontal="center" vertical="center"/>
    </xf>
    <xf numFmtId="1" fontId="152" fillId="0" borderId="42" xfId="1" applyNumberFormat="1" applyFont="1" applyFill="1" applyBorder="1" applyAlignment="1">
      <alignment horizontal="center" vertical="center"/>
    </xf>
    <xf numFmtId="0" fontId="124" fillId="19" borderId="2" xfId="0" applyFont="1" applyFill="1" applyBorder="1"/>
    <xf numFmtId="0" fontId="153" fillId="0" borderId="42" xfId="0" applyFont="1" applyBorder="1" applyAlignment="1">
      <alignment horizontal="center" vertical="center"/>
    </xf>
    <xf numFmtId="0" fontId="124" fillId="19" borderId="2" xfId="0" applyFont="1" applyFill="1" applyBorder="1" applyAlignment="1">
      <alignment horizontal="center" vertical="center"/>
    </xf>
    <xf numFmtId="14" fontId="124" fillId="0" borderId="2" xfId="0" applyNumberFormat="1" applyFont="1" applyBorder="1" applyAlignment="1">
      <alignment horizontal="center" vertical="center"/>
    </xf>
    <xf numFmtId="0" fontId="124" fillId="19" borderId="2" xfId="0" applyFont="1" applyFill="1" applyBorder="1" applyAlignment="1">
      <alignment horizontal="left" vertical="center" wrapText="1"/>
    </xf>
    <xf numFmtId="0" fontId="124" fillId="9" borderId="2" xfId="0" applyFont="1" applyFill="1" applyBorder="1" applyAlignment="1">
      <alignment horizontal="left" vertical="center" wrapText="1"/>
    </xf>
    <xf numFmtId="0" fontId="0" fillId="0" borderId="2" xfId="0" applyBorder="1" applyAlignment="1">
      <alignment horizontal="left" wrapText="1"/>
    </xf>
    <xf numFmtId="0" fontId="124" fillId="19" borderId="46" xfId="0" applyFont="1" applyFill="1" applyBorder="1" applyAlignment="1">
      <alignment horizontal="left" vertical="center" wrapText="1"/>
    </xf>
    <xf numFmtId="0" fontId="83" fillId="0" borderId="2" xfId="0" applyFont="1" applyBorder="1" applyAlignment="1">
      <alignment horizontal="center" vertical="center"/>
    </xf>
    <xf numFmtId="0" fontId="0" fillId="0" borderId="2" xfId="0" applyBorder="1" applyAlignment="1">
      <alignment vertical="center" wrapText="1"/>
    </xf>
    <xf numFmtId="0" fontId="0" fillId="0" borderId="0" xfId="0" applyAlignment="1">
      <alignment horizontal="center" vertical="center"/>
    </xf>
    <xf numFmtId="0" fontId="0" fillId="9" borderId="0" xfId="0" applyFill="1"/>
    <xf numFmtId="0" fontId="121" fillId="0" borderId="2" xfId="0" applyFont="1" applyBorder="1" applyAlignment="1">
      <alignment horizontal="center" vertical="center"/>
    </xf>
    <xf numFmtId="0" fontId="143" fillId="9" borderId="0" xfId="0" applyFont="1" applyFill="1"/>
    <xf numFmtId="0" fontId="145" fillId="9" borderId="0" xfId="0" applyFont="1" applyFill="1"/>
    <xf numFmtId="0" fontId="144" fillId="9" borderId="0" xfId="0" applyFont="1" applyFill="1"/>
    <xf numFmtId="0" fontId="121" fillId="9" borderId="2" xfId="0" applyFont="1" applyFill="1" applyBorder="1" applyAlignment="1">
      <alignment horizontal="center" vertical="center"/>
    </xf>
    <xf numFmtId="0" fontId="0" fillId="0" borderId="0" xfId="0" applyAlignment="1">
      <alignment horizontal="left"/>
    </xf>
    <xf numFmtId="0" fontId="124" fillId="11" borderId="2" xfId="0" applyFont="1" applyFill="1" applyBorder="1" applyAlignment="1">
      <alignment horizontal="center" vertical="center"/>
    </xf>
    <xf numFmtId="0" fontId="83" fillId="11" borderId="2" xfId="0" applyFont="1" applyFill="1" applyBorder="1" applyAlignment="1">
      <alignment horizontal="center" vertical="center"/>
    </xf>
    <xf numFmtId="0" fontId="121" fillId="0" borderId="28" xfId="0" applyFont="1" applyBorder="1" applyAlignment="1">
      <alignment horizontal="left" vertical="center"/>
    </xf>
    <xf numFmtId="0" fontId="95" fillId="0" borderId="2" xfId="0" applyFont="1" applyBorder="1" applyAlignment="1">
      <alignment horizontal="center" vertical="top"/>
    </xf>
    <xf numFmtId="0" fontId="156" fillId="24" borderId="42" xfId="0" applyFont="1" applyFill="1" applyBorder="1" applyAlignment="1">
      <alignment horizontal="center" vertical="center" wrapText="1"/>
    </xf>
    <xf numFmtId="0" fontId="156" fillId="24" borderId="53" xfId="0" applyFont="1" applyFill="1" applyBorder="1" applyAlignment="1">
      <alignment horizontal="center" vertical="center" wrapText="1"/>
    </xf>
    <xf numFmtId="0" fontId="157" fillId="24" borderId="63" xfId="0" applyFont="1" applyFill="1" applyBorder="1" applyAlignment="1">
      <alignment horizontal="center" vertical="center" wrapText="1"/>
    </xf>
    <xf numFmtId="0" fontId="157" fillId="24" borderId="48" xfId="0" applyFont="1" applyFill="1" applyBorder="1" applyAlignment="1">
      <alignment vertical="center" wrapText="1"/>
    </xf>
    <xf numFmtId="0" fontId="157" fillId="24" borderId="48" xfId="0" applyFont="1" applyFill="1" applyBorder="1" applyAlignment="1">
      <alignment horizontal="center" vertical="center" wrapText="1"/>
    </xf>
    <xf numFmtId="0" fontId="158" fillId="24" borderId="48" xfId="0" applyFont="1" applyFill="1" applyBorder="1" applyAlignment="1">
      <alignment horizontal="center" vertical="center" wrapText="1"/>
    </xf>
    <xf numFmtId="0" fontId="150" fillId="24" borderId="48" xfId="0" applyFont="1" applyFill="1" applyBorder="1" applyAlignment="1">
      <alignment vertical="center" wrapText="1"/>
    </xf>
    <xf numFmtId="14" fontId="157" fillId="24" borderId="48" xfId="0" applyNumberFormat="1" applyFont="1" applyFill="1" applyBorder="1" applyAlignment="1">
      <alignment horizontal="center" vertical="center" wrapText="1"/>
    </xf>
    <xf numFmtId="0" fontId="155" fillId="24" borderId="0" xfId="0" applyFont="1" applyFill="1" applyAlignment="1">
      <alignment wrapText="1"/>
    </xf>
    <xf numFmtId="0" fontId="157" fillId="24" borderId="65" xfId="0" applyFont="1" applyFill="1" applyBorder="1" applyAlignment="1">
      <alignment vertical="center" wrapText="1"/>
    </xf>
    <xf numFmtId="0" fontId="150" fillId="9" borderId="0" xfId="0" applyFont="1" applyFill="1" applyAlignment="1">
      <alignment horizontal="right" vertical="center" wrapText="1"/>
    </xf>
    <xf numFmtId="0" fontId="160" fillId="24" borderId="42" xfId="0" applyFont="1" applyFill="1" applyBorder="1" applyAlignment="1">
      <alignment horizontal="center" vertical="center" wrapText="1"/>
    </xf>
    <xf numFmtId="0" fontId="160" fillId="24" borderId="53" xfId="0" applyFont="1" applyFill="1" applyBorder="1" applyAlignment="1">
      <alignment horizontal="center" vertical="center" wrapText="1"/>
    </xf>
    <xf numFmtId="0" fontId="160" fillId="9" borderId="53" xfId="0" applyFont="1" applyFill="1" applyBorder="1" applyAlignment="1">
      <alignment horizontal="center" vertical="center" wrapText="1"/>
    </xf>
    <xf numFmtId="0" fontId="150" fillId="24" borderId="63" xfId="0" applyFont="1" applyFill="1" applyBorder="1" applyAlignment="1">
      <alignment horizontal="center" vertical="center" wrapText="1"/>
    </xf>
    <xf numFmtId="0" fontId="156" fillId="24" borderId="48" xfId="0" applyFont="1" applyFill="1" applyBorder="1" applyAlignment="1">
      <alignment vertical="center" wrapText="1"/>
    </xf>
    <xf numFmtId="0" fontId="150" fillId="24" borderId="48" xfId="0" applyFont="1" applyFill="1" applyBorder="1" applyAlignment="1">
      <alignment horizontal="center" vertical="center" wrapText="1"/>
    </xf>
    <xf numFmtId="15" fontId="150" fillId="24" borderId="48" xfId="0" applyNumberFormat="1" applyFont="1" applyFill="1" applyBorder="1" applyAlignment="1">
      <alignment horizontal="center" vertical="center" wrapText="1"/>
    </xf>
    <xf numFmtId="0" fontId="150" fillId="19" borderId="63" xfId="0" applyFont="1" applyFill="1" applyBorder="1" applyAlignment="1">
      <alignment horizontal="center" vertical="center" wrapText="1"/>
    </xf>
    <xf numFmtId="0" fontId="150" fillId="19" borderId="48" xfId="0" applyFont="1" applyFill="1" applyBorder="1" applyAlignment="1">
      <alignment vertical="center" wrapText="1"/>
    </xf>
    <xf numFmtId="15" fontId="150" fillId="19" borderId="48" xfId="0" applyNumberFormat="1" applyFont="1" applyFill="1" applyBorder="1" applyAlignment="1">
      <alignment horizontal="center" vertical="center" wrapText="1"/>
    </xf>
    <xf numFmtId="0" fontId="150" fillId="19" borderId="48" xfId="0" applyFont="1" applyFill="1" applyBorder="1" applyAlignment="1">
      <alignment horizontal="center" vertical="center" wrapText="1"/>
    </xf>
    <xf numFmtId="0" fontId="124" fillId="27" borderId="2" xfId="0" applyFont="1" applyFill="1" applyBorder="1" applyAlignment="1">
      <alignment horizontal="center" vertical="center"/>
    </xf>
    <xf numFmtId="0" fontId="0" fillId="19" borderId="2" xfId="0" applyFill="1" applyBorder="1" applyAlignment="1">
      <alignment horizontal="center"/>
    </xf>
    <xf numFmtId="0" fontId="63" fillId="19" borderId="2" xfId="0" applyFont="1" applyFill="1" applyBorder="1" applyAlignment="1">
      <alignment horizontal="center"/>
    </xf>
    <xf numFmtId="0" fontId="65" fillId="19" borderId="2" xfId="0" applyFont="1" applyFill="1" applyBorder="1" applyAlignment="1">
      <alignment horizontal="center"/>
    </xf>
    <xf numFmtId="0" fontId="122" fillId="0" borderId="2" xfId="0" applyFont="1" applyBorder="1" applyAlignment="1">
      <alignment horizontal="left" vertical="center"/>
    </xf>
    <xf numFmtId="0" fontId="124" fillId="19" borderId="2" xfId="0" applyFont="1" applyFill="1" applyBorder="1" applyAlignment="1">
      <alignment horizontal="left" vertical="center"/>
    </xf>
    <xf numFmtId="1" fontId="82" fillId="3" borderId="5" xfId="0" applyNumberFormat="1" applyFont="1" applyFill="1" applyBorder="1" applyAlignment="1">
      <alignment horizontal="center" vertical="center" wrapText="1"/>
    </xf>
    <xf numFmtId="2" fontId="82" fillId="3" borderId="0" xfId="0" applyNumberFormat="1" applyFont="1" applyFill="1" applyAlignment="1">
      <alignment horizontal="left" vertical="center" wrapText="1"/>
    </xf>
    <xf numFmtId="166" fontId="82" fillId="3" borderId="0" xfId="0" applyNumberFormat="1" applyFont="1" applyFill="1" applyAlignment="1">
      <alignment horizontal="center" vertical="center" wrapText="1"/>
    </xf>
    <xf numFmtId="1" fontId="82" fillId="3" borderId="0" xfId="0" applyNumberFormat="1" applyFont="1" applyFill="1" applyAlignment="1">
      <alignment horizontal="center" vertical="center" wrapText="1"/>
    </xf>
    <xf numFmtId="2" fontId="82" fillId="3" borderId="0" xfId="0" applyNumberFormat="1" applyFont="1" applyFill="1" applyAlignment="1">
      <alignment horizontal="center" vertical="center" wrapText="1"/>
    </xf>
    <xf numFmtId="0" fontId="82" fillId="3" borderId="0" xfId="0" applyFont="1" applyFill="1" applyAlignment="1">
      <alignment horizontal="center" vertical="center" wrapText="1"/>
    </xf>
    <xf numFmtId="0" fontId="82" fillId="3" borderId="0" xfId="0" applyFont="1" applyFill="1" applyAlignment="1">
      <alignment horizontal="right" vertical="top" wrapText="1"/>
    </xf>
    <xf numFmtId="0" fontId="82" fillId="3" borderId="0" xfId="0" applyFont="1" applyFill="1" applyAlignment="1">
      <alignment horizontal="center" vertical="top" wrapText="1"/>
    </xf>
    <xf numFmtId="0" fontId="82" fillId="3" borderId="0" xfId="0" applyFont="1" applyFill="1" applyAlignment="1">
      <alignment horizontal="center" vertical="top"/>
    </xf>
    <xf numFmtId="0" fontId="122" fillId="0" borderId="2" xfId="0" applyFont="1" applyBorder="1" applyAlignment="1">
      <alignment horizontal="left" vertical="top"/>
    </xf>
    <xf numFmtId="0" fontId="122" fillId="3" borderId="2" xfId="0" applyFont="1" applyFill="1" applyBorder="1" applyAlignment="1">
      <alignment vertical="center"/>
    </xf>
    <xf numFmtId="0" fontId="122" fillId="3" borderId="2" xfId="0" applyFont="1" applyFill="1" applyBorder="1"/>
    <xf numFmtId="0" fontId="122" fillId="3" borderId="2" xfId="0" applyFont="1" applyFill="1" applyBorder="1" applyAlignment="1">
      <alignment horizontal="left"/>
    </xf>
    <xf numFmtId="0" fontId="122" fillId="3" borderId="2" xfId="0" applyFont="1" applyFill="1" applyBorder="1" applyAlignment="1">
      <alignment horizontal="left" vertical="center"/>
    </xf>
    <xf numFmtId="14" fontId="122" fillId="3" borderId="2" xfId="0" applyNumberFormat="1" applyFont="1" applyFill="1" applyBorder="1"/>
    <xf numFmtId="14" fontId="122" fillId="3" borderId="2" xfId="0" applyNumberFormat="1" applyFont="1" applyFill="1" applyBorder="1" applyAlignment="1">
      <alignment horizontal="right"/>
    </xf>
    <xf numFmtId="0" fontId="122" fillId="3" borderId="2" xfId="0" applyFont="1" applyFill="1" applyBorder="1" applyAlignment="1">
      <alignment horizontal="center"/>
    </xf>
    <xf numFmtId="0" fontId="122" fillId="3" borderId="2" xfId="0" applyFont="1" applyFill="1" applyBorder="1" applyAlignment="1">
      <alignment horizontal="center" vertical="center"/>
    </xf>
    <xf numFmtId="14" fontId="122" fillId="3" borderId="2" xfId="0" applyNumberFormat="1" applyFont="1" applyFill="1" applyBorder="1" applyAlignment="1">
      <alignment vertical="center"/>
    </xf>
    <xf numFmtId="0" fontId="124" fillId="0" borderId="2" xfId="0" applyFont="1" applyBorder="1" applyAlignment="1">
      <alignment horizontal="left" vertical="center" wrapText="1"/>
    </xf>
    <xf numFmtId="0" fontId="122" fillId="9" borderId="2" xfId="0" applyFont="1" applyFill="1" applyBorder="1" applyAlignment="1">
      <alignment horizontal="left" vertical="top"/>
    </xf>
    <xf numFmtId="0" fontId="122" fillId="9" borderId="2" xfId="0" applyFont="1" applyFill="1" applyBorder="1" applyAlignment="1">
      <alignment horizontal="left"/>
    </xf>
    <xf numFmtId="14" fontId="122" fillId="0" borderId="2" xfId="0" applyNumberFormat="1" applyFont="1" applyBorder="1" applyAlignment="1">
      <alignment vertical="center"/>
    </xf>
    <xf numFmtId="14" fontId="122" fillId="0" borderId="2" xfId="0" applyNumberFormat="1" applyFont="1" applyBorder="1" applyAlignment="1">
      <alignment vertical="top"/>
    </xf>
    <xf numFmtId="0" fontId="122" fillId="0" borderId="2" xfId="0" applyFont="1" applyBorder="1" applyAlignment="1">
      <alignment vertical="top"/>
    </xf>
    <xf numFmtId="14" fontId="122" fillId="0" borderId="2" xfId="0" applyNumberFormat="1" applyFont="1" applyBorder="1" applyAlignment="1">
      <alignment horizontal="right" vertical="center"/>
    </xf>
    <xf numFmtId="0" fontId="122" fillId="0" borderId="3" xfId="0" applyFont="1" applyBorder="1" applyAlignment="1">
      <alignment horizontal="left" vertical="center"/>
    </xf>
    <xf numFmtId="14" fontId="122" fillId="0" borderId="3" xfId="0" applyNumberFormat="1" applyFont="1" applyBorder="1" applyAlignment="1">
      <alignment horizontal="right" vertical="center"/>
    </xf>
    <xf numFmtId="14" fontId="122" fillId="0" borderId="2" xfId="0" applyNumberFormat="1" applyFont="1" applyBorder="1" applyAlignment="1">
      <alignment horizontal="right"/>
    </xf>
    <xf numFmtId="0" fontId="162" fillId="3" borderId="0" xfId="24" applyFont="1" applyFill="1" applyAlignment="1">
      <alignment vertical="center" wrapText="1"/>
    </xf>
    <xf numFmtId="0" fontId="162" fillId="3" borderId="0" xfId="0" applyFont="1" applyFill="1"/>
    <xf numFmtId="0" fontId="162" fillId="3" borderId="0" xfId="0" applyFont="1" applyFill="1" applyAlignment="1">
      <alignment horizontal="center"/>
    </xf>
    <xf numFmtId="0" fontId="164" fillId="3" borderId="0" xfId="0" applyFont="1" applyFill="1" applyAlignment="1">
      <alignment horizontal="center"/>
    </xf>
    <xf numFmtId="0" fontId="163" fillId="3" borderId="0" xfId="0" applyFont="1" applyFill="1" applyAlignment="1">
      <alignment horizontal="center"/>
    </xf>
    <xf numFmtId="0" fontId="164" fillId="3" borderId="0" xfId="24" applyFont="1" applyFill="1" applyAlignment="1">
      <alignment vertical="center" wrapText="1"/>
    </xf>
    <xf numFmtId="0" fontId="166" fillId="3" borderId="0" xfId="0" applyFont="1" applyFill="1" applyAlignment="1">
      <alignment horizontal="center"/>
    </xf>
    <xf numFmtId="0" fontId="164" fillId="3" borderId="0" xfId="24" applyFont="1" applyFill="1"/>
    <xf numFmtId="0" fontId="162" fillId="3" borderId="0" xfId="24" applyFont="1" applyFill="1"/>
    <xf numFmtId="0" fontId="165" fillId="3" borderId="0" xfId="24" applyFont="1" applyFill="1" applyAlignment="1">
      <alignment vertical="center"/>
    </xf>
    <xf numFmtId="0" fontId="165" fillId="3" borderId="0" xfId="24" applyFont="1" applyFill="1"/>
    <xf numFmtId="0" fontId="163" fillId="3" borderId="0" xfId="24" applyFont="1" applyFill="1" applyAlignment="1">
      <alignment vertical="center" wrapText="1"/>
    </xf>
    <xf numFmtId="0" fontId="163" fillId="3" borderId="0" xfId="0" applyFont="1" applyFill="1" applyAlignment="1">
      <alignment horizontal="center" vertical="center"/>
    </xf>
    <xf numFmtId="0" fontId="162" fillId="3" borderId="0" xfId="24" applyFont="1" applyFill="1" applyAlignment="1">
      <alignment vertical="center"/>
    </xf>
    <xf numFmtId="0" fontId="162" fillId="3" borderId="0" xfId="24" applyFont="1" applyFill="1" applyAlignment="1">
      <alignment horizontal="left" vertical="center"/>
    </xf>
    <xf numFmtId="169" fontId="169" fillId="0" borderId="0" xfId="0" applyNumberFormat="1" applyFont="1"/>
    <xf numFmtId="0" fontId="162" fillId="3" borderId="32" xfId="24" applyFont="1" applyFill="1" applyBorder="1" applyAlignment="1">
      <alignment vertical="center" wrapText="1"/>
    </xf>
    <xf numFmtId="0" fontId="162" fillId="3" borderId="32" xfId="0" applyFont="1" applyFill="1" applyBorder="1" applyAlignment="1">
      <alignment horizontal="center"/>
    </xf>
    <xf numFmtId="0" fontId="164" fillId="3" borderId="32" xfId="0" applyFont="1" applyFill="1" applyBorder="1" applyAlignment="1">
      <alignment horizontal="center"/>
    </xf>
    <xf numFmtId="0" fontId="170" fillId="3" borderId="32" xfId="0" applyFont="1" applyFill="1" applyBorder="1" applyAlignment="1">
      <alignment horizontal="left" vertical="center"/>
    </xf>
    <xf numFmtId="0" fontId="170" fillId="3" borderId="32" xfId="0" applyFont="1" applyFill="1" applyBorder="1" applyAlignment="1">
      <alignment horizontal="center" vertical="center"/>
    </xf>
    <xf numFmtId="49" fontId="171" fillId="0" borderId="0" xfId="0" quotePrefix="1" applyNumberFormat="1" applyFont="1" applyAlignment="1">
      <alignment horizontal="center" vertical="center" wrapText="1"/>
    </xf>
    <xf numFmtId="49" fontId="172" fillId="0" borderId="0" xfId="0" applyNumberFormat="1" applyFont="1" applyAlignment="1">
      <alignment horizontal="center" vertical="center" wrapText="1"/>
    </xf>
    <xf numFmtId="49" fontId="171" fillId="0" borderId="0" xfId="0" applyNumberFormat="1" applyFont="1" applyAlignment="1">
      <alignment horizontal="center" vertical="center" wrapText="1"/>
    </xf>
    <xf numFmtId="0" fontId="173" fillId="0" borderId="0" xfId="0" applyFont="1" applyAlignment="1">
      <alignment horizontal="center" vertical="center"/>
    </xf>
    <xf numFmtId="0" fontId="62" fillId="0" borderId="0" xfId="0" applyFont="1"/>
    <xf numFmtId="0" fontId="120" fillId="0" borderId="0" xfId="0" applyFont="1"/>
    <xf numFmtId="43" fontId="120" fillId="0" borderId="0" xfId="1" applyFont="1" applyFill="1" applyBorder="1" applyAlignment="1">
      <alignment horizontal="center" vertical="center"/>
    </xf>
    <xf numFmtId="1" fontId="120" fillId="28" borderId="42" xfId="1" applyNumberFormat="1" applyFont="1" applyFill="1" applyBorder="1" applyAlignment="1">
      <alignment horizontal="center" vertical="center"/>
    </xf>
    <xf numFmtId="1" fontId="171" fillId="0" borderId="0" xfId="0" applyNumberFormat="1" applyFont="1" applyAlignment="1">
      <alignment horizontal="center"/>
    </xf>
    <xf numFmtId="1" fontId="172" fillId="0" borderId="42" xfId="1" applyNumberFormat="1" applyFont="1" applyFill="1" applyBorder="1" applyAlignment="1">
      <alignment horizontal="center" vertical="center"/>
    </xf>
    <xf numFmtId="1" fontId="174" fillId="0" borderId="0" xfId="0" applyNumberFormat="1" applyFont="1" applyAlignment="1">
      <alignment horizontal="center"/>
    </xf>
    <xf numFmtId="0" fontId="120" fillId="28" borderId="42" xfId="0" applyFont="1" applyFill="1" applyBorder="1" applyAlignment="1">
      <alignment horizontal="center" vertical="center"/>
    </xf>
    <xf numFmtId="0" fontId="120" fillId="0" borderId="42" xfId="0" applyFont="1" applyBorder="1" applyAlignment="1">
      <alignment horizontal="center" vertical="center"/>
    </xf>
    <xf numFmtId="0" fontId="95" fillId="0" borderId="20" xfId="0" applyFont="1" applyBorder="1" applyAlignment="1">
      <alignment horizontal="center" vertical="center"/>
    </xf>
    <xf numFmtId="0" fontId="95" fillId="0" borderId="0" xfId="0" applyFont="1" applyAlignment="1">
      <alignment horizontal="center" vertical="center"/>
    </xf>
    <xf numFmtId="0" fontId="175" fillId="0" borderId="43" xfId="0" applyFont="1" applyBorder="1"/>
    <xf numFmtId="0" fontId="171" fillId="0" borderId="0" xfId="0" applyFont="1"/>
    <xf numFmtId="0" fontId="173" fillId="9" borderId="0" xfId="0" applyFont="1" applyFill="1" applyAlignment="1">
      <alignment horizontal="center" vertical="center"/>
    </xf>
    <xf numFmtId="0" fontId="173" fillId="3" borderId="0" xfId="0" applyFont="1" applyFill="1" applyAlignment="1">
      <alignment horizontal="center" vertical="center"/>
    </xf>
    <xf numFmtId="0" fontId="176" fillId="3" borderId="0" xfId="0" applyFont="1" applyFill="1" applyAlignment="1">
      <alignment horizontal="center" vertical="center"/>
    </xf>
    <xf numFmtId="0" fontId="172" fillId="0" borderId="0" xfId="0" applyFont="1"/>
    <xf numFmtId="0" fontId="178" fillId="0" borderId="0" xfId="0" applyFont="1"/>
    <xf numFmtId="0" fontId="151" fillId="0" borderId="0" xfId="0" applyFont="1" applyAlignment="1">
      <alignment horizontal="center" vertical="center"/>
    </xf>
    <xf numFmtId="0" fontId="151" fillId="0" borderId="0" xfId="0" applyFont="1"/>
    <xf numFmtId="43" fontId="151" fillId="0" borderId="0" xfId="1" applyFont="1" applyFill="1" applyBorder="1" applyAlignment="1">
      <alignment horizontal="center" vertical="center"/>
    </xf>
    <xf numFmtId="0" fontId="171" fillId="0" borderId="0" xfId="0" applyFont="1" applyAlignment="1">
      <alignment horizontal="center"/>
    </xf>
    <xf numFmtId="0" fontId="174" fillId="0" borderId="0" xfId="0" applyFont="1" applyAlignment="1">
      <alignment horizontal="center"/>
    </xf>
    <xf numFmtId="0" fontId="151" fillId="0" borderId="42" xfId="0" applyFont="1" applyBorder="1" applyAlignment="1">
      <alignment horizontal="center" vertical="center"/>
    </xf>
    <xf numFmtId="0" fontId="172" fillId="0" borderId="42" xfId="0" applyFont="1" applyBorder="1" applyAlignment="1">
      <alignment horizontal="center" vertical="center"/>
    </xf>
    <xf numFmtId="1" fontId="171" fillId="0" borderId="0" xfId="0" quotePrefix="1" applyNumberFormat="1" applyFont="1" applyAlignment="1">
      <alignment horizontal="center" vertical="center" wrapText="1"/>
    </xf>
    <xf numFmtId="0" fontId="172" fillId="0" borderId="0" xfId="0" applyFont="1" applyAlignment="1">
      <alignment horizontal="center" vertical="center"/>
    </xf>
    <xf numFmtId="0" fontId="171" fillId="0" borderId="0" xfId="0" applyFont="1" applyAlignment="1">
      <alignment vertical="center"/>
    </xf>
    <xf numFmtId="43" fontId="172" fillId="0" borderId="0" xfId="1" applyFont="1" applyFill="1" applyBorder="1" applyAlignment="1">
      <alignment horizontal="center" vertical="center"/>
    </xf>
    <xf numFmtId="0" fontId="176" fillId="0" borderId="0" xfId="0" applyFont="1"/>
    <xf numFmtId="0" fontId="174" fillId="0" borderId="0" xfId="0" applyFont="1"/>
    <xf numFmtId="0" fontId="179" fillId="22" borderId="0" xfId="0" applyFont="1" applyFill="1"/>
    <xf numFmtId="0" fontId="180" fillId="3" borderId="43" xfId="0" applyFont="1" applyFill="1" applyBorder="1" applyAlignment="1">
      <alignment horizontal="center" vertical="center"/>
    </xf>
    <xf numFmtId="0" fontId="180" fillId="3" borderId="0" xfId="0" applyFont="1" applyFill="1" applyAlignment="1">
      <alignment horizontal="center" vertical="center"/>
    </xf>
    <xf numFmtId="0" fontId="175" fillId="0" borderId="0" xfId="0" applyFont="1"/>
    <xf numFmtId="0" fontId="172" fillId="0" borderId="0" xfId="0" applyFont="1" applyAlignment="1">
      <alignment horizontal="center"/>
    </xf>
    <xf numFmtId="0" fontId="176" fillId="0" borderId="20" xfId="0" applyFont="1" applyBorder="1" applyAlignment="1">
      <alignment horizontal="center" vertical="center"/>
    </xf>
    <xf numFmtId="0" fontId="176" fillId="0" borderId="0" xfId="0" applyFont="1" applyAlignment="1">
      <alignment horizontal="center" vertical="center"/>
    </xf>
    <xf numFmtId="0" fontId="176" fillId="0" borderId="2" xfId="0" applyFont="1" applyBorder="1" applyAlignment="1">
      <alignment horizontal="center" vertical="center"/>
    </xf>
    <xf numFmtId="0" fontId="145" fillId="3" borderId="43" xfId="0" applyFont="1" applyFill="1" applyBorder="1"/>
    <xf numFmtId="0" fontId="174" fillId="3" borderId="0" xfId="0" applyFont="1" applyFill="1"/>
    <xf numFmtId="0" fontId="181" fillId="3" borderId="0" xfId="0" applyFont="1" applyFill="1" applyAlignment="1">
      <alignment horizontal="center" vertical="center"/>
    </xf>
    <xf numFmtId="0" fontId="173" fillId="19" borderId="0" xfId="0" applyFont="1" applyFill="1" applyAlignment="1">
      <alignment horizontal="center" vertical="center"/>
    </xf>
    <xf numFmtId="0" fontId="173" fillId="0" borderId="0" xfId="0" applyFont="1"/>
    <xf numFmtId="0" fontId="182" fillId="0" borderId="0" xfId="0" applyFont="1"/>
    <xf numFmtId="49" fontId="173" fillId="0" borderId="0" xfId="0" applyNumberFormat="1" applyFont="1" applyAlignment="1">
      <alignment horizontal="center" vertical="center" wrapText="1"/>
    </xf>
    <xf numFmtId="1" fontId="171" fillId="0" borderId="42" xfId="1" applyNumberFormat="1" applyFont="1" applyFill="1" applyBorder="1" applyAlignment="1">
      <alignment horizontal="center" vertical="center"/>
    </xf>
    <xf numFmtId="1" fontId="172" fillId="20" borderId="42" xfId="1" applyNumberFormat="1" applyFont="1" applyFill="1" applyBorder="1" applyAlignment="1">
      <alignment horizontal="center" vertical="center"/>
    </xf>
    <xf numFmtId="0" fontId="173" fillId="22" borderId="0" xfId="0" applyFont="1" applyFill="1"/>
    <xf numFmtId="0" fontId="183" fillId="3" borderId="0" xfId="0" applyFont="1" applyFill="1" applyAlignment="1">
      <alignment vertical="center"/>
    </xf>
    <xf numFmtId="0" fontId="184" fillId="0" borderId="0" xfId="0" applyFont="1"/>
    <xf numFmtId="0" fontId="171" fillId="0" borderId="0" xfId="0" applyFont="1" applyAlignment="1">
      <alignment horizontal="center" vertical="center"/>
    </xf>
    <xf numFmtId="0" fontId="171" fillId="0" borderId="0" xfId="0" applyFont="1" applyAlignment="1">
      <alignment horizontal="right"/>
    </xf>
    <xf numFmtId="1" fontId="171" fillId="0" borderId="0" xfId="0" applyNumberFormat="1" applyFont="1" applyAlignment="1">
      <alignment horizontal="left"/>
    </xf>
    <xf numFmtId="49" fontId="172" fillId="0" borderId="0" xfId="0" applyNumberFormat="1" applyFont="1" applyAlignment="1">
      <alignment horizontal="center" vertical="center"/>
    </xf>
    <xf numFmtId="49" fontId="171" fillId="0" borderId="0" xfId="0" applyNumberFormat="1" applyFont="1" applyAlignment="1">
      <alignment horizontal="center" vertical="center"/>
    </xf>
    <xf numFmtId="0" fontId="171" fillId="0" borderId="0" xfId="0" applyFont="1" applyAlignment="1">
      <alignment horizontal="left"/>
    </xf>
    <xf numFmtId="0" fontId="172" fillId="0" borderId="63" xfId="0" applyFont="1" applyBorder="1" applyAlignment="1">
      <alignment horizontal="center" vertical="center"/>
    </xf>
    <xf numFmtId="0" fontId="176" fillId="0" borderId="0" xfId="0" applyFont="1" applyAlignment="1">
      <alignment horizontal="center"/>
    </xf>
    <xf numFmtId="0" fontId="173" fillId="0" borderId="0" xfId="0" applyFont="1" applyAlignment="1">
      <alignment horizontal="center"/>
    </xf>
    <xf numFmtId="0" fontId="184" fillId="0" borderId="0" xfId="0" applyFont="1" applyAlignment="1">
      <alignment horizontal="center"/>
    </xf>
    <xf numFmtId="0" fontId="183" fillId="3" borderId="43" xfId="0" applyFont="1" applyFill="1" applyBorder="1" applyAlignment="1">
      <alignment vertical="center"/>
    </xf>
    <xf numFmtId="0" fontId="183" fillId="29" borderId="0" xfId="0" applyFont="1" applyFill="1" applyAlignment="1">
      <alignment vertical="center"/>
    </xf>
    <xf numFmtId="0" fontId="171" fillId="0" borderId="0" xfId="16" applyFont="1" applyAlignment="1">
      <alignment horizontal="center" vertical="center"/>
    </xf>
    <xf numFmtId="0" fontId="185" fillId="0" borderId="0" xfId="0" applyFont="1"/>
    <xf numFmtId="0" fontId="186" fillId="0" borderId="0" xfId="0" applyFont="1"/>
    <xf numFmtId="0" fontId="173" fillId="0" borderId="0" xfId="0" applyFont="1" applyAlignment="1">
      <alignment vertical="center"/>
    </xf>
    <xf numFmtId="0" fontId="174" fillId="0" borderId="0" xfId="0" applyFont="1" applyAlignment="1">
      <alignment vertical="center"/>
    </xf>
    <xf numFmtId="0" fontId="174" fillId="3" borderId="0" xfId="0" applyFont="1" applyFill="1" applyAlignment="1">
      <alignment vertical="center"/>
    </xf>
    <xf numFmtId="0" fontId="151" fillId="3" borderId="0" xfId="0" applyFont="1" applyFill="1" applyAlignment="1">
      <alignment vertical="center"/>
    </xf>
    <xf numFmtId="0" fontId="178" fillId="3" borderId="0" xfId="0" applyFont="1" applyFill="1" applyAlignment="1">
      <alignment vertical="center"/>
    </xf>
    <xf numFmtId="0" fontId="145" fillId="0" borderId="0" xfId="0" applyFont="1" applyAlignment="1">
      <alignment vertical="center"/>
    </xf>
    <xf numFmtId="0" fontId="181" fillId="0" borderId="0" xfId="0" applyFont="1" applyAlignment="1">
      <alignment wrapText="1"/>
    </xf>
    <xf numFmtId="0" fontId="181" fillId="0" borderId="0" xfId="0" applyFont="1" applyAlignment="1">
      <alignment vertical="center"/>
    </xf>
    <xf numFmtId="0" fontId="177" fillId="3" borderId="43" xfId="0" applyFont="1" applyFill="1" applyBorder="1" applyAlignment="1">
      <alignment vertical="center"/>
    </xf>
    <xf numFmtId="0" fontId="177" fillId="29" borderId="0" xfId="0" applyFont="1" applyFill="1" applyAlignment="1">
      <alignment vertical="center"/>
    </xf>
    <xf numFmtId="0" fontId="177" fillId="3" borderId="0" xfId="0" applyFont="1" applyFill="1" applyAlignment="1">
      <alignment vertical="center"/>
    </xf>
    <xf numFmtId="1" fontId="172" fillId="19" borderId="42" xfId="1" applyNumberFormat="1" applyFont="1" applyFill="1" applyBorder="1" applyAlignment="1">
      <alignment horizontal="center" vertical="center"/>
    </xf>
    <xf numFmtId="0" fontId="181" fillId="9" borderId="0" xfId="0" applyFont="1" applyFill="1" applyAlignment="1">
      <alignment horizontal="center" vertical="center"/>
    </xf>
    <xf numFmtId="0" fontId="179" fillId="29" borderId="0" xfId="0" applyFont="1" applyFill="1"/>
    <xf numFmtId="0" fontId="181" fillId="29" borderId="0" xfId="0" applyFont="1" applyFill="1"/>
    <xf numFmtId="1" fontId="185" fillId="0" borderId="42" xfId="1" applyNumberFormat="1" applyFont="1" applyFill="1" applyBorder="1" applyAlignment="1">
      <alignment horizontal="center" vertical="center"/>
    </xf>
    <xf numFmtId="0" fontId="173" fillId="29" borderId="0" xfId="0" applyFont="1" applyFill="1" applyAlignment="1">
      <alignment vertical="center"/>
    </xf>
    <xf numFmtId="1" fontId="171" fillId="0" borderId="0" xfId="0" applyNumberFormat="1" applyFont="1" applyAlignment="1">
      <alignment horizontal="center" vertical="top"/>
    </xf>
    <xf numFmtId="0" fontId="171" fillId="0" borderId="0" xfId="0" applyFont="1" applyAlignment="1">
      <alignment horizontal="center" vertical="top"/>
    </xf>
    <xf numFmtId="0" fontId="152" fillId="9" borderId="0" xfId="0" applyFont="1" applyFill="1" applyAlignment="1">
      <alignment horizontal="center" vertical="center"/>
    </xf>
    <xf numFmtId="0" fontId="152" fillId="0" borderId="43" xfId="0" applyFont="1" applyBorder="1" applyAlignment="1">
      <alignment horizontal="center" vertical="center"/>
    </xf>
    <xf numFmtId="0" fontId="173" fillId="9" borderId="0" xfId="0" applyFont="1" applyFill="1" applyAlignment="1">
      <alignment horizontal="center"/>
    </xf>
    <xf numFmtId="49" fontId="171" fillId="0" borderId="0" xfId="0" applyNumberFormat="1" applyFont="1" applyAlignment="1">
      <alignment horizontal="center"/>
    </xf>
    <xf numFmtId="0" fontId="173" fillId="3" borderId="42" xfId="0" applyFont="1" applyFill="1" applyBorder="1" applyAlignment="1">
      <alignment horizontal="center" vertical="center"/>
    </xf>
    <xf numFmtId="0" fontId="181" fillId="29" borderId="0" xfId="0" applyFont="1" applyFill="1" applyAlignment="1">
      <alignment horizontal="center" vertical="center"/>
    </xf>
    <xf numFmtId="1" fontId="175" fillId="0" borderId="42" xfId="1" applyNumberFormat="1" applyFont="1" applyFill="1" applyBorder="1" applyAlignment="1">
      <alignment horizontal="center" vertical="center"/>
    </xf>
    <xf numFmtId="0" fontId="175" fillId="0" borderId="0" xfId="0" applyFont="1" applyAlignment="1">
      <alignment vertical="center"/>
    </xf>
    <xf numFmtId="49" fontId="187" fillId="0" borderId="0" xfId="0" applyNumberFormat="1" applyFont="1" applyAlignment="1">
      <alignment horizontal="center" vertical="center" wrapText="1"/>
    </xf>
    <xf numFmtId="0" fontId="173" fillId="29" borderId="0" xfId="0" applyFont="1" applyFill="1"/>
    <xf numFmtId="0" fontId="62" fillId="0" borderId="20" xfId="0" applyFont="1" applyBorder="1"/>
    <xf numFmtId="0" fontId="173" fillId="29" borderId="0" xfId="0" applyFont="1" applyFill="1" applyAlignment="1">
      <alignment horizontal="center" vertical="center"/>
    </xf>
    <xf numFmtId="0" fontId="175" fillId="0" borderId="0" xfId="0" applyFont="1" applyAlignment="1">
      <alignment horizontal="left"/>
    </xf>
    <xf numFmtId="0" fontId="173" fillId="0" borderId="42" xfId="0" applyFont="1" applyBorder="1" applyAlignment="1">
      <alignment horizontal="center" vertical="center"/>
    </xf>
    <xf numFmtId="0" fontId="175" fillId="0" borderId="42" xfId="0" applyFont="1" applyBorder="1" applyAlignment="1">
      <alignment horizontal="center" vertical="center"/>
    </xf>
    <xf numFmtId="0" fontId="176" fillId="0" borderId="0" xfId="0" applyFont="1" applyAlignment="1">
      <alignment vertical="center"/>
    </xf>
    <xf numFmtId="0" fontId="176" fillId="0" borderId="0" xfId="0" applyFont="1" applyAlignment="1">
      <alignment horizontal="left"/>
    </xf>
    <xf numFmtId="0" fontId="171" fillId="0" borderId="42" xfId="0" applyFont="1" applyBorder="1" applyAlignment="1">
      <alignment horizontal="center" vertical="center"/>
    </xf>
    <xf numFmtId="0" fontId="173" fillId="9" borderId="0" xfId="0" applyFont="1" applyFill="1"/>
    <xf numFmtId="0" fontId="172" fillId="3" borderId="0" xfId="0" applyFont="1" applyFill="1" applyAlignment="1">
      <alignment horizontal="center" vertical="center"/>
    </xf>
    <xf numFmtId="0" fontId="62" fillId="0" borderId="2" xfId="0" applyFont="1" applyBorder="1"/>
    <xf numFmtId="0" fontId="171" fillId="0" borderId="2" xfId="0" applyFont="1" applyBorder="1" applyAlignment="1">
      <alignment horizontal="center" vertical="center"/>
    </xf>
    <xf numFmtId="1" fontId="171" fillId="0" borderId="2" xfId="1" applyNumberFormat="1" applyFont="1" applyFill="1" applyBorder="1" applyAlignment="1">
      <alignment horizontal="center" vertical="center"/>
    </xf>
    <xf numFmtId="1" fontId="172" fillId="28" borderId="42" xfId="1" applyNumberFormat="1" applyFont="1" applyFill="1" applyBorder="1" applyAlignment="1">
      <alignment horizontal="center" vertical="center"/>
    </xf>
    <xf numFmtId="1" fontId="172" fillId="0" borderId="0" xfId="1" applyNumberFormat="1" applyFont="1" applyFill="1" applyBorder="1" applyAlignment="1">
      <alignment horizontal="center" vertical="center"/>
    </xf>
    <xf numFmtId="0" fontId="172" fillId="28" borderId="42" xfId="0" applyFont="1" applyFill="1" applyBorder="1" applyAlignment="1">
      <alignment horizontal="center" vertical="center"/>
    </xf>
    <xf numFmtId="0" fontId="176" fillId="3" borderId="2" xfId="0" applyFont="1" applyFill="1" applyBorder="1" applyAlignment="1">
      <alignment horizontal="center" vertical="center"/>
    </xf>
    <xf numFmtId="0" fontId="62" fillId="0" borderId="0" xfId="0" applyFont="1" applyAlignment="1">
      <alignment horizontal="left" vertical="top"/>
    </xf>
    <xf numFmtId="0" fontId="62" fillId="0" borderId="2" xfId="0" applyFont="1" applyBorder="1" applyAlignment="1">
      <alignment horizontal="left" vertical="top"/>
    </xf>
    <xf numFmtId="0" fontId="62" fillId="9" borderId="2" xfId="0" applyFont="1" applyFill="1" applyBorder="1" applyAlignment="1">
      <alignment horizontal="left" vertical="top"/>
    </xf>
    <xf numFmtId="14" fontId="62" fillId="0" borderId="2" xfId="0" applyNumberFormat="1" applyFont="1" applyBorder="1" applyAlignment="1">
      <alignment horizontal="left" vertical="top" wrapText="1"/>
    </xf>
    <xf numFmtId="0" fontId="62" fillId="19" borderId="2" xfId="0" applyFont="1" applyFill="1" applyBorder="1" applyAlignment="1">
      <alignment horizontal="left" vertical="top"/>
    </xf>
    <xf numFmtId="14" fontId="62" fillId="0" borderId="2" xfId="0" applyNumberFormat="1" applyFont="1" applyBorder="1"/>
    <xf numFmtId="14" fontId="62" fillId="0" borderId="2" xfId="0" applyNumberFormat="1" applyFont="1" applyBorder="1" applyAlignment="1">
      <alignment wrapText="1"/>
    </xf>
    <xf numFmtId="0" fontId="62" fillId="19" borderId="2" xfId="0" applyFont="1" applyFill="1" applyBorder="1" applyAlignment="1">
      <alignment horizontal="center"/>
    </xf>
    <xf numFmtId="0" fontId="62" fillId="0" borderId="2" xfId="0" applyFont="1" applyBorder="1" applyAlignment="1">
      <alignment horizontal="center"/>
    </xf>
    <xf numFmtId="0" fontId="0" fillId="3" borderId="2" xfId="0" applyFill="1" applyBorder="1"/>
    <xf numFmtId="0" fontId="95" fillId="3" borderId="2" xfId="0" applyFont="1" applyFill="1" applyBorder="1" applyAlignment="1">
      <alignment horizontal="center" vertical="center"/>
    </xf>
    <xf numFmtId="0" fontId="95" fillId="3" borderId="2" xfId="0" applyFont="1" applyFill="1" applyBorder="1" applyAlignment="1">
      <alignment horizontal="center" vertical="center" wrapText="1"/>
    </xf>
    <xf numFmtId="0" fontId="124" fillId="3" borderId="2" xfId="0" applyFont="1" applyFill="1" applyBorder="1" applyAlignment="1">
      <alignment horizontal="center" vertical="center"/>
    </xf>
    <xf numFmtId="0" fontId="121" fillId="3" borderId="2" xfId="0" applyFont="1" applyFill="1" applyBorder="1" applyAlignment="1">
      <alignment horizontal="left" vertical="center"/>
    </xf>
    <xf numFmtId="169" fontId="121" fillId="3" borderId="2" xfId="0" applyNumberFormat="1" applyFont="1" applyFill="1" applyBorder="1" applyAlignment="1">
      <alignment horizontal="center" vertical="center" wrapText="1"/>
    </xf>
    <xf numFmtId="0" fontId="121" fillId="3" borderId="2" xfId="0" applyFont="1" applyFill="1" applyBorder="1" applyAlignment="1">
      <alignment horizontal="center" vertical="center" wrapText="1"/>
    </xf>
    <xf numFmtId="0" fontId="121" fillId="3" borderId="2" xfId="0" applyFont="1" applyFill="1" applyBorder="1" applyAlignment="1">
      <alignment horizontal="left" vertical="center" wrapText="1"/>
    </xf>
    <xf numFmtId="0" fontId="124" fillId="3" borderId="2" xfId="0" applyFont="1" applyFill="1" applyBorder="1" applyAlignment="1">
      <alignment horizontal="left" vertical="center"/>
    </xf>
    <xf numFmtId="0" fontId="124" fillId="3" borderId="2" xfId="0" applyFont="1" applyFill="1" applyBorder="1" applyAlignment="1">
      <alignment horizontal="center" vertical="center" wrapText="1"/>
    </xf>
    <xf numFmtId="0" fontId="124" fillId="3" borderId="2" xfId="0" applyFont="1" applyFill="1" applyBorder="1" applyAlignment="1">
      <alignment horizontal="left" vertical="center" wrapText="1"/>
    </xf>
    <xf numFmtId="169" fontId="124" fillId="3" borderId="2" xfId="0" applyNumberFormat="1" applyFont="1" applyFill="1" applyBorder="1" applyAlignment="1">
      <alignment horizontal="center" vertical="center"/>
    </xf>
    <xf numFmtId="14" fontId="124" fillId="3" borderId="2" xfId="0" applyNumberFormat="1" applyFont="1" applyFill="1" applyBorder="1" applyAlignment="1">
      <alignment horizontal="center" vertical="center"/>
    </xf>
    <xf numFmtId="0" fontId="0" fillId="3" borderId="2" xfId="0" applyFill="1" applyBorder="1" applyAlignment="1">
      <alignment horizontal="left" vertical="center"/>
    </xf>
    <xf numFmtId="0" fontId="121" fillId="3" borderId="2" xfId="0" applyFont="1" applyFill="1" applyBorder="1" applyAlignment="1">
      <alignment horizontal="center" vertical="center"/>
    </xf>
    <xf numFmtId="14" fontId="121" fillId="3" borderId="2" xfId="0" applyNumberFormat="1" applyFont="1" applyFill="1" applyBorder="1" applyAlignment="1">
      <alignment horizontal="center" vertical="center"/>
    </xf>
    <xf numFmtId="0" fontId="124" fillId="3" borderId="46" xfId="0" applyFont="1" applyFill="1" applyBorder="1" applyAlignment="1">
      <alignment horizontal="left" vertical="center" wrapText="1"/>
    </xf>
    <xf numFmtId="169" fontId="84" fillId="3" borderId="2" xfId="0" applyNumberFormat="1" applyFont="1" applyFill="1" applyBorder="1" applyAlignment="1">
      <alignment horizontal="center" vertical="center"/>
    </xf>
    <xf numFmtId="0" fontId="83" fillId="3" borderId="2" xfId="0" applyFont="1" applyFill="1" applyBorder="1" applyAlignment="1">
      <alignment horizontal="center" vertical="center"/>
    </xf>
    <xf numFmtId="14" fontId="0" fillId="3" borderId="2" xfId="0" applyNumberFormat="1" applyFill="1" applyBorder="1" applyAlignment="1">
      <alignment horizontal="center" vertical="center"/>
    </xf>
    <xf numFmtId="169" fontId="121" fillId="0" borderId="2" xfId="0" applyNumberFormat="1" applyFont="1" applyBorder="1" applyAlignment="1">
      <alignment horizontal="center" vertical="center"/>
    </xf>
    <xf numFmtId="14" fontId="95" fillId="3" borderId="2" xfId="0" applyNumberFormat="1" applyFont="1" applyFill="1" applyBorder="1" applyAlignment="1">
      <alignment horizontal="center" vertical="center"/>
    </xf>
    <xf numFmtId="0" fontId="0" fillId="3" borderId="2" xfId="0" applyFill="1" applyBorder="1" applyAlignment="1">
      <alignment horizontal="left" vertical="center" wrapText="1"/>
    </xf>
    <xf numFmtId="169" fontId="124" fillId="0" borderId="2" xfId="0" applyNumberFormat="1" applyFont="1" applyBorder="1" applyAlignment="1">
      <alignment horizontal="center" vertical="center"/>
    </xf>
    <xf numFmtId="0" fontId="0" fillId="3" borderId="0" xfId="0" applyFill="1" applyAlignment="1">
      <alignment horizontal="left" vertical="top"/>
    </xf>
    <xf numFmtId="0" fontId="0" fillId="3" borderId="0" xfId="0" applyFill="1"/>
    <xf numFmtId="0" fontId="121" fillId="3" borderId="3" xfId="0" applyFont="1" applyFill="1" applyBorder="1" applyAlignment="1">
      <alignment horizontal="left" vertical="center"/>
    </xf>
    <xf numFmtId="0" fontId="121" fillId="3" borderId="3" xfId="0" applyFont="1" applyFill="1" applyBorder="1" applyAlignment="1">
      <alignment horizontal="center" vertical="center"/>
    </xf>
    <xf numFmtId="0" fontId="121" fillId="3" borderId="28" xfId="0" applyFont="1" applyFill="1" applyBorder="1" applyAlignment="1">
      <alignment horizontal="left" vertical="center"/>
    </xf>
    <xf numFmtId="0" fontId="89" fillId="3" borderId="2" xfId="0" applyFont="1" applyFill="1" applyBorder="1" applyAlignment="1">
      <alignment horizontal="center"/>
    </xf>
    <xf numFmtId="173" fontId="89" fillId="3" borderId="2" xfId="0" applyNumberFormat="1" applyFont="1" applyFill="1" applyBorder="1" applyAlignment="1">
      <alignment horizontal="center" vertical="center"/>
    </xf>
    <xf numFmtId="173" fontId="89" fillId="3" borderId="2" xfId="0" applyNumberFormat="1" applyFont="1" applyFill="1" applyBorder="1" applyAlignment="1">
      <alignment horizontal="center"/>
    </xf>
    <xf numFmtId="0" fontId="89" fillId="3" borderId="2" xfId="0" applyFont="1" applyFill="1" applyBorder="1" applyAlignment="1">
      <alignment horizontal="center" vertical="center"/>
    </xf>
    <xf numFmtId="0" fontId="177" fillId="29" borderId="2" xfId="0" applyFont="1" applyFill="1" applyBorder="1" applyAlignment="1">
      <alignment vertical="center"/>
    </xf>
    <xf numFmtId="0" fontId="177" fillId="0" borderId="0" xfId="0" applyFont="1" applyAlignment="1">
      <alignment vertical="center"/>
    </xf>
    <xf numFmtId="0" fontId="173" fillId="0" borderId="0" xfId="0" applyFont="1" applyAlignment="1">
      <alignment vertical="center" wrapText="1"/>
    </xf>
    <xf numFmtId="14" fontId="122" fillId="0" borderId="2" xfId="0" applyNumberFormat="1" applyFont="1" applyBorder="1" applyAlignment="1">
      <alignment horizontal="right" vertical="top"/>
    </xf>
    <xf numFmtId="0" fontId="122" fillId="0" borderId="3" xfId="0" applyFont="1" applyBorder="1" applyAlignment="1">
      <alignment horizontal="left" vertical="top"/>
    </xf>
    <xf numFmtId="0" fontId="122" fillId="0" borderId="3" xfId="0" applyFont="1" applyBorder="1" applyAlignment="1">
      <alignment horizontal="left"/>
    </xf>
    <xf numFmtId="14" fontId="122" fillId="0" borderId="3" xfId="0" applyNumberFormat="1" applyFont="1" applyBorder="1"/>
    <xf numFmtId="0" fontId="61" fillId="0" borderId="2" xfId="0" applyFont="1" applyBorder="1" applyAlignment="1">
      <alignment horizontal="center"/>
    </xf>
    <xf numFmtId="14" fontId="61" fillId="0" borderId="2" xfId="0" applyNumberFormat="1" applyFont="1" applyBorder="1" applyAlignment="1">
      <alignment horizontal="center" vertical="center"/>
    </xf>
    <xf numFmtId="169" fontId="188" fillId="0" borderId="2" xfId="14" applyNumberFormat="1" applyFont="1" applyBorder="1" applyAlignment="1">
      <alignment horizontal="center" vertical="center" wrapText="1"/>
    </xf>
    <xf numFmtId="0" fontId="122" fillId="0" borderId="2" xfId="0" applyFont="1" applyBorder="1" applyAlignment="1">
      <alignment horizontal="center" vertical="top"/>
    </xf>
    <xf numFmtId="0" fontId="122" fillId="0" borderId="3" xfId="0" applyFont="1" applyBorder="1" applyAlignment="1">
      <alignment horizontal="center" vertical="center"/>
    </xf>
    <xf numFmtId="0" fontId="122" fillId="0" borderId="3" xfId="0" applyFont="1" applyBorder="1" applyAlignment="1">
      <alignment horizontal="center"/>
    </xf>
    <xf numFmtId="0" fontId="122" fillId="3" borderId="0" xfId="0" applyFont="1" applyFill="1" applyAlignment="1">
      <alignment horizontal="center" vertical="center"/>
    </xf>
    <xf numFmtId="0" fontId="124" fillId="0" borderId="2" xfId="0" applyFont="1" applyBorder="1" applyAlignment="1">
      <alignment vertical="top"/>
    </xf>
    <xf numFmtId="0" fontId="124" fillId="0" borderId="2" xfId="0" applyFont="1" applyBorder="1" applyAlignment="1">
      <alignment horizontal="left" vertical="top"/>
    </xf>
    <xf numFmtId="0" fontId="189" fillId="3" borderId="2" xfId="0" applyFont="1" applyFill="1" applyBorder="1" applyAlignment="1">
      <alignment horizontal="center" vertical="center"/>
    </xf>
    <xf numFmtId="0" fontId="60" fillId="0" borderId="0" xfId="0" applyFont="1"/>
    <xf numFmtId="0" fontId="122" fillId="3" borderId="3" xfId="0" applyFont="1" applyFill="1" applyBorder="1" applyAlignment="1">
      <alignment horizontal="left"/>
    </xf>
    <xf numFmtId="0" fontId="60" fillId="0" borderId="2" xfId="0" applyFont="1" applyBorder="1"/>
    <xf numFmtId="0" fontId="59" fillId="0" borderId="0" xfId="0" applyFont="1"/>
    <xf numFmtId="0" fontId="59" fillId="0" borderId="2" xfId="0" applyFont="1" applyBorder="1"/>
    <xf numFmtId="0" fontId="177" fillId="29" borderId="25" xfId="0" applyFont="1" applyFill="1" applyBorder="1" applyAlignment="1">
      <alignment vertical="center"/>
    </xf>
    <xf numFmtId="0" fontId="167" fillId="0" borderId="0" xfId="0" applyFont="1" applyAlignment="1">
      <alignment vertical="center"/>
    </xf>
    <xf numFmtId="0" fontId="190" fillId="0" borderId="0" xfId="0" applyFont="1"/>
    <xf numFmtId="0" fontId="58" fillId="0" borderId="0" xfId="0" applyFont="1"/>
    <xf numFmtId="1" fontId="171" fillId="19" borderId="42" xfId="1" applyNumberFormat="1" applyFont="1" applyFill="1" applyBorder="1" applyAlignment="1">
      <alignment horizontal="center" vertical="center"/>
    </xf>
    <xf numFmtId="0" fontId="57" fillId="0" borderId="0" xfId="0" applyFont="1"/>
    <xf numFmtId="0" fontId="185" fillId="0" borderId="42" xfId="0" applyFont="1" applyBorder="1" applyAlignment="1">
      <alignment horizontal="center" vertical="center"/>
    </xf>
    <xf numFmtId="168" fontId="161" fillId="0" borderId="0" xfId="0" applyNumberFormat="1" applyFont="1" applyAlignment="1">
      <alignment horizontal="center" vertical="center"/>
    </xf>
    <xf numFmtId="168" fontId="161" fillId="19" borderId="0" xfId="0" applyNumberFormat="1" applyFont="1" applyFill="1" applyAlignment="1">
      <alignment horizontal="center" vertical="center"/>
    </xf>
    <xf numFmtId="0" fontId="177" fillId="29" borderId="0" xfId="0" applyFont="1" applyFill="1" applyAlignment="1">
      <alignment horizontal="center" vertical="center"/>
    </xf>
    <xf numFmtId="0" fontId="177" fillId="3" borderId="0" xfId="0" applyFont="1" applyFill="1" applyAlignment="1">
      <alignment horizontal="center" vertical="center"/>
    </xf>
    <xf numFmtId="0" fontId="181" fillId="0" borderId="0" xfId="0" applyFont="1" applyAlignment="1">
      <alignment horizontal="left" vertical="center" wrapText="1"/>
    </xf>
    <xf numFmtId="0" fontId="177" fillId="17" borderId="0" xfId="0" applyFont="1" applyFill="1" applyAlignment="1">
      <alignment horizontal="center" vertical="center"/>
    </xf>
    <xf numFmtId="0" fontId="56" fillId="0" borderId="2" xfId="0" applyFont="1" applyBorder="1"/>
    <xf numFmtId="0" fontId="178" fillId="0" borderId="0" xfId="0" applyFont="1" applyAlignment="1">
      <alignment horizontal="center"/>
    </xf>
    <xf numFmtId="14" fontId="122" fillId="9" borderId="2" xfId="0" applyNumberFormat="1" applyFont="1" applyFill="1" applyBorder="1"/>
    <xf numFmtId="14" fontId="122" fillId="9" borderId="2" xfId="0" applyNumberFormat="1" applyFont="1" applyFill="1" applyBorder="1" applyAlignment="1">
      <alignment horizontal="right"/>
    </xf>
    <xf numFmtId="14" fontId="122" fillId="9" borderId="3" xfId="0" applyNumberFormat="1" applyFont="1" applyFill="1" applyBorder="1" applyAlignment="1">
      <alignment vertical="center"/>
    </xf>
    <xf numFmtId="14" fontId="122" fillId="9" borderId="2" xfId="0" applyNumberFormat="1" applyFont="1" applyFill="1" applyBorder="1" applyAlignment="1">
      <alignment horizontal="right" vertical="top"/>
    </xf>
    <xf numFmtId="0" fontId="55" fillId="0" borderId="2" xfId="0" applyFont="1" applyBorder="1" applyAlignment="1">
      <alignment horizontal="center"/>
    </xf>
    <xf numFmtId="0" fontId="124" fillId="0" borderId="2" xfId="0" applyFont="1" applyBorder="1" applyAlignment="1">
      <alignment horizontal="left"/>
    </xf>
    <xf numFmtId="14" fontId="122" fillId="0" borderId="3" xfId="0" applyNumberFormat="1" applyFont="1" applyBorder="1" applyAlignment="1">
      <alignment horizontal="right" vertical="top"/>
    </xf>
    <xf numFmtId="0" fontId="124" fillId="0" borderId="3" xfId="0" applyFont="1" applyBorder="1" applyAlignment="1">
      <alignment horizontal="left" vertical="top"/>
    </xf>
    <xf numFmtId="0" fontId="122" fillId="0" borderId="2" xfId="0" applyFont="1" applyBorder="1" applyAlignment="1">
      <alignment horizontal="left" vertical="top" wrapText="1"/>
    </xf>
    <xf numFmtId="14" fontId="122" fillId="0" borderId="3" xfId="0" applyNumberFormat="1" applyFont="1" applyBorder="1" applyAlignment="1">
      <alignment horizontal="right"/>
    </xf>
    <xf numFmtId="0" fontId="124" fillId="0" borderId="3" xfId="0" applyFont="1" applyBorder="1" applyAlignment="1">
      <alignment horizontal="left"/>
    </xf>
    <xf numFmtId="0" fontId="124" fillId="9" borderId="2" xfId="0" applyFont="1" applyFill="1" applyBorder="1" applyAlignment="1">
      <alignment horizontal="left" vertical="top"/>
    </xf>
    <xf numFmtId="0" fontId="122" fillId="9" borderId="3" xfId="0" applyFont="1" applyFill="1" applyBorder="1" applyAlignment="1">
      <alignment horizontal="left"/>
    </xf>
    <xf numFmtId="0" fontId="191" fillId="0" borderId="2" xfId="0" applyFont="1" applyBorder="1" applyAlignment="1" applyProtection="1">
      <alignment horizontal="center" vertical="center" wrapText="1"/>
      <protection hidden="1"/>
    </xf>
    <xf numFmtId="0" fontId="191" fillId="0" borderId="2" xfId="0" applyFont="1" applyBorder="1" applyAlignment="1" applyProtection="1">
      <alignment vertical="center" wrapText="1"/>
      <protection hidden="1"/>
    </xf>
    <xf numFmtId="169" fontId="191" fillId="0" borderId="2" xfId="0" applyNumberFormat="1" applyFont="1" applyBorder="1" applyAlignment="1" applyProtection="1">
      <alignment horizontal="center" vertical="center"/>
      <protection hidden="1"/>
    </xf>
    <xf numFmtId="169" fontId="191" fillId="0" borderId="2" xfId="0" applyNumberFormat="1" applyFont="1" applyBorder="1" applyAlignment="1" applyProtection="1">
      <alignment vertical="center"/>
      <protection hidden="1"/>
    </xf>
    <xf numFmtId="169" fontId="191" fillId="0" borderId="2" xfId="0" applyNumberFormat="1" applyFont="1" applyBorder="1" applyAlignment="1" applyProtection="1">
      <alignment horizontal="center" vertical="center" wrapText="1"/>
      <protection hidden="1"/>
    </xf>
    <xf numFmtId="1" fontId="191" fillId="0" borderId="2" xfId="0" applyNumberFormat="1" applyFont="1" applyBorder="1" applyAlignment="1" applyProtection="1">
      <alignment horizontal="center" vertical="center"/>
      <protection hidden="1"/>
    </xf>
    <xf numFmtId="1" fontId="191" fillId="0" borderId="2" xfId="0" applyNumberFormat="1" applyFont="1" applyBorder="1" applyAlignment="1" applyProtection="1">
      <alignment horizontal="left" vertical="center" wrapText="1"/>
      <protection hidden="1"/>
    </xf>
    <xf numFmtId="0" fontId="191" fillId="5" borderId="2" xfId="0" applyFont="1" applyFill="1" applyBorder="1" applyAlignment="1" applyProtection="1">
      <alignment horizontal="center" vertical="center" wrapText="1"/>
      <protection hidden="1"/>
    </xf>
    <xf numFmtId="0" fontId="191" fillId="5" borderId="2" xfId="0" applyFont="1" applyFill="1" applyBorder="1" applyAlignment="1" applyProtection="1">
      <alignment vertical="center" wrapText="1"/>
      <protection hidden="1"/>
    </xf>
    <xf numFmtId="1" fontId="191" fillId="5" borderId="2" xfId="0" applyNumberFormat="1" applyFont="1" applyFill="1" applyBorder="1" applyAlignment="1" applyProtection="1">
      <alignment horizontal="center" vertical="center"/>
      <protection hidden="1"/>
    </xf>
    <xf numFmtId="1" fontId="191" fillId="5" borderId="2" xfId="0" applyNumberFormat="1" applyFont="1" applyFill="1" applyBorder="1" applyAlignment="1" applyProtection="1">
      <alignment horizontal="center" vertical="center" wrapText="1"/>
      <protection hidden="1"/>
    </xf>
    <xf numFmtId="1" fontId="191" fillId="3" borderId="2" xfId="0" applyNumberFormat="1" applyFont="1" applyFill="1" applyBorder="1" applyAlignment="1" applyProtection="1">
      <alignment horizontal="center" vertical="center"/>
      <protection hidden="1"/>
    </xf>
    <xf numFmtId="0" fontId="192" fillId="0" borderId="2" xfId="0" applyFont="1" applyBorder="1" applyAlignment="1" applyProtection="1">
      <alignment horizontal="center" vertical="center"/>
      <protection hidden="1"/>
    </xf>
    <xf numFmtId="169" fontId="191" fillId="5" borderId="2" xfId="0" applyNumberFormat="1" applyFont="1" applyFill="1" applyBorder="1" applyAlignment="1" applyProtection="1">
      <alignment horizontal="center" vertical="center"/>
      <protection hidden="1"/>
    </xf>
    <xf numFmtId="169" fontId="191" fillId="5" borderId="2" xfId="0" applyNumberFormat="1" applyFont="1" applyFill="1" applyBorder="1" applyAlignment="1" applyProtection="1">
      <alignment horizontal="center" vertical="center" wrapText="1"/>
      <protection hidden="1"/>
    </xf>
    <xf numFmtId="169" fontId="191" fillId="3" borderId="2" xfId="0" applyNumberFormat="1" applyFont="1" applyFill="1" applyBorder="1" applyAlignment="1" applyProtection="1">
      <alignment horizontal="center" vertical="center"/>
      <protection hidden="1"/>
    </xf>
    <xf numFmtId="169" fontId="192" fillId="0" borderId="2" xfId="0" applyNumberFormat="1" applyFont="1" applyBorder="1" applyAlignment="1" applyProtection="1">
      <alignment horizontal="left" vertical="center" wrapText="1"/>
      <protection hidden="1"/>
    </xf>
    <xf numFmtId="0" fontId="124" fillId="0" borderId="0" xfId="0" applyFont="1"/>
    <xf numFmtId="0" fontId="173" fillId="22" borderId="0" xfId="0" applyFont="1" applyFill="1" applyAlignment="1">
      <alignment wrapText="1"/>
    </xf>
    <xf numFmtId="1" fontId="172" fillId="14" borderId="42" xfId="1" applyNumberFormat="1" applyFont="1" applyFill="1" applyBorder="1" applyAlignment="1">
      <alignment horizontal="center" vertical="center"/>
    </xf>
    <xf numFmtId="1" fontId="175" fillId="14" borderId="42" xfId="1" applyNumberFormat="1" applyFont="1" applyFill="1" applyBorder="1" applyAlignment="1">
      <alignment horizontal="center" vertical="center"/>
    </xf>
    <xf numFmtId="0" fontId="177" fillId="29" borderId="33" xfId="0" applyFont="1" applyFill="1" applyBorder="1" applyAlignment="1">
      <alignment horizontal="center" vertical="center"/>
    </xf>
    <xf numFmtId="1" fontId="175" fillId="0" borderId="2" xfId="1" applyNumberFormat="1" applyFont="1" applyFill="1" applyBorder="1" applyAlignment="1">
      <alignment horizontal="center" vertical="center"/>
    </xf>
    <xf numFmtId="0" fontId="172" fillId="0" borderId="2" xfId="0" applyFont="1" applyBorder="1" applyAlignment="1">
      <alignment horizontal="center" vertical="center"/>
    </xf>
    <xf numFmtId="0" fontId="177" fillId="17" borderId="0" xfId="0" applyFont="1" applyFill="1" applyAlignment="1">
      <alignment vertical="center"/>
    </xf>
    <xf numFmtId="0" fontId="183" fillId="0" borderId="0" xfId="0" applyFont="1" applyAlignment="1">
      <alignment vertical="center"/>
    </xf>
    <xf numFmtId="0" fontId="177" fillId="29" borderId="33" xfId="0" applyFont="1" applyFill="1" applyBorder="1" applyAlignment="1">
      <alignment vertical="center"/>
    </xf>
    <xf numFmtId="0" fontId="177" fillId="0" borderId="43" xfId="0" applyFont="1" applyBorder="1" applyAlignment="1">
      <alignment vertical="center"/>
    </xf>
    <xf numFmtId="0" fontId="177" fillId="29" borderId="46" xfId="0" applyFont="1" applyFill="1" applyBorder="1" applyAlignment="1">
      <alignment vertical="center"/>
    </xf>
    <xf numFmtId="0" fontId="177" fillId="3" borderId="46" xfId="0" applyFont="1" applyFill="1" applyBorder="1" applyAlignment="1">
      <alignment vertical="center"/>
    </xf>
    <xf numFmtId="0" fontId="177" fillId="3" borderId="35" xfId="0" applyFont="1" applyFill="1" applyBorder="1" applyAlignment="1">
      <alignment vertical="center"/>
    </xf>
    <xf numFmtId="0" fontId="177" fillId="29" borderId="35" xfId="0" applyFont="1" applyFill="1" applyBorder="1" applyAlignment="1">
      <alignment vertical="center"/>
    </xf>
    <xf numFmtId="0" fontId="177" fillId="3" borderId="20" xfId="0" applyFont="1" applyFill="1" applyBorder="1" applyAlignment="1">
      <alignment vertical="center"/>
    </xf>
    <xf numFmtId="0" fontId="176" fillId="0" borderId="4" xfId="0" applyFont="1" applyBorder="1" applyAlignment="1">
      <alignment horizontal="center" vertical="center"/>
    </xf>
    <xf numFmtId="1" fontId="172" fillId="0" borderId="42" xfId="1" applyNumberFormat="1" applyFont="1" applyFill="1" applyBorder="1" applyAlignment="1">
      <alignment horizontal="center" vertical="center" wrapText="1"/>
    </xf>
    <xf numFmtId="0" fontId="177" fillId="0" borderId="2" xfId="0" applyFont="1" applyBorder="1" applyAlignment="1">
      <alignment vertical="center"/>
    </xf>
    <xf numFmtId="0" fontId="43" fillId="0" borderId="0" xfId="0" applyFont="1"/>
    <xf numFmtId="0" fontId="43" fillId="0" borderId="2" xfId="0" applyFont="1" applyBorder="1"/>
    <xf numFmtId="0" fontId="95" fillId="0" borderId="0" xfId="0" applyFont="1"/>
    <xf numFmtId="0" fontId="95" fillId="0" borderId="2" xfId="0" applyFont="1" applyBorder="1"/>
    <xf numFmtId="169" fontId="83" fillId="0" borderId="2" xfId="0" applyNumberFormat="1" applyFont="1" applyBorder="1" applyAlignment="1">
      <alignment horizontal="center" vertical="center"/>
    </xf>
    <xf numFmtId="0" fontId="43" fillId="0" borderId="0" xfId="0" applyFont="1" applyAlignment="1">
      <alignment horizontal="center"/>
    </xf>
    <xf numFmtId="0" fontId="95" fillId="0" borderId="2" xfId="0" applyFont="1" applyBorder="1" applyAlignment="1">
      <alignment vertical="center"/>
    </xf>
    <xf numFmtId="0" fontId="177" fillId="29" borderId="28" xfId="0" applyFont="1" applyFill="1" applyBorder="1" applyAlignment="1">
      <alignment vertical="center"/>
    </xf>
    <xf numFmtId="1" fontId="186" fillId="0" borderId="42" xfId="1" applyNumberFormat="1" applyFont="1" applyFill="1" applyBorder="1" applyAlignment="1">
      <alignment horizontal="center" vertical="center"/>
    </xf>
    <xf numFmtId="0" fontId="201" fillId="32" borderId="2" xfId="0" applyFont="1" applyFill="1" applyBorder="1" applyAlignment="1">
      <alignment horizontal="center" vertical="center"/>
    </xf>
    <xf numFmtId="0" fontId="201" fillId="0" borderId="0" xfId="0" applyFont="1" applyAlignment="1">
      <alignment vertical="top"/>
    </xf>
    <xf numFmtId="0" fontId="201" fillId="0" borderId="0" xfId="0" applyFont="1" applyAlignment="1">
      <alignment horizontal="left" vertical="top"/>
    </xf>
    <xf numFmtId="14" fontId="201" fillId="0" borderId="0" xfId="0" applyNumberFormat="1" applyFont="1" applyAlignment="1">
      <alignment vertical="top"/>
    </xf>
    <xf numFmtId="14" fontId="0" fillId="19" borderId="2" xfId="0" applyNumberFormat="1" applyFill="1" applyBorder="1" applyAlignment="1">
      <alignment horizontal="center" vertical="center"/>
    </xf>
    <xf numFmtId="0" fontId="61" fillId="0" borderId="2" xfId="0" applyFont="1" applyBorder="1" applyAlignment="1">
      <alignment horizontal="center" vertical="center"/>
    </xf>
    <xf numFmtId="0" fontId="88" fillId="0" borderId="0" xfId="0" applyFont="1" applyAlignment="1">
      <alignment horizontal="center" vertical="center"/>
    </xf>
    <xf numFmtId="0" fontId="88" fillId="3" borderId="0" xfId="0" applyFont="1" applyFill="1" applyAlignment="1">
      <alignment horizontal="center" vertical="center" wrapText="1"/>
    </xf>
    <xf numFmtId="3" fontId="123" fillId="0" borderId="0" xfId="0" applyNumberFormat="1" applyFont="1" applyAlignment="1">
      <alignment horizontal="center" vertical="center" wrapText="1"/>
    </xf>
    <xf numFmtId="0" fontId="0" fillId="0" borderId="0" xfId="0" applyAlignment="1">
      <alignment horizontal="center" vertical="center" wrapText="1"/>
    </xf>
    <xf numFmtId="43" fontId="0" fillId="0" borderId="0" xfId="0" applyNumberFormat="1" applyAlignment="1">
      <alignment horizontal="center" vertical="center"/>
    </xf>
    <xf numFmtId="0" fontId="54" fillId="0" borderId="2" xfId="0" applyFont="1" applyBorder="1" applyAlignment="1">
      <alignment horizontal="center" vertical="center"/>
    </xf>
    <xf numFmtId="0" fontId="53" fillId="0" borderId="2" xfId="0" applyFont="1" applyBorder="1" applyAlignment="1">
      <alignment horizontal="center" vertical="center"/>
    </xf>
    <xf numFmtId="0" fontId="52" fillId="0" borderId="2" xfId="0" applyFont="1" applyBorder="1" applyAlignment="1">
      <alignment horizontal="center" vertical="center"/>
    </xf>
    <xf numFmtId="0" fontId="51" fillId="0" borderId="0" xfId="0" applyFont="1" applyAlignment="1">
      <alignment horizontal="center" vertical="center"/>
    </xf>
    <xf numFmtId="0" fontId="50" fillId="19" borderId="0" xfId="0" applyFont="1" applyFill="1" applyAlignment="1">
      <alignment horizontal="center" vertical="center"/>
    </xf>
    <xf numFmtId="0" fontId="49" fillId="0" borderId="0" xfId="0" applyFont="1" applyAlignment="1">
      <alignment horizontal="center" vertical="center"/>
    </xf>
    <xf numFmtId="14" fontId="48" fillId="0" borderId="0" xfId="0" applyNumberFormat="1" applyFont="1" applyAlignment="1">
      <alignment horizontal="center" vertical="center"/>
    </xf>
    <xf numFmtId="0" fontId="48" fillId="0" borderId="0" xfId="0" applyFont="1" applyAlignment="1">
      <alignment horizontal="center" vertical="center"/>
    </xf>
    <xf numFmtId="0" fontId="47" fillId="19" borderId="0" xfId="0" applyFont="1" applyFill="1" applyAlignment="1">
      <alignment horizontal="center" vertical="center"/>
    </xf>
    <xf numFmtId="0" fontId="46" fillId="9" borderId="0" xfId="0" applyFont="1" applyFill="1" applyAlignment="1">
      <alignment horizontal="center" vertical="center"/>
    </xf>
    <xf numFmtId="0" fontId="46" fillId="0" borderId="0" xfId="0" applyFont="1" applyAlignment="1">
      <alignment horizontal="center" vertical="center"/>
    </xf>
    <xf numFmtId="0" fontId="46" fillId="19" borderId="0" xfId="0" applyFont="1" applyFill="1" applyAlignment="1">
      <alignment horizontal="center" vertical="center"/>
    </xf>
    <xf numFmtId="14" fontId="0" fillId="0" borderId="0" xfId="0" applyNumberFormat="1" applyAlignment="1">
      <alignment horizontal="center" vertical="center"/>
    </xf>
    <xf numFmtId="0" fontId="47" fillId="9" borderId="0" xfId="0" applyFont="1" applyFill="1" applyAlignment="1">
      <alignment horizontal="center" vertical="center"/>
    </xf>
    <xf numFmtId="14" fontId="47" fillId="0" borderId="0" xfId="0" applyNumberFormat="1" applyFont="1" applyAlignment="1">
      <alignment horizontal="center" vertical="center"/>
    </xf>
    <xf numFmtId="0" fontId="45" fillId="19" borderId="0" xfId="0" applyFont="1" applyFill="1" applyAlignment="1">
      <alignment horizontal="center" vertical="center"/>
    </xf>
    <xf numFmtId="14" fontId="0" fillId="14" borderId="0" xfId="0" applyNumberFormat="1" applyFill="1" applyAlignment="1">
      <alignment horizontal="center" vertical="center"/>
    </xf>
    <xf numFmtId="0" fontId="0" fillId="19" borderId="0" xfId="0" applyFill="1" applyAlignment="1">
      <alignment horizontal="center" vertical="center"/>
    </xf>
    <xf numFmtId="0" fontId="42" fillId="0" borderId="0" xfId="0" applyFont="1" applyAlignment="1">
      <alignment horizontal="center" vertical="center"/>
    </xf>
    <xf numFmtId="0" fontId="42" fillId="9" borderId="0" xfId="0" applyFont="1" applyFill="1" applyAlignment="1">
      <alignment horizontal="center" vertical="center"/>
    </xf>
    <xf numFmtId="14" fontId="42" fillId="0" borderId="0" xfId="0" applyNumberFormat="1" applyFont="1" applyAlignment="1">
      <alignment horizontal="center" vertical="center"/>
    </xf>
    <xf numFmtId="0" fontId="197" fillId="0" borderId="0" xfId="50" applyAlignment="1">
      <alignment horizontal="center" vertical="center"/>
    </xf>
    <xf numFmtId="0" fontId="141" fillId="0" borderId="2" xfId="0" applyFont="1" applyBorder="1" applyAlignment="1">
      <alignment horizontal="center" vertical="center" wrapText="1"/>
    </xf>
    <xf numFmtId="0" fontId="53" fillId="0" borderId="0" xfId="0" applyFont="1" applyAlignment="1">
      <alignment horizontal="center" vertical="center"/>
    </xf>
    <xf numFmtId="0" fontId="54" fillId="0" borderId="0" xfId="0" applyFont="1" applyAlignment="1">
      <alignment horizontal="center" vertical="center"/>
    </xf>
    <xf numFmtId="0" fontId="198" fillId="0" borderId="0" xfId="0" applyFont="1" applyAlignment="1">
      <alignment horizontal="center" vertical="center"/>
    </xf>
    <xf numFmtId="43" fontId="198" fillId="0" borderId="0" xfId="0" applyNumberFormat="1" applyFont="1" applyAlignment="1">
      <alignment horizontal="center" vertical="center"/>
    </xf>
    <xf numFmtId="0" fontId="41" fillId="0" borderId="0" xfId="0" applyFont="1" applyAlignment="1">
      <alignment horizontal="center" vertical="center"/>
    </xf>
    <xf numFmtId="0" fontId="42" fillId="0" borderId="0" xfId="0" applyFont="1" applyAlignment="1">
      <alignment horizontal="center" vertical="center" wrapText="1"/>
    </xf>
    <xf numFmtId="0" fontId="199" fillId="0" borderId="0" xfId="0" applyFont="1" applyAlignment="1">
      <alignment horizontal="center" vertical="center"/>
    </xf>
    <xf numFmtId="43" fontId="199" fillId="0" borderId="0" xfId="0" applyNumberFormat="1" applyFont="1" applyAlignment="1">
      <alignment horizontal="center" vertical="center"/>
    </xf>
    <xf numFmtId="0" fontId="39" fillId="0" borderId="0" xfId="0" applyFont="1" applyAlignment="1">
      <alignment horizontal="center" vertical="center"/>
    </xf>
    <xf numFmtId="0" fontId="40" fillId="0" borderId="0" xfId="0" applyFont="1" applyAlignment="1">
      <alignment horizontal="center" vertical="center"/>
    </xf>
    <xf numFmtId="0" fontId="38" fillId="0" borderId="0" xfId="0" applyFont="1" applyAlignment="1">
      <alignment horizontal="center" vertical="center"/>
    </xf>
    <xf numFmtId="0" fontId="37" fillId="0" borderId="0" xfId="0" applyFont="1" applyAlignment="1">
      <alignment horizontal="center" vertical="center"/>
    </xf>
    <xf numFmtId="0" fontId="36" fillId="0" borderId="0" xfId="0" applyFont="1" applyAlignment="1">
      <alignment horizontal="center" vertical="center"/>
    </xf>
    <xf numFmtId="0" fontId="35" fillId="0" borderId="0" xfId="0" applyFont="1" applyAlignment="1">
      <alignment horizontal="center" vertical="center"/>
    </xf>
    <xf numFmtId="0" fontId="201" fillId="0" borderId="0" xfId="0" applyFont="1" applyAlignment="1">
      <alignment horizontal="left" vertical="top" wrapText="1"/>
    </xf>
    <xf numFmtId="0" fontId="198" fillId="0" borderId="28" xfId="0" applyFont="1" applyBorder="1" applyAlignment="1">
      <alignment horizontal="center" vertical="center" wrapText="1"/>
    </xf>
    <xf numFmtId="0" fontId="121" fillId="0" borderId="9" xfId="0" applyFont="1" applyBorder="1" applyAlignment="1">
      <alignment horizontal="center" vertical="center" wrapText="1"/>
    </xf>
    <xf numFmtId="0" fontId="95" fillId="0" borderId="14" xfId="0" applyFont="1" applyBorder="1" applyAlignment="1">
      <alignment horizontal="center" vertical="center"/>
    </xf>
    <xf numFmtId="0" fontId="0" fillId="0" borderId="47" xfId="0" applyBorder="1" applyAlignment="1">
      <alignment horizontal="center" vertical="center"/>
    </xf>
    <xf numFmtId="0" fontId="0" fillId="0" borderId="43" xfId="0" applyBorder="1" applyAlignment="1">
      <alignment horizontal="center" vertical="center"/>
    </xf>
    <xf numFmtId="2" fontId="95" fillId="0" borderId="2" xfId="0" applyNumberFormat="1" applyFont="1" applyBorder="1" applyAlignment="1">
      <alignment horizontal="center" vertical="center"/>
    </xf>
    <xf numFmtId="0" fontId="198" fillId="9" borderId="0" xfId="0" applyFont="1" applyFill="1" applyAlignment="1">
      <alignment horizontal="center" vertical="center"/>
    </xf>
    <xf numFmtId="0" fontId="32" fillId="0" borderId="0" xfId="0" applyFont="1" applyAlignment="1">
      <alignment horizontal="center" vertical="center"/>
    </xf>
    <xf numFmtId="14" fontId="31" fillId="0" borderId="2" xfId="0" applyNumberFormat="1" applyFont="1" applyBorder="1" applyAlignment="1">
      <alignment horizontal="center" vertical="center"/>
    </xf>
    <xf numFmtId="0" fontId="31" fillId="0" borderId="0" xfId="0" applyFont="1" applyAlignment="1">
      <alignment horizontal="center" vertical="center"/>
    </xf>
    <xf numFmtId="0" fontId="30" fillId="0" borderId="8" xfId="0" applyFont="1" applyBorder="1" applyAlignment="1">
      <alignment horizontal="center" vertical="center"/>
    </xf>
    <xf numFmtId="0" fontId="30" fillId="0" borderId="2" xfId="0" applyFont="1" applyBorder="1" applyAlignment="1">
      <alignment horizontal="center" vertical="center"/>
    </xf>
    <xf numFmtId="14" fontId="30" fillId="0" borderId="2" xfId="0" applyNumberFormat="1" applyFont="1" applyBorder="1" applyAlignment="1">
      <alignment horizontal="center" vertical="center"/>
    </xf>
    <xf numFmtId="14" fontId="30" fillId="0" borderId="14" xfId="0" applyNumberFormat="1" applyFont="1" applyBorder="1" applyAlignment="1">
      <alignment horizontal="center" vertical="center"/>
    </xf>
    <xf numFmtId="0" fontId="120" fillId="0" borderId="2" xfId="0" applyFont="1" applyBorder="1" applyAlignment="1">
      <alignment horizontal="center" vertical="center" wrapText="1"/>
    </xf>
    <xf numFmtId="0" fontId="30" fillId="0" borderId="14" xfId="0" applyFont="1" applyBorder="1" applyAlignment="1">
      <alignment horizontal="center" vertical="center"/>
    </xf>
    <xf numFmtId="14" fontId="30" fillId="9" borderId="2" xfId="0" applyNumberFormat="1" applyFont="1" applyFill="1" applyBorder="1" applyAlignment="1">
      <alignment horizontal="center" vertical="center"/>
    </xf>
    <xf numFmtId="0" fontId="30" fillId="19" borderId="2" xfId="0" applyFont="1" applyFill="1" applyBorder="1" applyAlignment="1">
      <alignment horizontal="center" vertical="center"/>
    </xf>
    <xf numFmtId="14" fontId="30" fillId="19" borderId="2" xfId="0" applyNumberFormat="1" applyFont="1" applyFill="1" applyBorder="1" applyAlignment="1">
      <alignment horizontal="center" vertical="center"/>
    </xf>
    <xf numFmtId="0" fontId="30" fillId="0" borderId="0" xfId="0" applyFont="1" applyAlignment="1">
      <alignment horizontal="center" vertical="center"/>
    </xf>
    <xf numFmtId="0" fontId="30" fillId="9" borderId="2" xfId="0" applyFont="1" applyFill="1" applyBorder="1" applyAlignment="1">
      <alignment horizontal="center" vertical="center"/>
    </xf>
    <xf numFmtId="0" fontId="30" fillId="0" borderId="33" xfId="0" applyFont="1" applyBorder="1" applyAlignment="1">
      <alignment horizontal="center" vertical="center"/>
    </xf>
    <xf numFmtId="14" fontId="30" fillId="0" borderId="33" xfId="0" applyNumberFormat="1" applyFont="1" applyBorder="1" applyAlignment="1">
      <alignment horizontal="center" vertical="center"/>
    </xf>
    <xf numFmtId="0" fontId="30" fillId="9" borderId="28" xfId="0" applyFont="1" applyFill="1" applyBorder="1" applyAlignment="1">
      <alignment horizontal="center" vertical="center"/>
    </xf>
    <xf numFmtId="0" fontId="30" fillId="3" borderId="2" xfId="0" applyFont="1" applyFill="1" applyBorder="1" applyAlignment="1">
      <alignment horizontal="center" vertical="center"/>
    </xf>
    <xf numFmtId="0" fontId="29" fillId="0" borderId="2" xfId="0" applyFont="1" applyBorder="1" applyAlignment="1">
      <alignment horizontal="center" vertical="center"/>
    </xf>
    <xf numFmtId="14" fontId="0" fillId="0" borderId="0" xfId="0" applyNumberFormat="1"/>
    <xf numFmtId="0" fontId="28" fillId="0" borderId="2" xfId="0" applyFont="1" applyBorder="1" applyAlignment="1">
      <alignment horizontal="center" vertical="center"/>
    </xf>
    <xf numFmtId="0" fontId="27" fillId="0" borderId="2" xfId="0" applyFont="1" applyBorder="1" applyAlignment="1">
      <alignment horizontal="center" vertical="center"/>
    </xf>
    <xf numFmtId="0" fontId="26" fillId="0" borderId="2" xfId="0" applyFont="1" applyBorder="1" applyAlignment="1">
      <alignment horizontal="center" vertical="center"/>
    </xf>
    <xf numFmtId="0" fontId="25" fillId="0" borderId="2" xfId="0" applyFont="1" applyBorder="1" applyAlignment="1">
      <alignment horizontal="center" vertical="center"/>
    </xf>
    <xf numFmtId="0" fontId="202" fillId="3" borderId="2" xfId="0" applyFont="1" applyFill="1" applyBorder="1" applyAlignment="1">
      <alignment horizontal="center" vertical="center"/>
    </xf>
    <xf numFmtId="0" fontId="203" fillId="3" borderId="2" xfId="22" applyFont="1" applyFill="1" applyBorder="1" applyAlignment="1">
      <alignment horizontal="center" vertical="center"/>
    </xf>
    <xf numFmtId="0" fontId="137" fillId="3" borderId="2" xfId="0" applyFont="1" applyFill="1" applyBorder="1" applyAlignment="1">
      <alignment horizontal="center" vertical="center"/>
    </xf>
    <xf numFmtId="0" fontId="137" fillId="3" borderId="2" xfId="0" applyFont="1" applyFill="1" applyBorder="1" applyAlignment="1">
      <alignment horizontal="center" vertical="center" wrapText="1"/>
    </xf>
    <xf numFmtId="0" fontId="144" fillId="3" borderId="2" xfId="0" applyFont="1" applyFill="1" applyBorder="1" applyAlignment="1">
      <alignment horizontal="center" vertical="center"/>
    </xf>
    <xf numFmtId="0" fontId="204" fillId="3" borderId="2" xfId="0" applyFont="1" applyFill="1" applyBorder="1" applyAlignment="1">
      <alignment horizontal="center" vertical="center" wrapText="1"/>
    </xf>
    <xf numFmtId="0" fontId="142" fillId="3" borderId="2" xfId="0" applyFont="1" applyFill="1" applyBorder="1" applyAlignment="1">
      <alignment horizontal="center" vertical="center" wrapText="1"/>
    </xf>
    <xf numFmtId="0" fontId="205" fillId="3" borderId="2" xfId="0" applyFont="1" applyFill="1" applyBorder="1" applyAlignment="1">
      <alignment horizontal="center" vertical="center" wrapText="1"/>
    </xf>
    <xf numFmtId="0" fontId="95" fillId="3" borderId="2" xfId="0" applyFont="1" applyFill="1" applyBorder="1"/>
    <xf numFmtId="14" fontId="95" fillId="0" borderId="2" xfId="0" applyNumberFormat="1" applyFont="1" applyBorder="1"/>
    <xf numFmtId="0" fontId="206" fillId="3" borderId="2" xfId="0" applyFont="1" applyFill="1" applyBorder="1" applyAlignment="1">
      <alignment horizontal="center" vertical="center"/>
    </xf>
    <xf numFmtId="0" fontId="207" fillId="3" borderId="2" xfId="0" applyFont="1" applyFill="1" applyBorder="1" applyAlignment="1">
      <alignment horizontal="center" vertical="center"/>
    </xf>
    <xf numFmtId="49" fontId="207" fillId="3" borderId="2" xfId="0" applyNumberFormat="1" applyFont="1" applyFill="1" applyBorder="1" applyAlignment="1">
      <alignment horizontal="center" vertical="center"/>
    </xf>
    <xf numFmtId="0" fontId="208" fillId="3" borderId="2" xfId="0" applyFont="1" applyFill="1" applyBorder="1" applyAlignment="1">
      <alignment horizontal="center" vertical="center"/>
    </xf>
    <xf numFmtId="0" fontId="143" fillId="3" borderId="2" xfId="0" applyFont="1" applyFill="1" applyBorder="1" applyAlignment="1">
      <alignment horizontal="center" vertical="center"/>
    </xf>
    <xf numFmtId="0" fontId="209" fillId="3" borderId="2" xfId="0" applyFont="1" applyFill="1" applyBorder="1" applyAlignment="1">
      <alignment horizontal="center" vertical="center" wrapText="1"/>
    </xf>
    <xf numFmtId="0" fontId="207" fillId="3" borderId="2" xfId="0" applyFont="1" applyFill="1" applyBorder="1" applyAlignment="1">
      <alignment horizontal="center" vertical="center" wrapText="1"/>
    </xf>
    <xf numFmtId="49" fontId="143" fillId="3" borderId="2" xfId="0" applyNumberFormat="1" applyFont="1" applyFill="1" applyBorder="1" applyAlignment="1">
      <alignment horizontal="center" vertical="center"/>
    </xf>
    <xf numFmtId="0" fontId="95" fillId="3" borderId="0" xfId="0" applyFont="1" applyFill="1"/>
    <xf numFmtId="0" fontId="24" fillId="0" borderId="2" xfId="0" applyFont="1" applyBorder="1" applyAlignment="1">
      <alignment horizontal="center" vertical="center"/>
    </xf>
    <xf numFmtId="0" fontId="23" fillId="0" borderId="2" xfId="0" applyFont="1" applyBorder="1" applyAlignment="1">
      <alignment horizontal="center" vertical="center"/>
    </xf>
    <xf numFmtId="0" fontId="22" fillId="0" borderId="2" xfId="0" applyFont="1" applyBorder="1" applyAlignment="1">
      <alignment horizontal="center" vertical="center"/>
    </xf>
    <xf numFmtId="0" fontId="21" fillId="0" borderId="0" xfId="0" applyFont="1" applyAlignment="1">
      <alignment horizontal="center" vertical="center"/>
    </xf>
    <xf numFmtId="0" fontId="21" fillId="0" borderId="2" xfId="0" applyFont="1" applyBorder="1" applyAlignment="1">
      <alignment horizontal="center" vertical="center"/>
    </xf>
    <xf numFmtId="0" fontId="20" fillId="0" borderId="2" xfId="0" applyFont="1" applyBorder="1" applyAlignment="1">
      <alignment horizontal="center" vertical="center"/>
    </xf>
    <xf numFmtId="0" fontId="19" fillId="3" borderId="2" xfId="0" applyFont="1" applyFill="1" applyBorder="1" applyAlignment="1">
      <alignment horizontal="center" vertical="center"/>
    </xf>
    <xf numFmtId="0" fontId="18" fillId="0" borderId="2" xfId="0" applyFont="1" applyBorder="1" applyAlignment="1">
      <alignment horizontal="center" vertical="center" wrapText="1"/>
    </xf>
    <xf numFmtId="0" fontId="18" fillId="0" borderId="2" xfId="0" applyFont="1" applyBorder="1" applyAlignment="1">
      <alignment horizontal="center" vertical="center"/>
    </xf>
    <xf numFmtId="0" fontId="18" fillId="0" borderId="0" xfId="0" applyFont="1"/>
    <xf numFmtId="0" fontId="17" fillId="0" borderId="2" xfId="0" applyFont="1" applyBorder="1" applyAlignment="1">
      <alignment horizontal="center" vertical="center"/>
    </xf>
    <xf numFmtId="0" fontId="16" fillId="0" borderId="2" xfId="0" applyFont="1" applyBorder="1" applyAlignment="1">
      <alignment horizontal="center" vertical="center"/>
    </xf>
    <xf numFmtId="16" fontId="15" fillId="3" borderId="0" xfId="0" quotePrefix="1" applyNumberFormat="1" applyFont="1" applyFill="1" applyAlignment="1">
      <alignment horizontal="center" vertical="center"/>
    </xf>
    <xf numFmtId="14" fontId="122" fillId="3" borderId="0" xfId="16" applyNumberFormat="1" applyFont="1" applyFill="1" applyAlignment="1">
      <alignment horizontal="center" vertical="center" wrapText="1"/>
    </xf>
    <xf numFmtId="0" fontId="15" fillId="0" borderId="0" xfId="0" applyFont="1" applyAlignment="1">
      <alignment horizontal="center" vertical="center"/>
    </xf>
    <xf numFmtId="0" fontId="15" fillId="3" borderId="0" xfId="0" applyFont="1" applyFill="1" applyAlignment="1">
      <alignment horizontal="center" vertical="center"/>
    </xf>
    <xf numFmtId="2" fontId="15" fillId="0" borderId="0" xfId="0" applyNumberFormat="1" applyFont="1" applyAlignment="1">
      <alignment horizontal="center" vertical="center"/>
    </xf>
    <xf numFmtId="168" fontId="214" fillId="3" borderId="0" xfId="16" applyNumberFormat="1" applyFont="1" applyFill="1" applyAlignment="1">
      <alignment horizontal="center" vertical="center"/>
    </xf>
    <xf numFmtId="0" fontId="15" fillId="0" borderId="0" xfId="0" applyFont="1" applyAlignment="1">
      <alignment horizontal="left" vertical="center" wrapText="1"/>
    </xf>
    <xf numFmtId="0" fontId="15" fillId="0" borderId="0" xfId="0" applyFont="1"/>
    <xf numFmtId="0" fontId="214" fillId="3" borderId="0" xfId="16" applyFont="1" applyFill="1" applyAlignment="1">
      <alignment horizontal="center"/>
    </xf>
    <xf numFmtId="14" fontId="15" fillId="3" borderId="0" xfId="0" applyNumberFormat="1" applyFont="1" applyFill="1" applyAlignment="1">
      <alignment horizontal="center" vertical="center"/>
    </xf>
    <xf numFmtId="17" fontId="122" fillId="3" borderId="0" xfId="16" quotePrefix="1" applyNumberFormat="1" applyFont="1" applyFill="1" applyAlignment="1">
      <alignment horizontal="center" vertical="center" wrapText="1"/>
    </xf>
    <xf numFmtId="0" fontId="120" fillId="3" borderId="0" xfId="16" applyFont="1" applyFill="1" applyAlignment="1">
      <alignment horizontal="center" vertical="center" wrapText="1"/>
    </xf>
    <xf numFmtId="0" fontId="122" fillId="3" borderId="0" xfId="16" applyFont="1" applyFill="1" applyAlignment="1">
      <alignment horizontal="center" vertical="center" wrapText="1"/>
    </xf>
    <xf numFmtId="169" fontId="15" fillId="0" borderId="0" xfId="0" applyNumberFormat="1" applyFont="1" applyAlignment="1">
      <alignment horizontal="center" vertical="center"/>
    </xf>
    <xf numFmtId="1" fontId="15" fillId="0" borderId="0" xfId="0" applyNumberFormat="1" applyFont="1" applyAlignment="1">
      <alignment horizontal="center" vertical="center"/>
    </xf>
    <xf numFmtId="14" fontId="215" fillId="3" borderId="0" xfId="0" applyNumberFormat="1" applyFont="1" applyFill="1" applyAlignment="1">
      <alignment horizontal="center" vertical="center"/>
    </xf>
    <xf numFmtId="0" fontId="15" fillId="0" borderId="4" xfId="0" applyFont="1" applyBorder="1" applyAlignment="1">
      <alignment horizontal="center" vertical="center"/>
    </xf>
    <xf numFmtId="16" fontId="15" fillId="3" borderId="4" xfId="0" quotePrefix="1" applyNumberFormat="1" applyFont="1" applyFill="1" applyBorder="1" applyAlignment="1">
      <alignment horizontal="center" vertical="center"/>
    </xf>
    <xf numFmtId="0" fontId="15" fillId="3" borderId="4" xfId="0" applyFont="1" applyFill="1" applyBorder="1" applyAlignment="1">
      <alignment horizontal="center" vertical="center"/>
    </xf>
    <xf numFmtId="14" fontId="15" fillId="3" borderId="4" xfId="0" applyNumberFormat="1" applyFont="1" applyFill="1" applyBorder="1" applyAlignment="1">
      <alignment horizontal="center" vertical="center"/>
    </xf>
    <xf numFmtId="1" fontId="15" fillId="0" borderId="4" xfId="0" applyNumberFormat="1" applyFont="1" applyBorder="1" applyAlignment="1">
      <alignment horizontal="center" vertical="center"/>
    </xf>
    <xf numFmtId="14" fontId="215" fillId="3" borderId="4" xfId="0" applyNumberFormat="1" applyFont="1" applyFill="1" applyBorder="1" applyAlignment="1">
      <alignment horizontal="center" vertical="center"/>
    </xf>
    <xf numFmtId="0" fontId="15" fillId="0" borderId="26" xfId="0" applyFont="1" applyBorder="1" applyAlignment="1">
      <alignment horizontal="left" vertical="center" wrapText="1"/>
    </xf>
    <xf numFmtId="0" fontId="15" fillId="0" borderId="32" xfId="0" applyFont="1" applyBorder="1" applyAlignment="1">
      <alignment horizontal="left" vertical="center" wrapText="1"/>
    </xf>
    <xf numFmtId="0" fontId="15" fillId="3" borderId="0" xfId="0" applyFont="1" applyFill="1"/>
    <xf numFmtId="0" fontId="0" fillId="30" borderId="2" xfId="0" applyFill="1" applyBorder="1"/>
    <xf numFmtId="0" fontId="130" fillId="2" borderId="2" xfId="0" applyFont="1" applyFill="1" applyBorder="1" applyProtection="1">
      <protection hidden="1"/>
    </xf>
    <xf numFmtId="0" fontId="129" fillId="2" borderId="2" xfId="0" applyFont="1" applyFill="1" applyBorder="1" applyAlignment="1" applyProtection="1">
      <alignment horizontal="left" indent="3"/>
      <protection hidden="1"/>
    </xf>
    <xf numFmtId="0" fontId="129" fillId="2" borderId="2" xfId="0" applyFont="1" applyFill="1" applyBorder="1" applyProtection="1">
      <protection hidden="1"/>
    </xf>
    <xf numFmtId="169" fontId="191" fillId="0" borderId="2" xfId="0" applyNumberFormat="1" applyFont="1" applyBorder="1" applyAlignment="1" applyProtection="1">
      <alignment horizontal="left" vertical="center" wrapText="1"/>
      <protection hidden="1"/>
    </xf>
    <xf numFmtId="0" fontId="192" fillId="3" borderId="2" xfId="0" applyFont="1" applyFill="1" applyBorder="1" applyProtection="1">
      <protection hidden="1"/>
    </xf>
    <xf numFmtId="1" fontId="193" fillId="3" borderId="2" xfId="0" applyNumberFormat="1" applyFont="1" applyFill="1" applyBorder="1" applyAlignment="1" applyProtection="1">
      <alignment horizontal="center" vertical="center"/>
      <protection hidden="1"/>
    </xf>
    <xf numFmtId="0" fontId="88" fillId="0" borderId="0" xfId="0" applyFont="1" applyAlignment="1">
      <alignment horizontal="center" vertical="center" wrapText="1"/>
    </xf>
    <xf numFmtId="0" fontId="88" fillId="0" borderId="26" xfId="0" applyFont="1" applyBorder="1" applyAlignment="1">
      <alignment horizontal="center" vertical="center" wrapText="1"/>
    </xf>
    <xf numFmtId="0" fontId="88" fillId="0" borderId="32" xfId="0" applyFont="1" applyBorder="1" applyAlignment="1">
      <alignment horizontal="center" vertical="center"/>
    </xf>
    <xf numFmtId="0" fontId="88" fillId="0" borderId="27" xfId="0" applyFont="1" applyBorder="1" applyAlignment="1">
      <alignment horizontal="center" vertical="center"/>
    </xf>
    <xf numFmtId="0" fontId="122" fillId="0" borderId="0" xfId="0" applyFont="1" applyAlignment="1">
      <alignment horizontal="center" vertical="center"/>
    </xf>
    <xf numFmtId="0" fontId="125" fillId="0" borderId="0" xfId="0" applyFont="1" applyAlignment="1">
      <alignment horizontal="center" vertical="center"/>
    </xf>
    <xf numFmtId="0" fontId="0" fillId="0" borderId="4" xfId="0" applyBorder="1" applyAlignment="1">
      <alignment horizontal="left" vertical="center"/>
    </xf>
    <xf numFmtId="0" fontId="101" fillId="0" borderId="0" xfId="0" applyFont="1" applyAlignment="1">
      <alignment vertical="center"/>
    </xf>
    <xf numFmtId="0" fontId="101" fillId="0" borderId="0" xfId="0" applyFont="1" applyAlignment="1">
      <alignment horizontal="center" vertical="center"/>
    </xf>
    <xf numFmtId="169" fontId="101" fillId="0" borderId="0" xfId="0" applyNumberFormat="1" applyFont="1" applyAlignment="1">
      <alignment horizontal="center" vertical="center"/>
    </xf>
    <xf numFmtId="0" fontId="101" fillId="0" borderId="0" xfId="0" applyFont="1" applyAlignment="1">
      <alignment horizontal="left" vertical="center" wrapText="1"/>
    </xf>
    <xf numFmtId="0" fontId="95" fillId="6" borderId="69" xfId="0" applyFont="1" applyFill="1" applyBorder="1" applyAlignment="1">
      <alignment horizontal="center" vertical="center"/>
    </xf>
    <xf numFmtId="0" fontId="95" fillId="6" borderId="70" xfId="0" applyFont="1" applyFill="1" applyBorder="1" applyAlignment="1">
      <alignment horizontal="center" vertical="center"/>
    </xf>
    <xf numFmtId="0" fontId="95" fillId="6" borderId="70" xfId="0" applyFont="1" applyFill="1" applyBorder="1" applyAlignment="1">
      <alignment horizontal="center" vertical="center" wrapText="1"/>
    </xf>
    <xf numFmtId="0" fontId="95" fillId="6" borderId="70" xfId="27" applyFont="1" applyFill="1" applyBorder="1" applyAlignment="1">
      <alignment horizontal="center" vertical="center" wrapText="1"/>
    </xf>
    <xf numFmtId="0" fontId="95" fillId="6" borderId="71" xfId="0" applyFont="1" applyFill="1" applyBorder="1" applyAlignment="1">
      <alignment horizontal="center" vertical="center" wrapText="1"/>
    </xf>
    <xf numFmtId="0" fontId="0" fillId="0" borderId="4" xfId="0" applyBorder="1" applyAlignment="1">
      <alignment horizontal="center" vertical="center"/>
    </xf>
    <xf numFmtId="0" fontId="0" fillId="11" borderId="4" xfId="0" applyFill="1" applyBorder="1" applyAlignment="1">
      <alignment horizontal="center" vertical="center"/>
    </xf>
    <xf numFmtId="0" fontId="124" fillId="0" borderId="73" xfId="0" applyFont="1" applyBorder="1" applyAlignment="1">
      <alignment horizontal="center" vertical="center"/>
    </xf>
    <xf numFmtId="0" fontId="0" fillId="3" borderId="4" xfId="0" applyFill="1" applyBorder="1" applyAlignment="1">
      <alignment horizontal="center" vertical="center"/>
    </xf>
    <xf numFmtId="169" fontId="0" fillId="0" borderId="4" xfId="0" applyNumberFormat="1" applyBorder="1" applyAlignment="1">
      <alignment horizontal="center" vertical="center"/>
    </xf>
    <xf numFmtId="0" fontId="95" fillId="21" borderId="4" xfId="27" applyFont="1" applyFill="1" applyBorder="1" applyAlignment="1">
      <alignment horizontal="center" vertical="center" wrapText="1"/>
    </xf>
    <xf numFmtId="14" fontId="0" fillId="0" borderId="4" xfId="0" applyNumberFormat="1" applyBorder="1" applyAlignment="1">
      <alignment horizontal="center" vertical="center"/>
    </xf>
    <xf numFmtId="0" fontId="95" fillId="9" borderId="2" xfId="0" applyFont="1" applyFill="1" applyBorder="1" applyAlignment="1">
      <alignment horizontal="center" vertical="center"/>
    </xf>
    <xf numFmtId="174" fontId="95" fillId="9" borderId="2" xfId="0" applyNumberFormat="1" applyFont="1" applyFill="1" applyBorder="1" applyAlignment="1">
      <alignment horizontal="center" vertical="center"/>
    </xf>
    <xf numFmtId="2" fontId="95" fillId="9" borderId="2" xfId="0" applyNumberFormat="1" applyFont="1" applyFill="1" applyBorder="1" applyAlignment="1">
      <alignment horizontal="center" vertical="center"/>
    </xf>
    <xf numFmtId="2" fontId="95" fillId="9" borderId="2" xfId="0" applyNumberFormat="1" applyFont="1" applyFill="1" applyBorder="1" applyAlignment="1">
      <alignment horizontal="left" vertical="center"/>
    </xf>
    <xf numFmtId="0" fontId="0" fillId="0" borderId="0" xfId="0" applyAlignment="1">
      <alignment horizontal="left" wrapText="1"/>
    </xf>
    <xf numFmtId="1" fontId="191" fillId="0" borderId="2" xfId="0" applyNumberFormat="1" applyFont="1" applyBorder="1" applyAlignment="1" applyProtection="1">
      <alignment horizontal="center" vertical="center" wrapText="1"/>
      <protection hidden="1"/>
    </xf>
    <xf numFmtId="0" fontId="168" fillId="3" borderId="0" xfId="0" applyFont="1" applyFill="1" applyAlignment="1">
      <alignment horizontal="center"/>
    </xf>
    <xf numFmtId="0" fontId="168" fillId="3" borderId="0" xfId="24" applyFont="1" applyFill="1" applyAlignment="1">
      <alignment vertical="center"/>
    </xf>
    <xf numFmtId="0" fontId="168" fillId="3" borderId="0" xfId="24" applyFont="1" applyFill="1"/>
    <xf numFmtId="0" fontId="168" fillId="3" borderId="0" xfId="0" applyFont="1" applyFill="1"/>
    <xf numFmtId="0" fontId="168" fillId="3" borderId="0" xfId="24" applyFont="1" applyFill="1" applyAlignment="1">
      <alignment horizontal="left" vertical="center"/>
    </xf>
    <xf numFmtId="2" fontId="15" fillId="0" borderId="0" xfId="0" applyNumberFormat="1" applyFont="1"/>
    <xf numFmtId="1" fontId="220" fillId="0" borderId="2" xfId="0" applyNumberFormat="1" applyFont="1" applyBorder="1" applyAlignment="1" applyProtection="1">
      <alignment horizontal="center" vertical="center" wrapText="1"/>
      <protection hidden="1"/>
    </xf>
    <xf numFmtId="0" fontId="219" fillId="0" borderId="0" xfId="0" applyFont="1"/>
    <xf numFmtId="0" fontId="219" fillId="0" borderId="47" xfId="0" applyFont="1" applyBorder="1"/>
    <xf numFmtId="0" fontId="219" fillId="0" borderId="48" xfId="0" applyFont="1" applyBorder="1"/>
    <xf numFmtId="0" fontId="219" fillId="3" borderId="0" xfId="0" applyFont="1" applyFill="1"/>
    <xf numFmtId="0" fontId="223" fillId="0" borderId="22" xfId="51" applyFont="1" applyBorder="1" applyAlignment="1">
      <alignment horizontal="center" vertical="center"/>
    </xf>
    <xf numFmtId="0" fontId="224" fillId="0" borderId="0" xfId="0" applyFont="1"/>
    <xf numFmtId="0" fontId="225" fillId="0" borderId="0" xfId="0" applyFont="1" applyAlignment="1">
      <alignment horizontal="center" vertical="center" wrapText="1"/>
    </xf>
    <xf numFmtId="0" fontId="223" fillId="0" borderId="43" xfId="51" applyFont="1" applyBorder="1" applyAlignment="1">
      <alignment horizontal="center" vertical="center"/>
    </xf>
    <xf numFmtId="164" fontId="225" fillId="0" borderId="0" xfId="8" applyFont="1" applyFill="1" applyBorder="1" applyAlignment="1">
      <alignment horizontal="center" vertical="center"/>
    </xf>
    <xf numFmtId="0" fontId="223" fillId="0" borderId="42" xfId="51" applyFont="1" applyBorder="1" applyAlignment="1">
      <alignment horizontal="center" vertical="center"/>
    </xf>
    <xf numFmtId="1" fontId="225" fillId="0" borderId="42" xfId="8" applyNumberFormat="1" applyFont="1" applyFill="1" applyBorder="1" applyAlignment="1">
      <alignment horizontal="center" vertical="center"/>
    </xf>
    <xf numFmtId="0" fontId="225" fillId="0" borderId="66" xfId="21" applyFont="1" applyBorder="1" applyAlignment="1">
      <alignment horizontal="center" vertical="center"/>
    </xf>
    <xf numFmtId="0" fontId="225" fillId="0" borderId="42" xfId="0" applyFont="1" applyBorder="1" applyAlignment="1">
      <alignment horizontal="center" vertical="center"/>
    </xf>
    <xf numFmtId="0" fontId="225" fillId="3" borderId="42" xfId="21" applyFont="1" applyFill="1" applyBorder="1" applyAlignment="1">
      <alignment horizontal="center" vertical="center"/>
    </xf>
    <xf numFmtId="0" fontId="224" fillId="0" borderId="0" xfId="0" applyFont="1" applyAlignment="1">
      <alignment horizontal="center" vertical="center" wrapText="1"/>
    </xf>
    <xf numFmtId="0" fontId="223" fillId="3" borderId="45" xfId="51" applyFont="1" applyFill="1" applyBorder="1" applyAlignment="1">
      <alignment horizontal="center" vertical="center"/>
    </xf>
    <xf numFmtId="0" fontId="225" fillId="0" borderId="43" xfId="0" applyFont="1" applyBorder="1" applyAlignment="1">
      <alignment horizontal="center" vertical="center"/>
    </xf>
    <xf numFmtId="164" fontId="225" fillId="0" borderId="43" xfId="8" applyFont="1" applyFill="1" applyBorder="1" applyAlignment="1">
      <alignment horizontal="center" vertical="center"/>
    </xf>
    <xf numFmtId="1" fontId="225" fillId="0" borderId="0" xfId="8" applyNumberFormat="1" applyFont="1" applyFill="1" applyBorder="1" applyAlignment="1">
      <alignment horizontal="center" vertical="center"/>
    </xf>
    <xf numFmtId="0" fontId="225" fillId="0" borderId="43" xfId="0" applyFont="1" applyBorder="1" applyAlignment="1">
      <alignment horizontal="center" vertical="center" wrapText="1"/>
    </xf>
    <xf numFmtId="0" fontId="225" fillId="3" borderId="43" xfId="0" applyFont="1" applyFill="1" applyBorder="1" applyAlignment="1">
      <alignment horizontal="center" vertical="center"/>
    </xf>
    <xf numFmtId="0" fontId="217" fillId="3" borderId="45" xfId="0" applyFont="1" applyFill="1" applyBorder="1" applyAlignment="1">
      <alignment vertical="center"/>
    </xf>
    <xf numFmtId="0" fontId="224" fillId="3" borderId="0" xfId="0" applyFont="1" applyFill="1"/>
    <xf numFmtId="0" fontId="217" fillId="3" borderId="43" xfId="51" applyFont="1" applyFill="1" applyBorder="1" applyAlignment="1">
      <alignment horizontal="center" vertical="center" wrapText="1"/>
    </xf>
    <xf numFmtId="0" fontId="223" fillId="0" borderId="44" xfId="51" applyFont="1" applyBorder="1" applyAlignment="1">
      <alignment horizontal="center" vertical="center"/>
    </xf>
    <xf numFmtId="0" fontId="223" fillId="0" borderId="45" xfId="51" applyFont="1" applyBorder="1" applyAlignment="1">
      <alignment horizontal="center" vertical="center"/>
    </xf>
    <xf numFmtId="0" fontId="219" fillId="0" borderId="43" xfId="0" applyFont="1" applyBorder="1"/>
    <xf numFmtId="0" fontId="219" fillId="0" borderId="42" xfId="0" applyFont="1" applyBorder="1"/>
    <xf numFmtId="0" fontId="219" fillId="0" borderId="45" xfId="0" applyFont="1" applyBorder="1"/>
    <xf numFmtId="0" fontId="224" fillId="0" borderId="45" xfId="0" applyFont="1" applyBorder="1" applyAlignment="1">
      <alignment horizontal="center" vertical="center" wrapText="1"/>
    </xf>
    <xf numFmtId="44" fontId="95" fillId="9" borderId="2" xfId="97" applyFont="1" applyFill="1" applyBorder="1" applyAlignment="1">
      <alignment horizontal="center" vertical="center"/>
    </xf>
    <xf numFmtId="0" fontId="101" fillId="29" borderId="69" xfId="0" applyFont="1" applyFill="1" applyBorder="1" applyAlignment="1">
      <alignment vertical="center"/>
    </xf>
    <xf numFmtId="0" fontId="101" fillId="29" borderId="71" xfId="0" applyFont="1" applyFill="1" applyBorder="1" applyAlignment="1">
      <alignment vertical="center"/>
    </xf>
    <xf numFmtId="0" fontId="225" fillId="3" borderId="45" xfId="0" applyFont="1" applyFill="1" applyBorder="1" applyAlignment="1">
      <alignment horizontal="center" vertical="center"/>
    </xf>
    <xf numFmtId="0" fontId="228" fillId="3" borderId="8" xfId="24" applyFont="1" applyFill="1" applyBorder="1" applyAlignment="1">
      <alignment horizontal="center" vertical="center"/>
    </xf>
    <xf numFmtId="0" fontId="228" fillId="3" borderId="2" xfId="24" applyFont="1" applyFill="1" applyBorder="1" applyAlignment="1">
      <alignment horizontal="center" vertical="center" wrapText="1"/>
    </xf>
    <xf numFmtId="0" fontId="228" fillId="3" borderId="25" xfId="24" applyFont="1" applyFill="1" applyBorder="1" applyAlignment="1">
      <alignment horizontal="center" vertical="center" wrapText="1"/>
    </xf>
    <xf numFmtId="0" fontId="228" fillId="3" borderId="10" xfId="24" applyFont="1" applyFill="1" applyBorder="1" applyAlignment="1">
      <alignment horizontal="center" vertical="center"/>
    </xf>
    <xf numFmtId="0" fontId="228" fillId="3" borderId="74" xfId="24" applyFont="1" applyFill="1" applyBorder="1" applyAlignment="1">
      <alignment horizontal="center" vertical="center" wrapText="1"/>
    </xf>
    <xf numFmtId="0" fontId="228" fillId="3" borderId="60" xfId="24" applyFont="1" applyFill="1" applyBorder="1" applyAlignment="1">
      <alignment horizontal="center" vertical="center"/>
    </xf>
    <xf numFmtId="0" fontId="228" fillId="3" borderId="4" xfId="24" applyFont="1" applyFill="1" applyBorder="1" applyAlignment="1">
      <alignment horizontal="center" vertical="center" wrapText="1"/>
    </xf>
    <xf numFmtId="0" fontId="219" fillId="0" borderId="49" xfId="0" applyFont="1" applyBorder="1"/>
    <xf numFmtId="0" fontId="219" fillId="0" borderId="22" xfId="0" applyFont="1" applyBorder="1"/>
    <xf numFmtId="0" fontId="219" fillId="0" borderId="50" xfId="0" applyFont="1" applyBorder="1"/>
    <xf numFmtId="0" fontId="219" fillId="0" borderId="44" xfId="0" applyFont="1" applyBorder="1"/>
    <xf numFmtId="0" fontId="224" fillId="0" borderId="22" xfId="0" applyFont="1" applyBorder="1" applyAlignment="1">
      <alignment horizontal="center" vertical="center" wrapText="1"/>
    </xf>
    <xf numFmtId="1" fontId="225" fillId="11" borderId="42" xfId="8" applyNumberFormat="1" applyFont="1" applyFill="1" applyBorder="1" applyAlignment="1">
      <alignment horizontal="center" vertical="center"/>
    </xf>
    <xf numFmtId="1" fontId="225" fillId="37" borderId="42" xfId="8" applyNumberFormat="1" applyFont="1" applyFill="1" applyBorder="1" applyAlignment="1">
      <alignment horizontal="center" vertical="center"/>
    </xf>
    <xf numFmtId="0" fontId="211" fillId="0" borderId="0" xfId="0" applyFont="1" applyAlignment="1">
      <alignment horizontal="center" vertical="center"/>
    </xf>
    <xf numFmtId="0" fontId="219" fillId="0" borderId="0" xfId="0" applyFont="1" applyAlignment="1">
      <alignment horizontal="center" vertical="center"/>
    </xf>
    <xf numFmtId="0" fontId="219" fillId="0" borderId="0" xfId="0" applyFont="1" applyAlignment="1">
      <alignment horizontal="center"/>
    </xf>
    <xf numFmtId="0" fontId="219" fillId="0" borderId="45" xfId="0" applyFont="1" applyBorder="1" applyAlignment="1">
      <alignment horizontal="center" vertical="center"/>
    </xf>
    <xf numFmtId="0" fontId="211" fillId="0" borderId="45" xfId="0" applyFont="1" applyBorder="1" applyAlignment="1">
      <alignment horizontal="center" vertical="center"/>
    </xf>
    <xf numFmtId="0" fontId="219" fillId="11" borderId="42" xfId="0" applyFont="1" applyFill="1" applyBorder="1"/>
    <xf numFmtId="0" fontId="225" fillId="3" borderId="22" xfId="0" applyFont="1" applyFill="1" applyBorder="1" applyAlignment="1">
      <alignment horizontal="center" vertical="center"/>
    </xf>
    <xf numFmtId="0" fontId="216" fillId="3" borderId="22" xfId="0" applyFont="1" applyFill="1" applyBorder="1" applyAlignment="1">
      <alignment horizontal="center" vertical="center" wrapText="1"/>
    </xf>
    <xf numFmtId="0" fontId="223" fillId="0" borderId="0" xfId="51" applyFont="1" applyAlignment="1">
      <alignment horizontal="center" vertical="center"/>
    </xf>
    <xf numFmtId="0" fontId="225" fillId="0" borderId="0" xfId="0" applyFont="1" applyAlignment="1">
      <alignment horizontal="center" vertical="center"/>
    </xf>
    <xf numFmtId="0" fontId="225" fillId="3" borderId="0" xfId="0" applyFont="1" applyFill="1" applyAlignment="1">
      <alignment horizontal="center" vertical="center"/>
    </xf>
    <xf numFmtId="0" fontId="216" fillId="3" borderId="0" xfId="0" applyFont="1" applyFill="1" applyAlignment="1">
      <alignment horizontal="center" vertical="center" wrapText="1"/>
    </xf>
    <xf numFmtId="0" fontId="216" fillId="9" borderId="45" xfId="0" applyFont="1" applyFill="1" applyBorder="1" applyAlignment="1">
      <alignment horizontal="center" vertical="center" wrapText="1"/>
    </xf>
    <xf numFmtId="0" fontId="216" fillId="9" borderId="0" xfId="0" applyFont="1" applyFill="1" applyAlignment="1">
      <alignment horizontal="center" vertical="center" wrapText="1"/>
    </xf>
    <xf numFmtId="0" fontId="223" fillId="3" borderId="0" xfId="51" applyFont="1" applyFill="1" applyAlignment="1">
      <alignment vertical="center" wrapText="1"/>
    </xf>
    <xf numFmtId="0" fontId="218" fillId="0" borderId="0" xfId="51" applyFont="1" applyAlignment="1">
      <alignment horizontal="center" vertical="center"/>
    </xf>
    <xf numFmtId="169" fontId="218" fillId="0" borderId="0" xfId="51" applyNumberFormat="1" applyFont="1" applyAlignment="1">
      <alignment horizontal="center" vertical="center"/>
    </xf>
    <xf numFmtId="0" fontId="225" fillId="0" borderId="0" xfId="21" applyFont="1" applyAlignment="1">
      <alignment horizontal="center" vertical="center"/>
    </xf>
    <xf numFmtId="0" fontId="225" fillId="3" borderId="0" xfId="21" applyFont="1" applyFill="1" applyAlignment="1">
      <alignment horizontal="center" vertical="center"/>
    </xf>
    <xf numFmtId="0" fontId="217" fillId="9" borderId="0" xfId="0" applyFont="1" applyFill="1" applyAlignment="1">
      <alignment horizontal="center" vertical="top" wrapText="1"/>
    </xf>
    <xf numFmtId="0" fontId="212" fillId="3" borderId="0" xfId="0" applyFont="1" applyFill="1" applyAlignment="1">
      <alignment vertical="top" wrapText="1"/>
    </xf>
    <xf numFmtId="0" fontId="223" fillId="3" borderId="0" xfId="0" applyFont="1" applyFill="1" applyAlignment="1">
      <alignment horizontal="center" vertical="top"/>
    </xf>
    <xf numFmtId="0" fontId="225" fillId="3" borderId="0" xfId="0" applyFont="1" applyFill="1" applyAlignment="1">
      <alignment horizontal="center" vertical="top"/>
    </xf>
    <xf numFmtId="0" fontId="225" fillId="0" borderId="0" xfId="0" applyFont="1"/>
    <xf numFmtId="0" fontId="217" fillId="9" borderId="0" xfId="0" applyFont="1" applyFill="1" applyAlignment="1">
      <alignment horizontal="center" vertical="center"/>
    </xf>
    <xf numFmtId="0" fontId="217" fillId="3" borderId="0" xfId="0" applyFont="1" applyFill="1" applyAlignment="1">
      <alignment vertical="center"/>
    </xf>
    <xf numFmtId="0" fontId="217" fillId="3" borderId="0" xfId="0" applyFont="1" applyFill="1" applyAlignment="1">
      <alignment horizontal="center" vertical="center"/>
    </xf>
    <xf numFmtId="0" fontId="223" fillId="3" borderId="0" xfId="51" applyFont="1" applyFill="1" applyAlignment="1">
      <alignment horizontal="center" vertical="center"/>
    </xf>
    <xf numFmtId="0" fontId="217" fillId="3" borderId="0" xfId="51" applyFont="1" applyFill="1" applyAlignment="1">
      <alignment horizontal="center" vertical="center" wrapText="1"/>
    </xf>
    <xf numFmtId="0" fontId="224" fillId="3" borderId="43" xfId="0" applyFont="1" applyFill="1" applyBorder="1" applyAlignment="1">
      <alignment horizontal="center" vertical="center" wrapText="1"/>
    </xf>
    <xf numFmtId="0" fontId="223" fillId="3" borderId="0" xfId="0" applyFont="1" applyFill="1" applyAlignment="1">
      <alignment vertical="center"/>
    </xf>
    <xf numFmtId="0" fontId="225" fillId="0" borderId="0" xfId="51" applyFont="1" applyAlignment="1">
      <alignment horizontal="center" vertical="center"/>
    </xf>
    <xf numFmtId="0" fontId="180" fillId="3" borderId="0" xfId="24" applyFont="1" applyFill="1" applyAlignment="1">
      <alignment vertical="center" wrapText="1"/>
    </xf>
    <xf numFmtId="0" fontId="168" fillId="3" borderId="0" xfId="24" applyFont="1" applyFill="1" applyAlignment="1">
      <alignment vertical="center" textRotation="45" wrapText="1"/>
    </xf>
    <xf numFmtId="0" fontId="219" fillId="3" borderId="0" xfId="0" applyFont="1" applyFill="1" applyAlignment="1">
      <alignment vertical="center"/>
    </xf>
    <xf numFmtId="0" fontId="219" fillId="3" borderId="47" xfId="0" applyFont="1" applyFill="1" applyBorder="1" applyAlignment="1">
      <alignment vertical="center"/>
    </xf>
    <xf numFmtId="0" fontId="231" fillId="3" borderId="2" xfId="0" applyFont="1" applyFill="1" applyBorder="1" applyAlignment="1">
      <alignment vertical="center" wrapText="1"/>
    </xf>
    <xf numFmtId="14" fontId="11" fillId="0" borderId="2" xfId="0" applyNumberFormat="1" applyFont="1" applyBorder="1" applyAlignment="1">
      <alignment horizontal="center" vertical="center"/>
    </xf>
    <xf numFmtId="0" fontId="11" fillId="0" borderId="2" xfId="0" applyFont="1" applyBorder="1" applyAlignment="1">
      <alignment horizontal="center" vertical="center"/>
    </xf>
    <xf numFmtId="0" fontId="121" fillId="0" borderId="33" xfId="0" applyFont="1" applyBorder="1" applyAlignment="1">
      <alignment horizontal="center" vertical="center" wrapText="1"/>
    </xf>
    <xf numFmtId="0" fontId="121" fillId="0" borderId="5" xfId="0" applyFont="1" applyBorder="1" applyAlignment="1">
      <alignment horizontal="center" vertical="center" wrapText="1"/>
    </xf>
    <xf numFmtId="14" fontId="10" fillId="0" borderId="2" xfId="0" applyNumberFormat="1" applyFont="1" applyBorder="1" applyAlignment="1">
      <alignment horizontal="center" vertical="center"/>
    </xf>
    <xf numFmtId="16" fontId="122" fillId="3" borderId="2" xfId="0" quotePrefix="1" applyNumberFormat="1" applyFont="1" applyFill="1" applyBorder="1" applyAlignment="1">
      <alignment horizontal="center" vertical="center"/>
    </xf>
    <xf numFmtId="14" fontId="120" fillId="0" borderId="2" xfId="0" applyNumberFormat="1" applyFont="1" applyBorder="1" applyAlignment="1">
      <alignment horizontal="center" vertical="center"/>
    </xf>
    <xf numFmtId="0" fontId="88" fillId="0" borderId="0" xfId="0" applyFont="1" applyAlignment="1">
      <alignment vertical="center"/>
    </xf>
    <xf numFmtId="0" fontId="88" fillId="3" borderId="0" xfId="0" applyFont="1" applyFill="1" applyAlignment="1">
      <alignment vertical="center" wrapText="1"/>
    </xf>
    <xf numFmtId="0" fontId="0" fillId="0" borderId="8" xfId="0" applyBorder="1" applyAlignment="1">
      <alignment horizontal="center"/>
    </xf>
    <xf numFmtId="0" fontId="0" fillId="0" borderId="14" xfId="0" applyBorder="1" applyAlignment="1">
      <alignment horizontal="center"/>
    </xf>
    <xf numFmtId="0" fontId="217" fillId="9" borderId="0" xfId="0" applyFont="1" applyFill="1" applyAlignment="1">
      <alignment horizontal="center" vertical="center" wrapText="1"/>
    </xf>
    <xf numFmtId="0" fontId="217" fillId="9" borderId="0" xfId="0" applyFont="1" applyFill="1" applyAlignment="1">
      <alignment horizontal="center" vertical="top"/>
    </xf>
    <xf numFmtId="0" fontId="232" fillId="3" borderId="2" xfId="0" applyFont="1" applyFill="1" applyBorder="1" applyAlignment="1">
      <alignment horizontal="center" vertical="center" wrapText="1"/>
    </xf>
    <xf numFmtId="0" fontId="217" fillId="19" borderId="0" xfId="0" applyFont="1" applyFill="1" applyAlignment="1">
      <alignment horizontal="center" vertical="center"/>
    </xf>
    <xf numFmtId="0" fontId="211" fillId="0" borderId="47" xfId="0" applyFont="1" applyBorder="1" applyAlignment="1">
      <alignment vertical="top"/>
    </xf>
    <xf numFmtId="14" fontId="0" fillId="0" borderId="2" xfId="0" applyNumberFormat="1" applyBorder="1" applyAlignment="1">
      <alignment horizontal="center"/>
    </xf>
    <xf numFmtId="2" fontId="0" fillId="0" borderId="0" xfId="0" quotePrefix="1" applyNumberFormat="1" applyAlignment="1">
      <alignment horizontal="center" vertical="center"/>
    </xf>
    <xf numFmtId="0" fontId="122" fillId="3" borderId="3" xfId="0" applyFont="1" applyFill="1" applyBorder="1" applyAlignment="1">
      <alignment horizontal="center" vertical="center"/>
    </xf>
    <xf numFmtId="14" fontId="11" fillId="0" borderId="3" xfId="0" applyNumberFormat="1" applyFont="1" applyBorder="1" applyAlignment="1">
      <alignment horizontal="center" vertical="center"/>
    </xf>
    <xf numFmtId="14" fontId="120" fillId="0" borderId="3" xfId="0" applyNumberFormat="1" applyFont="1" applyBorder="1" applyAlignment="1">
      <alignment horizontal="center" vertical="center"/>
    </xf>
    <xf numFmtId="0" fontId="11" fillId="0" borderId="3" xfId="0" applyFont="1" applyBorder="1" applyAlignment="1">
      <alignment horizontal="center" vertical="center"/>
    </xf>
    <xf numFmtId="0" fontId="122" fillId="0" borderId="25" xfId="0" applyFont="1" applyBorder="1" applyAlignment="1">
      <alignment horizontal="center" vertical="center"/>
    </xf>
    <xf numFmtId="0" fontId="122" fillId="3" borderId="2" xfId="0" quotePrefix="1" applyFont="1" applyFill="1" applyBorder="1" applyAlignment="1">
      <alignment horizontal="center" vertical="center"/>
    </xf>
    <xf numFmtId="14" fontId="120" fillId="0" borderId="0" xfId="0" applyNumberFormat="1" applyFont="1" applyAlignment="1">
      <alignment horizontal="center" vertical="center"/>
    </xf>
    <xf numFmtId="0" fontId="122" fillId="0" borderId="0" xfId="0" applyFont="1" applyAlignment="1">
      <alignment horizontal="center" vertical="center" wrapText="1"/>
    </xf>
    <xf numFmtId="16" fontId="122" fillId="3" borderId="3" xfId="0" quotePrefix="1" applyNumberFormat="1" applyFont="1" applyFill="1" applyBorder="1" applyAlignment="1">
      <alignment horizontal="center" vertical="center"/>
    </xf>
    <xf numFmtId="0" fontId="212" fillId="9" borderId="22" xfId="0" applyFont="1" applyFill="1" applyBorder="1" applyAlignment="1">
      <alignment horizontal="center" vertical="top" wrapText="1"/>
    </xf>
    <xf numFmtId="0" fontId="217" fillId="38" borderId="0" xfId="0" applyFont="1" applyFill="1" applyAlignment="1">
      <alignment horizontal="center" vertical="center"/>
    </xf>
    <xf numFmtId="0" fontId="171" fillId="3" borderId="43" xfId="24" applyFont="1" applyFill="1" applyBorder="1" applyAlignment="1">
      <alignment vertical="top" wrapText="1"/>
    </xf>
    <xf numFmtId="0" fontId="171" fillId="3" borderId="0" xfId="24" applyFont="1" applyFill="1" applyAlignment="1">
      <alignment vertical="top" wrapText="1"/>
    </xf>
    <xf numFmtId="0" fontId="171" fillId="3" borderId="47" xfId="24" applyFont="1" applyFill="1" applyBorder="1" applyAlignment="1">
      <alignment vertical="top" wrapText="1"/>
    </xf>
    <xf numFmtId="0" fontId="171" fillId="3" borderId="44" xfId="24" applyFont="1" applyFill="1" applyBorder="1" applyAlignment="1">
      <alignment vertical="top" wrapText="1"/>
    </xf>
    <xf numFmtId="0" fontId="171" fillId="3" borderId="45" xfId="24" applyFont="1" applyFill="1" applyBorder="1" applyAlignment="1">
      <alignment vertical="top" wrapText="1"/>
    </xf>
    <xf numFmtId="0" fontId="171" fillId="3" borderId="48" xfId="24" applyFont="1" applyFill="1" applyBorder="1" applyAlignment="1">
      <alignment vertical="top" wrapText="1"/>
    </xf>
    <xf numFmtId="16" fontId="9" fillId="3" borderId="2" xfId="0" quotePrefix="1" applyNumberFormat="1" applyFont="1" applyFill="1" applyBorder="1" applyAlignment="1">
      <alignment horizontal="center" vertical="center"/>
    </xf>
    <xf numFmtId="0" fontId="9" fillId="3" borderId="2" xfId="0" applyFont="1" applyFill="1" applyBorder="1" applyAlignment="1">
      <alignment horizontal="center" vertical="center"/>
    </xf>
    <xf numFmtId="14" fontId="9" fillId="3" borderId="2" xfId="0" applyNumberFormat="1" applyFont="1" applyFill="1" applyBorder="1" applyAlignment="1">
      <alignment horizontal="center" vertical="center"/>
    </xf>
    <xf numFmtId="0" fontId="9" fillId="0" borderId="2" xfId="0" applyFont="1" applyBorder="1" applyAlignment="1">
      <alignment horizontal="center" vertical="center"/>
    </xf>
    <xf numFmtId="0" fontId="234" fillId="33" borderId="2" xfId="0" applyFont="1" applyFill="1" applyBorder="1" applyAlignment="1">
      <alignment horizontal="center" vertical="center" wrapText="1"/>
    </xf>
    <xf numFmtId="2" fontId="9" fillId="0" borderId="2" xfId="0" quotePrefix="1" applyNumberFormat="1" applyFont="1" applyBorder="1" applyAlignment="1">
      <alignment horizontal="center" vertical="center"/>
    </xf>
    <xf numFmtId="14" fontId="120" fillId="9" borderId="2" xfId="0" applyNumberFormat="1" applyFont="1" applyFill="1" applyBorder="1" applyAlignment="1">
      <alignment horizontal="center" vertical="center"/>
    </xf>
    <xf numFmtId="14" fontId="31" fillId="9" borderId="2" xfId="0" applyNumberFormat="1" applyFont="1" applyFill="1" applyBorder="1" applyAlignment="1">
      <alignment horizontal="center" vertical="center"/>
    </xf>
    <xf numFmtId="14" fontId="7" fillId="3" borderId="2" xfId="0" applyNumberFormat="1" applyFont="1" applyFill="1" applyBorder="1" applyAlignment="1">
      <alignment horizontal="center" vertical="center"/>
    </xf>
    <xf numFmtId="14" fontId="6" fillId="3" borderId="2" xfId="0" applyNumberFormat="1" applyFont="1" applyFill="1" applyBorder="1" applyAlignment="1">
      <alignment horizontal="center" vertical="center"/>
    </xf>
    <xf numFmtId="0" fontId="15" fillId="0" borderId="2" xfId="0" applyFont="1" applyBorder="1" applyAlignment="1">
      <alignment horizontal="center" vertical="center"/>
    </xf>
    <xf numFmtId="16" fontId="6" fillId="3" borderId="2" xfId="0" quotePrefix="1" applyNumberFormat="1" applyFont="1" applyFill="1" applyBorder="1" applyAlignment="1">
      <alignment horizontal="center" vertical="center"/>
    </xf>
    <xf numFmtId="0" fontId="6" fillId="0" borderId="2" xfId="0" applyFont="1" applyBorder="1" applyAlignment="1">
      <alignment horizontal="center" vertical="center"/>
    </xf>
    <xf numFmtId="14" fontId="122" fillId="3" borderId="2" xfId="16" applyNumberFormat="1" applyFont="1" applyFill="1" applyBorder="1" applyAlignment="1">
      <alignment horizontal="center" vertical="center" wrapText="1"/>
    </xf>
    <xf numFmtId="2" fontId="15" fillId="0" borderId="2" xfId="0" applyNumberFormat="1" applyFont="1" applyBorder="1" applyAlignment="1">
      <alignment horizontal="center" vertical="center"/>
    </xf>
    <xf numFmtId="0" fontId="237" fillId="8" borderId="2" xfId="0" applyFont="1" applyFill="1" applyBorder="1" applyAlignment="1">
      <alignment horizontal="center" vertical="center" wrapText="1"/>
    </xf>
    <xf numFmtId="0" fontId="237" fillId="8" borderId="3" xfId="0" applyFont="1" applyFill="1" applyBorder="1" applyAlignment="1">
      <alignment horizontal="center" vertical="center" wrapText="1"/>
    </xf>
    <xf numFmtId="0" fontId="240" fillId="8" borderId="2" xfId="0" applyFont="1" applyFill="1" applyBorder="1" applyAlignment="1">
      <alignment horizontal="center" vertical="center" wrapText="1"/>
    </xf>
    <xf numFmtId="0" fontId="240" fillId="8" borderId="3" xfId="0" applyFont="1" applyFill="1" applyBorder="1" applyAlignment="1">
      <alignment horizontal="center" vertical="center" wrapText="1"/>
    </xf>
    <xf numFmtId="0" fontId="240" fillId="8" borderId="23" xfId="0" applyFont="1" applyFill="1" applyBorder="1" applyAlignment="1">
      <alignment horizontal="center" vertical="center" wrapText="1"/>
    </xf>
    <xf numFmtId="2" fontId="124" fillId="0" borderId="2" xfId="0" applyNumberFormat="1" applyFont="1" applyBorder="1" applyAlignment="1">
      <alignment horizontal="center" vertical="center"/>
    </xf>
    <xf numFmtId="1" fontId="110" fillId="0" borderId="2" xfId="0" applyNumberFormat="1" applyFont="1" applyBorder="1" applyAlignment="1">
      <alignment horizontal="center" vertical="center" wrapText="1"/>
    </xf>
    <xf numFmtId="1" fontId="124" fillId="0" borderId="2" xfId="0" applyNumberFormat="1" applyFont="1" applyBorder="1" applyAlignment="1">
      <alignment horizontal="center" vertical="center"/>
    </xf>
    <xf numFmtId="0" fontId="240" fillId="0" borderId="2" xfId="0" applyFont="1" applyBorder="1" applyAlignment="1">
      <alignment horizontal="center" vertical="center" wrapText="1"/>
    </xf>
    <xf numFmtId="0" fontId="110" fillId="0" borderId="2" xfId="0" applyFont="1" applyBorder="1" applyAlignment="1">
      <alignment horizontal="center" vertical="center" wrapText="1"/>
    </xf>
    <xf numFmtId="0" fontId="108" fillId="0" borderId="2" xfId="0" applyFont="1" applyBorder="1" applyAlignment="1">
      <alignment horizontal="center" vertical="center" wrapText="1"/>
    </xf>
    <xf numFmtId="0" fontId="241" fillId="0" borderId="2" xfId="0" applyFont="1" applyBorder="1" applyAlignment="1">
      <alignment horizontal="left" vertical="center"/>
    </xf>
    <xf numFmtId="2" fontId="108" fillId="0" borderId="2" xfId="0" applyNumberFormat="1" applyFont="1" applyBorder="1" applyAlignment="1">
      <alignment horizontal="center" vertical="center"/>
    </xf>
    <xf numFmtId="2" fontId="121" fillId="0" borderId="2" xfId="0" applyNumberFormat="1" applyFont="1" applyBorder="1" applyAlignment="1">
      <alignment horizontal="center" vertical="center"/>
    </xf>
    <xf numFmtId="0" fontId="101" fillId="0" borderId="2" xfId="0" applyFont="1" applyBorder="1"/>
    <xf numFmtId="0" fontId="242" fillId="0" borderId="2" xfId="0" applyFont="1" applyBorder="1"/>
    <xf numFmtId="0" fontId="242" fillId="0" borderId="2" xfId="0" applyFont="1" applyBorder="1" applyAlignment="1">
      <alignment wrapText="1"/>
    </xf>
    <xf numFmtId="0" fontId="101" fillId="0" borderId="3" xfId="0" applyFont="1" applyBorder="1"/>
    <xf numFmtId="0" fontId="124" fillId="0" borderId="2" xfId="0" applyFont="1" applyBorder="1" applyAlignment="1">
      <alignment horizontal="center"/>
    </xf>
    <xf numFmtId="169" fontId="0" fillId="0" borderId="2" xfId="0" applyNumberFormat="1" applyBorder="1" applyAlignment="1">
      <alignment horizontal="center" vertical="center"/>
    </xf>
    <xf numFmtId="2" fontId="108" fillId="0" borderId="2" xfId="0" applyNumberFormat="1" applyFont="1" applyBorder="1" applyAlignment="1">
      <alignment vertical="center"/>
    </xf>
    <xf numFmtId="2" fontId="108" fillId="0" borderId="2" xfId="0" applyNumberFormat="1" applyFont="1" applyBorder="1" applyAlignment="1">
      <alignment vertical="center" wrapText="1"/>
    </xf>
    <xf numFmtId="0" fontId="240" fillId="9" borderId="2" xfId="0" applyFont="1" applyFill="1" applyBorder="1" applyAlignment="1">
      <alignment horizontal="center" vertical="center" wrapText="1"/>
    </xf>
    <xf numFmtId="0" fontId="243" fillId="3" borderId="2" xfId="0" applyFont="1" applyFill="1" applyBorder="1" applyAlignment="1" applyProtection="1">
      <alignment horizontal="center" vertical="center" wrapText="1"/>
      <protection hidden="1"/>
    </xf>
    <xf numFmtId="49" fontId="243" fillId="3" borderId="2" xfId="0" applyNumberFormat="1" applyFont="1" applyFill="1" applyBorder="1" applyAlignment="1" applyProtection="1">
      <alignment horizontal="center" vertical="center" wrapText="1"/>
      <protection hidden="1"/>
    </xf>
    <xf numFmtId="0" fontId="243" fillId="3" borderId="2" xfId="0" applyFont="1" applyFill="1" applyBorder="1" applyAlignment="1" applyProtection="1">
      <alignment horizontal="center" vertical="center"/>
      <protection hidden="1"/>
    </xf>
    <xf numFmtId="1" fontId="244" fillId="0" borderId="2" xfId="0" applyNumberFormat="1" applyFont="1" applyBorder="1" applyAlignment="1" applyProtection="1">
      <alignment horizontal="center" vertical="center"/>
      <protection hidden="1"/>
    </xf>
    <xf numFmtId="0" fontId="200" fillId="5" borderId="2" xfId="0" applyFont="1" applyFill="1" applyBorder="1" applyAlignment="1" applyProtection="1">
      <alignment vertical="center" wrapText="1"/>
      <protection hidden="1"/>
    </xf>
    <xf numFmtId="0" fontId="245" fillId="5" borderId="2" xfId="0" applyFont="1" applyFill="1" applyBorder="1" applyAlignment="1" applyProtection="1">
      <alignment vertical="center" wrapText="1"/>
      <protection hidden="1"/>
    </xf>
    <xf numFmtId="16" fontId="5" fillId="3" borderId="2" xfId="0" quotePrefix="1" applyNumberFormat="1" applyFont="1" applyFill="1" applyBorder="1" applyAlignment="1">
      <alignment horizontal="center" vertical="center"/>
    </xf>
    <xf numFmtId="0" fontId="5" fillId="0" borderId="2" xfId="0" applyFont="1" applyBorder="1" applyAlignment="1">
      <alignment horizontal="center" vertical="center"/>
    </xf>
    <xf numFmtId="0" fontId="5" fillId="3" borderId="2" xfId="0" applyFont="1" applyFill="1" applyBorder="1" applyAlignment="1">
      <alignment horizontal="center" vertical="center"/>
    </xf>
    <xf numFmtId="0" fontId="4" fillId="0" borderId="0" xfId="0" applyFont="1" applyAlignment="1">
      <alignment vertical="center"/>
    </xf>
    <xf numFmtId="0" fontId="130" fillId="2" borderId="2" xfId="0" applyFont="1" applyFill="1" applyBorder="1" applyAlignment="1" applyProtection="1">
      <alignment horizontal="center"/>
      <protection hidden="1"/>
    </xf>
    <xf numFmtId="0" fontId="127" fillId="2" borderId="2" xfId="0" applyFont="1" applyFill="1" applyBorder="1" applyAlignment="1" applyProtection="1">
      <alignment horizontal="center" vertical="center"/>
      <protection hidden="1"/>
    </xf>
    <xf numFmtId="0" fontId="131" fillId="5" borderId="2" xfId="0" applyFont="1" applyFill="1" applyBorder="1" applyAlignment="1" applyProtection="1">
      <alignment horizontal="center" vertical="center" wrapText="1"/>
      <protection hidden="1"/>
    </xf>
    <xf numFmtId="0" fontId="121" fillId="0" borderId="0" xfId="0" applyFont="1" applyAlignment="1">
      <alignment horizontal="center" vertical="center" wrapText="1"/>
    </xf>
    <xf numFmtId="0" fontId="225" fillId="11" borderId="66" xfId="21" applyFont="1" applyFill="1" applyBorder="1" applyAlignment="1">
      <alignment horizontal="center" vertical="center"/>
    </xf>
    <xf numFmtId="1" fontId="225" fillId="40" borderId="42" xfId="8" applyNumberFormat="1" applyFont="1" applyFill="1" applyBorder="1" applyAlignment="1">
      <alignment horizontal="center" vertical="center"/>
    </xf>
    <xf numFmtId="0" fontId="225" fillId="37" borderId="66" xfId="21" applyFont="1" applyFill="1" applyBorder="1" applyAlignment="1">
      <alignment horizontal="center" vertical="center"/>
    </xf>
    <xf numFmtId="0" fontId="122" fillId="9" borderId="2" xfId="0" quotePrefix="1" applyFont="1" applyFill="1" applyBorder="1" applyAlignment="1">
      <alignment horizontal="center" vertical="center"/>
    </xf>
    <xf numFmtId="0" fontId="122" fillId="9" borderId="2" xfId="0" applyFont="1" applyFill="1" applyBorder="1" applyAlignment="1">
      <alignment horizontal="center" vertical="center"/>
    </xf>
    <xf numFmtId="0" fontId="11" fillId="9" borderId="2" xfId="0" applyFont="1" applyFill="1" applyBorder="1" applyAlignment="1">
      <alignment horizontal="center" vertical="center"/>
    </xf>
    <xf numFmtId="0" fontId="217" fillId="0" borderId="22" xfId="51" applyFont="1" applyBorder="1" applyAlignment="1">
      <alignment horizontal="center" vertical="center"/>
    </xf>
    <xf numFmtId="16" fontId="223" fillId="0" borderId="22" xfId="51" quotePrefix="1" applyNumberFormat="1" applyFont="1" applyBorder="1" applyAlignment="1">
      <alignment horizontal="center" vertical="center"/>
    </xf>
    <xf numFmtId="0" fontId="217" fillId="0" borderId="0" xfId="0" applyFont="1" applyAlignment="1">
      <alignment horizontal="center" vertical="center"/>
    </xf>
    <xf numFmtId="0" fontId="216" fillId="0" borderId="0" xfId="0" applyFont="1" applyAlignment="1">
      <alignment horizontal="center" vertical="center" wrapText="1"/>
    </xf>
    <xf numFmtId="0" fontId="224" fillId="0" borderId="44" xfId="0" applyFont="1" applyBorder="1" applyAlignment="1">
      <alignment horizontal="center" vertical="center" wrapText="1"/>
    </xf>
    <xf numFmtId="0" fontId="223" fillId="0" borderId="45" xfId="0" applyFont="1" applyBorder="1" applyAlignment="1">
      <alignment vertical="center"/>
    </xf>
    <xf numFmtId="0" fontId="225" fillId="0" borderId="45" xfId="0" applyFont="1" applyBorder="1" applyAlignment="1">
      <alignment horizontal="center" vertical="center"/>
    </xf>
    <xf numFmtId="0" fontId="216" fillId="0" borderId="45" xfId="0" applyFont="1" applyBorder="1" applyAlignment="1">
      <alignment horizontal="center" vertical="center" wrapText="1"/>
    </xf>
    <xf numFmtId="16" fontId="3" fillId="3" borderId="2" xfId="0" quotePrefix="1" applyNumberFormat="1" applyFont="1" applyFill="1" applyBorder="1" applyAlignment="1">
      <alignment horizontal="center" vertical="center"/>
    </xf>
    <xf numFmtId="0" fontId="223" fillId="0" borderId="22" xfId="51" quotePrefix="1" applyFont="1" applyBorder="1" applyAlignment="1">
      <alignment horizontal="center" vertical="center"/>
    </xf>
    <xf numFmtId="0" fontId="223" fillId="0" borderId="0" xfId="51" quotePrefix="1" applyFont="1" applyAlignment="1">
      <alignment horizontal="center" vertical="center"/>
    </xf>
    <xf numFmtId="0" fontId="223" fillId="0" borderId="43" xfId="51" quotePrefix="1" applyFont="1" applyBorder="1" applyAlignment="1">
      <alignment horizontal="center" vertical="center"/>
    </xf>
    <xf numFmtId="16" fontId="223" fillId="0" borderId="0" xfId="51" quotePrefix="1" applyNumberFormat="1" applyFont="1" applyAlignment="1">
      <alignment horizontal="center" vertical="center"/>
    </xf>
    <xf numFmtId="0" fontId="217" fillId="0" borderId="0" xfId="51" applyFont="1" applyAlignment="1">
      <alignment horizontal="center" vertical="center"/>
    </xf>
    <xf numFmtId="0" fontId="4" fillId="9" borderId="0" xfId="0" applyFont="1" applyFill="1" applyAlignment="1">
      <alignment vertical="center"/>
    </xf>
    <xf numFmtId="0" fontId="122" fillId="9" borderId="0" xfId="0" applyFont="1" applyFill="1" applyAlignment="1">
      <alignment horizontal="center" vertical="center"/>
    </xf>
    <xf numFmtId="16" fontId="122" fillId="9" borderId="2" xfId="0" quotePrefix="1" applyNumberFormat="1" applyFont="1" applyFill="1" applyBorder="1" applyAlignment="1">
      <alignment horizontal="center" vertical="center"/>
    </xf>
    <xf numFmtId="0" fontId="225" fillId="40" borderId="66" xfId="21" applyFont="1" applyFill="1" applyBorder="1" applyAlignment="1">
      <alignment horizontal="center" vertical="center"/>
    </xf>
    <xf numFmtId="16" fontId="2" fillId="3" borderId="2" xfId="0" quotePrefix="1" applyNumberFormat="1" applyFont="1" applyFill="1" applyBorder="1" applyAlignment="1">
      <alignment horizontal="center" vertical="center"/>
    </xf>
    <xf numFmtId="0" fontId="2" fillId="3" borderId="2" xfId="0" applyFont="1" applyFill="1" applyBorder="1" applyAlignment="1">
      <alignment horizontal="center" vertical="center"/>
    </xf>
    <xf numFmtId="14" fontId="2" fillId="3" borderId="2" xfId="0" applyNumberFormat="1" applyFont="1" applyFill="1" applyBorder="1" applyAlignment="1">
      <alignment horizontal="center" vertical="center"/>
    </xf>
    <xf numFmtId="0" fontId="130" fillId="2" borderId="2" xfId="0" applyFont="1" applyFill="1" applyBorder="1" applyAlignment="1" applyProtection="1">
      <alignment horizontal="center"/>
      <protection hidden="1"/>
    </xf>
    <xf numFmtId="167" fontId="79" fillId="2" borderId="2" xfId="4" applyNumberFormat="1" applyFont="1" applyFill="1" applyBorder="1" applyAlignment="1" applyProtection="1">
      <alignment horizontal="center" vertical="center"/>
      <protection hidden="1"/>
    </xf>
    <xf numFmtId="0" fontId="127" fillId="2" borderId="2" xfId="0" applyFont="1" applyFill="1" applyBorder="1" applyAlignment="1" applyProtection="1">
      <alignment horizontal="center" vertical="center"/>
      <protection hidden="1"/>
    </xf>
    <xf numFmtId="167" fontId="128" fillId="2" borderId="2" xfId="17" applyNumberFormat="1" applyFont="1" applyFill="1" applyBorder="1" applyAlignment="1" applyProtection="1">
      <alignment horizontal="left" vertical="center" indent="3"/>
      <protection hidden="1"/>
    </xf>
    <xf numFmtId="0" fontId="131" fillId="5" borderId="2" xfId="0" applyFont="1" applyFill="1" applyBorder="1" applyAlignment="1" applyProtection="1">
      <alignment horizontal="center" vertical="center" wrapText="1"/>
      <protection hidden="1"/>
    </xf>
    <xf numFmtId="0" fontId="156" fillId="9" borderId="44" xfId="0" applyFont="1" applyFill="1" applyBorder="1" applyAlignment="1">
      <alignment horizontal="center" vertical="center" wrapText="1"/>
    </xf>
    <xf numFmtId="0" fontId="156" fillId="9" borderId="45" xfId="0" applyFont="1" applyFill="1" applyBorder="1" applyAlignment="1">
      <alignment horizontal="center" vertical="center" wrapText="1"/>
    </xf>
    <xf numFmtId="0" fontId="157" fillId="24" borderId="66" xfId="0" applyFont="1" applyFill="1" applyBorder="1" applyAlignment="1">
      <alignment horizontal="center" vertical="center" wrapText="1"/>
    </xf>
    <xf numFmtId="0" fontId="157" fillId="24" borderId="64" xfId="0" applyFont="1" applyFill="1" applyBorder="1" applyAlignment="1">
      <alignment horizontal="center" vertical="center" wrapText="1"/>
    </xf>
    <xf numFmtId="0" fontId="159" fillId="24" borderId="66" xfId="0" applyFont="1" applyFill="1" applyBorder="1" applyAlignment="1">
      <alignment horizontal="center" vertical="center" wrapText="1"/>
    </xf>
    <xf numFmtId="0" fontId="159" fillId="24" borderId="63" xfId="0" applyFont="1" applyFill="1" applyBorder="1" applyAlignment="1">
      <alignment horizontal="center" vertical="center" wrapText="1"/>
    </xf>
    <xf numFmtId="0" fontId="0" fillId="3" borderId="5" xfId="0" applyFill="1" applyBorder="1" applyAlignment="1">
      <alignment horizontal="center" vertical="top"/>
    </xf>
    <xf numFmtId="0" fontId="89" fillId="3" borderId="2" xfId="0" applyFont="1" applyFill="1" applyBorder="1" applyAlignment="1">
      <alignment horizontal="left" vertical="center"/>
    </xf>
    <xf numFmtId="0" fontId="89" fillId="3" borderId="2" xfId="0" applyFont="1" applyFill="1" applyBorder="1" applyAlignment="1">
      <alignment horizontal="left" vertical="center" wrapText="1"/>
    </xf>
    <xf numFmtId="0" fontId="0" fillId="3" borderId="25" xfId="0" applyFill="1" applyBorder="1" applyAlignment="1">
      <alignment horizontal="center" vertical="top"/>
    </xf>
    <xf numFmtId="0" fontId="0" fillId="3" borderId="28" xfId="0" applyFill="1" applyBorder="1" applyAlignment="1">
      <alignment horizontal="center" vertical="top"/>
    </xf>
    <xf numFmtId="0" fontId="0" fillId="3" borderId="25" xfId="0" applyFill="1" applyBorder="1" applyAlignment="1">
      <alignment horizontal="center"/>
    </xf>
    <xf numFmtId="0" fontId="0" fillId="3" borderId="33" xfId="0" applyFill="1" applyBorder="1" applyAlignment="1">
      <alignment horizontal="center"/>
    </xf>
    <xf numFmtId="0" fontId="0" fillId="3" borderId="28" xfId="0" applyFill="1" applyBorder="1" applyAlignment="1">
      <alignment horizontal="center"/>
    </xf>
    <xf numFmtId="0" fontId="88" fillId="0" borderId="6" xfId="0" applyFont="1" applyBorder="1" applyAlignment="1">
      <alignment horizontal="left" vertical="center"/>
    </xf>
    <xf numFmtId="0" fontId="88" fillId="0" borderId="7" xfId="0" applyFont="1" applyBorder="1" applyAlignment="1">
      <alignment horizontal="left" vertical="center"/>
    </xf>
    <xf numFmtId="0" fontId="88" fillId="0" borderId="13" xfId="0" applyFont="1" applyBorder="1" applyAlignment="1">
      <alignment horizontal="left" vertical="center"/>
    </xf>
    <xf numFmtId="0" fontId="88" fillId="3" borderId="8" xfId="0" applyFont="1" applyFill="1" applyBorder="1" applyAlignment="1">
      <alignment horizontal="left" vertical="center" wrapText="1"/>
    </xf>
    <xf numFmtId="0" fontId="88" fillId="3" borderId="2" xfId="0" applyFont="1" applyFill="1" applyBorder="1" applyAlignment="1">
      <alignment horizontal="left" vertical="center" wrapText="1"/>
    </xf>
    <xf numFmtId="0" fontId="88" fillId="3" borderId="14" xfId="0" applyFont="1" applyFill="1" applyBorder="1" applyAlignment="1">
      <alignment horizontal="left" vertical="center" wrapText="1"/>
    </xf>
    <xf numFmtId="0" fontId="89" fillId="0" borderId="8" xfId="0" applyFont="1" applyBorder="1" applyAlignment="1">
      <alignment horizontal="left" wrapText="1"/>
    </xf>
    <xf numFmtId="0" fontId="89" fillId="0" borderId="2" xfId="0" applyFont="1" applyBorder="1" applyAlignment="1">
      <alignment horizontal="left" wrapText="1"/>
    </xf>
    <xf numFmtId="0" fontId="89" fillId="0" borderId="14" xfId="0" applyFont="1" applyBorder="1" applyAlignment="1">
      <alignment horizontal="left" wrapText="1"/>
    </xf>
    <xf numFmtId="14" fontId="0" fillId="0" borderId="3" xfId="0" applyNumberFormat="1" applyBorder="1" applyAlignment="1">
      <alignment horizontal="left" vertical="center"/>
    </xf>
    <xf numFmtId="0" fontId="0" fillId="0" borderId="4" xfId="0" applyBorder="1" applyAlignment="1">
      <alignment horizontal="left" vertical="center"/>
    </xf>
    <xf numFmtId="14" fontId="0" fillId="0" borderId="46" xfId="0" applyNumberFormat="1" applyBorder="1" applyAlignment="1">
      <alignment horizontal="left" vertical="center"/>
    </xf>
    <xf numFmtId="14" fontId="0" fillId="0" borderId="4" xfId="0" applyNumberFormat="1" applyBorder="1" applyAlignment="1">
      <alignment horizontal="left" vertical="center"/>
    </xf>
    <xf numFmtId="0" fontId="95" fillId="0" borderId="2" xfId="0" applyFont="1" applyBorder="1" applyAlignment="1">
      <alignment horizontal="center" vertical="center" wrapText="1"/>
    </xf>
    <xf numFmtId="0" fontId="95" fillId="0" borderId="25" xfId="0" applyFont="1" applyBorder="1" applyAlignment="1">
      <alignment horizontal="center" vertical="center" wrapText="1"/>
    </xf>
    <xf numFmtId="0" fontId="95" fillId="0" borderId="33" xfId="0" applyFont="1" applyBorder="1" applyAlignment="1">
      <alignment horizontal="center" vertical="center" wrapText="1"/>
    </xf>
    <xf numFmtId="0" fontId="95" fillId="0" borderId="28" xfId="0" applyFont="1" applyBorder="1" applyAlignment="1">
      <alignment horizontal="center" vertical="center" wrapText="1"/>
    </xf>
    <xf numFmtId="0" fontId="101" fillId="3" borderId="2" xfId="0" applyFont="1" applyFill="1" applyBorder="1" applyAlignment="1">
      <alignment horizontal="center" vertical="center"/>
    </xf>
    <xf numFmtId="0" fontId="124" fillId="3" borderId="3" xfId="0" applyFont="1" applyFill="1" applyBorder="1" applyAlignment="1">
      <alignment horizontal="left" vertical="center" wrapText="1"/>
    </xf>
    <xf numFmtId="0" fontId="124" fillId="3" borderId="46" xfId="0" applyFont="1" applyFill="1" applyBorder="1" applyAlignment="1">
      <alignment horizontal="left" vertical="center" wrapText="1"/>
    </xf>
    <xf numFmtId="0" fontId="124" fillId="3" borderId="4" xfId="0" applyFont="1" applyFill="1" applyBorder="1" applyAlignment="1">
      <alignment horizontal="left" vertical="center" wrapText="1"/>
    </xf>
    <xf numFmtId="0" fontId="88" fillId="0" borderId="17" xfId="0" applyFont="1" applyBorder="1" applyAlignment="1">
      <alignment horizontal="left" vertical="center"/>
    </xf>
    <xf numFmtId="0" fontId="88" fillId="0" borderId="18" xfId="0" applyFont="1" applyBorder="1" applyAlignment="1">
      <alignment horizontal="left" vertical="center"/>
    </xf>
    <xf numFmtId="0" fontId="88" fillId="0" borderId="19" xfId="0" applyFont="1" applyBorder="1" applyAlignment="1">
      <alignment horizontal="left" vertical="center"/>
    </xf>
    <xf numFmtId="0" fontId="138" fillId="3" borderId="67" xfId="0" applyFont="1" applyFill="1" applyBorder="1" applyAlignment="1">
      <alignment horizontal="left" vertical="center" wrapText="1"/>
    </xf>
    <xf numFmtId="0" fontId="138" fillId="3" borderId="33" xfId="0" applyFont="1" applyFill="1" applyBorder="1" applyAlignment="1">
      <alignment horizontal="left" vertical="center" wrapText="1"/>
    </xf>
    <xf numFmtId="0" fontId="138" fillId="3" borderId="68" xfId="0" applyFont="1" applyFill="1" applyBorder="1" applyAlignment="1">
      <alignment horizontal="left" vertical="center" wrapText="1"/>
    </xf>
    <xf numFmtId="0" fontId="88" fillId="3" borderId="67" xfId="0" applyFont="1" applyFill="1" applyBorder="1" applyAlignment="1">
      <alignment horizontal="left" vertical="center" wrapText="1"/>
    </xf>
    <xf numFmtId="0" fontId="88" fillId="3" borderId="33" xfId="0" applyFont="1" applyFill="1" applyBorder="1" applyAlignment="1">
      <alignment horizontal="left" vertical="center" wrapText="1"/>
    </xf>
    <xf numFmtId="0" fontId="88" fillId="3" borderId="68" xfId="0" applyFont="1" applyFill="1" applyBorder="1" applyAlignment="1">
      <alignment horizontal="left" vertical="center" wrapText="1"/>
    </xf>
    <xf numFmtId="0" fontId="89" fillId="0" borderId="67" xfId="0" applyFont="1" applyBorder="1" applyAlignment="1">
      <alignment horizontal="left" wrapText="1"/>
    </xf>
    <xf numFmtId="0" fontId="89" fillId="0" borderId="33" xfId="0" applyFont="1" applyBorder="1" applyAlignment="1">
      <alignment horizontal="left" wrapText="1"/>
    </xf>
    <xf numFmtId="0" fontId="89" fillId="0" borderId="68" xfId="0" applyFont="1" applyBorder="1" applyAlignment="1">
      <alignment horizontal="left" wrapText="1"/>
    </xf>
    <xf numFmtId="0" fontId="95" fillId="0" borderId="0" xfId="0" applyFont="1" applyAlignment="1">
      <alignment horizontal="center" vertical="top"/>
    </xf>
    <xf numFmtId="0" fontId="124" fillId="0" borderId="3" xfId="0" applyFont="1" applyBorder="1" applyAlignment="1">
      <alignment horizontal="left" vertical="center" wrapText="1"/>
    </xf>
    <xf numFmtId="0" fontId="124" fillId="0" borderId="46" xfId="0" applyFont="1" applyBorder="1" applyAlignment="1">
      <alignment horizontal="left" vertical="center" wrapText="1"/>
    </xf>
    <xf numFmtId="0" fontId="124" fillId="0" borderId="4" xfId="0" applyFont="1" applyBorder="1" applyAlignment="1">
      <alignment horizontal="left" vertical="center" wrapText="1"/>
    </xf>
    <xf numFmtId="0" fontId="95" fillId="9" borderId="25" xfId="0" applyFont="1" applyFill="1" applyBorder="1" applyAlignment="1">
      <alignment horizontal="center"/>
    </xf>
    <xf numFmtId="0" fontId="95" fillId="9" borderId="33" xfId="0" applyFont="1" applyFill="1" applyBorder="1" applyAlignment="1">
      <alignment horizontal="center"/>
    </xf>
    <xf numFmtId="0" fontId="95" fillId="9" borderId="28" xfId="0" applyFont="1" applyFill="1" applyBorder="1" applyAlignment="1">
      <alignment horizontal="center"/>
    </xf>
    <xf numFmtId="0" fontId="95" fillId="0" borderId="2" xfId="0" applyFont="1" applyBorder="1" applyAlignment="1">
      <alignment horizontal="center" wrapText="1"/>
    </xf>
    <xf numFmtId="0" fontId="121" fillId="0" borderId="2" xfId="0" applyFont="1" applyBorder="1" applyAlignment="1">
      <alignment horizontal="center" vertical="center" wrapText="1"/>
    </xf>
    <xf numFmtId="0" fontId="121" fillId="0" borderId="3" xfId="0" applyFont="1" applyBorder="1" applyAlignment="1">
      <alignment horizontal="center" vertical="center" wrapText="1"/>
    </xf>
    <xf numFmtId="0" fontId="121" fillId="0" borderId="33" xfId="0" applyFont="1" applyBorder="1" applyAlignment="1">
      <alignment horizontal="center" vertical="center" wrapText="1"/>
    </xf>
    <xf numFmtId="0" fontId="121" fillId="0" borderId="4" xfId="0" applyFont="1" applyBorder="1" applyAlignment="1">
      <alignment horizontal="center" vertical="center" wrapText="1"/>
    </xf>
    <xf numFmtId="0" fontId="104" fillId="0" borderId="25" xfId="0" applyFont="1" applyBorder="1" applyAlignment="1">
      <alignment horizontal="center" vertical="center"/>
    </xf>
    <xf numFmtId="0" fontId="104" fillId="0" borderId="28" xfId="0" applyFont="1" applyBorder="1" applyAlignment="1">
      <alignment horizontal="center" vertical="center"/>
    </xf>
    <xf numFmtId="0" fontId="104" fillId="10" borderId="2" xfId="0" applyFont="1" applyFill="1" applyBorder="1" applyAlignment="1">
      <alignment horizontal="center" vertical="center" wrapText="1"/>
    </xf>
    <xf numFmtId="0" fontId="104" fillId="10" borderId="2" xfId="0" applyFont="1" applyFill="1" applyBorder="1" applyAlignment="1">
      <alignment horizontal="center" vertical="center"/>
    </xf>
    <xf numFmtId="0" fontId="106" fillId="0" borderId="3" xfId="0" applyFont="1" applyBorder="1" applyAlignment="1">
      <alignment horizontal="center" vertical="center"/>
    </xf>
    <xf numFmtId="0" fontId="106" fillId="0" borderId="46" xfId="0" applyFont="1" applyBorder="1" applyAlignment="1">
      <alignment horizontal="center" vertical="center"/>
    </xf>
    <xf numFmtId="0" fontId="106" fillId="0" borderId="4" xfId="0" applyFont="1" applyBorder="1" applyAlignment="1">
      <alignment horizontal="center" vertical="center"/>
    </xf>
    <xf numFmtId="170" fontId="105" fillId="10" borderId="43" xfId="0" applyNumberFormat="1" applyFont="1" applyFill="1" applyBorder="1" applyAlignment="1">
      <alignment horizontal="center" vertical="center"/>
    </xf>
    <xf numFmtId="170" fontId="105" fillId="10" borderId="0" xfId="0" applyNumberFormat="1" applyFont="1" applyFill="1" applyAlignment="1">
      <alignment horizontal="center" vertical="center"/>
    </xf>
    <xf numFmtId="0" fontId="104" fillId="10" borderId="23" xfId="0" applyFont="1" applyFill="1" applyBorder="1" applyAlignment="1">
      <alignment horizontal="center" vertical="center"/>
    </xf>
    <xf numFmtId="0" fontId="104" fillId="10" borderId="24" xfId="0" applyFont="1" applyFill="1" applyBorder="1" applyAlignment="1">
      <alignment horizontal="center" vertical="center"/>
    </xf>
    <xf numFmtId="0" fontId="104" fillId="10" borderId="26" xfId="0" applyFont="1" applyFill="1" applyBorder="1" applyAlignment="1">
      <alignment horizontal="center" vertical="center"/>
    </xf>
    <xf numFmtId="0" fontId="104" fillId="10" borderId="27" xfId="0" applyFont="1" applyFill="1" applyBorder="1" applyAlignment="1">
      <alignment horizontal="center" vertical="center"/>
    </xf>
    <xf numFmtId="0" fontId="102" fillId="0" borderId="49" xfId="18" applyFont="1" applyBorder="1" applyAlignment="1">
      <alignment horizontal="center" vertical="center"/>
    </xf>
    <xf numFmtId="0" fontId="102" fillId="0" borderId="22" xfId="18" applyFont="1" applyBorder="1" applyAlignment="1">
      <alignment horizontal="center" vertical="center"/>
    </xf>
    <xf numFmtId="0" fontId="102" fillId="0" borderId="50" xfId="18" applyFont="1" applyBorder="1" applyAlignment="1">
      <alignment horizontal="center" vertical="center"/>
    </xf>
    <xf numFmtId="0" fontId="103" fillId="0" borderId="43" xfId="0" applyFont="1" applyBorder="1" applyAlignment="1">
      <alignment horizontal="center" vertical="center"/>
    </xf>
    <xf numFmtId="0" fontId="103" fillId="0" borderId="0" xfId="0" applyFont="1" applyAlignment="1">
      <alignment horizontal="center" vertical="center"/>
    </xf>
    <xf numFmtId="0" fontId="103" fillId="0" borderId="47" xfId="0" applyFont="1" applyBorder="1" applyAlignment="1">
      <alignment horizontal="center" vertical="center"/>
    </xf>
    <xf numFmtId="0" fontId="104" fillId="10" borderId="25" xfId="0" applyFont="1" applyFill="1" applyBorder="1" applyAlignment="1">
      <alignment horizontal="center" vertical="center"/>
    </xf>
    <xf numFmtId="0" fontId="104" fillId="10" borderId="33" xfId="0" applyFont="1" applyFill="1" applyBorder="1" applyAlignment="1">
      <alignment horizontal="center" vertical="center"/>
    </xf>
    <xf numFmtId="0" fontId="104" fillId="10" borderId="28" xfId="0" applyFont="1" applyFill="1" applyBorder="1" applyAlignment="1">
      <alignment horizontal="center" vertical="center"/>
    </xf>
    <xf numFmtId="0" fontId="104" fillId="3" borderId="0" xfId="0" applyFont="1" applyFill="1" applyAlignment="1">
      <alignment horizontal="center" vertical="center"/>
    </xf>
    <xf numFmtId="0" fontId="106" fillId="0" borderId="17" xfId="0" applyFont="1" applyBorder="1" applyAlignment="1">
      <alignment horizontal="center" vertical="center"/>
    </xf>
    <xf numFmtId="0" fontId="106" fillId="0" borderId="18" xfId="0" applyFont="1" applyBorder="1" applyAlignment="1">
      <alignment horizontal="center" vertical="center"/>
    </xf>
    <xf numFmtId="0" fontId="106" fillId="0" borderId="19" xfId="0" applyFont="1" applyBorder="1" applyAlignment="1">
      <alignment horizontal="center" vertical="center"/>
    </xf>
    <xf numFmtId="0" fontId="106" fillId="0" borderId="51" xfId="0" applyFont="1" applyBorder="1" applyAlignment="1">
      <alignment horizontal="center" vertical="center"/>
    </xf>
    <xf numFmtId="0" fontId="106" fillId="0" borderId="52" xfId="0" applyFont="1" applyBorder="1" applyAlignment="1">
      <alignment horizontal="center" vertical="center"/>
    </xf>
    <xf numFmtId="44" fontId="106" fillId="0" borderId="51" xfId="2" applyFont="1" applyFill="1" applyBorder="1" applyAlignment="1">
      <alignment horizontal="center" vertical="center"/>
    </xf>
    <xf numFmtId="44" fontId="106" fillId="0" borderId="52" xfId="2" applyFont="1" applyFill="1" applyBorder="1" applyAlignment="1">
      <alignment horizontal="center" vertical="center"/>
    </xf>
    <xf numFmtId="44" fontId="106" fillId="0" borderId="53" xfId="2" applyFont="1" applyFill="1" applyBorder="1" applyAlignment="1">
      <alignment horizontal="center" vertical="center"/>
    </xf>
    <xf numFmtId="0" fontId="115" fillId="12" borderId="43" xfId="0" applyFont="1" applyFill="1" applyBorder="1" applyAlignment="1">
      <alignment horizontal="center"/>
    </xf>
    <xf numFmtId="0" fontId="115" fillId="12" borderId="0" xfId="0" applyFont="1" applyFill="1" applyAlignment="1">
      <alignment horizontal="center"/>
    </xf>
    <xf numFmtId="0" fontId="115" fillId="12" borderId="47" xfId="0" applyFont="1" applyFill="1" applyBorder="1" applyAlignment="1">
      <alignment horizontal="center"/>
    </xf>
    <xf numFmtId="0" fontId="120" fillId="0" borderId="2" xfId="0" applyFont="1" applyBorder="1" applyAlignment="1">
      <alignment horizontal="left" vertical="center" wrapText="1"/>
    </xf>
    <xf numFmtId="0" fontId="120" fillId="0" borderId="2" xfId="0" applyFont="1" applyBorder="1" applyAlignment="1">
      <alignment horizontal="left" vertical="center"/>
    </xf>
    <xf numFmtId="0" fontId="106" fillId="0" borderId="53" xfId="0" applyFont="1" applyBorder="1" applyAlignment="1">
      <alignment horizontal="center" vertical="center"/>
    </xf>
    <xf numFmtId="0" fontId="103" fillId="0" borderId="44" xfId="0" applyFont="1" applyBorder="1" applyAlignment="1">
      <alignment horizontal="center" vertical="center"/>
    </xf>
    <xf numFmtId="0" fontId="103" fillId="0" borderId="45" xfId="0" applyFont="1" applyBorder="1" applyAlignment="1">
      <alignment horizontal="center" vertical="center"/>
    </xf>
    <xf numFmtId="0" fontId="103" fillId="0" borderId="48" xfId="0" applyFont="1" applyBorder="1" applyAlignment="1">
      <alignment horizontal="center" vertical="center"/>
    </xf>
    <xf numFmtId="0" fontId="0" fillId="0" borderId="23" xfId="0" applyBorder="1" applyAlignment="1">
      <alignment horizontal="center"/>
    </xf>
    <xf numFmtId="0" fontId="0" fillId="0" borderId="24" xfId="0" applyBorder="1" applyAlignment="1">
      <alignment horizontal="center"/>
    </xf>
    <xf numFmtId="0" fontId="0" fillId="0" borderId="20" xfId="0" applyBorder="1" applyAlignment="1">
      <alignment horizontal="center"/>
    </xf>
    <xf numFmtId="0" fontId="0" fillId="0" borderId="35" xfId="0" applyBorder="1" applyAlignment="1">
      <alignment horizontal="center"/>
    </xf>
    <xf numFmtId="0" fontId="0" fillId="0" borderId="26" xfId="0" applyBorder="1" applyAlignment="1">
      <alignment horizontal="center"/>
    </xf>
    <xf numFmtId="0" fontId="0" fillId="0" borderId="27" xfId="0" applyBorder="1" applyAlignment="1">
      <alignment horizontal="center"/>
    </xf>
    <xf numFmtId="0" fontId="0" fillId="0" borderId="5" xfId="0" applyBorder="1" applyAlignment="1">
      <alignment horizontal="center"/>
    </xf>
    <xf numFmtId="0" fontId="0" fillId="0" borderId="0" xfId="0" applyAlignment="1">
      <alignment horizontal="center"/>
    </xf>
    <xf numFmtId="0" fontId="0" fillId="0" borderId="32" xfId="0" applyBorder="1" applyAlignment="1">
      <alignment horizontal="center"/>
    </xf>
    <xf numFmtId="0" fontId="0" fillId="0" borderId="2" xfId="0" applyBorder="1" applyAlignment="1">
      <alignment horizontal="left"/>
    </xf>
    <xf numFmtId="0" fontId="90" fillId="0" borderId="2" xfId="0" applyFont="1" applyBorder="1" applyAlignment="1">
      <alignment horizontal="center" vertical="center"/>
    </xf>
    <xf numFmtId="0" fontId="90" fillId="0" borderId="4" xfId="0" applyFont="1" applyBorder="1" applyAlignment="1">
      <alignment horizontal="center" vertical="center"/>
    </xf>
    <xf numFmtId="0" fontId="90" fillId="0" borderId="4" xfId="0" applyFont="1" applyBorder="1" applyAlignment="1">
      <alignment horizontal="center" vertical="center" wrapText="1"/>
    </xf>
    <xf numFmtId="0" fontId="101" fillId="0" borderId="25" xfId="0" applyFont="1" applyBorder="1" applyAlignment="1">
      <alignment horizontal="left" wrapText="1"/>
    </xf>
    <xf numFmtId="0" fontId="101" fillId="0" borderId="33" xfId="0" applyFont="1" applyBorder="1" applyAlignment="1">
      <alignment horizontal="left" wrapText="1"/>
    </xf>
    <xf numFmtId="0" fontId="101" fillId="0" borderId="28" xfId="0" applyFont="1" applyBorder="1" applyAlignment="1">
      <alignment horizontal="left" wrapText="1"/>
    </xf>
    <xf numFmtId="0" fontId="101" fillId="0" borderId="25" xfId="0" applyFont="1" applyBorder="1" applyAlignment="1">
      <alignment horizontal="center"/>
    </xf>
    <xf numFmtId="0" fontId="101" fillId="0" borderId="33" xfId="0" applyFont="1" applyBorder="1" applyAlignment="1">
      <alignment horizontal="center"/>
    </xf>
    <xf numFmtId="0" fontId="101" fillId="0" borderId="28" xfId="0" applyFont="1" applyBorder="1" applyAlignment="1">
      <alignment horizontal="center"/>
    </xf>
    <xf numFmtId="0" fontId="101" fillId="0" borderId="25" xfId="0" applyFont="1" applyBorder="1" applyAlignment="1">
      <alignment horizontal="center" wrapText="1"/>
    </xf>
    <xf numFmtId="0" fontId="101" fillId="0" borderId="33" xfId="0" applyFont="1" applyBorder="1" applyAlignment="1">
      <alignment horizontal="center" wrapText="1"/>
    </xf>
    <xf numFmtId="0" fontId="101" fillId="0" borderId="28" xfId="0" applyFont="1" applyBorder="1" applyAlignment="1">
      <alignment horizontal="center" wrapText="1"/>
    </xf>
    <xf numFmtId="0" fontId="101" fillId="0" borderId="2" xfId="0" applyFont="1" applyBorder="1" applyAlignment="1">
      <alignment horizontal="center" wrapText="1"/>
    </xf>
    <xf numFmtId="0" fontId="101" fillId="0" borderId="2" xfId="0" applyFont="1" applyBorder="1" applyAlignment="1">
      <alignment horizontal="center"/>
    </xf>
    <xf numFmtId="1" fontId="110" fillId="0" borderId="2" xfId="0" applyNumberFormat="1" applyFont="1" applyBorder="1" applyAlignment="1">
      <alignment horizontal="center" vertical="center" wrapText="1"/>
    </xf>
    <xf numFmtId="0" fontId="237" fillId="8" borderId="2" xfId="0" applyFont="1" applyFill="1" applyBorder="1" applyAlignment="1">
      <alignment horizontal="center" vertical="center" wrapText="1"/>
    </xf>
    <xf numFmtId="0" fontId="239" fillId="8" borderId="2" xfId="0" applyFont="1" applyFill="1" applyBorder="1" applyAlignment="1">
      <alignment horizontal="center" vertical="center"/>
    </xf>
    <xf numFmtId="0" fontId="240" fillId="8" borderId="2" xfId="0" applyFont="1" applyFill="1" applyBorder="1" applyAlignment="1">
      <alignment horizontal="center" vertical="center" wrapText="1"/>
    </xf>
    <xf numFmtId="0" fontId="238" fillId="8" borderId="2" xfId="0" applyFont="1" applyFill="1" applyBorder="1" applyAlignment="1">
      <alignment horizontal="center" vertical="center" wrapText="1"/>
    </xf>
    <xf numFmtId="1" fontId="91" fillId="39" borderId="2" xfId="0" applyNumberFormat="1" applyFont="1" applyFill="1" applyBorder="1" applyAlignment="1">
      <alignment horizontal="center" vertical="center" wrapText="1"/>
    </xf>
    <xf numFmtId="49" fontId="91" fillId="39" borderId="2" xfId="0" applyNumberFormat="1" applyFont="1" applyFill="1" applyBorder="1" applyAlignment="1">
      <alignment horizontal="center" vertical="center" wrapText="1"/>
    </xf>
    <xf numFmtId="2" fontId="91" fillId="39" borderId="2" xfId="0" applyNumberFormat="1" applyFont="1" applyFill="1" applyBorder="1" applyAlignment="1">
      <alignment horizontal="center" vertical="center" wrapText="1"/>
    </xf>
    <xf numFmtId="0" fontId="90" fillId="39" borderId="2" xfId="0" applyFont="1" applyFill="1" applyBorder="1" applyAlignment="1">
      <alignment horizontal="center" vertical="center" wrapText="1"/>
    </xf>
    <xf numFmtId="0" fontId="90" fillId="8" borderId="2" xfId="0" applyFont="1" applyFill="1" applyBorder="1" applyAlignment="1">
      <alignment horizontal="center" vertical="center" wrapText="1"/>
    </xf>
    <xf numFmtId="0" fontId="236" fillId="0" borderId="2" xfId="0" applyFont="1" applyBorder="1" applyAlignment="1">
      <alignment horizontal="center" vertical="center"/>
    </xf>
    <xf numFmtId="0" fontId="236" fillId="3" borderId="2" xfId="0" applyFont="1" applyFill="1" applyBorder="1" applyAlignment="1">
      <alignment horizontal="center" vertical="center" wrapText="1"/>
    </xf>
    <xf numFmtId="0" fontId="236" fillId="3" borderId="2" xfId="0" applyFont="1" applyFill="1" applyBorder="1" applyAlignment="1">
      <alignment horizontal="center" vertical="center"/>
    </xf>
    <xf numFmtId="0" fontId="89" fillId="0" borderId="2" xfId="0" applyFont="1" applyBorder="1" applyAlignment="1">
      <alignment horizontal="center" wrapText="1"/>
    </xf>
    <xf numFmtId="0" fontId="90" fillId="0" borderId="2" xfId="0" applyFont="1" applyBorder="1" applyAlignment="1">
      <alignment horizontal="center" vertical="center" wrapText="1"/>
    </xf>
    <xf numFmtId="0" fontId="101" fillId="0" borderId="23" xfId="0" applyFont="1" applyBorder="1" applyAlignment="1">
      <alignment horizontal="left" wrapText="1"/>
    </xf>
    <xf numFmtId="0" fontId="101" fillId="0" borderId="5" xfId="0" applyFont="1" applyBorder="1" applyAlignment="1">
      <alignment horizontal="left" wrapText="1"/>
    </xf>
    <xf numFmtId="0" fontId="101" fillId="0" borderId="24" xfId="0" applyFont="1" applyBorder="1" applyAlignment="1">
      <alignment horizontal="left" wrapText="1"/>
    </xf>
    <xf numFmtId="0" fontId="101" fillId="0" borderId="23" xfId="0" applyFont="1" applyBorder="1" applyAlignment="1">
      <alignment horizontal="center"/>
    </xf>
    <xf numFmtId="0" fontId="101" fillId="0" borderId="5" xfId="0" applyFont="1" applyBorder="1" applyAlignment="1">
      <alignment horizontal="center"/>
    </xf>
    <xf numFmtId="0" fontId="101" fillId="0" borderId="24" xfId="0" applyFont="1" applyBorder="1" applyAlignment="1">
      <alignment horizontal="center"/>
    </xf>
    <xf numFmtId="0" fontId="101" fillId="0" borderId="23" xfId="0" applyFont="1" applyBorder="1" applyAlignment="1">
      <alignment horizontal="center" wrapText="1"/>
    </xf>
    <xf numFmtId="0" fontId="101" fillId="0" borderId="5" xfId="0" applyFont="1" applyBorder="1" applyAlignment="1">
      <alignment horizontal="center" wrapText="1"/>
    </xf>
    <xf numFmtId="0" fontId="101" fillId="0" borderId="24" xfId="0" applyFont="1" applyBorder="1" applyAlignment="1">
      <alignment horizontal="center" wrapText="1"/>
    </xf>
    <xf numFmtId="0" fontId="101" fillId="0" borderId="3" xfId="0" applyFont="1" applyBorder="1" applyAlignment="1">
      <alignment horizontal="center" wrapText="1"/>
    </xf>
    <xf numFmtId="0" fontId="101" fillId="0" borderId="3" xfId="0" applyFont="1" applyBorder="1" applyAlignment="1">
      <alignment horizontal="center"/>
    </xf>
    <xf numFmtId="1" fontId="110" fillId="0" borderId="3" xfId="0" applyNumberFormat="1" applyFont="1" applyBorder="1" applyAlignment="1">
      <alignment horizontal="center" vertical="center" wrapText="1"/>
    </xf>
    <xf numFmtId="1" fontId="110" fillId="0" borderId="46" xfId="0" applyNumberFormat="1" applyFont="1" applyBorder="1" applyAlignment="1">
      <alignment horizontal="center" vertical="center" wrapText="1"/>
    </xf>
    <xf numFmtId="1" fontId="110" fillId="0" borderId="4" xfId="0" applyNumberFormat="1" applyFont="1" applyBorder="1" applyAlignment="1">
      <alignment horizontal="center" vertical="center" wrapText="1"/>
    </xf>
    <xf numFmtId="0" fontId="240" fillId="8" borderId="3" xfId="0" applyFont="1" applyFill="1" applyBorder="1" applyAlignment="1">
      <alignment horizontal="center" vertical="center" wrapText="1"/>
    </xf>
    <xf numFmtId="0" fontId="238" fillId="8" borderId="3" xfId="0" applyFont="1" applyFill="1" applyBorder="1" applyAlignment="1">
      <alignment horizontal="center" vertical="center" wrapText="1"/>
    </xf>
    <xf numFmtId="0" fontId="237" fillId="8" borderId="3" xfId="0" applyFont="1" applyFill="1" applyBorder="1" applyAlignment="1">
      <alignment horizontal="center" vertical="center" wrapText="1"/>
    </xf>
    <xf numFmtId="0" fontId="237" fillId="8" borderId="46" xfId="0" applyFont="1" applyFill="1" applyBorder="1" applyAlignment="1">
      <alignment horizontal="center" vertical="center" wrapText="1"/>
    </xf>
    <xf numFmtId="1" fontId="91" fillId="39" borderId="3" xfId="0" applyNumberFormat="1" applyFont="1" applyFill="1" applyBorder="1" applyAlignment="1">
      <alignment horizontal="center" vertical="center" wrapText="1"/>
    </xf>
    <xf numFmtId="1" fontId="91" fillId="39" borderId="4" xfId="0" applyNumberFormat="1" applyFont="1" applyFill="1" applyBorder="1" applyAlignment="1">
      <alignment horizontal="center" vertical="center" wrapText="1"/>
    </xf>
    <xf numFmtId="1" fontId="91" fillId="39" borderId="9" xfId="0" applyNumberFormat="1" applyFont="1" applyFill="1" applyBorder="1" applyAlignment="1">
      <alignment horizontal="center" vertical="center" wrapText="1"/>
    </xf>
    <xf numFmtId="1" fontId="91" fillId="39" borderId="60" xfId="0" applyNumberFormat="1" applyFont="1" applyFill="1" applyBorder="1" applyAlignment="1">
      <alignment horizontal="center" vertical="center" wrapText="1"/>
    </xf>
    <xf numFmtId="49" fontId="91" fillId="39" borderId="3" xfId="0" applyNumberFormat="1" applyFont="1" applyFill="1" applyBorder="1" applyAlignment="1">
      <alignment horizontal="center" vertical="center" wrapText="1"/>
    </xf>
    <xf numFmtId="49" fontId="91" fillId="39" borderId="4" xfId="0" applyNumberFormat="1" applyFont="1" applyFill="1" applyBorder="1" applyAlignment="1">
      <alignment horizontal="center" vertical="center" wrapText="1"/>
    </xf>
    <xf numFmtId="2" fontId="91" fillId="39" borderId="3" xfId="0" applyNumberFormat="1" applyFont="1" applyFill="1" applyBorder="1" applyAlignment="1">
      <alignment horizontal="center" vertical="center" wrapText="1"/>
    </xf>
    <xf numFmtId="2" fontId="91" fillId="39" borderId="4" xfId="0" applyNumberFormat="1" applyFont="1" applyFill="1" applyBorder="1" applyAlignment="1">
      <alignment horizontal="center" vertical="center" wrapText="1"/>
    </xf>
    <xf numFmtId="0" fontId="90" fillId="39" borderId="67" xfId="0" applyFont="1" applyFill="1" applyBorder="1" applyAlignment="1">
      <alignment horizontal="center" vertical="center" wrapText="1"/>
    </xf>
    <xf numFmtId="0" fontId="90" fillId="39" borderId="33" xfId="0" applyFont="1" applyFill="1" applyBorder="1" applyAlignment="1">
      <alignment horizontal="center" vertical="center" wrapText="1"/>
    </xf>
    <xf numFmtId="0" fontId="90" fillId="39" borderId="28" xfId="0" applyFont="1" applyFill="1" applyBorder="1" applyAlignment="1">
      <alignment horizontal="center" vertical="center" wrapText="1"/>
    </xf>
    <xf numFmtId="0" fontId="90" fillId="8" borderId="26" xfId="0" applyFont="1" applyFill="1" applyBorder="1" applyAlignment="1">
      <alignment horizontal="center" vertical="center" wrapText="1"/>
    </xf>
    <xf numFmtId="0" fontId="90" fillId="8" borderId="32" xfId="0" applyFont="1" applyFill="1" applyBorder="1" applyAlignment="1">
      <alignment horizontal="center" vertical="center" wrapText="1"/>
    </xf>
    <xf numFmtId="0" fontId="236" fillId="0" borderId="3" xfId="0" applyFont="1" applyBorder="1" applyAlignment="1">
      <alignment horizontal="center" vertical="center"/>
    </xf>
    <xf numFmtId="0" fontId="236" fillId="3" borderId="4" xfId="0" applyFont="1" applyFill="1" applyBorder="1" applyAlignment="1">
      <alignment horizontal="center" vertical="center"/>
    </xf>
    <xf numFmtId="0" fontId="88" fillId="0" borderId="6" xfId="0" applyFont="1" applyBorder="1" applyAlignment="1">
      <alignment horizontal="center" vertical="center"/>
    </xf>
    <xf numFmtId="0" fontId="88" fillId="0" borderId="7" xfId="0" applyFont="1" applyBorder="1" applyAlignment="1">
      <alignment horizontal="center" vertical="center"/>
    </xf>
    <xf numFmtId="0" fontId="88" fillId="0" borderId="13" xfId="0" applyFont="1" applyBorder="1" applyAlignment="1">
      <alignment horizontal="center" vertical="center"/>
    </xf>
    <xf numFmtId="0" fontId="88" fillId="3" borderId="8" xfId="0" applyFont="1" applyFill="1" applyBorder="1" applyAlignment="1">
      <alignment horizontal="center" vertical="center" wrapText="1"/>
    </xf>
    <xf numFmtId="0" fontId="88" fillId="3" borderId="2" xfId="0" applyFont="1" applyFill="1" applyBorder="1" applyAlignment="1">
      <alignment horizontal="center" vertical="center" wrapText="1"/>
    </xf>
    <xf numFmtId="0" fontId="88" fillId="3" borderId="14" xfId="0" applyFont="1" applyFill="1" applyBorder="1" applyAlignment="1">
      <alignment horizontal="center" vertical="center" wrapText="1"/>
    </xf>
    <xf numFmtId="0" fontId="121" fillId="3" borderId="2" xfId="0" applyFont="1" applyFill="1" applyBorder="1" applyAlignment="1">
      <alignment horizontal="center" vertical="center" wrapText="1"/>
    </xf>
    <xf numFmtId="0" fontId="121" fillId="3" borderId="3" xfId="0" applyFont="1" applyFill="1" applyBorder="1" applyAlignment="1">
      <alignment horizontal="center" vertical="center" wrapText="1"/>
    </xf>
    <xf numFmtId="0" fontId="121" fillId="0" borderId="46" xfId="0" applyFont="1" applyBorder="1" applyAlignment="1">
      <alignment horizontal="center" vertical="center" wrapText="1"/>
    </xf>
    <xf numFmtId="0" fontId="234" fillId="33" borderId="2" xfId="0" applyFont="1" applyFill="1" applyBorder="1" applyAlignment="1">
      <alignment horizontal="center" vertical="center" wrapText="1"/>
    </xf>
    <xf numFmtId="0" fontId="235" fillId="0" borderId="2" xfId="0" applyFont="1" applyBorder="1" applyAlignment="1">
      <alignment horizontal="center" vertical="center" wrapText="1"/>
    </xf>
    <xf numFmtId="0" fontId="8" fillId="0" borderId="25" xfId="0" applyFont="1" applyBorder="1" applyAlignment="1">
      <alignment horizontal="center" vertical="center" wrapText="1"/>
    </xf>
    <xf numFmtId="0" fontId="9" fillId="0" borderId="33" xfId="0" applyFont="1" applyBorder="1" applyAlignment="1">
      <alignment horizontal="center" vertical="center" wrapText="1"/>
    </xf>
    <xf numFmtId="0" fontId="9" fillId="0" borderId="28" xfId="0" applyFont="1" applyBorder="1" applyAlignment="1">
      <alignment horizontal="center" vertical="center" wrapText="1"/>
    </xf>
    <xf numFmtId="0" fontId="213" fillId="0" borderId="2" xfId="0" applyFont="1" applyBorder="1" applyAlignment="1">
      <alignment horizontal="center" vertical="center" wrapText="1"/>
    </xf>
    <xf numFmtId="0" fontId="213" fillId="0" borderId="25" xfId="0" applyFont="1" applyBorder="1" applyAlignment="1">
      <alignment horizontal="center" vertical="center" wrapText="1"/>
    </xf>
    <xf numFmtId="0" fontId="213" fillId="0" borderId="33" xfId="0" applyFont="1" applyBorder="1" applyAlignment="1">
      <alignment horizontal="center" vertical="center" wrapText="1"/>
    </xf>
    <xf numFmtId="0" fontId="213" fillId="0" borderId="28" xfId="0" applyFont="1" applyBorder="1" applyAlignment="1">
      <alignment horizontal="center" vertical="center" wrapText="1"/>
    </xf>
    <xf numFmtId="0" fontId="213" fillId="0" borderId="0" xfId="0" applyFont="1" applyAlignment="1">
      <alignment horizontal="center" vertical="center" wrapText="1"/>
    </xf>
    <xf numFmtId="0" fontId="8" fillId="0" borderId="2" xfId="0" applyFont="1" applyBorder="1" applyAlignment="1">
      <alignment horizontal="center" vertical="center" wrapText="1"/>
    </xf>
    <xf numFmtId="0" fontId="9" fillId="0" borderId="2" xfId="0" applyFont="1" applyBorder="1" applyAlignment="1">
      <alignment horizontal="center" vertical="center" wrapText="1"/>
    </xf>
    <xf numFmtId="0" fontId="3" fillId="0" borderId="33" xfId="0" applyFont="1" applyBorder="1" applyAlignment="1">
      <alignment horizontal="center" vertical="center" wrapText="1"/>
    </xf>
    <xf numFmtId="0" fontId="3" fillId="0" borderId="28" xfId="0" applyFont="1" applyBorder="1" applyAlignment="1">
      <alignment horizontal="center" vertical="center" wrapText="1"/>
    </xf>
    <xf numFmtId="0" fontId="95" fillId="0" borderId="14" xfId="0" applyFont="1" applyBorder="1" applyAlignment="1">
      <alignment horizontal="center" vertical="center"/>
    </xf>
    <xf numFmtId="0" fontId="95" fillId="0" borderId="15" xfId="0" applyFont="1" applyBorder="1" applyAlignment="1">
      <alignment horizontal="center" vertical="center"/>
    </xf>
    <xf numFmtId="0" fontId="121" fillId="0" borderId="8" xfId="0" applyFont="1" applyBorder="1" applyAlignment="1">
      <alignment horizontal="center" vertical="center" wrapText="1"/>
    </xf>
    <xf numFmtId="0" fontId="121" fillId="0" borderId="9" xfId="0" applyFont="1" applyBorder="1" applyAlignment="1">
      <alignment horizontal="center" vertical="center" wrapText="1"/>
    </xf>
    <xf numFmtId="171" fontId="121" fillId="0" borderId="2" xfId="0" applyNumberFormat="1" applyFont="1" applyBorder="1" applyAlignment="1">
      <alignment horizontal="center" vertical="center" wrapText="1"/>
    </xf>
    <xf numFmtId="171" fontId="121" fillId="0" borderId="3" xfId="0" applyNumberFormat="1" applyFont="1" applyBorder="1" applyAlignment="1">
      <alignment horizontal="center" vertical="center" wrapText="1"/>
    </xf>
    <xf numFmtId="0" fontId="194" fillId="0" borderId="51" xfId="0" applyFont="1" applyBorder="1" applyAlignment="1">
      <alignment horizontal="center" vertical="center"/>
    </xf>
    <xf numFmtId="0" fontId="194" fillId="0" borderId="52" xfId="0" applyFont="1" applyBorder="1" applyAlignment="1">
      <alignment horizontal="center" vertical="center"/>
    </xf>
    <xf numFmtId="0" fontId="194" fillId="0" borderId="22" xfId="0" applyFont="1" applyBorder="1" applyAlignment="1">
      <alignment horizontal="center" vertical="center"/>
    </xf>
    <xf numFmtId="0" fontId="180" fillId="3" borderId="51" xfId="24" applyFont="1" applyFill="1" applyBorder="1" applyAlignment="1">
      <alignment horizontal="center" vertical="center"/>
    </xf>
    <xf numFmtId="0" fontId="180" fillId="3" borderId="52" xfId="24" applyFont="1" applyFill="1" applyBorder="1" applyAlignment="1">
      <alignment horizontal="center" vertical="center"/>
    </xf>
    <xf numFmtId="172" fontId="180" fillId="3" borderId="2" xfId="24" applyNumberFormat="1" applyFont="1" applyFill="1" applyBorder="1" applyAlignment="1">
      <alignment horizontal="center" vertical="center"/>
    </xf>
    <xf numFmtId="0" fontId="180" fillId="3" borderId="60" xfId="24" applyFont="1" applyFill="1" applyBorder="1" applyAlignment="1">
      <alignment horizontal="left" vertical="center" wrapText="1"/>
    </xf>
    <xf numFmtId="0" fontId="180" fillId="3" borderId="4" xfId="24" applyFont="1" applyFill="1" applyBorder="1" applyAlignment="1">
      <alignment horizontal="left" vertical="center" wrapText="1"/>
    </xf>
    <xf numFmtId="0" fontId="180" fillId="3" borderId="61" xfId="24" applyFont="1" applyFill="1" applyBorder="1" applyAlignment="1">
      <alignment horizontal="left" vertical="center" wrapText="1"/>
    </xf>
    <xf numFmtId="0" fontId="180" fillId="3" borderId="8" xfId="24" applyFont="1" applyFill="1" applyBorder="1" applyAlignment="1">
      <alignment horizontal="left" vertical="center" wrapText="1"/>
    </xf>
    <xf numFmtId="0" fontId="180" fillId="3" borderId="2" xfId="24" applyFont="1" applyFill="1" applyBorder="1" applyAlignment="1">
      <alignment horizontal="left" vertical="center" wrapText="1"/>
    </xf>
    <xf numFmtId="0" fontId="180" fillId="3" borderId="14" xfId="24" applyFont="1" applyFill="1" applyBorder="1" applyAlignment="1">
      <alignment horizontal="left" vertical="center" wrapText="1"/>
    </xf>
    <xf numFmtId="0" fontId="162" fillId="3" borderId="22" xfId="24" applyFont="1" applyFill="1" applyBorder="1" applyAlignment="1">
      <alignment horizontal="center" vertical="center" wrapText="1"/>
    </xf>
    <xf numFmtId="0" fontId="162" fillId="3" borderId="22" xfId="0" applyFont="1" applyFill="1" applyBorder="1" applyAlignment="1">
      <alignment horizontal="center"/>
    </xf>
    <xf numFmtId="0" fontId="162" fillId="3" borderId="0" xfId="0" applyFont="1" applyFill="1" applyAlignment="1">
      <alignment horizontal="center"/>
    </xf>
    <xf numFmtId="0" fontId="163" fillId="3" borderId="0" xfId="24" applyFont="1" applyFill="1" applyAlignment="1">
      <alignment horizontal="center" vertical="center" wrapText="1"/>
    </xf>
    <xf numFmtId="0" fontId="163" fillId="3" borderId="0" xfId="0" applyFont="1" applyFill="1" applyAlignment="1">
      <alignment horizontal="center"/>
    </xf>
    <xf numFmtId="0" fontId="165" fillId="3" borderId="0" xfId="0" applyFont="1" applyFill="1" applyAlignment="1">
      <alignment horizontal="center"/>
    </xf>
    <xf numFmtId="0" fontId="180" fillId="3" borderId="8" xfId="24" applyFont="1" applyFill="1" applyBorder="1" applyAlignment="1">
      <alignment horizontal="center" vertical="center" wrapText="1"/>
    </xf>
    <xf numFmtId="0" fontId="180" fillId="3" borderId="2" xfId="24" applyFont="1" applyFill="1" applyBorder="1" applyAlignment="1">
      <alignment horizontal="center" vertical="center" wrapText="1"/>
    </xf>
    <xf numFmtId="169" fontId="180" fillId="3" borderId="2" xfId="24" applyNumberFormat="1" applyFont="1" applyFill="1" applyBorder="1" applyAlignment="1">
      <alignment horizontal="center" vertical="center" wrapText="1"/>
    </xf>
    <xf numFmtId="169" fontId="180" fillId="3" borderId="25" xfId="24" applyNumberFormat="1" applyFont="1" applyFill="1" applyBorder="1" applyAlignment="1">
      <alignment horizontal="center" vertical="center" wrapText="1"/>
    </xf>
    <xf numFmtId="169" fontId="180" fillId="3" borderId="33" xfId="24" applyNumberFormat="1" applyFont="1" applyFill="1" applyBorder="1" applyAlignment="1">
      <alignment horizontal="center" vertical="center" wrapText="1"/>
    </xf>
    <xf numFmtId="169" fontId="180" fillId="3" borderId="28" xfId="24" applyNumberFormat="1" applyFont="1" applyFill="1" applyBorder="1" applyAlignment="1">
      <alignment horizontal="center" vertical="center" wrapText="1"/>
    </xf>
    <xf numFmtId="169" fontId="180" fillId="3" borderId="14" xfId="24" applyNumberFormat="1" applyFont="1" applyFill="1" applyBorder="1" applyAlignment="1">
      <alignment horizontal="center" vertical="center" wrapText="1"/>
    </xf>
    <xf numFmtId="0" fontId="180" fillId="3" borderId="14" xfId="24" applyFont="1" applyFill="1" applyBorder="1" applyAlignment="1">
      <alignment horizontal="center" vertical="center" wrapText="1"/>
    </xf>
    <xf numFmtId="0" fontId="180" fillId="3" borderId="25" xfId="24" applyFont="1" applyFill="1" applyBorder="1" applyAlignment="1">
      <alignment horizontal="center" vertical="center" wrapText="1"/>
    </xf>
    <xf numFmtId="0" fontId="180" fillId="3" borderId="28" xfId="24" applyFont="1" applyFill="1" applyBorder="1" applyAlignment="1">
      <alignment horizontal="center" vertical="center" wrapText="1"/>
    </xf>
    <xf numFmtId="0" fontId="194" fillId="0" borderId="25" xfId="0" applyFont="1" applyBorder="1" applyAlignment="1">
      <alignment horizontal="center" vertical="center"/>
    </xf>
    <xf numFmtId="0" fontId="194" fillId="0" borderId="33" xfId="0" applyFont="1" applyBorder="1" applyAlignment="1">
      <alignment horizontal="center" vertical="center"/>
    </xf>
    <xf numFmtId="0" fontId="194" fillId="0" borderId="28" xfId="0" applyFont="1" applyBorder="1" applyAlignment="1">
      <alignment horizontal="center" vertical="center"/>
    </xf>
    <xf numFmtId="0" fontId="194" fillId="0" borderId="2" xfId="0" applyFont="1" applyBorder="1" applyAlignment="1">
      <alignment horizontal="center" vertical="center"/>
    </xf>
    <xf numFmtId="1" fontId="180" fillId="3" borderId="2" xfId="24" applyNumberFormat="1" applyFont="1" applyFill="1" applyBorder="1" applyAlignment="1">
      <alignment horizontal="center" vertical="center" wrapText="1"/>
    </xf>
    <xf numFmtId="1" fontId="180" fillId="3" borderId="14" xfId="24" applyNumberFormat="1" applyFont="1" applyFill="1" applyBorder="1" applyAlignment="1">
      <alignment horizontal="center" vertical="center" wrapText="1"/>
    </xf>
    <xf numFmtId="0" fontId="168" fillId="3" borderId="0" xfId="0" applyFont="1" applyFill="1" applyAlignment="1">
      <alignment horizontal="center" vertical="center"/>
    </xf>
    <xf numFmtId="0" fontId="162" fillId="21" borderId="0" xfId="24" applyFont="1" applyFill="1" applyAlignment="1">
      <alignment horizontal="center"/>
    </xf>
    <xf numFmtId="0" fontId="165" fillId="3" borderId="0" xfId="24" applyFont="1" applyFill="1" applyAlignment="1">
      <alignment horizontal="center" vertical="center" wrapText="1"/>
    </xf>
    <xf numFmtId="0" fontId="180" fillId="3" borderId="2" xfId="24" applyFont="1" applyFill="1" applyBorder="1" applyAlignment="1">
      <alignment horizontal="left" vertical="center"/>
    </xf>
    <xf numFmtId="0" fontId="177" fillId="29" borderId="25" xfId="0" applyFont="1" applyFill="1" applyBorder="1" applyAlignment="1">
      <alignment horizontal="center" vertical="center"/>
    </xf>
    <xf numFmtId="0" fontId="177" fillId="29" borderId="33" xfId="0" applyFont="1" applyFill="1" applyBorder="1" applyAlignment="1">
      <alignment horizontal="center" vertical="center"/>
    </xf>
    <xf numFmtId="49" fontId="171" fillId="0" borderId="5" xfId="0" applyNumberFormat="1" applyFont="1" applyBorder="1" applyAlignment="1">
      <alignment horizontal="left" vertical="center" wrapText="1"/>
    </xf>
    <xf numFmtId="0" fontId="165" fillId="3" borderId="32" xfId="0" applyFont="1" applyFill="1" applyBorder="1" applyAlignment="1">
      <alignment horizontal="center" vertical="center"/>
    </xf>
    <xf numFmtId="49" fontId="171" fillId="0" borderId="43" xfId="0" quotePrefix="1" applyNumberFormat="1" applyFont="1" applyBorder="1" applyAlignment="1">
      <alignment horizontal="center" vertical="center" wrapText="1"/>
    </xf>
    <xf numFmtId="49" fontId="171" fillId="0" borderId="0" xfId="0" quotePrefix="1" applyNumberFormat="1" applyFont="1" applyAlignment="1">
      <alignment horizontal="center" vertical="center" wrapText="1"/>
    </xf>
    <xf numFmtId="49" fontId="171" fillId="0" borderId="5" xfId="0" applyNumberFormat="1" applyFont="1" applyBorder="1" applyAlignment="1">
      <alignment horizontal="center" vertical="center" wrapText="1"/>
    </xf>
    <xf numFmtId="0" fontId="177" fillId="17" borderId="43" xfId="0" applyFont="1" applyFill="1" applyBorder="1" applyAlignment="1">
      <alignment horizontal="center" vertical="center"/>
    </xf>
    <xf numFmtId="0" fontId="177" fillId="17" borderId="0" xfId="0" applyFont="1" applyFill="1" applyAlignment="1">
      <alignment horizontal="center" vertical="center"/>
    </xf>
    <xf numFmtId="0" fontId="177" fillId="29" borderId="43" xfId="0" applyFont="1" applyFill="1" applyBorder="1" applyAlignment="1">
      <alignment horizontal="center" vertical="center"/>
    </xf>
    <xf numFmtId="0" fontId="177" fillId="29" borderId="0" xfId="0" applyFont="1" applyFill="1" applyAlignment="1">
      <alignment horizontal="center" vertical="center"/>
    </xf>
    <xf numFmtId="0" fontId="173" fillId="22" borderId="0" xfId="0" applyFont="1" applyFill="1" applyAlignment="1">
      <alignment horizontal="right" vertical="center" wrapText="1"/>
    </xf>
    <xf numFmtId="0" fontId="173" fillId="22" borderId="0" xfId="0" applyFont="1" applyFill="1" applyAlignment="1">
      <alignment horizontal="left" vertical="center" wrapText="1"/>
    </xf>
    <xf numFmtId="49" fontId="171" fillId="0" borderId="0" xfId="0" applyNumberFormat="1" applyFont="1" applyAlignment="1">
      <alignment horizontal="left" vertical="center" wrapText="1"/>
    </xf>
    <xf numFmtId="0" fontId="173" fillId="0" borderId="0" xfId="0" applyFont="1" applyAlignment="1">
      <alignment horizontal="center" wrapText="1"/>
    </xf>
    <xf numFmtId="0" fontId="177" fillId="29" borderId="2" xfId="0" applyFont="1" applyFill="1" applyBorder="1" applyAlignment="1">
      <alignment horizontal="center" vertical="center"/>
    </xf>
    <xf numFmtId="0" fontId="183" fillId="29" borderId="0" xfId="0" applyFont="1" applyFill="1" applyAlignment="1">
      <alignment horizontal="center" vertical="center"/>
    </xf>
    <xf numFmtId="49" fontId="171" fillId="0" borderId="0" xfId="0" applyNumberFormat="1" applyFont="1" applyAlignment="1">
      <alignment horizontal="right" vertical="center" wrapText="1"/>
    </xf>
    <xf numFmtId="0" fontId="177" fillId="17" borderId="25" xfId="0" applyFont="1" applyFill="1" applyBorder="1" applyAlignment="1">
      <alignment horizontal="center" vertical="center"/>
    </xf>
    <xf numFmtId="0" fontId="177" fillId="17" borderId="33" xfId="0" applyFont="1" applyFill="1" applyBorder="1" applyAlignment="1">
      <alignment horizontal="center" vertical="center"/>
    </xf>
    <xf numFmtId="0" fontId="177" fillId="17" borderId="28" xfId="0" applyFont="1" applyFill="1" applyBorder="1" applyAlignment="1">
      <alignment horizontal="center" vertical="center"/>
    </xf>
    <xf numFmtId="0" fontId="177" fillId="29" borderId="28" xfId="0" applyFont="1" applyFill="1" applyBorder="1" applyAlignment="1">
      <alignment horizontal="center" vertical="center"/>
    </xf>
    <xf numFmtId="0" fontId="181" fillId="0" borderId="0" xfId="0" applyFont="1" applyAlignment="1">
      <alignment horizontal="left" vertical="center" wrapText="1"/>
    </xf>
    <xf numFmtId="0" fontId="173" fillId="0" borderId="0" xfId="0" applyFont="1" applyAlignment="1">
      <alignment horizontal="center" vertical="center" wrapText="1"/>
    </xf>
    <xf numFmtId="0" fontId="173" fillId="29" borderId="43" xfId="0" applyFont="1" applyFill="1" applyBorder="1" applyAlignment="1">
      <alignment horizontal="center" wrapText="1"/>
    </xf>
    <xf numFmtId="0" fontId="173" fillId="29" borderId="0" xfId="0" applyFont="1" applyFill="1" applyAlignment="1">
      <alignment horizontal="center" wrapText="1"/>
    </xf>
    <xf numFmtId="0" fontId="177" fillId="0" borderId="0" xfId="0" applyFont="1" applyAlignment="1">
      <alignment horizontal="center" vertical="center"/>
    </xf>
    <xf numFmtId="49" fontId="171" fillId="0" borderId="0" xfId="0" applyNumberFormat="1" applyFont="1" applyAlignment="1">
      <alignment horizontal="center" vertical="center" wrapText="1"/>
    </xf>
    <xf numFmtId="0" fontId="179" fillId="29" borderId="0" xfId="0" applyFont="1" applyFill="1" applyAlignment="1">
      <alignment horizontal="left" vertical="center"/>
    </xf>
    <xf numFmtId="49" fontId="171" fillId="0" borderId="43" xfId="0" applyNumberFormat="1" applyFont="1" applyBorder="1" applyAlignment="1">
      <alignment horizontal="right" vertical="center" wrapText="1"/>
    </xf>
    <xf numFmtId="49" fontId="171" fillId="0" borderId="0" xfId="0" applyNumberFormat="1" applyFont="1" applyAlignment="1">
      <alignment vertical="center" wrapText="1"/>
    </xf>
    <xf numFmtId="0" fontId="183" fillId="3" borderId="0" xfId="0" applyFont="1" applyFill="1" applyAlignment="1">
      <alignment horizontal="center" vertical="center"/>
    </xf>
    <xf numFmtId="0" fontId="183" fillId="3" borderId="35" xfId="0" applyFont="1" applyFill="1" applyBorder="1" applyAlignment="1">
      <alignment horizontal="center" vertical="center"/>
    </xf>
    <xf numFmtId="0" fontId="177" fillId="3" borderId="0" xfId="0" applyFont="1" applyFill="1" applyAlignment="1">
      <alignment horizontal="center" vertical="center"/>
    </xf>
    <xf numFmtId="0" fontId="177" fillId="29" borderId="0" xfId="0" applyFont="1" applyFill="1" applyAlignment="1">
      <alignment horizontal="center"/>
    </xf>
    <xf numFmtId="0" fontId="177" fillId="29" borderId="25" xfId="0" applyFont="1" applyFill="1" applyBorder="1" applyAlignment="1">
      <alignment horizontal="center" vertical="center" wrapText="1"/>
    </xf>
    <xf numFmtId="0" fontId="177" fillId="29" borderId="33" xfId="0" applyFont="1" applyFill="1" applyBorder="1" applyAlignment="1">
      <alignment horizontal="center" vertical="center" wrapText="1"/>
    </xf>
    <xf numFmtId="0" fontId="177" fillId="29" borderId="28" xfId="0" applyFont="1" applyFill="1" applyBorder="1" applyAlignment="1">
      <alignment horizontal="center" vertical="center" wrapText="1"/>
    </xf>
    <xf numFmtId="0" fontId="177" fillId="3" borderId="20" xfId="0" applyFont="1" applyFill="1" applyBorder="1" applyAlignment="1">
      <alignment horizontal="center" vertical="center"/>
    </xf>
    <xf numFmtId="0" fontId="176" fillId="0" borderId="2" xfId="0" applyFont="1" applyBorder="1" applyAlignment="1">
      <alignment horizontal="left" vertical="center"/>
    </xf>
    <xf numFmtId="0" fontId="171" fillId="0" borderId="2" xfId="0" applyFont="1" applyBorder="1" applyAlignment="1">
      <alignment horizontal="center" vertical="center"/>
    </xf>
    <xf numFmtId="168" fontId="161" fillId="0" borderId="2" xfId="0" applyNumberFormat="1" applyFont="1" applyBorder="1" applyAlignment="1">
      <alignment horizontal="center" vertical="center"/>
    </xf>
    <xf numFmtId="0" fontId="176" fillId="0" borderId="2" xfId="0" applyFont="1" applyBorder="1" applyAlignment="1">
      <alignment horizontal="center" vertical="center"/>
    </xf>
    <xf numFmtId="0" fontId="189" fillId="0" borderId="2" xfId="0" applyFont="1" applyBorder="1" applyAlignment="1">
      <alignment horizontal="left" vertical="center"/>
    </xf>
    <xf numFmtId="0" fontId="189" fillId="0" borderId="2" xfId="0" applyFont="1" applyBorder="1" applyAlignment="1">
      <alignment horizontal="center" vertical="center"/>
    </xf>
    <xf numFmtId="0" fontId="176" fillId="0" borderId="0" xfId="0" applyFont="1" applyAlignment="1">
      <alignment horizontal="center"/>
    </xf>
    <xf numFmtId="0" fontId="176" fillId="0" borderId="4" xfId="0" applyFont="1" applyBorder="1" applyAlignment="1">
      <alignment horizontal="left" vertical="center"/>
    </xf>
    <xf numFmtId="0" fontId="178" fillId="0" borderId="25" xfId="0" applyFont="1" applyBorder="1" applyAlignment="1">
      <alignment horizontal="center"/>
    </xf>
    <xf numFmtId="0" fontId="178" fillId="0" borderId="33" xfId="0" applyFont="1" applyBorder="1" applyAlignment="1">
      <alignment horizontal="center"/>
    </xf>
    <xf numFmtId="168" fontId="161" fillId="19" borderId="2" xfId="0" applyNumberFormat="1" applyFont="1" applyFill="1" applyBorder="1" applyAlignment="1">
      <alignment horizontal="center" vertical="center"/>
    </xf>
    <xf numFmtId="43" fontId="171" fillId="0" borderId="25" xfId="1" applyFont="1" applyFill="1" applyBorder="1" applyAlignment="1">
      <alignment horizontal="left" vertical="center"/>
    </xf>
    <xf numFmtId="43" fontId="171" fillId="0" borderId="33" xfId="1" applyFont="1" applyFill="1" applyBorder="1" applyAlignment="1">
      <alignment horizontal="left" vertical="center"/>
    </xf>
    <xf numFmtId="43" fontId="171" fillId="0" borderId="28" xfId="1" applyFont="1" applyFill="1" applyBorder="1" applyAlignment="1">
      <alignment horizontal="left" vertical="center"/>
    </xf>
    <xf numFmtId="0" fontId="171" fillId="0" borderId="25" xfId="0" applyFont="1" applyBorder="1" applyAlignment="1">
      <alignment horizontal="center" vertical="center"/>
    </xf>
    <xf numFmtId="0" fontId="171" fillId="0" borderId="28" xfId="0" applyFont="1" applyBorder="1" applyAlignment="1">
      <alignment horizontal="center" vertical="center"/>
    </xf>
    <xf numFmtId="0" fontId="144" fillId="3" borderId="32" xfId="0" applyFont="1" applyFill="1" applyBorder="1" applyAlignment="1">
      <alignment horizontal="right" vertical="center"/>
    </xf>
    <xf numFmtId="0" fontId="144" fillId="3" borderId="32" xfId="0" applyFont="1" applyFill="1" applyBorder="1" applyAlignment="1">
      <alignment horizontal="center" vertical="center"/>
    </xf>
    <xf numFmtId="0" fontId="144" fillId="3" borderId="27" xfId="0" applyFont="1" applyFill="1" applyBorder="1" applyAlignment="1">
      <alignment horizontal="center" vertical="center"/>
    </xf>
    <xf numFmtId="0" fontId="143" fillId="3" borderId="8" xfId="24" applyFont="1" applyFill="1" applyBorder="1" applyAlignment="1">
      <alignment horizontal="center" vertical="center" wrapText="1"/>
    </xf>
    <xf numFmtId="0" fontId="143" fillId="3" borderId="2" xfId="24" applyFont="1" applyFill="1" applyBorder="1" applyAlignment="1">
      <alignment horizontal="center" vertical="center" wrapText="1"/>
    </xf>
    <xf numFmtId="0" fontId="143" fillId="3" borderId="2" xfId="24" applyFont="1" applyFill="1" applyBorder="1" applyAlignment="1">
      <alignment horizontal="left" vertical="center"/>
    </xf>
    <xf numFmtId="0" fontId="144" fillId="3" borderId="2" xfId="24" applyFont="1" applyFill="1" applyBorder="1" applyAlignment="1">
      <alignment horizontal="center" vertical="center" wrapText="1"/>
    </xf>
    <xf numFmtId="169" fontId="144" fillId="3" borderId="2" xfId="24" applyNumberFormat="1" applyFont="1" applyFill="1" applyBorder="1" applyAlignment="1">
      <alignment horizontal="center" vertical="center" wrapText="1"/>
    </xf>
    <xf numFmtId="0" fontId="144" fillId="3" borderId="14" xfId="24" applyFont="1" applyFill="1" applyBorder="1" applyAlignment="1">
      <alignment horizontal="center" vertical="center" wrapText="1"/>
    </xf>
    <xf numFmtId="0" fontId="143" fillId="3" borderId="2" xfId="24" applyFont="1" applyFill="1" applyBorder="1" applyAlignment="1">
      <alignment horizontal="left" vertical="center" wrapText="1"/>
    </xf>
    <xf numFmtId="0" fontId="144" fillId="3" borderId="25" xfId="24" applyFont="1" applyFill="1" applyBorder="1" applyAlignment="1">
      <alignment horizontal="center" vertical="center" wrapText="1"/>
    </xf>
    <xf numFmtId="0" fontId="144" fillId="3" borderId="28" xfId="24" applyFont="1" applyFill="1" applyBorder="1" applyAlignment="1">
      <alignment horizontal="center" vertical="center" wrapText="1"/>
    </xf>
    <xf numFmtId="0" fontId="145" fillId="0" borderId="25" xfId="0" applyFont="1" applyBorder="1" applyAlignment="1">
      <alignment horizontal="center" vertical="center"/>
    </xf>
    <xf numFmtId="0" fontId="145" fillId="0" borderId="33" xfId="0" applyFont="1" applyBorder="1" applyAlignment="1">
      <alignment horizontal="center" vertical="center"/>
    </xf>
    <xf numFmtId="0" fontId="145" fillId="0" borderId="28" xfId="0" applyFont="1" applyBorder="1" applyAlignment="1">
      <alignment horizontal="center" vertical="center"/>
    </xf>
    <xf numFmtId="0" fontId="145" fillId="0" borderId="2" xfId="0" applyFont="1" applyBorder="1" applyAlignment="1">
      <alignment horizontal="center" vertical="center"/>
    </xf>
    <xf numFmtId="0" fontId="144" fillId="3" borderId="0" xfId="0" applyFont="1" applyFill="1" applyAlignment="1">
      <alignment horizontal="center"/>
    </xf>
    <xf numFmtId="0" fontId="143" fillId="3" borderId="0" xfId="24" applyFont="1" applyFill="1" applyAlignment="1">
      <alignment horizontal="center" vertical="center"/>
    </xf>
    <xf numFmtId="0" fontId="143" fillId="21" borderId="0" xfId="24" applyFont="1" applyFill="1" applyAlignment="1">
      <alignment horizontal="center"/>
    </xf>
    <xf numFmtId="0" fontId="145" fillId="0" borderId="51" xfId="0" applyFont="1" applyBorder="1" applyAlignment="1">
      <alignment horizontal="center"/>
    </xf>
    <xf numFmtId="0" fontId="145" fillId="0" borderId="52" xfId="0" applyFont="1" applyBorder="1" applyAlignment="1">
      <alignment horizontal="center"/>
    </xf>
    <xf numFmtId="0" fontId="145" fillId="0" borderId="55" xfId="0" applyFont="1" applyBorder="1" applyAlignment="1">
      <alignment horizontal="center"/>
    </xf>
    <xf numFmtId="172" fontId="143" fillId="3" borderId="17" xfId="24" applyNumberFormat="1" applyFont="1" applyFill="1" applyBorder="1" applyAlignment="1">
      <alignment horizontal="right" vertical="center"/>
    </xf>
    <xf numFmtId="172" fontId="143" fillId="3" borderId="18" xfId="24" applyNumberFormat="1" applyFont="1" applyFill="1" applyBorder="1" applyAlignment="1">
      <alignment horizontal="right" vertical="center"/>
    </xf>
    <xf numFmtId="0" fontId="143" fillId="3" borderId="57" xfId="24" applyFont="1" applyFill="1" applyBorder="1" applyAlignment="1">
      <alignment horizontal="left" vertical="center"/>
    </xf>
    <xf numFmtId="0" fontId="144" fillId="3" borderId="58" xfId="0" applyFont="1" applyFill="1" applyBorder="1" applyAlignment="1">
      <alignment vertical="center"/>
    </xf>
    <xf numFmtId="0" fontId="144" fillId="3" borderId="59" xfId="0" applyFont="1" applyFill="1" applyBorder="1" applyAlignment="1">
      <alignment vertical="center"/>
    </xf>
    <xf numFmtId="0" fontId="143" fillId="3" borderId="60" xfId="24" applyFont="1" applyFill="1" applyBorder="1" applyAlignment="1">
      <alignment horizontal="left" vertical="center" wrapText="1"/>
    </xf>
    <xf numFmtId="0" fontId="143" fillId="3" borderId="4" xfId="24" applyFont="1" applyFill="1" applyBorder="1" applyAlignment="1">
      <alignment horizontal="left" vertical="center" wrapText="1"/>
    </xf>
    <xf numFmtId="0" fontId="143" fillId="3" borderId="61" xfId="24" applyFont="1" applyFill="1" applyBorder="1" applyAlignment="1">
      <alignment horizontal="left" vertical="center" wrapText="1"/>
    </xf>
    <xf numFmtId="0" fontId="143" fillId="3" borderId="8" xfId="24" applyFont="1" applyFill="1" applyBorder="1" applyAlignment="1">
      <alignment horizontal="left" vertical="center" wrapText="1"/>
    </xf>
    <xf numFmtId="0" fontId="143" fillId="3" borderId="14" xfId="24" applyFont="1" applyFill="1" applyBorder="1" applyAlignment="1">
      <alignment horizontal="left" vertical="center" wrapText="1"/>
    </xf>
    <xf numFmtId="0" fontId="144" fillId="3" borderId="22" xfId="24" applyFont="1" applyFill="1" applyBorder="1" applyAlignment="1">
      <alignment horizontal="center" vertical="center" wrapText="1"/>
    </xf>
    <xf numFmtId="0" fontId="144" fillId="3" borderId="22" xfId="0" applyFont="1" applyFill="1" applyBorder="1" applyAlignment="1">
      <alignment horizontal="center"/>
    </xf>
    <xf numFmtId="0" fontId="144" fillId="3" borderId="0" xfId="24" applyFont="1" applyFill="1" applyAlignment="1">
      <alignment horizontal="center" vertical="center" wrapText="1"/>
    </xf>
    <xf numFmtId="0" fontId="104" fillId="10" borderId="3" xfId="0" applyFont="1" applyFill="1" applyBorder="1" applyAlignment="1">
      <alignment horizontal="center" vertical="center" wrapText="1"/>
    </xf>
    <xf numFmtId="0" fontId="104" fillId="10" borderId="4" xfId="0" applyFont="1" applyFill="1" applyBorder="1" applyAlignment="1">
      <alignment horizontal="center" vertical="center" wrapText="1"/>
    </xf>
    <xf numFmtId="0" fontId="104" fillId="10" borderId="3" xfId="0" applyFont="1" applyFill="1" applyBorder="1" applyAlignment="1">
      <alignment horizontal="center" vertical="center"/>
    </xf>
    <xf numFmtId="0" fontId="104" fillId="10" borderId="4" xfId="0" applyFont="1" applyFill="1" applyBorder="1" applyAlignment="1">
      <alignment horizontal="center" vertical="center"/>
    </xf>
    <xf numFmtId="170" fontId="105" fillId="10" borderId="20" xfId="0" applyNumberFormat="1" applyFont="1" applyFill="1" applyBorder="1" applyAlignment="1">
      <alignment horizontal="center" vertical="center"/>
    </xf>
    <xf numFmtId="0" fontId="104" fillId="10" borderId="23" xfId="0" applyFont="1" applyFill="1" applyBorder="1" applyAlignment="1">
      <alignment horizontal="center" vertical="center" wrapText="1"/>
    </xf>
    <xf numFmtId="0" fontId="104" fillId="10" borderId="24" xfId="0" applyFont="1" applyFill="1" applyBorder="1" applyAlignment="1">
      <alignment horizontal="center" vertical="center" wrapText="1"/>
    </xf>
    <xf numFmtId="0" fontId="104" fillId="10" borderId="26" xfId="0" applyFont="1" applyFill="1" applyBorder="1" applyAlignment="1">
      <alignment horizontal="center" vertical="center" wrapText="1"/>
    </xf>
    <xf numFmtId="0" fontId="104" fillId="10" borderId="27" xfId="0" applyFont="1" applyFill="1" applyBorder="1" applyAlignment="1">
      <alignment horizontal="center" vertical="center" wrapText="1"/>
    </xf>
    <xf numFmtId="0" fontId="102" fillId="0" borderId="0" xfId="18" applyFont="1" applyAlignment="1">
      <alignment horizontal="center" vertical="center"/>
    </xf>
    <xf numFmtId="0" fontId="102" fillId="0" borderId="35" xfId="18" applyFont="1" applyBorder="1" applyAlignment="1">
      <alignment horizontal="center" vertical="center"/>
    </xf>
    <xf numFmtId="0" fontId="103" fillId="0" borderId="20" xfId="0" applyFont="1" applyBorder="1" applyAlignment="1">
      <alignment horizontal="center" vertical="center"/>
    </xf>
    <xf numFmtId="0" fontId="103" fillId="0" borderId="35" xfId="0" applyFont="1" applyBorder="1" applyAlignment="1">
      <alignment horizontal="center" vertical="center"/>
    </xf>
    <xf numFmtId="0" fontId="104" fillId="3" borderId="20" xfId="0" applyFont="1" applyFill="1" applyBorder="1" applyAlignment="1">
      <alignment horizontal="center" vertical="center"/>
    </xf>
    <xf numFmtId="0" fontId="95" fillId="0" borderId="2" xfId="0" applyFont="1" applyBorder="1" applyAlignment="1">
      <alignment horizontal="center" vertical="center"/>
    </xf>
    <xf numFmtId="0" fontId="140" fillId="0" borderId="25" xfId="0" applyFont="1" applyBorder="1" applyAlignment="1">
      <alignment horizontal="center" vertical="center"/>
    </xf>
    <xf numFmtId="0" fontId="0" fillId="0" borderId="2" xfId="0" applyBorder="1" applyAlignment="1">
      <alignment horizontal="center" vertical="center"/>
    </xf>
    <xf numFmtId="0" fontId="100" fillId="0" borderId="0" xfId="0" applyFont="1" applyAlignment="1">
      <alignment horizontal="center" vertical="top"/>
    </xf>
    <xf numFmtId="0" fontId="90" fillId="0" borderId="17" xfId="0" applyFont="1" applyBorder="1" applyAlignment="1">
      <alignment horizontal="center" vertical="center" wrapText="1"/>
    </xf>
    <xf numFmtId="0" fontId="90" fillId="0" borderId="18" xfId="0" applyFont="1" applyBorder="1" applyAlignment="1">
      <alignment horizontal="center" vertical="center" wrapText="1"/>
    </xf>
    <xf numFmtId="0" fontId="90" fillId="0" borderId="18" xfId="0" applyFont="1" applyBorder="1" applyAlignment="1">
      <alignment horizontal="center" vertical="center"/>
    </xf>
    <xf numFmtId="0" fontId="90" fillId="0" borderId="19" xfId="0" applyFont="1" applyBorder="1" applyAlignment="1">
      <alignment horizontal="center" vertical="center"/>
    </xf>
    <xf numFmtId="1" fontId="91" fillId="7" borderId="8" xfId="0" applyNumberFormat="1" applyFont="1" applyFill="1" applyBorder="1" applyAlignment="1">
      <alignment horizontal="center" vertical="center" wrapText="1"/>
    </xf>
    <xf numFmtId="1" fontId="91" fillId="7" borderId="10" xfId="0" applyNumberFormat="1" applyFont="1" applyFill="1" applyBorder="1" applyAlignment="1">
      <alignment horizontal="center" vertical="center" wrapText="1"/>
    </xf>
    <xf numFmtId="49" fontId="91" fillId="7" borderId="2" xfId="0" applyNumberFormat="1" applyFont="1" applyFill="1" applyBorder="1" applyAlignment="1">
      <alignment horizontal="center" vertical="center" wrapText="1"/>
    </xf>
    <xf numFmtId="49" fontId="91" fillId="7" borderId="11" xfId="0" applyNumberFormat="1" applyFont="1" applyFill="1" applyBorder="1" applyAlignment="1">
      <alignment horizontal="center" vertical="center" wrapText="1"/>
    </xf>
    <xf numFmtId="1" fontId="91" fillId="7" borderId="2" xfId="0" applyNumberFormat="1" applyFont="1" applyFill="1" applyBorder="1" applyAlignment="1">
      <alignment horizontal="center" vertical="center" wrapText="1"/>
    </xf>
    <xf numFmtId="1" fontId="91" fillId="7" borderId="11" xfId="0" applyNumberFormat="1" applyFont="1" applyFill="1" applyBorder="1" applyAlignment="1">
      <alignment horizontal="center" vertical="center" wrapText="1"/>
    </xf>
    <xf numFmtId="167" fontId="91" fillId="7" borderId="2" xfId="0" applyNumberFormat="1" applyFont="1" applyFill="1" applyBorder="1" applyAlignment="1">
      <alignment horizontal="center" vertical="center" wrapText="1"/>
    </xf>
    <xf numFmtId="167" fontId="91" fillId="7" borderId="11" xfId="0" applyNumberFormat="1" applyFont="1" applyFill="1" applyBorder="1" applyAlignment="1">
      <alignment horizontal="center" vertical="center" wrapText="1"/>
    </xf>
    <xf numFmtId="2" fontId="91" fillId="7" borderId="2" xfId="0" applyNumberFormat="1" applyFont="1" applyFill="1" applyBorder="1" applyAlignment="1">
      <alignment horizontal="center" vertical="center" wrapText="1"/>
    </xf>
    <xf numFmtId="2" fontId="91" fillId="7" borderId="11" xfId="0" applyNumberFormat="1" applyFont="1" applyFill="1" applyBorder="1" applyAlignment="1">
      <alignment horizontal="center" vertical="center" wrapText="1"/>
    </xf>
    <xf numFmtId="0" fontId="90" fillId="7" borderId="6" xfId="0" applyFont="1" applyFill="1" applyBorder="1" applyAlignment="1">
      <alignment horizontal="center" vertical="center" wrapText="1"/>
    </xf>
    <xf numFmtId="0" fontId="90" fillId="7" borderId="7" xfId="0" applyFont="1" applyFill="1" applyBorder="1" applyAlignment="1">
      <alignment horizontal="center" vertical="center" wrapText="1"/>
    </xf>
    <xf numFmtId="0" fontId="90" fillId="8" borderId="7" xfId="0" applyFont="1" applyFill="1" applyBorder="1" applyAlignment="1">
      <alignment horizontal="center" vertical="center"/>
    </xf>
    <xf numFmtId="0" fontId="90" fillId="8" borderId="12" xfId="0" applyFont="1" applyFill="1" applyBorder="1" applyAlignment="1">
      <alignment horizontal="center" vertical="center"/>
    </xf>
    <xf numFmtId="1" fontId="91" fillId="8" borderId="2" xfId="0" applyNumberFormat="1" applyFont="1" applyFill="1" applyBorder="1" applyAlignment="1">
      <alignment horizontal="center" vertical="center" wrapText="1"/>
    </xf>
    <xf numFmtId="1" fontId="91" fillId="8" borderId="2" xfId="0" applyNumberFormat="1" applyFont="1" applyFill="1" applyBorder="1" applyAlignment="1">
      <alignment horizontal="center" vertical="center"/>
    </xf>
    <xf numFmtId="169" fontId="91" fillId="8" borderId="2" xfId="0" applyNumberFormat="1" applyFont="1" applyFill="1" applyBorder="1" applyAlignment="1">
      <alignment horizontal="center" vertical="center"/>
    </xf>
    <xf numFmtId="169" fontId="91" fillId="8" borderId="14" xfId="0" applyNumberFormat="1" applyFont="1" applyFill="1" applyBorder="1" applyAlignment="1">
      <alignment horizontal="center" vertical="center"/>
    </xf>
    <xf numFmtId="1" fontId="91" fillId="8" borderId="11" xfId="0" applyNumberFormat="1" applyFont="1" applyFill="1" applyBorder="1" applyAlignment="1">
      <alignment horizontal="center" vertical="center" wrapText="1"/>
    </xf>
    <xf numFmtId="49" fontId="91" fillId="8" borderId="2" xfId="0" applyNumberFormat="1" applyFont="1" applyFill="1" applyBorder="1" applyAlignment="1">
      <alignment horizontal="center" vertical="center" wrapText="1"/>
    </xf>
    <xf numFmtId="49" fontId="91" fillId="8" borderId="11" xfId="0" applyNumberFormat="1" applyFont="1" applyFill="1" applyBorder="1" applyAlignment="1">
      <alignment horizontal="center" vertical="center" wrapText="1"/>
    </xf>
    <xf numFmtId="167" fontId="91" fillId="8" borderId="2" xfId="0" applyNumberFormat="1" applyFont="1" applyFill="1" applyBorder="1" applyAlignment="1">
      <alignment horizontal="center" vertical="center" wrapText="1"/>
    </xf>
    <xf numFmtId="167" fontId="91" fillId="8" borderId="11" xfId="0" applyNumberFormat="1" applyFont="1" applyFill="1" applyBorder="1" applyAlignment="1">
      <alignment horizontal="center" vertical="center" wrapText="1"/>
    </xf>
    <xf numFmtId="0" fontId="95" fillId="8" borderId="2" xfId="0" applyFont="1" applyFill="1" applyBorder="1" applyAlignment="1">
      <alignment horizontal="center" vertical="center" wrapText="1"/>
    </xf>
    <xf numFmtId="0" fontId="95" fillId="8" borderId="11" xfId="0" applyFont="1" applyFill="1" applyBorder="1" applyAlignment="1">
      <alignment horizontal="center" vertical="center" wrapText="1"/>
    </xf>
    <xf numFmtId="2" fontId="91" fillId="8" borderId="2" xfId="0" applyNumberFormat="1" applyFont="1" applyFill="1" applyBorder="1" applyAlignment="1">
      <alignment horizontal="center" vertical="center" wrapText="1"/>
    </xf>
    <xf numFmtId="2" fontId="91" fillId="8" borderId="11" xfId="0" applyNumberFormat="1" applyFont="1" applyFill="1" applyBorder="1" applyAlignment="1">
      <alignment horizontal="center" vertical="center" wrapText="1"/>
    </xf>
    <xf numFmtId="0" fontId="89" fillId="0" borderId="8" xfId="0" applyFont="1" applyBorder="1" applyAlignment="1">
      <alignment horizontal="center" wrapText="1"/>
    </xf>
    <xf numFmtId="0" fontId="89" fillId="0" borderId="14" xfId="0" applyFont="1" applyBorder="1" applyAlignment="1">
      <alignment horizontal="center" wrapText="1"/>
    </xf>
    <xf numFmtId="0" fontId="88" fillId="3" borderId="9" xfId="0" applyFont="1" applyFill="1" applyBorder="1" applyAlignment="1">
      <alignment horizontal="center" vertical="center" wrapText="1"/>
    </xf>
    <xf numFmtId="0" fontId="88" fillId="3" borderId="3" xfId="0" applyFont="1" applyFill="1" applyBorder="1" applyAlignment="1">
      <alignment horizontal="center" vertical="center" wrapText="1"/>
    </xf>
    <xf numFmtId="0" fontId="88" fillId="3" borderId="15" xfId="0" applyFont="1" applyFill="1" applyBorder="1" applyAlignment="1">
      <alignment horizontal="center" vertical="center" wrapText="1"/>
    </xf>
    <xf numFmtId="0" fontId="228" fillId="3" borderId="2" xfId="24" applyFont="1" applyFill="1" applyBorder="1" applyAlignment="1">
      <alignment horizontal="left" vertical="center" wrapText="1"/>
    </xf>
    <xf numFmtId="0" fontId="171" fillId="3" borderId="49" xfId="24" applyFont="1" applyFill="1" applyBorder="1" applyAlignment="1">
      <alignment horizontal="center" vertical="center" wrapText="1"/>
    </xf>
    <xf numFmtId="0" fontId="171" fillId="3" borderId="22" xfId="24" applyFont="1" applyFill="1" applyBorder="1" applyAlignment="1">
      <alignment horizontal="center" vertical="center" wrapText="1"/>
    </xf>
    <xf numFmtId="0" fontId="171" fillId="3" borderId="50" xfId="24" applyFont="1" applyFill="1" applyBorder="1" applyAlignment="1">
      <alignment horizontal="center" vertical="center" wrapText="1"/>
    </xf>
    <xf numFmtId="0" fontId="171" fillId="3" borderId="43" xfId="24" applyFont="1" applyFill="1" applyBorder="1" applyAlignment="1">
      <alignment horizontal="center" vertical="center" wrapText="1"/>
    </xf>
    <xf numFmtId="0" fontId="171" fillId="3" borderId="0" xfId="24" applyFont="1" applyFill="1" applyAlignment="1">
      <alignment horizontal="center" vertical="center" wrapText="1"/>
    </xf>
    <xf numFmtId="0" fontId="171" fillId="3" borderId="47" xfId="24" applyFont="1" applyFill="1" applyBorder="1" applyAlignment="1">
      <alignment horizontal="center" vertical="center" wrapText="1"/>
    </xf>
    <xf numFmtId="0" fontId="171" fillId="3" borderId="77" xfId="24" applyFont="1" applyFill="1" applyBorder="1" applyAlignment="1">
      <alignment horizontal="center" vertical="center" wrapText="1"/>
    </xf>
    <xf numFmtId="0" fontId="171" fillId="3" borderId="32" xfId="24" applyFont="1" applyFill="1" applyBorder="1" applyAlignment="1">
      <alignment horizontal="center" vertical="center" wrapText="1"/>
    </xf>
    <xf numFmtId="0" fontId="171" fillId="3" borderId="78" xfId="24" applyFont="1" applyFill="1" applyBorder="1" applyAlignment="1">
      <alignment horizontal="center" vertical="center" wrapText="1"/>
    </xf>
    <xf numFmtId="0" fontId="171" fillId="3" borderId="76" xfId="24" applyFont="1" applyFill="1" applyBorder="1" applyAlignment="1">
      <alignment horizontal="center" vertical="top" wrapText="1"/>
    </xf>
    <xf numFmtId="0" fontId="171" fillId="3" borderId="5" xfId="24" applyFont="1" applyFill="1" applyBorder="1" applyAlignment="1">
      <alignment horizontal="center" vertical="top" wrapText="1"/>
    </xf>
    <xf numFmtId="0" fontId="171" fillId="3" borderId="79" xfId="24" applyFont="1" applyFill="1" applyBorder="1" applyAlignment="1">
      <alignment horizontal="center" vertical="top" wrapText="1"/>
    </xf>
    <xf numFmtId="0" fontId="171" fillId="3" borderId="44" xfId="24" applyFont="1" applyFill="1" applyBorder="1" applyAlignment="1">
      <alignment horizontal="center" vertical="top" wrapText="1"/>
    </xf>
    <xf numFmtId="0" fontId="171" fillId="3" borderId="45" xfId="24" applyFont="1" applyFill="1" applyBorder="1" applyAlignment="1">
      <alignment horizontal="center" vertical="top" wrapText="1"/>
    </xf>
    <xf numFmtId="0" fontId="171" fillId="3" borderId="48" xfId="24" applyFont="1" applyFill="1" applyBorder="1" applyAlignment="1">
      <alignment horizontal="center" vertical="top" wrapText="1"/>
    </xf>
    <xf numFmtId="0" fontId="171" fillId="3" borderId="49" xfId="24" applyFont="1" applyFill="1" applyBorder="1" applyAlignment="1">
      <alignment horizontal="center" vertical="top" wrapText="1"/>
    </xf>
    <xf numFmtId="0" fontId="171" fillId="3" borderId="22" xfId="24" applyFont="1" applyFill="1" applyBorder="1" applyAlignment="1">
      <alignment horizontal="center" vertical="top" wrapText="1"/>
    </xf>
    <xf numFmtId="0" fontId="171" fillId="3" borderId="50" xfId="24" applyFont="1" applyFill="1" applyBorder="1" applyAlignment="1">
      <alignment horizontal="center" vertical="top" wrapText="1"/>
    </xf>
    <xf numFmtId="0" fontId="171" fillId="3" borderId="77" xfId="24" applyFont="1" applyFill="1" applyBorder="1" applyAlignment="1">
      <alignment horizontal="center" vertical="top" wrapText="1"/>
    </xf>
    <xf numFmtId="0" fontId="171" fillId="3" borderId="32" xfId="24" applyFont="1" applyFill="1" applyBorder="1" applyAlignment="1">
      <alignment horizontal="center" vertical="top" wrapText="1"/>
    </xf>
    <xf numFmtId="0" fontId="171" fillId="3" borderId="78" xfId="24" applyFont="1" applyFill="1" applyBorder="1" applyAlignment="1">
      <alignment horizontal="center" vertical="top" wrapText="1"/>
    </xf>
    <xf numFmtId="0" fontId="228" fillId="3" borderId="4" xfId="24" applyFont="1" applyFill="1" applyBorder="1" applyAlignment="1">
      <alignment horizontal="left" vertical="center" wrapText="1"/>
    </xf>
    <xf numFmtId="0" fontId="228" fillId="26" borderId="6" xfId="24" applyFont="1" applyFill="1" applyBorder="1" applyAlignment="1">
      <alignment horizontal="center" vertical="center" wrapText="1"/>
    </xf>
    <xf numFmtId="0" fontId="228" fillId="26" borderId="7" xfId="24" applyFont="1" applyFill="1" applyBorder="1" applyAlignment="1">
      <alignment horizontal="center" vertical="center" wrapText="1"/>
    </xf>
    <xf numFmtId="0" fontId="228" fillId="26" borderId="13" xfId="24" applyFont="1" applyFill="1" applyBorder="1" applyAlignment="1">
      <alignment horizontal="center" vertical="center" wrapText="1"/>
    </xf>
    <xf numFmtId="0" fontId="228" fillId="26" borderId="10" xfId="24" applyFont="1" applyFill="1" applyBorder="1" applyAlignment="1">
      <alignment horizontal="center" vertical="center" wrapText="1"/>
    </xf>
    <xf numFmtId="0" fontId="228" fillId="26" borderId="11" xfId="24" applyFont="1" applyFill="1" applyBorder="1" applyAlignment="1">
      <alignment horizontal="center" vertical="center" wrapText="1"/>
    </xf>
    <xf numFmtId="0" fontId="228" fillId="26" borderId="16" xfId="24" applyFont="1" applyFill="1" applyBorder="1" applyAlignment="1">
      <alignment horizontal="center" vertical="center" wrapText="1"/>
    </xf>
    <xf numFmtId="0" fontId="230" fillId="3" borderId="26" xfId="24" applyFont="1" applyFill="1" applyBorder="1" applyAlignment="1">
      <alignment horizontal="center" vertical="center" wrapText="1"/>
    </xf>
    <xf numFmtId="0" fontId="230" fillId="3" borderId="27" xfId="24" applyFont="1" applyFill="1" applyBorder="1" applyAlignment="1">
      <alignment horizontal="center" vertical="center" wrapText="1"/>
    </xf>
    <xf numFmtId="0" fontId="230" fillId="3" borderId="32" xfId="24" applyFont="1" applyFill="1" applyBorder="1" applyAlignment="1">
      <alignment horizontal="center" vertical="center" wrapText="1"/>
    </xf>
    <xf numFmtId="0" fontId="230" fillId="3" borderId="25" xfId="24" applyFont="1" applyFill="1" applyBorder="1" applyAlignment="1">
      <alignment horizontal="center" vertical="center" wrapText="1"/>
    </xf>
    <xf numFmtId="0" fontId="230" fillId="3" borderId="28" xfId="24" applyFont="1" applyFill="1" applyBorder="1" applyAlignment="1">
      <alignment horizontal="center" vertical="center" wrapText="1"/>
    </xf>
    <xf numFmtId="0" fontId="230" fillId="3" borderId="33" xfId="24" applyFont="1" applyFill="1" applyBorder="1" applyAlignment="1">
      <alignment horizontal="center" vertical="center" wrapText="1"/>
    </xf>
    <xf numFmtId="0" fontId="226" fillId="3" borderId="25" xfId="24" applyFont="1" applyFill="1" applyBorder="1" applyAlignment="1">
      <alignment horizontal="center" vertical="center" wrapText="1"/>
    </xf>
    <xf numFmtId="0" fontId="226" fillId="3" borderId="33" xfId="24" applyFont="1" applyFill="1" applyBorder="1" applyAlignment="1">
      <alignment horizontal="center" vertical="center" wrapText="1"/>
    </xf>
    <xf numFmtId="169" fontId="226" fillId="3" borderId="25" xfId="24" applyNumberFormat="1" applyFont="1" applyFill="1" applyBorder="1" applyAlignment="1">
      <alignment horizontal="center" vertical="center" wrapText="1"/>
    </xf>
    <xf numFmtId="169" fontId="226" fillId="3" borderId="28" xfId="24" applyNumberFormat="1" applyFont="1" applyFill="1" applyBorder="1" applyAlignment="1">
      <alignment horizontal="center" vertical="center" wrapText="1"/>
    </xf>
    <xf numFmtId="0" fontId="227" fillId="0" borderId="25" xfId="0" applyFont="1" applyBorder="1" applyAlignment="1">
      <alignment horizontal="center"/>
    </xf>
    <xf numFmtId="0" fontId="227" fillId="0" borderId="28" xfId="0" applyFont="1" applyBorder="1" applyAlignment="1">
      <alignment horizontal="center"/>
    </xf>
    <xf numFmtId="0" fontId="226" fillId="3" borderId="28" xfId="24" applyFont="1" applyFill="1" applyBorder="1" applyAlignment="1">
      <alignment horizontal="center" vertical="center" wrapText="1"/>
    </xf>
    <xf numFmtId="169" fontId="226" fillId="3" borderId="26" xfId="24" applyNumberFormat="1" applyFont="1" applyFill="1" applyBorder="1" applyAlignment="1">
      <alignment horizontal="center" vertical="center" wrapText="1"/>
    </xf>
    <xf numFmtId="169" fontId="226" fillId="3" borderId="27" xfId="24" applyNumberFormat="1" applyFont="1" applyFill="1" applyBorder="1" applyAlignment="1">
      <alignment horizontal="center" vertical="center" wrapText="1"/>
    </xf>
    <xf numFmtId="0" fontId="161" fillId="0" borderId="25" xfId="0" applyFont="1" applyBorder="1" applyAlignment="1">
      <alignment horizontal="center" vertical="center"/>
    </xf>
    <xf numFmtId="0" fontId="161" fillId="0" borderId="28" xfId="0" applyFont="1" applyBorder="1" applyAlignment="1">
      <alignment horizontal="center" vertical="center"/>
    </xf>
    <xf numFmtId="0" fontId="227" fillId="0" borderId="5" xfId="0" applyFont="1" applyBorder="1" applyAlignment="1">
      <alignment horizontal="center"/>
    </xf>
    <xf numFmtId="0" fontId="227" fillId="0" borderId="24" xfId="0" applyFont="1" applyBorder="1" applyAlignment="1">
      <alignment horizontal="center"/>
    </xf>
    <xf numFmtId="0" fontId="222" fillId="0" borderId="6" xfId="0" applyFont="1" applyBorder="1" applyAlignment="1">
      <alignment horizontal="center" vertical="center"/>
    </xf>
    <xf numFmtId="0" fontId="222" fillId="0" borderId="7" xfId="0" applyFont="1" applyBorder="1" applyAlignment="1">
      <alignment horizontal="center" vertical="center"/>
    </xf>
    <xf numFmtId="0" fontId="222" fillId="0" borderId="13" xfId="0" applyFont="1" applyBorder="1" applyAlignment="1">
      <alignment horizontal="center" vertical="center"/>
    </xf>
    <xf numFmtId="0" fontId="222" fillId="3" borderId="8" xfId="0" applyFont="1" applyFill="1" applyBorder="1" applyAlignment="1">
      <alignment horizontal="center" vertical="center" wrapText="1"/>
    </xf>
    <xf numFmtId="0" fontId="222" fillId="3" borderId="2" xfId="0" applyFont="1" applyFill="1" applyBorder="1" applyAlignment="1">
      <alignment horizontal="center" vertical="center" wrapText="1"/>
    </xf>
    <xf numFmtId="0" fontId="222" fillId="3" borderId="14" xfId="0" applyFont="1" applyFill="1" applyBorder="1" applyAlignment="1">
      <alignment horizontal="center" vertical="center" wrapText="1"/>
    </xf>
    <xf numFmtId="0" fontId="222" fillId="3" borderId="3" xfId="0" applyFont="1" applyFill="1" applyBorder="1" applyAlignment="1">
      <alignment horizontal="center" vertical="center" wrapText="1"/>
    </xf>
    <xf numFmtId="0" fontId="222" fillId="3" borderId="15" xfId="0" applyFont="1" applyFill="1" applyBorder="1" applyAlignment="1">
      <alignment horizontal="center" vertical="center" wrapText="1"/>
    </xf>
    <xf numFmtId="0" fontId="228" fillId="26" borderId="66" xfId="24" applyFont="1" applyFill="1" applyBorder="1" applyAlignment="1">
      <alignment horizontal="center" vertical="center" wrapText="1"/>
    </xf>
    <xf numFmtId="0" fontId="228" fillId="26" borderId="63" xfId="24" applyFont="1" applyFill="1" applyBorder="1" applyAlignment="1">
      <alignment horizontal="center" vertical="center" wrapText="1"/>
    </xf>
    <xf numFmtId="0" fontId="228" fillId="21" borderId="51" xfId="24" applyFont="1" applyFill="1" applyBorder="1" applyAlignment="1">
      <alignment horizontal="center" vertical="center" wrapText="1"/>
    </xf>
    <xf numFmtId="0" fontId="228" fillId="21" borderId="52" xfId="24" applyFont="1" applyFill="1" applyBorder="1" applyAlignment="1">
      <alignment horizontal="center" vertical="center" wrapText="1"/>
    </xf>
    <xf numFmtId="0" fontId="228" fillId="21" borderId="53" xfId="24" applyFont="1" applyFill="1" applyBorder="1" applyAlignment="1">
      <alignment horizontal="center" vertical="center" wrapText="1"/>
    </xf>
    <xf numFmtId="0" fontId="228" fillId="34" borderId="69" xfId="24" applyFont="1" applyFill="1" applyBorder="1" applyAlignment="1">
      <alignment horizontal="center" vertical="center" wrapText="1"/>
    </xf>
    <xf numFmtId="0" fontId="228" fillId="34" borderId="70" xfId="24" applyFont="1" applyFill="1" applyBorder="1" applyAlignment="1">
      <alignment horizontal="center" vertical="center" wrapText="1"/>
    </xf>
    <xf numFmtId="0" fontId="228" fillId="34" borderId="71" xfId="24" applyFont="1" applyFill="1" applyBorder="1" applyAlignment="1">
      <alignment horizontal="center" vertical="center" wrapText="1"/>
    </xf>
    <xf numFmtId="0" fontId="180" fillId="35" borderId="49" xfId="24" applyFont="1" applyFill="1" applyBorder="1" applyAlignment="1">
      <alignment horizontal="center" vertical="center" wrapText="1"/>
    </xf>
    <xf numFmtId="0" fontId="180" fillId="35" borderId="50" xfId="24" applyFont="1" applyFill="1" applyBorder="1" applyAlignment="1">
      <alignment horizontal="center" vertical="center" wrapText="1"/>
    </xf>
    <xf numFmtId="0" fontId="180" fillId="35" borderId="44" xfId="24" applyFont="1" applyFill="1" applyBorder="1" applyAlignment="1">
      <alignment horizontal="center" vertical="center" wrapText="1"/>
    </xf>
    <xf numFmtId="0" fontId="180" fillId="35" borderId="48" xfId="24" applyFont="1" applyFill="1" applyBorder="1" applyAlignment="1">
      <alignment horizontal="center" vertical="center" wrapText="1"/>
    </xf>
    <xf numFmtId="0" fontId="180" fillId="35" borderId="45" xfId="24" applyFont="1" applyFill="1" applyBorder="1" applyAlignment="1">
      <alignment horizontal="center" vertical="center" wrapText="1"/>
    </xf>
    <xf numFmtId="0" fontId="229" fillId="29" borderId="44" xfId="0" applyFont="1" applyFill="1" applyBorder="1" applyAlignment="1">
      <alignment horizontal="center" vertical="center" wrapText="1"/>
    </xf>
    <xf numFmtId="0" fontId="229" fillId="29" borderId="45" xfId="0" applyFont="1" applyFill="1" applyBorder="1" applyAlignment="1">
      <alignment horizontal="center" vertical="center" wrapText="1"/>
    </xf>
    <xf numFmtId="0" fontId="229" fillId="29" borderId="51" xfId="0" applyFont="1" applyFill="1" applyBorder="1" applyAlignment="1">
      <alignment horizontal="center" vertical="center" wrapText="1"/>
    </xf>
    <xf numFmtId="0" fontId="229" fillId="29" borderId="53" xfId="0" applyFont="1" applyFill="1" applyBorder="1" applyAlignment="1">
      <alignment horizontal="center" vertical="center" wrapText="1"/>
    </xf>
    <xf numFmtId="0" fontId="229" fillId="36" borderId="44" xfId="0" applyFont="1" applyFill="1" applyBorder="1" applyAlignment="1">
      <alignment horizontal="center" vertical="center" wrapText="1"/>
    </xf>
    <xf numFmtId="0" fontId="229" fillId="36" borderId="48" xfId="0" applyFont="1" applyFill="1" applyBorder="1" applyAlignment="1">
      <alignment horizontal="center" vertical="center" wrapText="1"/>
    </xf>
    <xf numFmtId="0" fontId="180" fillId="3" borderId="49" xfId="24" applyFont="1" applyFill="1" applyBorder="1" applyAlignment="1">
      <alignment horizontal="center" vertical="center" wrapText="1"/>
    </xf>
    <xf numFmtId="0" fontId="180" fillId="3" borderId="52" xfId="24" applyFont="1" applyFill="1" applyBorder="1" applyAlignment="1">
      <alignment horizontal="center" vertical="center" wrapText="1"/>
    </xf>
    <xf numFmtId="0" fontId="180" fillId="3" borderId="53" xfId="24" applyFont="1" applyFill="1" applyBorder="1" applyAlignment="1">
      <alignment horizontal="center" vertical="center" wrapText="1"/>
    </xf>
    <xf numFmtId="0" fontId="229" fillId="36" borderId="51" xfId="0" applyFont="1" applyFill="1" applyBorder="1" applyAlignment="1">
      <alignment horizontal="center" vertical="center" wrapText="1"/>
    </xf>
    <xf numFmtId="0" fontId="229" fillId="36" borderId="53" xfId="0" applyFont="1" applyFill="1" applyBorder="1" applyAlignment="1">
      <alignment horizontal="center" vertical="center" wrapText="1"/>
    </xf>
    <xf numFmtId="0" fontId="226" fillId="3" borderId="51" xfId="24" applyFont="1" applyFill="1" applyBorder="1" applyAlignment="1">
      <alignment horizontal="center" vertical="center" wrapText="1"/>
    </xf>
    <xf numFmtId="0" fontId="226" fillId="3" borderId="52" xfId="24" applyFont="1" applyFill="1" applyBorder="1" applyAlignment="1">
      <alignment horizontal="center" vertical="center" wrapText="1"/>
    </xf>
    <xf numFmtId="0" fontId="226" fillId="3" borderId="53" xfId="24" applyFont="1" applyFill="1" applyBorder="1" applyAlignment="1">
      <alignment horizontal="center" vertical="center" wrapText="1"/>
    </xf>
    <xf numFmtId="172" fontId="180" fillId="3" borderId="49" xfId="24" applyNumberFormat="1" applyFont="1" applyFill="1" applyBorder="1" applyAlignment="1">
      <alignment horizontal="center" vertical="center"/>
    </xf>
    <xf numFmtId="172" fontId="180" fillId="3" borderId="50" xfId="24" applyNumberFormat="1" applyFont="1" applyFill="1" applyBorder="1" applyAlignment="1">
      <alignment horizontal="center" vertical="center"/>
    </xf>
    <xf numFmtId="172" fontId="180" fillId="3" borderId="44" xfId="24" applyNumberFormat="1" applyFont="1" applyFill="1" applyBorder="1" applyAlignment="1">
      <alignment horizontal="center" vertical="center"/>
    </xf>
    <xf numFmtId="172" fontId="180" fillId="3" borderId="48" xfId="24" applyNumberFormat="1" applyFont="1" applyFill="1" applyBorder="1" applyAlignment="1">
      <alignment horizontal="center" vertical="center"/>
    </xf>
    <xf numFmtId="175" fontId="180" fillId="3" borderId="22" xfId="24" applyNumberFormat="1" applyFont="1" applyFill="1" applyBorder="1" applyAlignment="1">
      <alignment horizontal="center" vertical="center" wrapText="1"/>
    </xf>
    <xf numFmtId="175" fontId="180" fillId="3" borderId="50" xfId="24" applyNumberFormat="1" applyFont="1" applyFill="1" applyBorder="1" applyAlignment="1">
      <alignment horizontal="center" vertical="center" wrapText="1"/>
    </xf>
    <xf numFmtId="175" fontId="180" fillId="3" borderId="45" xfId="24" applyNumberFormat="1" applyFont="1" applyFill="1" applyBorder="1" applyAlignment="1">
      <alignment horizontal="center" vertical="center" wrapText="1"/>
    </xf>
    <xf numFmtId="175" fontId="180" fillId="3" borderId="48" xfId="24" applyNumberFormat="1" applyFont="1" applyFill="1" applyBorder="1" applyAlignment="1">
      <alignment horizontal="center" vertical="center" wrapText="1"/>
    </xf>
    <xf numFmtId="0" fontId="180" fillId="3" borderId="76" xfId="24" applyFont="1" applyFill="1" applyBorder="1" applyAlignment="1">
      <alignment horizontal="center" vertical="center" wrapText="1"/>
    </xf>
    <xf numFmtId="0" fontId="180" fillId="3" borderId="5" xfId="24" applyFont="1" applyFill="1" applyBorder="1" applyAlignment="1">
      <alignment horizontal="center" vertical="center" wrapText="1"/>
    </xf>
    <xf numFmtId="0" fontId="180" fillId="3" borderId="24" xfId="24" applyFont="1" applyFill="1" applyBorder="1" applyAlignment="1">
      <alignment horizontal="center" vertical="center" wrapText="1"/>
    </xf>
    <xf numFmtId="0" fontId="180" fillId="3" borderId="44" xfId="24" applyFont="1" applyFill="1" applyBorder="1" applyAlignment="1">
      <alignment horizontal="center" vertical="center" wrapText="1"/>
    </xf>
    <xf numFmtId="0" fontId="180" fillId="3" borderId="45" xfId="24" applyFont="1" applyFill="1" applyBorder="1" applyAlignment="1">
      <alignment horizontal="center" vertical="center" wrapText="1"/>
    </xf>
    <xf numFmtId="0" fontId="180" fillId="3" borderId="75" xfId="24" applyFont="1" applyFill="1" applyBorder="1" applyAlignment="1">
      <alignment horizontal="center" vertical="center" wrapText="1"/>
    </xf>
    <xf numFmtId="0" fontId="219" fillId="0" borderId="0" xfId="0" applyFont="1" applyAlignment="1">
      <alignment horizontal="center"/>
    </xf>
    <xf numFmtId="0" fontId="226" fillId="3" borderId="74" xfId="24" applyFont="1" applyFill="1" applyBorder="1" applyAlignment="1">
      <alignment horizontal="center" vertical="center" wrapText="1"/>
    </xf>
    <xf numFmtId="0" fontId="226" fillId="3" borderId="58" xfId="24" applyFont="1" applyFill="1" applyBorder="1" applyAlignment="1">
      <alignment horizontal="center" vertical="center" wrapText="1"/>
    </xf>
    <xf numFmtId="0" fontId="230" fillId="3" borderId="74" xfId="24" applyFont="1" applyFill="1" applyBorder="1" applyAlignment="1">
      <alignment horizontal="center" vertical="center" wrapText="1"/>
    </xf>
    <xf numFmtId="0" fontId="230" fillId="3" borderId="59" xfId="24" applyFont="1" applyFill="1" applyBorder="1" applyAlignment="1">
      <alignment horizontal="center" vertical="center" wrapText="1"/>
    </xf>
    <xf numFmtId="0" fontId="230" fillId="3" borderId="58" xfId="24" applyFont="1" applyFill="1" applyBorder="1" applyAlignment="1">
      <alignment horizontal="center" vertical="center" wrapText="1"/>
    </xf>
    <xf numFmtId="0" fontId="219" fillId="3" borderId="22" xfId="0" applyFont="1" applyFill="1" applyBorder="1" applyAlignment="1">
      <alignment horizontal="center" vertical="center"/>
    </xf>
    <xf numFmtId="0" fontId="226" fillId="3" borderId="2" xfId="24" applyFont="1" applyFill="1" applyBorder="1" applyAlignment="1">
      <alignment horizontal="center" vertical="center" wrapText="1"/>
    </xf>
    <xf numFmtId="0" fontId="217" fillId="9" borderId="0" xfId="0" applyFont="1" applyFill="1" applyAlignment="1">
      <alignment horizontal="center" vertical="center"/>
    </xf>
    <xf numFmtId="0" fontId="217" fillId="9" borderId="45" xfId="0" applyFont="1" applyFill="1" applyBorder="1" applyAlignment="1">
      <alignment horizontal="center" vertical="center"/>
    </xf>
    <xf numFmtId="0" fontId="223" fillId="0" borderId="49" xfId="51" applyFont="1" applyBorder="1" applyAlignment="1">
      <alignment horizontal="center" vertical="center"/>
    </xf>
    <xf numFmtId="0" fontId="223" fillId="0" borderId="22" xfId="51" applyFont="1" applyBorder="1" applyAlignment="1">
      <alignment horizontal="center" vertical="center"/>
    </xf>
    <xf numFmtId="0" fontId="223" fillId="0" borderId="0" xfId="51" applyFont="1" applyAlignment="1">
      <alignment horizontal="center" vertical="center"/>
    </xf>
    <xf numFmtId="0" fontId="223" fillId="0" borderId="50" xfId="51" applyFont="1" applyBorder="1" applyAlignment="1">
      <alignment horizontal="center" vertical="center"/>
    </xf>
    <xf numFmtId="0" fontId="217" fillId="19" borderId="51" xfId="51" applyFont="1" applyFill="1" applyBorder="1" applyAlignment="1">
      <alignment horizontal="center" vertical="center" wrapText="1"/>
    </xf>
    <xf numFmtId="0" fontId="217" fillId="19" borderId="52" xfId="51" applyFont="1" applyFill="1" applyBorder="1" applyAlignment="1">
      <alignment horizontal="center" vertical="center" wrapText="1"/>
    </xf>
    <xf numFmtId="0" fontId="217" fillId="19" borderId="53" xfId="51" applyFont="1" applyFill="1" applyBorder="1" applyAlignment="1">
      <alignment horizontal="center" vertical="center" wrapText="1"/>
    </xf>
    <xf numFmtId="0" fontId="225" fillId="0" borderId="43" xfId="0" applyFont="1" applyBorder="1" applyAlignment="1">
      <alignment horizontal="left" vertical="center" wrapText="1"/>
    </xf>
    <xf numFmtId="0" fontId="225" fillId="0" borderId="0" xfId="0" applyFont="1" applyAlignment="1">
      <alignment horizontal="left" vertical="center" wrapText="1"/>
    </xf>
    <xf numFmtId="0" fontId="218" fillId="0" borderId="43" xfId="51" applyFont="1" applyBorder="1" applyAlignment="1">
      <alignment horizontal="left" vertical="center" wrapText="1"/>
    </xf>
    <xf numFmtId="0" fontId="218" fillId="0" borderId="0" xfId="51" applyFont="1" applyAlignment="1">
      <alignment horizontal="left" vertical="center" wrapText="1"/>
    </xf>
    <xf numFmtId="0" fontId="212" fillId="19" borderId="51" xfId="51" applyFont="1" applyFill="1" applyBorder="1" applyAlignment="1">
      <alignment horizontal="center" vertical="center" wrapText="1"/>
    </xf>
    <xf numFmtId="0" fontId="212" fillId="19" borderId="52" xfId="51" applyFont="1" applyFill="1" applyBorder="1" applyAlignment="1">
      <alignment horizontal="center" vertical="center" wrapText="1"/>
    </xf>
    <xf numFmtId="0" fontId="212" fillId="19" borderId="53" xfId="51" applyFont="1" applyFill="1" applyBorder="1" applyAlignment="1">
      <alignment horizontal="center" vertical="center" wrapText="1"/>
    </xf>
    <xf numFmtId="0" fontId="224" fillId="0" borderId="49" xfId="0" applyFont="1" applyBorder="1" applyAlignment="1">
      <alignment horizontal="center" vertical="center" wrapText="1"/>
    </xf>
    <xf numFmtId="0" fontId="224" fillId="0" borderId="22" xfId="0" applyFont="1" applyBorder="1" applyAlignment="1">
      <alignment horizontal="center" vertical="center" wrapText="1"/>
    </xf>
    <xf numFmtId="0" fontId="223" fillId="3" borderId="43" xfId="51" applyFont="1" applyFill="1" applyBorder="1" applyAlignment="1">
      <alignment horizontal="left" vertical="center" wrapText="1"/>
    </xf>
    <xf numFmtId="0" fontId="223" fillId="3" borderId="0" xfId="51" applyFont="1" applyFill="1" applyAlignment="1">
      <alignment horizontal="left" vertical="center" wrapText="1"/>
    </xf>
    <xf numFmtId="0" fontId="228" fillId="3" borderId="11" xfId="24" applyFont="1" applyFill="1" applyBorder="1" applyAlignment="1">
      <alignment horizontal="left" vertical="center" wrapText="1"/>
    </xf>
    <xf numFmtId="169" fontId="226" fillId="3" borderId="74" xfId="24" applyNumberFormat="1" applyFont="1" applyFill="1" applyBorder="1" applyAlignment="1">
      <alignment horizontal="center" vertical="center" wrapText="1"/>
    </xf>
    <xf numFmtId="169" fontId="226" fillId="3" borderId="59" xfId="24" applyNumberFormat="1" applyFont="1" applyFill="1" applyBorder="1" applyAlignment="1">
      <alignment horizontal="center" vertical="center" wrapText="1"/>
    </xf>
    <xf numFmtId="0" fontId="233" fillId="9" borderId="44" xfId="51" applyFont="1" applyFill="1" applyBorder="1" applyAlignment="1">
      <alignment horizontal="left" vertical="center"/>
    </xf>
    <xf numFmtId="0" fontId="233" fillId="9" borderId="45" xfId="51" applyFont="1" applyFill="1" applyBorder="1" applyAlignment="1">
      <alignment horizontal="left" vertical="center"/>
    </xf>
    <xf numFmtId="0" fontId="226" fillId="3" borderId="59" xfId="24" applyFont="1" applyFill="1" applyBorder="1" applyAlignment="1">
      <alignment horizontal="center" vertical="center" wrapText="1"/>
    </xf>
    <xf numFmtId="0" fontId="226" fillId="3" borderId="11" xfId="24" applyFont="1" applyFill="1" applyBorder="1" applyAlignment="1">
      <alignment horizontal="center" vertical="center" wrapText="1"/>
    </xf>
    <xf numFmtId="0" fontId="219" fillId="0" borderId="43" xfId="0" applyFont="1" applyBorder="1" applyAlignment="1">
      <alignment horizontal="center"/>
    </xf>
    <xf numFmtId="0" fontId="219" fillId="0" borderId="43" xfId="0" applyFont="1" applyBorder="1" applyAlignment="1">
      <alignment horizontal="right" vertical="top"/>
    </xf>
    <xf numFmtId="0" fontId="219" fillId="0" borderId="0" xfId="0" applyFont="1" applyAlignment="1">
      <alignment horizontal="right" vertical="top"/>
    </xf>
    <xf numFmtId="0" fontId="219" fillId="0" borderId="0" xfId="0" applyFont="1" applyAlignment="1">
      <alignment horizontal="center" vertical="top"/>
    </xf>
    <xf numFmtId="0" fontId="219" fillId="3" borderId="0" xfId="0" applyFont="1" applyFill="1" applyAlignment="1">
      <alignment horizontal="center" vertical="center"/>
    </xf>
    <xf numFmtId="0" fontId="226" fillId="3" borderId="69" xfId="24" applyFont="1" applyFill="1" applyBorder="1" applyAlignment="1">
      <alignment horizontal="center" vertical="center" wrapText="1"/>
    </xf>
    <xf numFmtId="0" fontId="226" fillId="3" borderId="70" xfId="24" applyFont="1" applyFill="1" applyBorder="1" applyAlignment="1">
      <alignment horizontal="center" vertical="center" wrapText="1"/>
    </xf>
    <xf numFmtId="0" fontId="226" fillId="3" borderId="71" xfId="24" applyFont="1" applyFill="1" applyBorder="1" applyAlignment="1">
      <alignment horizontal="center" vertical="center" wrapText="1"/>
    </xf>
    <xf numFmtId="0" fontId="227" fillId="0" borderId="26" xfId="0" applyFont="1" applyBorder="1" applyAlignment="1">
      <alignment horizontal="center"/>
    </xf>
    <xf numFmtId="0" fontId="227" fillId="0" borderId="27" xfId="0" applyFont="1" applyBorder="1" applyAlignment="1">
      <alignment horizontal="center"/>
    </xf>
    <xf numFmtId="0" fontId="226" fillId="3" borderId="26" xfId="24" applyFont="1" applyFill="1" applyBorder="1" applyAlignment="1">
      <alignment horizontal="center" vertical="center" wrapText="1"/>
    </xf>
    <xf numFmtId="0" fontId="226" fillId="3" borderId="27" xfId="24" applyFont="1" applyFill="1" applyBorder="1" applyAlignment="1">
      <alignment horizontal="center" vertical="center" wrapText="1"/>
    </xf>
    <xf numFmtId="0" fontId="226" fillId="3" borderId="32" xfId="24" applyFont="1" applyFill="1" applyBorder="1" applyAlignment="1">
      <alignment horizontal="center" vertical="center" wrapText="1"/>
    </xf>
    <xf numFmtId="0" fontId="80" fillId="4" borderId="3" xfId="0" applyFont="1" applyFill="1" applyBorder="1" applyAlignment="1">
      <alignment horizontal="center" vertical="center" wrapText="1"/>
    </xf>
    <xf numFmtId="0" fontId="82" fillId="4" borderId="4" xfId="0" applyFont="1" applyFill="1" applyBorder="1" applyAlignment="1">
      <alignment horizontal="center"/>
    </xf>
    <xf numFmtId="0" fontId="80" fillId="4" borderId="3" xfId="0" applyFont="1" applyFill="1" applyBorder="1" applyAlignment="1">
      <alignment horizontal="center" vertical="center" textRotation="90" wrapText="1"/>
    </xf>
    <xf numFmtId="0" fontId="82" fillId="4" borderId="4" xfId="0" applyFont="1" applyFill="1" applyBorder="1"/>
    <xf numFmtId="0" fontId="83" fillId="3" borderId="5" xfId="0" applyFont="1" applyFill="1" applyBorder="1" applyAlignment="1">
      <alignment horizontal="center" vertical="center"/>
    </xf>
    <xf numFmtId="0" fontId="83" fillId="3" borderId="0" xfId="0" applyFont="1" applyFill="1" applyAlignment="1">
      <alignment horizontal="center" vertical="center"/>
    </xf>
    <xf numFmtId="0" fontId="80" fillId="4" borderId="4" xfId="0" applyFont="1" applyFill="1" applyBorder="1" applyAlignment="1">
      <alignment horizontal="center" vertical="center" wrapText="1"/>
    </xf>
    <xf numFmtId="1" fontId="80" fillId="3" borderId="0" xfId="0" applyNumberFormat="1" applyFont="1" applyFill="1" applyAlignment="1">
      <alignment horizontal="left" vertical="center" wrapText="1"/>
    </xf>
    <xf numFmtId="0" fontId="80" fillId="3" borderId="0" xfId="0" applyFont="1" applyFill="1" applyAlignment="1">
      <alignment horizontal="left" vertical="center" wrapText="1"/>
    </xf>
    <xf numFmtId="0" fontId="1" fillId="3" borderId="2" xfId="0" applyFont="1" applyFill="1" applyBorder="1" applyAlignment="1">
      <alignment horizontal="center" wrapText="1"/>
    </xf>
    <xf numFmtId="0" fontId="1" fillId="0" borderId="25" xfId="0" applyFont="1" applyBorder="1" applyAlignment="1">
      <alignment horizontal="center" vertical="center" wrapText="1"/>
    </xf>
  </cellXfs>
  <cellStyles count="222">
    <cellStyle name="=C:\WINNT\SYSTEM32\COMMAND.COM" xfId="45" xr:uid="{34BF4AEE-2937-498E-8EF3-8128A2F939B7}"/>
    <cellStyle name="20% - Accent1" xfId="6" builtinId="30"/>
    <cellStyle name="20% - Accent1 2" xfId="55" xr:uid="{93092C32-16DE-45B9-AE3B-90C97099BDB4}"/>
    <cellStyle name="20% - Accent1 2 2" xfId="191" xr:uid="{C3E51C6A-338F-4A57-8C3D-09016F306BF9}"/>
    <cellStyle name="20% - Accent1 2 3" xfId="124" xr:uid="{99E6DEF3-2343-4F4C-ACB4-810FB171ADFA}"/>
    <cellStyle name="20% - Accent1 3" xfId="169" xr:uid="{3E8112BB-4BB1-4ECB-917B-C129451B16F8}"/>
    <cellStyle name="20% - Accent1 4" xfId="102" xr:uid="{509E94D0-2C34-4755-812E-47CA77D1018B}"/>
    <cellStyle name="Check Cell" xfId="4" builtinId="23"/>
    <cellStyle name="Check Cell 2" xfId="46" xr:uid="{D8BBCCFE-AEA2-4CE9-B25B-1B8577DA125D}"/>
    <cellStyle name="Comma" xfId="1" builtinId="3"/>
    <cellStyle name="Comma 2" xfId="47" xr:uid="{245091D1-09B8-4BA8-8752-F38D24B9D39E}"/>
    <cellStyle name="Comma 2 2" xfId="73" xr:uid="{05BB5B1D-0B54-4F43-B2B2-9592A6626A49}"/>
    <cellStyle name="Comma 2 2 2" xfId="7" xr:uid="{00000000-0005-0000-0000-000031000000}"/>
    <cellStyle name="Comma 2 2 2 2" xfId="56" xr:uid="{D434570A-7C55-4C58-B5A1-AD1AD82FB0B1}"/>
    <cellStyle name="Comma 2 2 2 2 2" xfId="192" xr:uid="{7C21BA6C-541B-4D1D-87C1-537FE15E2760}"/>
    <cellStyle name="Comma 2 2 2 2 3" xfId="125" xr:uid="{4AE958CB-001A-4BD0-AC83-CFF1717D8E2B}"/>
    <cellStyle name="Comma 2 2 2 3" xfId="170" xr:uid="{A904B436-2ACA-4615-AAB7-B10980F3B5B1}"/>
    <cellStyle name="Comma 2 2 2 4" xfId="103" xr:uid="{0E2018DC-4AF1-40E3-84B6-32E634F72987}"/>
    <cellStyle name="Comma 2 2 3" xfId="209" xr:uid="{4C99E08F-8ECC-4034-A61E-95BCDCB3BCFD}"/>
    <cellStyle name="Comma 2 2 4" xfId="142" xr:uid="{9E43DF21-AFE0-49F8-9AA0-E7E1CA9AD51D}"/>
    <cellStyle name="Comma 2 3" xfId="186" xr:uid="{78ADCB3E-8DF4-40E2-A127-16F2BC44ECA8}"/>
    <cellStyle name="Comma 2 3 2" xfId="8" xr:uid="{00000000-0005-0000-0000-000032000000}"/>
    <cellStyle name="Comma 2 3 2 2" xfId="57" xr:uid="{BA4062BD-6A62-4B70-8368-27FA5484004B}"/>
    <cellStyle name="Comma 2 3 2 2 2" xfId="193" xr:uid="{20B67957-38A2-4D78-9332-7643376C9680}"/>
    <cellStyle name="Comma 2 3 2 2 3" xfId="126" xr:uid="{C418D6C1-2652-40D4-86F0-7BB39A979C78}"/>
    <cellStyle name="Comma 2 4" xfId="119" xr:uid="{55906368-BA06-4407-A595-6163F6A2FC81}"/>
    <cellStyle name="Comma 29" xfId="9" xr:uid="{00000000-0005-0000-0000-000033000000}"/>
    <cellStyle name="Comma 29 2" xfId="58" xr:uid="{3284283F-D801-49B8-B106-C98D9501A877}"/>
    <cellStyle name="Comma 29 2 2" xfId="194" xr:uid="{9B997887-8D14-4F4B-AC15-CBA37E79A91B}"/>
    <cellStyle name="Comma 29 2 3" xfId="127" xr:uid="{3910DB3B-8FB8-41D8-813C-2318359D89D7}"/>
    <cellStyle name="Comma 29 3" xfId="171" xr:uid="{DC2E3911-24DF-4ED0-9F8B-0181DB332F39}"/>
    <cellStyle name="Comma 29 4" xfId="104" xr:uid="{D1E98715-D8C2-4068-937F-1A37C6F3CCB8}"/>
    <cellStyle name="Comma 3" xfId="52" xr:uid="{318257CA-6551-4121-8841-3128BD964E50}"/>
    <cellStyle name="Comma 3 2" xfId="188" xr:uid="{0DC979A0-40D2-491C-A650-2E2129BCA0BF}"/>
    <cellStyle name="Comma 3 3" xfId="121" xr:uid="{8C3E3ED7-944B-481F-8055-D3CA79DE07F0}"/>
    <cellStyle name="Comma 4" xfId="166" xr:uid="{44362C2A-2442-49EC-909F-9F19664C91F8}"/>
    <cellStyle name="Comma 5" xfId="99" xr:uid="{F0205B8C-963E-4552-9DAF-A04EF5434DCC}"/>
    <cellStyle name="Currency" xfId="2" builtinId="4"/>
    <cellStyle name="Currency 2" xfId="53" xr:uid="{5134FE78-97A0-423A-AE9C-64D9E12D3576}"/>
    <cellStyle name="Currency 2 2" xfId="97" xr:uid="{99117DCD-58FF-4F66-BCCA-D279DAF36B16}"/>
    <cellStyle name="Currency 2 2 2" xfId="189" xr:uid="{2B007348-B332-4A10-AE66-973A9D0035F4}"/>
    <cellStyle name="Currency 2 3" xfId="122" xr:uid="{95968B39-263A-4BAC-9C5E-807B36054F55}"/>
    <cellStyle name="Currency 3" xfId="167" xr:uid="{6C17C248-EC12-4654-A3E4-0D8D23357BE9}"/>
    <cellStyle name="Currency 4" xfId="100" xr:uid="{7B00EBD0-832D-4B8F-9E05-BD59402F5BD5}"/>
    <cellStyle name="Good" xfId="5" builtinId="26"/>
    <cellStyle name="Hyperlink" xfId="50" builtinId="8"/>
    <cellStyle name="Normal" xfId="0" builtinId="0"/>
    <cellStyle name="Normal 10" xfId="31" xr:uid="{D2567756-9119-4FE3-BA40-9AD771D5493D}"/>
    <cellStyle name="Normal 10 2" xfId="10" xr:uid="{00000000-0005-0000-0000-000034000000}"/>
    <cellStyle name="Normal 10 3" xfId="76" xr:uid="{15804449-5724-4DB2-8D19-239D3D5AF353}"/>
    <cellStyle name="Normal 10 3 2" xfId="212" xr:uid="{3070DD80-48D1-4523-BEAD-03B6A0DBD65A}"/>
    <cellStyle name="Normal 10 3 3" xfId="145" xr:uid="{977DC746-1F28-4478-9528-6A8C2DDC7F75}"/>
    <cellStyle name="Normal 10 4" xfId="63" xr:uid="{D8F605EA-4C83-4F7A-8DAC-54EBE3138941}"/>
    <cellStyle name="Normal 10 4 2" xfId="199" xr:uid="{33ED2D61-0791-4984-AEF5-A759B5346861}"/>
    <cellStyle name="Normal 10 4 3" xfId="132" xr:uid="{8BC4806A-54F0-4261-913E-42E711C11CD6}"/>
    <cellStyle name="Normal 10 5" xfId="87" xr:uid="{1CE1468A-2517-4D80-81A5-A9A62B05EE27}"/>
    <cellStyle name="Normal 10 5 2" xfId="156" xr:uid="{01A6A219-D056-4FFD-9A8D-275CCE2B49B3}"/>
    <cellStyle name="Normal 10 6" xfId="176" xr:uid="{832625A4-1709-4BC1-8943-C14387F98DC8}"/>
    <cellStyle name="Normal 10 7" xfId="109" xr:uid="{7CE8E4D4-5F53-457F-8CEA-82A5EBE69C76}"/>
    <cellStyle name="Normal 11" xfId="49" xr:uid="{2DD2E029-B88E-43BC-A7B8-614FE94AE8EB}"/>
    <cellStyle name="Normal 11 2" xfId="11" xr:uid="{00000000-0005-0000-0000-000035000000}"/>
    <cellStyle name="Normal 12" xfId="30" xr:uid="{7BCE2A68-F273-4274-A066-6B84FE569121}"/>
    <cellStyle name="Normal 12 2" xfId="62" xr:uid="{6D4B3D60-C80A-43F4-90FA-FF4ED9C32D85}"/>
    <cellStyle name="Normal 12 2 2" xfId="198" xr:uid="{943A8F2F-ED92-4082-AFBE-305B95EF0FC5}"/>
    <cellStyle name="Normal 12 2 3" xfId="131" xr:uid="{14CAA914-D821-4215-8CAF-4CDF3D96EB7A}"/>
    <cellStyle name="Normal 12 3" xfId="175" xr:uid="{3CF7448A-38DD-4BAA-B58D-D3257C5CA3C7}"/>
    <cellStyle name="Normal 12 4" xfId="108" xr:uid="{F57BD47D-4363-419D-8D3D-81970CBD42DB}"/>
    <cellStyle name="Normal 13" xfId="75" xr:uid="{CD6374DB-3C9D-4BDF-AF81-E1D136FC309E}"/>
    <cellStyle name="Normal 13 2" xfId="12" xr:uid="{00000000-0005-0000-0000-000036000000}"/>
    <cellStyle name="Normal 13 3" xfId="211" xr:uid="{BBDC3987-C568-4B5E-81DC-35D9BF3CD52A}"/>
    <cellStyle name="Normal 13 4" xfId="144" xr:uid="{04A6C70F-A9CC-4F22-860F-0EE5A6CEF194}"/>
    <cellStyle name="Normal 14" xfId="13" xr:uid="{00000000-0005-0000-0000-000037000000}"/>
    <cellStyle name="Normal 15" xfId="86" xr:uid="{6C1936A3-8B63-4861-872E-9AA784B3CCEE}"/>
    <cellStyle name="Normal 15 2" xfId="155" xr:uid="{0AF10D59-1C51-4F99-AAED-6D50B587234C}"/>
    <cellStyle name="Normal 16" xfId="98" xr:uid="{DC7E531B-02AA-4D42-AC0E-A6E9995F08BE}"/>
    <cellStyle name="Normal 17" xfId="32" xr:uid="{3A61A67E-AE39-428F-B759-757971D202D8}"/>
    <cellStyle name="Normal 17 2" xfId="77" xr:uid="{A2D97F82-240B-4FDC-A1F2-D3B699FD088D}"/>
    <cellStyle name="Normal 17 2 2" xfId="213" xr:uid="{E3512241-33A7-4EBD-BFDD-04E3CF8DD4C1}"/>
    <cellStyle name="Normal 17 2 3" xfId="146" xr:uid="{DCBE434A-F207-45A8-86A2-2796E1FFE96C}"/>
    <cellStyle name="Normal 17 3" xfId="64" xr:uid="{90E1E312-F31C-421A-B2FE-DD0650F65D00}"/>
    <cellStyle name="Normal 17 3 2" xfId="200" xr:uid="{B576B246-5E04-4653-A56E-183F8DD616D2}"/>
    <cellStyle name="Normal 17 3 3" xfId="133" xr:uid="{EEDDAC63-7E0A-4634-85D5-6C9F30ACBAEC}"/>
    <cellStyle name="Normal 17 4" xfId="88" xr:uid="{7CA04E38-ACF4-4790-8344-2B9E8424441E}"/>
    <cellStyle name="Normal 17 4 2" xfId="157" xr:uid="{EBD8FE46-5BFA-4799-948F-4F459F8FB789}"/>
    <cellStyle name="Normal 17 5" xfId="177" xr:uid="{E7947BEC-0A7D-4D24-84F9-AF657C3475AE}"/>
    <cellStyle name="Normal 17 6" xfId="110" xr:uid="{188788A8-000F-4B96-BF21-749DB4E5329C}"/>
    <cellStyle name="Normal 18" xfId="33" xr:uid="{FAA132D2-8184-4FF2-9622-E2DADA8473DA}"/>
    <cellStyle name="Normal 18 2" xfId="78" xr:uid="{B90A72C3-4D01-459F-8850-01BFCD94C908}"/>
    <cellStyle name="Normal 18 2 2" xfId="214" xr:uid="{FBAEC549-B78B-4527-B750-B31A6CB12C0E}"/>
    <cellStyle name="Normal 18 2 3" xfId="147" xr:uid="{3B527DE2-8662-4617-9F0A-BC40CB694135}"/>
    <cellStyle name="Normal 18 3" xfId="65" xr:uid="{48D33AC7-7F91-4BA7-95DC-62EB88F14EEA}"/>
    <cellStyle name="Normal 18 3 2" xfId="201" xr:uid="{BB1451BF-79DA-4BE3-B97F-4D6A8EEB270F}"/>
    <cellStyle name="Normal 18 3 3" xfId="134" xr:uid="{CA55994A-6B67-47D3-9193-099C5B101387}"/>
    <cellStyle name="Normal 18 4" xfId="89" xr:uid="{F930BC16-D692-45B7-BFF4-3D4855AF7B45}"/>
    <cellStyle name="Normal 18 4 2" xfId="158" xr:uid="{C7E7931D-41B9-4514-B8C0-93061764751B}"/>
    <cellStyle name="Normal 18 5" xfId="178" xr:uid="{357D40AE-2626-48BF-A804-246B8B231C57}"/>
    <cellStyle name="Normal 18 6" xfId="111" xr:uid="{3B78B231-7D0E-40C0-984A-3E96755E5111}"/>
    <cellStyle name="Normal 19" xfId="34" xr:uid="{0C2472A0-BD30-4547-9BF8-8343B710AC75}"/>
    <cellStyle name="Normal 19 2" xfId="79" xr:uid="{42401B9C-5226-4386-BEE4-E528ADC46A72}"/>
    <cellStyle name="Normal 19 2 2" xfId="215" xr:uid="{6CC451A3-7077-4806-BD3E-41EB392D33FC}"/>
    <cellStyle name="Normal 19 2 3" xfId="148" xr:uid="{F4ACE8A7-CE74-4EE6-804C-8B9A2A7EDCC0}"/>
    <cellStyle name="Normal 19 3" xfId="66" xr:uid="{9D92DA5D-B59B-4130-BB2D-69667ECBFCD6}"/>
    <cellStyle name="Normal 19 3 2" xfId="202" xr:uid="{3D5070DF-6ADC-4BFB-A9EE-81610DD34FA3}"/>
    <cellStyle name="Normal 19 3 3" xfId="135" xr:uid="{341E3E55-8076-494E-BC67-0F6FF607FC6C}"/>
    <cellStyle name="Normal 19 4" xfId="90" xr:uid="{AD9E052F-4CA8-493D-B72F-FA21DA49212A}"/>
    <cellStyle name="Normal 19 4 2" xfId="159" xr:uid="{A451F9C0-BF28-4AEA-9B85-F467A0E51787}"/>
    <cellStyle name="Normal 19 5" xfId="179" xr:uid="{EFB00371-C1B3-4749-B02A-FCE573B3B391}"/>
    <cellStyle name="Normal 19 6" xfId="112" xr:uid="{AFAB2EAE-F611-4C36-AAD2-41CAA9F49134}"/>
    <cellStyle name="Normal 2" xfId="14" xr:uid="{00000000-0005-0000-0000-000038000000}"/>
    <cellStyle name="Normal 2 2" xfId="15" xr:uid="{00000000-0005-0000-0000-000039000000}"/>
    <cellStyle name="Normal 2 2 2 3" xfId="16" xr:uid="{00000000-0005-0000-0000-00003A000000}"/>
    <cellStyle name="Normal 2 3" xfId="17" xr:uid="{00000000-0005-0000-0000-00003B000000}"/>
    <cellStyle name="Normal 2 3 9" xfId="18" xr:uid="{00000000-0005-0000-0000-00003C000000}"/>
    <cellStyle name="Normal 2 4" xfId="19" xr:uid="{00000000-0005-0000-0000-00003D000000}"/>
    <cellStyle name="Normal 2 5" xfId="59" xr:uid="{F756BD52-7F98-49DA-A6F3-5524F2E7400B}"/>
    <cellStyle name="Normal 2 5 2" xfId="195" xr:uid="{9A27E888-B1D4-4BB0-B353-2EF5C7FDF2C4}"/>
    <cellStyle name="Normal 2 5 3" xfId="128" xr:uid="{7CAEE5D3-33AC-44B4-8525-A86BA1E9CC79}"/>
    <cellStyle name="Normal 2 6" xfId="172" xr:uid="{5663A04A-9CF1-435F-A3D4-C4EC11386314}"/>
    <cellStyle name="Normal 2 7" xfId="105" xr:uid="{E223874F-9581-49C5-83B5-77FE08632BAE}"/>
    <cellStyle name="Normal 23 3" xfId="20" xr:uid="{00000000-0005-0000-0000-00003E000000}"/>
    <cellStyle name="Normal 23 3 2" xfId="60" xr:uid="{87D05025-CCAD-47AD-A7DE-1A48CDF092EE}"/>
    <cellStyle name="Normal 23 3 2 2" xfId="196" xr:uid="{DA97A109-0D62-41CA-A677-7538FA951166}"/>
    <cellStyle name="Normal 23 3 2 3" xfId="129" xr:uid="{391B6F1F-1755-4F60-AB6C-7DF397EA539A}"/>
    <cellStyle name="Normal 23 3 3" xfId="173" xr:uid="{86537AF5-FDE1-48C8-8370-0DE20CABCD86}"/>
    <cellStyle name="Normal 23 3 4" xfId="106" xr:uid="{309E276B-D53C-4E64-8947-D5A35887A262}"/>
    <cellStyle name="Normal 3" xfId="35" xr:uid="{356D9BB4-068B-476C-AA8F-5FDCDF681893}"/>
    <cellStyle name="Normal 3 2" xfId="21" xr:uid="{00000000-0005-0000-0000-00003F000000}"/>
    <cellStyle name="Normal 3 2 2" xfId="36" xr:uid="{6605F81C-BA7B-4E4E-B095-9517995909ED}"/>
    <cellStyle name="Normal 4" xfId="22" xr:uid="{00000000-0005-0000-0000-000040000000}"/>
    <cellStyle name="Normal 4 2" xfId="48" xr:uid="{6A44957A-5A08-4DC6-BD43-C8118342C1DF}"/>
    <cellStyle name="Normal 4 2 2" xfId="23" xr:uid="{00000000-0005-0000-0000-000041000000}"/>
    <cellStyle name="Normal 4 3" xfId="37" xr:uid="{F4FEF335-3491-4536-A71A-8FAE89158BD1}"/>
    <cellStyle name="Normal 4 3 2" xfId="67" xr:uid="{EB4A5644-FB91-44AA-B685-63A9AA02EEDC}"/>
    <cellStyle name="Normal 4 3 2 2" xfId="203" xr:uid="{609C4EDE-71B3-47FB-A372-D6244D30F2A0}"/>
    <cellStyle name="Normal 4 3 2 3" xfId="136" xr:uid="{845890B8-28D1-421E-A2AB-897B2416A498}"/>
    <cellStyle name="Normal 4 3 3" xfId="180" xr:uid="{1A3ADAE8-7F0E-49C7-A796-33E191A469AE}"/>
    <cellStyle name="Normal 4 3 4" xfId="113" xr:uid="{D67DDE1A-C9D0-45C8-97E7-C960E4DD3D37}"/>
    <cellStyle name="Normal 4 4" xfId="80" xr:uid="{9F30DF80-64E0-485E-9B77-142B91484013}"/>
    <cellStyle name="Normal 4 4 2" xfId="216" xr:uid="{4761A351-C289-48DB-B705-2C6D65C320B9}"/>
    <cellStyle name="Normal 4 4 3" xfId="149" xr:uid="{32F2CB31-8050-4216-8DDA-AEECA607E165}"/>
    <cellStyle name="Normal 4 5" xfId="61" xr:uid="{7C11C93E-74E6-46C8-8030-36AD6D08EEFC}"/>
    <cellStyle name="Normal 4 5 2" xfId="197" xr:uid="{D1A61F42-2A22-46F1-BE5A-AD42A3EC8647}"/>
    <cellStyle name="Normal 4 5 3" xfId="130" xr:uid="{F55D1DF7-C744-4E8E-A908-C6187E386E09}"/>
    <cellStyle name="Normal 4 6" xfId="91" xr:uid="{76C02D5F-48A1-417D-8A6A-BD8BCB370E77}"/>
    <cellStyle name="Normal 4 6 2" xfId="160" xr:uid="{B66714F1-B0A2-4757-B9C5-4629B9188A9E}"/>
    <cellStyle name="Normal 4 7" xfId="174" xr:uid="{35901AFB-4E18-495D-837F-7293ED801F90}"/>
    <cellStyle name="Normal 4 8" xfId="107" xr:uid="{DD870B53-769C-4005-9780-A0244114C0AB}"/>
    <cellStyle name="Normal 5" xfId="38" xr:uid="{A821EC11-2E82-4A00-8396-A0847C92244F}"/>
    <cellStyle name="Normal 5 2" xfId="44" xr:uid="{89725383-F161-4EE0-BC24-A5DB482B5AD0}"/>
    <cellStyle name="Normal 5 3" xfId="24" xr:uid="{00000000-0005-0000-0000-000042000000}"/>
    <cellStyle name="Normal 6" xfId="25" xr:uid="{00000000-0005-0000-0000-000043000000}"/>
    <cellStyle name="Normal 6 2" xfId="26" xr:uid="{00000000-0005-0000-0000-000044000000}"/>
    <cellStyle name="Normal 6 3" xfId="39" xr:uid="{6FA01C22-C58C-42C9-9B9C-559D448B81C7}"/>
    <cellStyle name="Normal 6 3 2" xfId="68" xr:uid="{83573EB7-6DF7-451C-B5ED-3364A1128AB6}"/>
    <cellStyle name="Normal 6 3 2 2" xfId="204" xr:uid="{50F7B5B2-0852-4E59-BB71-8273CF005154}"/>
    <cellStyle name="Normal 6 3 2 3" xfId="137" xr:uid="{9FB51D79-FAB5-4908-AA82-0ABAEFA56889}"/>
    <cellStyle name="Normal 6 3 3" xfId="181" xr:uid="{E0F37EE5-BEC2-46F5-AF8B-F03E94C0162B}"/>
    <cellStyle name="Normal 6 3 4" xfId="114" xr:uid="{8E21D71C-8247-4F41-B22C-3CD717127F1B}"/>
    <cellStyle name="Normal 6 4" xfId="81" xr:uid="{E2552BA3-70D3-4821-9518-27B8343B34F0}"/>
    <cellStyle name="Normal 6 4 2" xfId="217" xr:uid="{515A5E73-36EA-4A9C-B494-0182ABB54ABB}"/>
    <cellStyle name="Normal 6 4 3" xfId="150" xr:uid="{400F004F-5890-4C46-9918-07B6EBEE8EF5}"/>
    <cellStyle name="Normal 6 5" xfId="92" xr:uid="{D3163134-D41D-47FD-840E-23C66891A268}"/>
    <cellStyle name="Normal 6 5 2" xfId="161" xr:uid="{9527D270-42F3-4E6F-ACB0-D50A289D87EB}"/>
    <cellStyle name="Normal 7" xfId="40" xr:uid="{830D6DEA-C205-4B2C-80A9-DCCA2BF98C6A}"/>
    <cellStyle name="Normal 7 2" xfId="82" xr:uid="{A62F0988-7CFF-40D7-BF9D-F359A77983F3}"/>
    <cellStyle name="Normal 7 2 2" xfId="218" xr:uid="{C43AD33E-1051-4433-9097-C86FE57B8FA2}"/>
    <cellStyle name="Normal 7 2 3" xfId="151" xr:uid="{2234816D-8A1F-4B6A-88F1-EEC33F11AC30}"/>
    <cellStyle name="Normal 7 3" xfId="51" xr:uid="{BEA6E505-4B0A-43C6-A758-6DA27B9288BD}"/>
    <cellStyle name="Normal 7 3 2" xfId="74" xr:uid="{E35044A5-3BD2-4254-81E2-417C597F15BF}"/>
    <cellStyle name="Normal 7 3 2 2" xfId="210" xr:uid="{9A81756B-778B-4031-A985-0BFC71A83049}"/>
    <cellStyle name="Normal 7 3 2 3" xfId="143" xr:uid="{AEAF3A60-4B05-4EE8-AA9D-F2AC19E4A43B}"/>
    <cellStyle name="Normal 7 3 3" xfId="187" xr:uid="{E1D1598A-F604-4E07-80DB-007EC2938B77}"/>
    <cellStyle name="Normal 7 3 4" xfId="120" xr:uid="{E904E43A-F902-4D23-80D9-3E4BD16D09DC}"/>
    <cellStyle name="Normal 7 4" xfId="69" xr:uid="{D994B090-3512-493E-8DA1-2CCF03084344}"/>
    <cellStyle name="Normal 7 4 2" xfId="205" xr:uid="{74866925-7CA4-423C-9586-4786CF021E3B}"/>
    <cellStyle name="Normal 7 4 3" xfId="138" xr:uid="{A260C4D1-15D7-4DDA-96EB-E2E7F4CDCF35}"/>
    <cellStyle name="Normal 7 5" xfId="93" xr:uid="{49D192B7-BD69-414A-BAF4-E5871236FB06}"/>
    <cellStyle name="Normal 7 5 2" xfId="162" xr:uid="{0AC3489E-8917-4D91-A7E1-354B7C9A6A1E}"/>
    <cellStyle name="Normal 7 6" xfId="182" xr:uid="{38C7BC55-C1C0-4D41-B88B-2B8109CDB64F}"/>
    <cellStyle name="Normal 7 7" xfId="115" xr:uid="{F5046F14-3E86-4630-B674-2B0E1297488A}"/>
    <cellStyle name="Normal 8" xfId="41" xr:uid="{1D0548D7-B338-44DC-A06B-FF5452568E1D}"/>
    <cellStyle name="Normal 8 2" xfId="27" xr:uid="{00000000-0005-0000-0000-000045000000}"/>
    <cellStyle name="Normal 8 3" xfId="83" xr:uid="{4704501A-514D-4FBC-8E3D-0C8A9E392359}"/>
    <cellStyle name="Normal 8 3 2" xfId="219" xr:uid="{D16FE1E8-86C1-4227-A23B-A75D515EDDCE}"/>
    <cellStyle name="Normal 8 3 3" xfId="152" xr:uid="{E430A03C-5222-4083-B09E-9F4AC7DD0756}"/>
    <cellStyle name="Normal 8 4" xfId="70" xr:uid="{37EC214B-741C-4C0A-A556-8ECD552063D7}"/>
    <cellStyle name="Normal 8 4 2" xfId="206" xr:uid="{08864964-63D7-4D23-A86B-51DAAEB36038}"/>
    <cellStyle name="Normal 8 4 3" xfId="139" xr:uid="{FED3CAE8-591B-4C6C-8EAD-FC45582CC9FE}"/>
    <cellStyle name="Normal 8 5" xfId="94" xr:uid="{052CE092-32CC-4434-82A7-7A88F454DF04}"/>
    <cellStyle name="Normal 8 5 2" xfId="163" xr:uid="{81EDB364-128F-47AD-A60A-49BECA7246FE}"/>
    <cellStyle name="Normal 8 6" xfId="183" xr:uid="{7624737D-3502-4F1E-9940-48626F93A1D0}"/>
    <cellStyle name="Normal 8 7" xfId="116" xr:uid="{82F70662-E6D5-4C57-812E-CC6AFB9C9E82}"/>
    <cellStyle name="Normal 9" xfId="42" xr:uid="{A03CB35C-55EF-4B9E-B505-94E080F332AA}"/>
    <cellStyle name="Normal 9 2" xfId="28" xr:uid="{00000000-0005-0000-0000-000046000000}"/>
    <cellStyle name="Normal 9 2 2" xfId="43" xr:uid="{0A0D74B9-F231-4D29-BCB7-743D98B5186D}"/>
    <cellStyle name="Normal 9 2 2 2" xfId="72" xr:uid="{5C6443EF-0424-418D-9945-B55A1D52A5D1}"/>
    <cellStyle name="Normal 9 2 2 2 2" xfId="208" xr:uid="{A97F5782-934A-4FF4-B7BF-3129A4D8EBA1}"/>
    <cellStyle name="Normal 9 2 2 2 3" xfId="141" xr:uid="{00182F3F-B3A3-4CCA-B0DB-A2581EAE26F4}"/>
    <cellStyle name="Normal 9 2 2 3" xfId="185" xr:uid="{8CD5A5B8-664B-4615-8736-A2D9980ADA2E}"/>
    <cellStyle name="Normal 9 2 2 4" xfId="118" xr:uid="{30775651-C251-44CC-88CE-80F904A63406}"/>
    <cellStyle name="Normal 9 2 3" xfId="85" xr:uid="{EB40CAFA-C199-42BC-B367-E2CCDE56D197}"/>
    <cellStyle name="Normal 9 2 3 2" xfId="221" xr:uid="{1DA2F153-23E6-4F4B-8CDB-5457781993E5}"/>
    <cellStyle name="Normal 9 2 3 3" xfId="154" xr:uid="{4CEDED1A-6F5B-4A8E-8EDD-A41ED459EEBD}"/>
    <cellStyle name="Normal 9 2 4" xfId="96" xr:uid="{534D9504-A838-43D0-9E2F-2F42847AB20F}"/>
    <cellStyle name="Normal 9 2 4 2" xfId="165" xr:uid="{EB87FE2D-F9CD-456B-88C6-32FAA24B38CD}"/>
    <cellStyle name="Normal 9 3" xfId="84" xr:uid="{DB72956B-1B41-4BD8-8668-5B45C9ED0CE5}"/>
    <cellStyle name="Normal 9 3 2" xfId="220" xr:uid="{9D8DEE3A-3BEA-4359-B31D-FA2EA06D40A9}"/>
    <cellStyle name="Normal 9 3 3" xfId="153" xr:uid="{71C4B734-8F3C-4E04-A61A-6597486E94B0}"/>
    <cellStyle name="Normal 9 4" xfId="71" xr:uid="{E1C20C1A-659A-4049-8DB5-E2C9544F1855}"/>
    <cellStyle name="Normal 9 4 2" xfId="207" xr:uid="{AB2A17C2-2D3F-43EA-ACAF-334A3EED913C}"/>
    <cellStyle name="Normal 9 4 3" xfId="140" xr:uid="{DCC16984-6A44-4A69-80DA-3EE977D03A07}"/>
    <cellStyle name="Normal 9 5" xfId="95" xr:uid="{37DCDF09-7D60-4CAB-868B-F09BEF2B1BF1}"/>
    <cellStyle name="Normal 9 5 2" xfId="164" xr:uid="{9CB46217-BA1C-4765-8EFA-61A0F31421B9}"/>
    <cellStyle name="Normal 9 6" xfId="184" xr:uid="{F520D491-3E30-46A7-A020-91CC0CA33EB5}"/>
    <cellStyle name="Normal 9 7" xfId="117" xr:uid="{073CE013-6D80-4087-BC70-F69FC4C1C0FB}"/>
    <cellStyle name="Percent" xfId="3" builtinId="5"/>
    <cellStyle name="Percent 2" xfId="29" xr:uid="{00000000-0005-0000-0000-000047000000}"/>
    <cellStyle name="Percent 3" xfId="54" xr:uid="{35A8CD5D-03EC-4F65-9B6E-02954737441C}"/>
    <cellStyle name="Percent 3 2" xfId="190" xr:uid="{1D84C499-B6B2-4FE0-80C8-97F817C3E4F3}"/>
    <cellStyle name="Percent 3 3" xfId="123" xr:uid="{CACA413A-C3F3-4602-A884-AB830D6FF5CB}"/>
    <cellStyle name="Percent 4" xfId="168" xr:uid="{4986A46A-915D-4261-BE19-48A0A674B768}"/>
    <cellStyle name="Percent 5" xfId="101" xr:uid="{7E093CB6-CA06-4DE3-88A9-7C3319623126}"/>
  </cellStyles>
  <dxfs count="300">
    <dxf>
      <font>
        <color rgb="FF9C0006"/>
      </font>
      <fill>
        <patternFill>
          <bgColor rgb="FFFFC7CE"/>
        </patternFill>
      </fill>
    </dxf>
    <dxf>
      <fill>
        <patternFill patternType="solid">
          <bgColor rgb="FF00B050"/>
        </patternFill>
      </fill>
    </dxf>
    <dxf>
      <fill>
        <patternFill patternType="solid">
          <bgColor rgb="FF00B050"/>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indexed="20"/>
      </font>
      <fill>
        <patternFill>
          <bgColor indexed="45"/>
        </patternFill>
      </fill>
    </dxf>
    <dxf>
      <font>
        <color indexed="20"/>
      </font>
      <fill>
        <patternFill>
          <bgColor indexed="45"/>
        </patternFill>
      </fill>
    </dxf>
    <dxf>
      <font>
        <color indexed="20"/>
      </font>
      <fill>
        <patternFill>
          <bgColor indexed="45"/>
        </patternFill>
      </fill>
    </dxf>
    <dxf>
      <font>
        <color indexed="20"/>
      </font>
      <fill>
        <patternFill>
          <bgColor indexed="45"/>
        </patternFill>
      </fill>
    </dxf>
    <dxf>
      <font>
        <color indexed="20"/>
      </font>
      <fill>
        <patternFill>
          <bgColor indexed="45"/>
        </patternFill>
      </fill>
    </dxf>
    <dxf>
      <font>
        <color indexed="20"/>
      </font>
      <fill>
        <patternFill>
          <bgColor indexed="45"/>
        </patternFill>
      </fill>
    </dxf>
    <dxf>
      <font>
        <color indexed="20"/>
      </font>
      <fill>
        <patternFill>
          <bgColor indexed="45"/>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indexed="20"/>
      </font>
      <fill>
        <patternFill>
          <bgColor indexed="45"/>
        </patternFill>
      </fill>
    </dxf>
    <dxf>
      <font>
        <color indexed="20"/>
      </font>
      <fill>
        <patternFill>
          <bgColor indexed="45"/>
        </patternFill>
      </fill>
    </dxf>
    <dxf>
      <font>
        <color indexed="20"/>
      </font>
      <fill>
        <patternFill>
          <bgColor indexed="45"/>
        </patternFill>
      </fill>
    </dxf>
    <dxf>
      <font>
        <color indexed="20"/>
      </font>
      <fill>
        <patternFill>
          <bgColor indexed="45"/>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indexed="20"/>
      </font>
      <fill>
        <patternFill>
          <bgColor indexed="45"/>
        </patternFill>
      </fill>
    </dxf>
    <dxf>
      <font>
        <color indexed="20"/>
      </font>
      <fill>
        <patternFill>
          <bgColor indexed="45"/>
        </patternFill>
      </fill>
    </dxf>
    <dxf>
      <font>
        <color indexed="20"/>
      </font>
      <fill>
        <patternFill>
          <bgColor indexed="45"/>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patternType="solid">
          <bgColor rgb="FF00B050"/>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s>
  <tableStyles count="0" defaultTableStyle="TableStyleMedium2" defaultPivotStyle="PivotStyleLight16"/>
  <colors>
    <mruColors>
      <color rgb="FF009242"/>
      <color rgb="FFF4BAC6"/>
      <color rgb="FF66FFFF"/>
      <color rgb="FFFF3300"/>
      <color rgb="FFCC99FF"/>
      <color rgb="FF00003E"/>
      <color rgb="FF003366"/>
      <color rgb="FFFF33CC"/>
      <color rgb="FFFF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theme" Target="theme/theme1.xml"/><Relationship Id="rId21" Type="http://schemas.openxmlformats.org/officeDocument/2006/relationships/worksheet" Target="worksheets/sheet21.xml"/><Relationship Id="rId34" Type="http://schemas.openxmlformats.org/officeDocument/2006/relationships/externalLink" Target="externalLinks/externalLink1.xml"/><Relationship Id="rId42" Type="http://schemas.openxmlformats.org/officeDocument/2006/relationships/calcChain" Target="calcChain.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41"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externalLink" Target="externalLinks/externalLink4.xml"/><Relationship Id="rId40"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externalLink" Target="externalLinks/externalLink3.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externalLink" Target="externalLinks/externalLink2.xml"/><Relationship Id="rId43" Type="http://schemas.openxmlformats.org/officeDocument/2006/relationships/customXml" Target="../customXml/item1.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externalLink" Target="externalLinks/externalLink5.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3" Type="http://schemas.openxmlformats.org/officeDocument/2006/relationships/image" Target="../media/image4.jpeg"/><Relationship Id="rId2" Type="http://schemas.openxmlformats.org/officeDocument/2006/relationships/image" Target="../media/image3.jpeg"/><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3" Type="http://schemas.openxmlformats.org/officeDocument/2006/relationships/image" Target="../media/image4.jpeg"/><Relationship Id="rId2" Type="http://schemas.openxmlformats.org/officeDocument/2006/relationships/image" Target="../media/image3.jpeg"/><Relationship Id="rId1" Type="http://schemas.openxmlformats.org/officeDocument/2006/relationships/image" Target="../media/image2.png"/></Relationships>
</file>

<file path=xl/drawings/_rels/drawing4.xml.rels><?xml version="1.0" encoding="UTF-8" standalone="yes"?>
<Relationships xmlns="http://schemas.openxmlformats.org/package/2006/relationships"><Relationship Id="rId3" Type="http://schemas.openxmlformats.org/officeDocument/2006/relationships/image" Target="../media/image7.png"/><Relationship Id="rId2" Type="http://schemas.openxmlformats.org/officeDocument/2006/relationships/image" Target="../media/image6.png"/><Relationship Id="rId1" Type="http://schemas.openxmlformats.org/officeDocument/2006/relationships/image" Target="../media/image5.emf"/></Relationships>
</file>

<file path=xl/drawings/_rels/drawing5.xml.rels><?xml version="1.0" encoding="UTF-8" standalone="yes"?>
<Relationships xmlns="http://schemas.openxmlformats.org/package/2006/relationships"><Relationship Id="rId3" Type="http://schemas.openxmlformats.org/officeDocument/2006/relationships/image" Target="../media/image7.png"/><Relationship Id="rId2" Type="http://schemas.openxmlformats.org/officeDocument/2006/relationships/image" Target="../media/image6.png"/><Relationship Id="rId1" Type="http://schemas.openxmlformats.org/officeDocument/2006/relationships/image" Target="../media/image5.emf"/></Relationships>
</file>

<file path=xl/drawings/_rels/drawing7.xml.rels><?xml version="1.0" encoding="UTF-8" standalone="yes"?>
<Relationships xmlns="http://schemas.openxmlformats.org/package/2006/relationships"><Relationship Id="rId3" Type="http://schemas.openxmlformats.org/officeDocument/2006/relationships/image" Target="../media/image10.png"/><Relationship Id="rId2" Type="http://schemas.openxmlformats.org/officeDocument/2006/relationships/image" Target="../media/image9.png"/><Relationship Id="rId1" Type="http://schemas.openxmlformats.org/officeDocument/2006/relationships/image" Target="../media/image8.jpeg"/></Relationships>
</file>

<file path=xl/drawings/_rels/drawing8.xml.rels><?xml version="1.0" encoding="UTF-8" standalone="yes"?>
<Relationships xmlns="http://schemas.openxmlformats.org/package/2006/relationships"><Relationship Id="rId3" Type="http://schemas.openxmlformats.org/officeDocument/2006/relationships/image" Target="../media/image10.png"/><Relationship Id="rId2" Type="http://schemas.openxmlformats.org/officeDocument/2006/relationships/image" Target="../media/image9.png"/><Relationship Id="rId1" Type="http://schemas.openxmlformats.org/officeDocument/2006/relationships/image" Target="../media/image8.jpeg"/></Relationships>
</file>

<file path=xl/drawings/_rels/drawing9.xml.rels><?xml version="1.0" encoding="UTF-8" standalone="yes"?>
<Relationships xmlns="http://schemas.openxmlformats.org/package/2006/relationships"><Relationship Id="rId3" Type="http://schemas.openxmlformats.org/officeDocument/2006/relationships/image" Target="../media/image4.jpeg"/><Relationship Id="rId2" Type="http://schemas.openxmlformats.org/officeDocument/2006/relationships/image" Target="../media/image3.jpeg"/><Relationship Id="rId1" Type="http://schemas.openxmlformats.org/officeDocument/2006/relationships/image" Target="../media/image2.png"/></Relationships>
</file>

<file path=xl/drawings/_rels/drawing10.xml.rels><?xml version="1.0" encoding="UTF-8" standalone="yes"?>
<Relationships xmlns="http://schemas.openxmlformats.org/package/2006/relationships"><Relationship Id="rId1" Type="http://schemas.openxmlformats.org/officeDocument/2006/relationships/image" Target="../media/image3.jpeg"/></Relationships>
</file>

<file path=xl/drawings/_rels/drawing11.xml.rels><?xml version="1.0" encoding="UTF-8" standalone="yes"?>
<Relationships xmlns="http://schemas.openxmlformats.org/package/2006/relationships"><Relationship Id="rId3" Type="http://schemas.openxmlformats.org/officeDocument/2006/relationships/image" Target="../media/image8.png"/><Relationship Id="rId2" Type="http://schemas.openxmlformats.org/officeDocument/2006/relationships/customXml" Target="../ink/ink1.xml"/><Relationship Id="rId1" Type="http://schemas.openxmlformats.org/officeDocument/2006/relationships/image" Target="../media/image10.png"/></Relationships>
</file>

<file path=xl/drawings/drawing1.xml><?xml version="1.0" encoding="utf-8"?>
<xdr:wsDr xmlns:xdr="http://schemas.openxmlformats.org/drawingml/2006/spreadsheetDrawing" xmlns:a="http://schemas.openxmlformats.org/drawingml/2006/main">
  <xdr:twoCellAnchor editAs="oneCell">
    <xdr:from>
      <xdr:col>0</xdr:col>
      <xdr:colOff>116416</xdr:colOff>
      <xdr:row>0</xdr:row>
      <xdr:rowOff>57504</xdr:rowOff>
    </xdr:from>
    <xdr:to>
      <xdr:col>1</xdr:col>
      <xdr:colOff>174512</xdr:colOff>
      <xdr:row>2</xdr:row>
      <xdr:rowOff>240596</xdr:rowOff>
    </xdr:to>
    <xdr:pic>
      <xdr:nvPicPr>
        <xdr:cNvPr id="4" name="Picture 6" descr="RPG LOGO">
          <a:extLst>
            <a:ext uri="{FF2B5EF4-FFF2-40B4-BE49-F238E27FC236}">
              <a16:creationId xmlns:a16="http://schemas.microsoft.com/office/drawing/2014/main" id="{9CCDBAF8-C23C-4D07-B3E3-78AF965D1C6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a:off x="116416" y="57504"/>
          <a:ext cx="667696" cy="55139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xdr:twoCellAnchor>
    <xdr:from>
      <xdr:col>7</xdr:col>
      <xdr:colOff>157032</xdr:colOff>
      <xdr:row>202</xdr:row>
      <xdr:rowOff>127660</xdr:rowOff>
    </xdr:from>
    <xdr:to>
      <xdr:col>7</xdr:col>
      <xdr:colOff>423732</xdr:colOff>
      <xdr:row>204</xdr:row>
      <xdr:rowOff>127660</xdr:rowOff>
    </xdr:to>
    <xdr:sp macro="" textlink="">
      <xdr:nvSpPr>
        <xdr:cNvPr id="2" name="Line 327">
          <a:extLst>
            <a:ext uri="{FF2B5EF4-FFF2-40B4-BE49-F238E27FC236}">
              <a16:creationId xmlns:a16="http://schemas.microsoft.com/office/drawing/2014/main" id="{00000000-0008-0000-0900-000002000000}"/>
            </a:ext>
          </a:extLst>
        </xdr:cNvPr>
        <xdr:cNvSpPr>
          <a:spLocks noChangeShapeType="1"/>
        </xdr:cNvSpPr>
      </xdr:nvSpPr>
      <xdr:spPr>
        <a:xfrm flipH="1">
          <a:off x="4766945" y="38630860"/>
          <a:ext cx="266700" cy="38735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11</xdr:col>
      <xdr:colOff>133828</xdr:colOff>
      <xdr:row>200</xdr:row>
      <xdr:rowOff>40012</xdr:rowOff>
    </xdr:from>
    <xdr:to>
      <xdr:col>11</xdr:col>
      <xdr:colOff>400528</xdr:colOff>
      <xdr:row>202</xdr:row>
      <xdr:rowOff>59062</xdr:rowOff>
    </xdr:to>
    <xdr:sp macro="" textlink="">
      <xdr:nvSpPr>
        <xdr:cNvPr id="3" name="Line 328">
          <a:extLst>
            <a:ext uri="{FF2B5EF4-FFF2-40B4-BE49-F238E27FC236}">
              <a16:creationId xmlns:a16="http://schemas.microsoft.com/office/drawing/2014/main" id="{00000000-0008-0000-0900-000003000000}"/>
            </a:ext>
          </a:extLst>
        </xdr:cNvPr>
        <xdr:cNvSpPr>
          <a:spLocks noChangeShapeType="1"/>
        </xdr:cNvSpPr>
      </xdr:nvSpPr>
      <xdr:spPr>
        <a:xfrm flipH="1">
          <a:off x="7258050" y="38146355"/>
          <a:ext cx="266700" cy="415925"/>
        </a:xfrm>
        <a:prstGeom prst="line">
          <a:avLst/>
        </a:prstGeom>
        <a:noFill/>
        <a:ln w="3810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11</xdr:col>
      <xdr:colOff>40797</xdr:colOff>
      <xdr:row>200</xdr:row>
      <xdr:rowOff>6828</xdr:rowOff>
    </xdr:from>
    <xdr:to>
      <xdr:col>11</xdr:col>
      <xdr:colOff>307497</xdr:colOff>
      <xdr:row>202</xdr:row>
      <xdr:rowOff>4404</xdr:rowOff>
    </xdr:to>
    <xdr:sp macro="" textlink="">
      <xdr:nvSpPr>
        <xdr:cNvPr id="4" name="Line 328">
          <a:extLst>
            <a:ext uri="{FF2B5EF4-FFF2-40B4-BE49-F238E27FC236}">
              <a16:creationId xmlns:a16="http://schemas.microsoft.com/office/drawing/2014/main" id="{00000000-0008-0000-0900-000004000000}"/>
            </a:ext>
          </a:extLst>
        </xdr:cNvPr>
        <xdr:cNvSpPr>
          <a:spLocks noChangeShapeType="1"/>
        </xdr:cNvSpPr>
      </xdr:nvSpPr>
      <xdr:spPr>
        <a:xfrm flipH="1">
          <a:off x="7165340" y="38112700"/>
          <a:ext cx="266700" cy="394335"/>
        </a:xfrm>
        <a:prstGeom prst="line">
          <a:avLst/>
        </a:prstGeom>
        <a:noFill/>
        <a:ln w="3810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4</xdr:col>
      <xdr:colOff>75267</xdr:colOff>
      <xdr:row>206</xdr:row>
      <xdr:rowOff>128725</xdr:rowOff>
    </xdr:from>
    <xdr:to>
      <xdr:col>4</xdr:col>
      <xdr:colOff>242984</xdr:colOff>
      <xdr:row>208</xdr:row>
      <xdr:rowOff>97132</xdr:rowOff>
    </xdr:to>
    <xdr:sp macro="" textlink="">
      <xdr:nvSpPr>
        <xdr:cNvPr id="5" name="AutoShape 301">
          <a:extLst>
            <a:ext uri="{FF2B5EF4-FFF2-40B4-BE49-F238E27FC236}">
              <a16:creationId xmlns:a16="http://schemas.microsoft.com/office/drawing/2014/main" id="{00000000-0008-0000-0900-000005000000}"/>
            </a:ext>
          </a:extLst>
        </xdr:cNvPr>
        <xdr:cNvSpPr>
          <a:spLocks noChangeArrowheads="1"/>
        </xdr:cNvSpPr>
      </xdr:nvSpPr>
      <xdr:spPr>
        <a:xfrm rot="7084349">
          <a:off x="2714625" y="39471600"/>
          <a:ext cx="336550" cy="167640"/>
        </a:xfrm>
        <a:prstGeom prst="wave">
          <a:avLst>
            <a:gd name="adj1" fmla="val 13005"/>
            <a:gd name="adj2" fmla="val 0"/>
          </a:avLst>
        </a:prstGeom>
        <a:solidFill>
          <a:srgbClr val="CCFFFF"/>
        </a:solidFill>
        <a:ln w="9525">
          <a:solidFill>
            <a:srgbClr val="000000"/>
          </a:solidFill>
          <a:round/>
        </a:ln>
      </xdr:spPr>
    </xdr:sp>
    <xdr:clientData/>
  </xdr:twoCellAnchor>
  <xdr:twoCellAnchor>
    <xdr:from>
      <xdr:col>7</xdr:col>
      <xdr:colOff>236194</xdr:colOff>
      <xdr:row>208</xdr:row>
      <xdr:rowOff>103211</xdr:rowOff>
    </xdr:from>
    <xdr:to>
      <xdr:col>7</xdr:col>
      <xdr:colOff>412246</xdr:colOff>
      <xdr:row>210</xdr:row>
      <xdr:rowOff>147305</xdr:rowOff>
    </xdr:to>
    <xdr:sp macro="" textlink="">
      <xdr:nvSpPr>
        <xdr:cNvPr id="6" name="AutoShape 410">
          <a:extLst>
            <a:ext uri="{FF2B5EF4-FFF2-40B4-BE49-F238E27FC236}">
              <a16:creationId xmlns:a16="http://schemas.microsoft.com/office/drawing/2014/main" id="{00000000-0008-0000-0900-000006000000}"/>
            </a:ext>
          </a:extLst>
        </xdr:cNvPr>
        <xdr:cNvSpPr>
          <a:spLocks noChangeArrowheads="1"/>
        </xdr:cNvSpPr>
      </xdr:nvSpPr>
      <xdr:spPr>
        <a:xfrm rot="7297720">
          <a:off x="4727575" y="39848155"/>
          <a:ext cx="412750" cy="175895"/>
        </a:xfrm>
        <a:prstGeom prst="wave">
          <a:avLst>
            <a:gd name="adj1" fmla="val 13005"/>
            <a:gd name="adj2" fmla="val 0"/>
          </a:avLst>
        </a:prstGeom>
        <a:solidFill>
          <a:srgbClr val="3366FF"/>
        </a:solidFill>
        <a:ln w="9525">
          <a:solidFill>
            <a:srgbClr val="000000"/>
          </a:solidFill>
          <a:round/>
        </a:ln>
      </xdr:spPr>
    </xdr:sp>
    <xdr:clientData/>
  </xdr:twoCellAnchor>
  <xdr:twoCellAnchor editAs="oneCell">
    <xdr:from>
      <xdr:col>16</xdr:col>
      <xdr:colOff>142551</xdr:colOff>
      <xdr:row>202</xdr:row>
      <xdr:rowOff>135416</xdr:rowOff>
    </xdr:from>
    <xdr:to>
      <xdr:col>16</xdr:col>
      <xdr:colOff>450912</xdr:colOff>
      <xdr:row>204</xdr:row>
      <xdr:rowOff>71245</xdr:rowOff>
    </xdr:to>
    <xdr:pic>
      <xdr:nvPicPr>
        <xdr:cNvPr id="7" name="Picture 6">
          <a:extLst>
            <a:ext uri="{FF2B5EF4-FFF2-40B4-BE49-F238E27FC236}">
              <a16:creationId xmlns:a16="http://schemas.microsoft.com/office/drawing/2014/main" id="{00000000-0008-0000-0900-000007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a:off x="10410190" y="38638480"/>
          <a:ext cx="308610" cy="32321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11</xdr:col>
      <xdr:colOff>264392</xdr:colOff>
      <xdr:row>208</xdr:row>
      <xdr:rowOff>119688</xdr:rowOff>
    </xdr:from>
    <xdr:to>
      <xdr:col>11</xdr:col>
      <xdr:colOff>457586</xdr:colOff>
      <xdr:row>210</xdr:row>
      <xdr:rowOff>127463</xdr:rowOff>
    </xdr:to>
    <xdr:sp macro="" textlink="">
      <xdr:nvSpPr>
        <xdr:cNvPr id="8" name="Parallelogram 7">
          <a:extLst>
            <a:ext uri="{FF2B5EF4-FFF2-40B4-BE49-F238E27FC236}">
              <a16:creationId xmlns:a16="http://schemas.microsoft.com/office/drawing/2014/main" id="{00000000-0008-0000-0900-000008000000}"/>
            </a:ext>
          </a:extLst>
        </xdr:cNvPr>
        <xdr:cNvSpPr/>
      </xdr:nvSpPr>
      <xdr:spPr>
        <a:xfrm rot="1440000">
          <a:off x="7388860" y="39746555"/>
          <a:ext cx="193040" cy="375920"/>
        </a:xfrm>
        <a:prstGeom prst="parallelogram">
          <a:avLst/>
        </a:prstGeom>
      </xdr:spPr>
      <xdr:style>
        <a:lnRef idx="2">
          <a:schemeClr val="dk1">
            <a:shade val="50000"/>
          </a:schemeClr>
        </a:lnRef>
        <a:fillRef idx="1">
          <a:schemeClr val="dk1"/>
        </a:fillRef>
        <a:effectRef idx="0">
          <a:schemeClr val="dk1"/>
        </a:effectRef>
        <a:fontRef idx="minor">
          <a:schemeClr val="lt1"/>
        </a:fontRef>
      </xdr:style>
      <xdr:txBody>
        <a:bodyPr vertOverflow="clip" horzOverflow="clip" rtlCol="0" anchor="t"/>
        <a:lstStyle/>
        <a:p>
          <a:pPr algn="l"/>
          <a:endParaRPr lang="en-US" sz="1100"/>
        </a:p>
      </xdr:txBody>
    </xdr:sp>
    <xdr:clientData/>
  </xdr:twoCellAnchor>
  <xdr:twoCellAnchor>
    <xdr:from>
      <xdr:col>11</xdr:col>
      <xdr:colOff>265280</xdr:colOff>
      <xdr:row>208</xdr:row>
      <xdr:rowOff>136020</xdr:rowOff>
    </xdr:from>
    <xdr:to>
      <xdr:col>11</xdr:col>
      <xdr:colOff>461973</xdr:colOff>
      <xdr:row>210</xdr:row>
      <xdr:rowOff>103775</xdr:rowOff>
    </xdr:to>
    <xdr:cxnSp macro="">
      <xdr:nvCxnSpPr>
        <xdr:cNvPr id="9" name="Straight Connector 8">
          <a:extLst>
            <a:ext uri="{FF2B5EF4-FFF2-40B4-BE49-F238E27FC236}">
              <a16:creationId xmlns:a16="http://schemas.microsoft.com/office/drawing/2014/main" id="{00000000-0008-0000-0900-000009000000}"/>
            </a:ext>
          </a:extLst>
        </xdr:cNvPr>
        <xdr:cNvCxnSpPr/>
      </xdr:nvCxnSpPr>
      <xdr:spPr>
        <a:xfrm flipH="1">
          <a:off x="7389495" y="39763065"/>
          <a:ext cx="196850" cy="335915"/>
        </a:xfrm>
        <a:prstGeom prst="line">
          <a:avLst/>
        </a:prstGeom>
        <a:ln>
          <a:solidFill>
            <a:schemeClr val="bg1"/>
          </a:solidFill>
          <a:prstDash val="sysDash"/>
        </a:ln>
      </xdr:spPr>
      <xdr:style>
        <a:lnRef idx="2">
          <a:schemeClr val="accent6"/>
        </a:lnRef>
        <a:fillRef idx="0">
          <a:schemeClr val="accent6"/>
        </a:fillRef>
        <a:effectRef idx="1">
          <a:schemeClr val="accent6"/>
        </a:effectRef>
        <a:fontRef idx="minor">
          <a:schemeClr val="tx1"/>
        </a:fontRef>
      </xdr:style>
    </xdr:cxnSp>
    <xdr:clientData/>
  </xdr:twoCellAnchor>
  <xdr:twoCellAnchor>
    <xdr:from>
      <xdr:col>5</xdr:col>
      <xdr:colOff>4572</xdr:colOff>
      <xdr:row>194</xdr:row>
      <xdr:rowOff>78147</xdr:rowOff>
    </xdr:from>
    <xdr:to>
      <xdr:col>6</xdr:col>
      <xdr:colOff>0</xdr:colOff>
      <xdr:row>196</xdr:row>
      <xdr:rowOff>0</xdr:rowOff>
    </xdr:to>
    <xdr:sp macro="" textlink="">
      <xdr:nvSpPr>
        <xdr:cNvPr id="10" name="Isosceles Triangle 9">
          <a:extLst>
            <a:ext uri="{FF2B5EF4-FFF2-40B4-BE49-F238E27FC236}">
              <a16:creationId xmlns:a16="http://schemas.microsoft.com/office/drawing/2014/main" id="{00000000-0008-0000-0900-00000A000000}"/>
            </a:ext>
          </a:extLst>
        </xdr:cNvPr>
        <xdr:cNvSpPr/>
      </xdr:nvSpPr>
      <xdr:spPr>
        <a:xfrm>
          <a:off x="3357245" y="37022405"/>
          <a:ext cx="624205" cy="299720"/>
        </a:xfrm>
        <a:prstGeom prst="triangle">
          <a:avLst/>
        </a:prstGeom>
        <a:solidFill>
          <a:schemeClr val="accent6">
            <a:lumMod val="75000"/>
          </a:schemeClr>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solidFill>
              <a:srgbClr val="FF0000"/>
            </a:solidFill>
          </a:endParaRPr>
        </a:p>
      </xdr:txBody>
    </xdr:sp>
    <xdr:clientData/>
  </xdr:twoCellAnchor>
  <xdr:twoCellAnchor>
    <xdr:from>
      <xdr:col>7</xdr:col>
      <xdr:colOff>4572</xdr:colOff>
      <xdr:row>194</xdr:row>
      <xdr:rowOff>78147</xdr:rowOff>
    </xdr:from>
    <xdr:to>
      <xdr:col>8</xdr:col>
      <xdr:colOff>0</xdr:colOff>
      <xdr:row>195</xdr:row>
      <xdr:rowOff>192447</xdr:rowOff>
    </xdr:to>
    <xdr:sp macro="" textlink="">
      <xdr:nvSpPr>
        <xdr:cNvPr id="11" name="Isosceles Triangle 10">
          <a:extLst>
            <a:ext uri="{FF2B5EF4-FFF2-40B4-BE49-F238E27FC236}">
              <a16:creationId xmlns:a16="http://schemas.microsoft.com/office/drawing/2014/main" id="{00000000-0008-0000-0900-00000B000000}"/>
            </a:ext>
          </a:extLst>
        </xdr:cNvPr>
        <xdr:cNvSpPr/>
      </xdr:nvSpPr>
      <xdr:spPr>
        <a:xfrm>
          <a:off x="4614545" y="37022405"/>
          <a:ext cx="624205" cy="298450"/>
        </a:xfrm>
        <a:prstGeom prst="triangle">
          <a:avLst/>
        </a:prstGeom>
        <a:solidFill>
          <a:schemeClr val="accent6">
            <a:lumMod val="60000"/>
            <a:lumOff val="40000"/>
          </a:schemeClr>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194</xdr:row>
      <xdr:rowOff>78147</xdr:rowOff>
    </xdr:from>
    <xdr:to>
      <xdr:col>10</xdr:col>
      <xdr:colOff>0</xdr:colOff>
      <xdr:row>195</xdr:row>
      <xdr:rowOff>192447</xdr:rowOff>
    </xdr:to>
    <xdr:sp macro="" textlink="">
      <xdr:nvSpPr>
        <xdr:cNvPr id="12" name="Isosceles Triangle 11">
          <a:extLst>
            <a:ext uri="{FF2B5EF4-FFF2-40B4-BE49-F238E27FC236}">
              <a16:creationId xmlns:a16="http://schemas.microsoft.com/office/drawing/2014/main" id="{00000000-0008-0000-0900-00000C000000}"/>
            </a:ext>
          </a:extLst>
        </xdr:cNvPr>
        <xdr:cNvSpPr/>
      </xdr:nvSpPr>
      <xdr:spPr>
        <a:xfrm>
          <a:off x="5871845" y="37022405"/>
          <a:ext cx="624205" cy="298450"/>
        </a:xfrm>
        <a:prstGeom prst="triangle">
          <a:avLst/>
        </a:prstGeom>
        <a:solidFill>
          <a:schemeClr val="accent6">
            <a:lumMod val="75000"/>
          </a:schemeClr>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284789</xdr:colOff>
      <xdr:row>194</xdr:row>
      <xdr:rowOff>45487</xdr:rowOff>
    </xdr:from>
    <xdr:to>
      <xdr:col>7</xdr:col>
      <xdr:colOff>338667</xdr:colOff>
      <xdr:row>194</xdr:row>
      <xdr:rowOff>138545</xdr:rowOff>
    </xdr:to>
    <xdr:sp macro="" textlink="">
      <xdr:nvSpPr>
        <xdr:cNvPr id="13" name="Freeform 1071">
          <a:extLst>
            <a:ext uri="{FF2B5EF4-FFF2-40B4-BE49-F238E27FC236}">
              <a16:creationId xmlns:a16="http://schemas.microsoft.com/office/drawing/2014/main" id="{00000000-0008-0000-0900-00000D000000}"/>
            </a:ext>
          </a:extLst>
        </xdr:cNvPr>
        <xdr:cNvSpPr/>
      </xdr:nvSpPr>
      <xdr:spPr>
        <a:xfrm>
          <a:off x="3637280" y="36989385"/>
          <a:ext cx="1311275" cy="93345"/>
        </a:xfrm>
        <a:custGeom>
          <a:avLst/>
          <a:gdLst>
            <a:gd name="connsiteX0" fmla="*/ 0 w 1209675"/>
            <a:gd name="connsiteY0" fmla="*/ 42862 h 114299"/>
            <a:gd name="connsiteX1" fmla="*/ 609600 w 1209675"/>
            <a:gd name="connsiteY1" fmla="*/ 109537 h 114299"/>
            <a:gd name="connsiteX2" fmla="*/ 1209675 w 1209675"/>
            <a:gd name="connsiteY2" fmla="*/ 14287 h 114299"/>
          </a:gdLst>
          <a:ahLst/>
          <a:cxnLst>
            <a:cxn ang="0">
              <a:pos x="connsiteX0" y="connsiteY0"/>
            </a:cxn>
            <a:cxn ang="0">
              <a:pos x="connsiteX1" y="connsiteY1"/>
            </a:cxn>
            <a:cxn ang="0">
              <a:pos x="connsiteX2" y="connsiteY2"/>
            </a:cxn>
          </a:cxnLst>
          <a:rect l="l" t="t" r="r" b="b"/>
          <a:pathLst>
            <a:path w="1209675" h="114299">
              <a:moveTo>
                <a:pt x="0" y="42862"/>
              </a:moveTo>
              <a:cubicBezTo>
                <a:pt x="203994" y="78580"/>
                <a:pt x="407988" y="114299"/>
                <a:pt x="609600" y="109537"/>
              </a:cubicBezTo>
              <a:cubicBezTo>
                <a:pt x="811212" y="104775"/>
                <a:pt x="1117600" y="0"/>
                <a:pt x="1209675" y="14287"/>
              </a:cubicBezTo>
            </a:path>
          </a:pathLst>
        </a:custGeom>
      </xdr:spPr>
      <xdr:style>
        <a:lnRef idx="2">
          <a:schemeClr val="dk1"/>
        </a:lnRef>
        <a:fillRef idx="0">
          <a:schemeClr val="dk1"/>
        </a:fillRef>
        <a:effectRef idx="1">
          <a:schemeClr val="dk1"/>
        </a:effectRef>
        <a:fontRef idx="minor">
          <a:schemeClr val="tx1"/>
        </a:fontRef>
      </xdr:style>
      <xdr:txBody>
        <a:bodyPr rtlCol="0" anchor="ctr"/>
        <a:lstStyle/>
        <a:p>
          <a:pPr algn="ctr"/>
          <a:endParaRPr lang="en-US" sz="1100"/>
        </a:p>
      </xdr:txBody>
    </xdr:sp>
    <xdr:clientData/>
  </xdr:twoCellAnchor>
  <xdr:twoCellAnchor>
    <xdr:from>
      <xdr:col>7</xdr:col>
      <xdr:colOff>284788</xdr:colOff>
      <xdr:row>194</xdr:row>
      <xdr:rowOff>23091</xdr:rowOff>
    </xdr:from>
    <xdr:to>
      <xdr:col>9</xdr:col>
      <xdr:colOff>374843</xdr:colOff>
      <xdr:row>195</xdr:row>
      <xdr:rowOff>9496</xdr:rowOff>
    </xdr:to>
    <xdr:sp macro="" textlink="">
      <xdr:nvSpPr>
        <xdr:cNvPr id="14" name="Freeform 1072">
          <a:extLst>
            <a:ext uri="{FF2B5EF4-FFF2-40B4-BE49-F238E27FC236}">
              <a16:creationId xmlns:a16="http://schemas.microsoft.com/office/drawing/2014/main" id="{00000000-0008-0000-0900-00000E000000}"/>
            </a:ext>
          </a:extLst>
        </xdr:cNvPr>
        <xdr:cNvSpPr/>
      </xdr:nvSpPr>
      <xdr:spPr>
        <a:xfrm>
          <a:off x="4894580" y="36967160"/>
          <a:ext cx="1347470" cy="170180"/>
        </a:xfrm>
        <a:custGeom>
          <a:avLst/>
          <a:gdLst>
            <a:gd name="connsiteX0" fmla="*/ 0 w 1219200"/>
            <a:gd name="connsiteY0" fmla="*/ 41275 h 176212"/>
            <a:gd name="connsiteX1" fmla="*/ 657225 w 1219200"/>
            <a:gd name="connsiteY1" fmla="*/ 174625 h 176212"/>
            <a:gd name="connsiteX2" fmla="*/ 1219200 w 1219200"/>
            <a:gd name="connsiteY2" fmla="*/ 31750 h 176212"/>
          </a:gdLst>
          <a:ahLst/>
          <a:cxnLst>
            <a:cxn ang="0">
              <a:pos x="connsiteX0" y="connsiteY0"/>
            </a:cxn>
            <a:cxn ang="0">
              <a:pos x="connsiteX1" y="connsiteY1"/>
            </a:cxn>
            <a:cxn ang="0">
              <a:pos x="connsiteX2" y="connsiteY2"/>
            </a:cxn>
          </a:cxnLst>
          <a:rect l="l" t="t" r="r" b="b"/>
          <a:pathLst>
            <a:path w="1219200" h="176212">
              <a:moveTo>
                <a:pt x="0" y="41275"/>
              </a:moveTo>
              <a:cubicBezTo>
                <a:pt x="227012" y="108743"/>
                <a:pt x="454025" y="176212"/>
                <a:pt x="657225" y="174625"/>
              </a:cubicBezTo>
              <a:cubicBezTo>
                <a:pt x="860425" y="173038"/>
                <a:pt x="1143000" y="0"/>
                <a:pt x="1219200" y="31750"/>
              </a:cubicBezTo>
            </a:path>
          </a:pathLst>
        </a:custGeom>
        <a:ln>
          <a:prstDash val="dash"/>
        </a:ln>
      </xdr:spPr>
      <xdr:style>
        <a:lnRef idx="2">
          <a:schemeClr val="dk1"/>
        </a:lnRef>
        <a:fillRef idx="0">
          <a:schemeClr val="dk1"/>
        </a:fillRef>
        <a:effectRef idx="1">
          <a:schemeClr val="dk1"/>
        </a:effectRef>
        <a:fontRef idx="minor">
          <a:schemeClr val="tx1"/>
        </a:fontRef>
      </xdr:style>
      <xdr:txBody>
        <a:bodyPr rtlCol="0" anchor="ctr"/>
        <a:lstStyle/>
        <a:p>
          <a:pPr marL="0" indent="0" algn="ctr"/>
          <a:endParaRPr lang="en-US" sz="1100">
            <a:solidFill>
              <a:schemeClr val="tx1"/>
            </a:solidFill>
            <a:latin typeface="+mn-lt"/>
            <a:ea typeface="+mn-ea"/>
            <a:cs typeface="+mn-cs"/>
          </a:endParaRPr>
        </a:p>
      </xdr:txBody>
    </xdr:sp>
    <xdr:clientData/>
  </xdr:twoCellAnchor>
  <xdr:oneCellAnchor>
    <xdr:from>
      <xdr:col>6</xdr:col>
      <xdr:colOff>212656</xdr:colOff>
      <xdr:row>195</xdr:row>
      <xdr:rowOff>140918</xdr:rowOff>
    </xdr:from>
    <xdr:ext cx="224509" cy="507924"/>
    <xdr:pic>
      <xdr:nvPicPr>
        <xdr:cNvPr id="15" name="Picture 14">
          <a:extLst>
            <a:ext uri="{FF2B5EF4-FFF2-40B4-BE49-F238E27FC236}">
              <a16:creationId xmlns:a16="http://schemas.microsoft.com/office/drawing/2014/main" id="{00000000-0008-0000-0900-00000F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rot="1800000" flipH="1">
          <a:off x="4193540" y="37268785"/>
          <a:ext cx="224790" cy="50800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xdr:from>
      <xdr:col>10</xdr:col>
      <xdr:colOff>123265</xdr:colOff>
      <xdr:row>196</xdr:row>
      <xdr:rowOff>11206</xdr:rowOff>
    </xdr:from>
    <xdr:to>
      <xdr:col>10</xdr:col>
      <xdr:colOff>212913</xdr:colOff>
      <xdr:row>196</xdr:row>
      <xdr:rowOff>156883</xdr:rowOff>
    </xdr:to>
    <xdr:sp macro="" textlink="">
      <xdr:nvSpPr>
        <xdr:cNvPr id="16" name="Curved Down Ribbon 1963">
          <a:extLst>
            <a:ext uri="{FF2B5EF4-FFF2-40B4-BE49-F238E27FC236}">
              <a16:creationId xmlns:a16="http://schemas.microsoft.com/office/drawing/2014/main" id="{00000000-0008-0000-0900-000010000000}"/>
            </a:ext>
          </a:extLst>
        </xdr:cNvPr>
        <xdr:cNvSpPr/>
      </xdr:nvSpPr>
      <xdr:spPr>
        <a:xfrm>
          <a:off x="6619240" y="37332920"/>
          <a:ext cx="89535" cy="146050"/>
        </a:xfrm>
        <a:prstGeom prst="ellipseRibbon">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16</xdr:col>
      <xdr:colOff>0</xdr:colOff>
      <xdr:row>194</xdr:row>
      <xdr:rowOff>0</xdr:rowOff>
    </xdr:from>
    <xdr:to>
      <xdr:col>16</xdr:col>
      <xdr:colOff>609261</xdr:colOff>
      <xdr:row>195</xdr:row>
      <xdr:rowOff>95250</xdr:rowOff>
    </xdr:to>
    <xdr:sp macro="" textlink="">
      <xdr:nvSpPr>
        <xdr:cNvPr id="17" name="Isosceles Triangle 16">
          <a:extLst>
            <a:ext uri="{FF2B5EF4-FFF2-40B4-BE49-F238E27FC236}">
              <a16:creationId xmlns:a16="http://schemas.microsoft.com/office/drawing/2014/main" id="{00000000-0008-0000-0900-000011000000}"/>
            </a:ext>
          </a:extLst>
        </xdr:cNvPr>
        <xdr:cNvSpPr/>
      </xdr:nvSpPr>
      <xdr:spPr>
        <a:xfrm>
          <a:off x="10267950" y="36944300"/>
          <a:ext cx="608965" cy="279400"/>
        </a:xfrm>
        <a:prstGeom prst="triangle">
          <a:avLst/>
        </a:prstGeom>
        <a:solidFill>
          <a:srgbClr val="00B0F0"/>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0</xdr:colOff>
      <xdr:row>197</xdr:row>
      <xdr:rowOff>0</xdr:rowOff>
    </xdr:from>
    <xdr:to>
      <xdr:col>16</xdr:col>
      <xdr:colOff>609261</xdr:colOff>
      <xdr:row>198</xdr:row>
      <xdr:rowOff>81642</xdr:rowOff>
    </xdr:to>
    <xdr:sp macro="" textlink="">
      <xdr:nvSpPr>
        <xdr:cNvPr id="18" name="Isosceles Triangle 17">
          <a:extLst>
            <a:ext uri="{FF2B5EF4-FFF2-40B4-BE49-F238E27FC236}">
              <a16:creationId xmlns:a16="http://schemas.microsoft.com/office/drawing/2014/main" id="{00000000-0008-0000-0900-000012000000}"/>
            </a:ext>
          </a:extLst>
        </xdr:cNvPr>
        <xdr:cNvSpPr/>
      </xdr:nvSpPr>
      <xdr:spPr>
        <a:xfrm>
          <a:off x="10267950" y="37525325"/>
          <a:ext cx="608965" cy="28448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204108</xdr:colOff>
      <xdr:row>197</xdr:row>
      <xdr:rowOff>95250</xdr:rowOff>
    </xdr:from>
    <xdr:to>
      <xdr:col>16</xdr:col>
      <xdr:colOff>353787</xdr:colOff>
      <xdr:row>198</xdr:row>
      <xdr:rowOff>68035</xdr:rowOff>
    </xdr:to>
    <xdr:sp macro="" textlink="">
      <xdr:nvSpPr>
        <xdr:cNvPr id="19" name="Curved Right Arrow 2121">
          <a:extLst>
            <a:ext uri="{FF2B5EF4-FFF2-40B4-BE49-F238E27FC236}">
              <a16:creationId xmlns:a16="http://schemas.microsoft.com/office/drawing/2014/main" id="{00000000-0008-0000-0900-000013000000}"/>
            </a:ext>
          </a:extLst>
        </xdr:cNvPr>
        <xdr:cNvSpPr/>
      </xdr:nvSpPr>
      <xdr:spPr>
        <a:xfrm>
          <a:off x="10471785" y="37620575"/>
          <a:ext cx="149860" cy="175895"/>
        </a:xfrm>
        <a:prstGeom prst="curvedRightArrow">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9</xdr:col>
      <xdr:colOff>244928</xdr:colOff>
      <xdr:row>195</xdr:row>
      <xdr:rowOff>13608</xdr:rowOff>
    </xdr:from>
    <xdr:to>
      <xdr:col>9</xdr:col>
      <xdr:colOff>381000</xdr:colOff>
      <xdr:row>195</xdr:row>
      <xdr:rowOff>149679</xdr:rowOff>
    </xdr:to>
    <xdr:sp macro="" textlink="">
      <xdr:nvSpPr>
        <xdr:cNvPr id="20" name="Flowchart: Connector 19">
          <a:extLst>
            <a:ext uri="{FF2B5EF4-FFF2-40B4-BE49-F238E27FC236}">
              <a16:creationId xmlns:a16="http://schemas.microsoft.com/office/drawing/2014/main" id="{00000000-0008-0000-0900-000014000000}"/>
            </a:ext>
          </a:extLst>
        </xdr:cNvPr>
        <xdr:cNvSpPr/>
      </xdr:nvSpPr>
      <xdr:spPr>
        <a:xfrm>
          <a:off x="6111875" y="37141785"/>
          <a:ext cx="136525" cy="135890"/>
        </a:xfrm>
        <a:prstGeom prst="flowChartConnector">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9</xdr:col>
      <xdr:colOff>460385</xdr:colOff>
      <xdr:row>194</xdr:row>
      <xdr:rowOff>95250</xdr:rowOff>
    </xdr:from>
    <xdr:to>
      <xdr:col>10</xdr:col>
      <xdr:colOff>217714</xdr:colOff>
      <xdr:row>195</xdr:row>
      <xdr:rowOff>44130</xdr:rowOff>
    </xdr:to>
    <xdr:cxnSp macro="">
      <xdr:nvCxnSpPr>
        <xdr:cNvPr id="21" name="Straight Arrow Connector 20">
          <a:extLst>
            <a:ext uri="{FF2B5EF4-FFF2-40B4-BE49-F238E27FC236}">
              <a16:creationId xmlns:a16="http://schemas.microsoft.com/office/drawing/2014/main" id="{00000000-0008-0000-0900-000015000000}"/>
            </a:ext>
          </a:extLst>
        </xdr:cNvPr>
        <xdr:cNvCxnSpPr>
          <a:endCxn id="12" idx="5"/>
        </xdr:cNvCxnSpPr>
      </xdr:nvCxnSpPr>
      <xdr:spPr>
        <a:xfrm flipH="1">
          <a:off x="6327775" y="37039550"/>
          <a:ext cx="385445" cy="13271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199</xdr:colOff>
      <xdr:row>204</xdr:row>
      <xdr:rowOff>50269</xdr:rowOff>
    </xdr:from>
    <xdr:to>
      <xdr:col>3</xdr:col>
      <xdr:colOff>109057</xdr:colOff>
      <xdr:row>204</xdr:row>
      <xdr:rowOff>131915</xdr:rowOff>
    </xdr:to>
    <xdr:sp macro="" textlink="">
      <xdr:nvSpPr>
        <xdr:cNvPr id="22" name="Oval 21">
          <a:extLst>
            <a:ext uri="{FF2B5EF4-FFF2-40B4-BE49-F238E27FC236}">
              <a16:creationId xmlns:a16="http://schemas.microsoft.com/office/drawing/2014/main" id="{00000000-0008-0000-0900-000016000000}"/>
            </a:ext>
          </a:extLst>
        </xdr:cNvPr>
        <xdr:cNvSpPr/>
      </xdr:nvSpPr>
      <xdr:spPr>
        <a:xfrm flipH="1">
          <a:off x="1885950" y="38940740"/>
          <a:ext cx="108585" cy="81280"/>
        </a:xfrm>
        <a:prstGeom prst="ellipse">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152599</xdr:colOff>
      <xdr:row>205</xdr:row>
      <xdr:rowOff>45787</xdr:rowOff>
    </xdr:from>
    <xdr:to>
      <xdr:col>3</xdr:col>
      <xdr:colOff>261457</xdr:colOff>
      <xdr:row>205</xdr:row>
      <xdr:rowOff>127433</xdr:rowOff>
    </xdr:to>
    <xdr:sp macro="" textlink="">
      <xdr:nvSpPr>
        <xdr:cNvPr id="23" name="Oval 22">
          <a:extLst>
            <a:ext uri="{FF2B5EF4-FFF2-40B4-BE49-F238E27FC236}">
              <a16:creationId xmlns:a16="http://schemas.microsoft.com/office/drawing/2014/main" id="{00000000-0008-0000-0900-000017000000}"/>
            </a:ext>
          </a:extLst>
        </xdr:cNvPr>
        <xdr:cNvSpPr/>
      </xdr:nvSpPr>
      <xdr:spPr>
        <a:xfrm flipH="1">
          <a:off x="2038350" y="39120445"/>
          <a:ext cx="108585" cy="81280"/>
        </a:xfrm>
        <a:prstGeom prst="ellipse">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4</xdr:col>
      <xdr:colOff>4572</xdr:colOff>
      <xdr:row>8</xdr:row>
      <xdr:rowOff>86085</xdr:rowOff>
    </xdr:from>
    <xdr:to>
      <xdr:col>5</xdr:col>
      <xdr:colOff>0</xdr:colOff>
      <xdr:row>10</xdr:row>
      <xdr:rowOff>8297</xdr:rowOff>
    </xdr:to>
    <xdr:sp macro="" textlink="">
      <xdr:nvSpPr>
        <xdr:cNvPr id="25" name="Isosceles Triangle 24">
          <a:extLst>
            <a:ext uri="{FF2B5EF4-FFF2-40B4-BE49-F238E27FC236}">
              <a16:creationId xmlns:a16="http://schemas.microsoft.com/office/drawing/2014/main" id="{00000000-0008-0000-0900-000019000000}"/>
            </a:ext>
          </a:extLst>
        </xdr:cNvPr>
        <xdr:cNvSpPr/>
      </xdr:nvSpPr>
      <xdr:spPr>
        <a:xfrm>
          <a:off x="2728595" y="1568450"/>
          <a:ext cx="624205" cy="30035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8</xdr:row>
      <xdr:rowOff>78147</xdr:rowOff>
    </xdr:from>
    <xdr:to>
      <xdr:col>7</xdr:col>
      <xdr:colOff>0</xdr:colOff>
      <xdr:row>9</xdr:row>
      <xdr:rowOff>192447</xdr:rowOff>
    </xdr:to>
    <xdr:sp macro="" textlink="">
      <xdr:nvSpPr>
        <xdr:cNvPr id="26" name="Isosceles Triangle 25">
          <a:extLst>
            <a:ext uri="{FF2B5EF4-FFF2-40B4-BE49-F238E27FC236}">
              <a16:creationId xmlns:a16="http://schemas.microsoft.com/office/drawing/2014/main" id="{00000000-0008-0000-0900-00001A000000}"/>
            </a:ext>
          </a:extLst>
        </xdr:cNvPr>
        <xdr:cNvSpPr/>
      </xdr:nvSpPr>
      <xdr:spPr>
        <a:xfrm>
          <a:off x="398589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8</xdr:row>
      <xdr:rowOff>78147</xdr:rowOff>
    </xdr:from>
    <xdr:to>
      <xdr:col>9</xdr:col>
      <xdr:colOff>0</xdr:colOff>
      <xdr:row>9</xdr:row>
      <xdr:rowOff>192447</xdr:rowOff>
    </xdr:to>
    <xdr:sp macro="" textlink="">
      <xdr:nvSpPr>
        <xdr:cNvPr id="27" name="Isosceles Triangle 26">
          <a:extLst>
            <a:ext uri="{FF2B5EF4-FFF2-40B4-BE49-F238E27FC236}">
              <a16:creationId xmlns:a16="http://schemas.microsoft.com/office/drawing/2014/main" id="{00000000-0008-0000-0900-00001B000000}"/>
            </a:ext>
          </a:extLst>
        </xdr:cNvPr>
        <xdr:cNvSpPr/>
      </xdr:nvSpPr>
      <xdr:spPr>
        <a:xfrm>
          <a:off x="524319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608698</xdr:colOff>
      <xdr:row>8</xdr:row>
      <xdr:rowOff>88592</xdr:rowOff>
    </xdr:from>
    <xdr:to>
      <xdr:col>10</xdr:col>
      <xdr:colOff>604127</xdr:colOff>
      <xdr:row>9</xdr:row>
      <xdr:rowOff>177492</xdr:rowOff>
    </xdr:to>
    <xdr:sp macro="" textlink="">
      <xdr:nvSpPr>
        <xdr:cNvPr id="28" name="Isosceles Triangle 27">
          <a:extLst>
            <a:ext uri="{FF2B5EF4-FFF2-40B4-BE49-F238E27FC236}">
              <a16:creationId xmlns:a16="http://schemas.microsoft.com/office/drawing/2014/main" id="{00000000-0008-0000-0900-00001C000000}"/>
            </a:ext>
          </a:extLst>
        </xdr:cNvPr>
        <xdr:cNvSpPr/>
      </xdr:nvSpPr>
      <xdr:spPr>
        <a:xfrm>
          <a:off x="6475730" y="1570990"/>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11052</xdr:colOff>
      <xdr:row>8</xdr:row>
      <xdr:rowOff>89583</xdr:rowOff>
    </xdr:from>
    <xdr:to>
      <xdr:col>13</xdr:col>
      <xdr:colOff>6480</xdr:colOff>
      <xdr:row>9</xdr:row>
      <xdr:rowOff>178483</xdr:rowOff>
    </xdr:to>
    <xdr:sp macro="" textlink="">
      <xdr:nvSpPr>
        <xdr:cNvPr id="29" name="Isosceles Triangle 28">
          <a:extLst>
            <a:ext uri="{FF2B5EF4-FFF2-40B4-BE49-F238E27FC236}">
              <a16:creationId xmlns:a16="http://schemas.microsoft.com/office/drawing/2014/main" id="{00000000-0008-0000-0900-00001D000000}"/>
            </a:ext>
          </a:extLst>
        </xdr:cNvPr>
        <xdr:cNvSpPr/>
      </xdr:nvSpPr>
      <xdr:spPr>
        <a:xfrm>
          <a:off x="7764145" y="1572260"/>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8</xdr:row>
      <xdr:rowOff>78147</xdr:rowOff>
    </xdr:from>
    <xdr:to>
      <xdr:col>15</xdr:col>
      <xdr:colOff>0</xdr:colOff>
      <xdr:row>9</xdr:row>
      <xdr:rowOff>192447</xdr:rowOff>
    </xdr:to>
    <xdr:sp macro="" textlink="">
      <xdr:nvSpPr>
        <xdr:cNvPr id="30" name="Isosceles Triangle 29">
          <a:extLst>
            <a:ext uri="{FF2B5EF4-FFF2-40B4-BE49-F238E27FC236}">
              <a16:creationId xmlns:a16="http://schemas.microsoft.com/office/drawing/2014/main" id="{00000000-0008-0000-0900-00001E000000}"/>
            </a:ext>
          </a:extLst>
        </xdr:cNvPr>
        <xdr:cNvSpPr/>
      </xdr:nvSpPr>
      <xdr:spPr>
        <a:xfrm>
          <a:off x="901509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8</xdr:row>
      <xdr:rowOff>78147</xdr:rowOff>
    </xdr:from>
    <xdr:to>
      <xdr:col>17</xdr:col>
      <xdr:colOff>0</xdr:colOff>
      <xdr:row>9</xdr:row>
      <xdr:rowOff>192447</xdr:rowOff>
    </xdr:to>
    <xdr:sp macro="" textlink="">
      <xdr:nvSpPr>
        <xdr:cNvPr id="31" name="Isosceles Triangle 30">
          <a:extLst>
            <a:ext uri="{FF2B5EF4-FFF2-40B4-BE49-F238E27FC236}">
              <a16:creationId xmlns:a16="http://schemas.microsoft.com/office/drawing/2014/main" id="{00000000-0008-0000-0900-00001F000000}"/>
            </a:ext>
          </a:extLst>
        </xdr:cNvPr>
        <xdr:cNvSpPr/>
      </xdr:nvSpPr>
      <xdr:spPr>
        <a:xfrm>
          <a:off x="1027239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24011</xdr:colOff>
      <xdr:row>8</xdr:row>
      <xdr:rowOff>78147</xdr:rowOff>
    </xdr:from>
    <xdr:to>
      <xdr:col>19</xdr:col>
      <xdr:colOff>19439</xdr:colOff>
      <xdr:row>10</xdr:row>
      <xdr:rowOff>5058</xdr:rowOff>
    </xdr:to>
    <xdr:sp macro="" textlink="">
      <xdr:nvSpPr>
        <xdr:cNvPr id="32" name="Isosceles Triangle 31">
          <a:extLst>
            <a:ext uri="{FF2B5EF4-FFF2-40B4-BE49-F238E27FC236}">
              <a16:creationId xmlns:a16="http://schemas.microsoft.com/office/drawing/2014/main" id="{00000000-0008-0000-0900-000020000000}"/>
            </a:ext>
          </a:extLst>
        </xdr:cNvPr>
        <xdr:cNvSpPr/>
      </xdr:nvSpPr>
      <xdr:spPr>
        <a:xfrm>
          <a:off x="11548745" y="15608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8</xdr:row>
      <xdr:rowOff>78147</xdr:rowOff>
    </xdr:from>
    <xdr:to>
      <xdr:col>3</xdr:col>
      <xdr:colOff>0</xdr:colOff>
      <xdr:row>9</xdr:row>
      <xdr:rowOff>192447</xdr:rowOff>
    </xdr:to>
    <xdr:sp macro="" textlink="">
      <xdr:nvSpPr>
        <xdr:cNvPr id="33" name="Isosceles Triangle 32">
          <a:extLst>
            <a:ext uri="{FF2B5EF4-FFF2-40B4-BE49-F238E27FC236}">
              <a16:creationId xmlns:a16="http://schemas.microsoft.com/office/drawing/2014/main" id="{00000000-0008-0000-0900-000021000000}"/>
            </a:ext>
          </a:extLst>
        </xdr:cNvPr>
        <xdr:cNvSpPr/>
      </xdr:nvSpPr>
      <xdr:spPr>
        <a:xfrm>
          <a:off x="126174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8</xdr:row>
      <xdr:rowOff>78147</xdr:rowOff>
    </xdr:from>
    <xdr:to>
      <xdr:col>17</xdr:col>
      <xdr:colOff>0</xdr:colOff>
      <xdr:row>9</xdr:row>
      <xdr:rowOff>192447</xdr:rowOff>
    </xdr:to>
    <xdr:sp macro="" textlink="">
      <xdr:nvSpPr>
        <xdr:cNvPr id="34" name="Isosceles Triangle 33">
          <a:extLst>
            <a:ext uri="{FF2B5EF4-FFF2-40B4-BE49-F238E27FC236}">
              <a16:creationId xmlns:a16="http://schemas.microsoft.com/office/drawing/2014/main" id="{00000000-0008-0000-0900-000022000000}"/>
            </a:ext>
          </a:extLst>
        </xdr:cNvPr>
        <xdr:cNvSpPr/>
      </xdr:nvSpPr>
      <xdr:spPr>
        <a:xfrm>
          <a:off x="1027239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17</xdr:row>
      <xdr:rowOff>78147</xdr:rowOff>
    </xdr:from>
    <xdr:to>
      <xdr:col>2</xdr:col>
      <xdr:colOff>0</xdr:colOff>
      <xdr:row>18</xdr:row>
      <xdr:rowOff>192447</xdr:rowOff>
    </xdr:to>
    <xdr:sp macro="" textlink="">
      <xdr:nvSpPr>
        <xdr:cNvPr id="35" name="Isosceles Triangle 34">
          <a:extLst>
            <a:ext uri="{FF2B5EF4-FFF2-40B4-BE49-F238E27FC236}">
              <a16:creationId xmlns:a16="http://schemas.microsoft.com/office/drawing/2014/main" id="{00000000-0008-0000-0900-000023000000}"/>
            </a:ext>
          </a:extLst>
        </xdr:cNvPr>
        <xdr:cNvSpPr/>
      </xdr:nvSpPr>
      <xdr:spPr>
        <a:xfrm>
          <a:off x="633095" y="3284855"/>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17</xdr:row>
      <xdr:rowOff>78147</xdr:rowOff>
    </xdr:from>
    <xdr:to>
      <xdr:col>6</xdr:col>
      <xdr:colOff>0</xdr:colOff>
      <xdr:row>19</xdr:row>
      <xdr:rowOff>5058</xdr:rowOff>
    </xdr:to>
    <xdr:sp macro="" textlink="">
      <xdr:nvSpPr>
        <xdr:cNvPr id="36" name="Isosceles Triangle 35">
          <a:extLst>
            <a:ext uri="{FF2B5EF4-FFF2-40B4-BE49-F238E27FC236}">
              <a16:creationId xmlns:a16="http://schemas.microsoft.com/office/drawing/2014/main" id="{00000000-0008-0000-0900-000024000000}"/>
            </a:ext>
          </a:extLst>
        </xdr:cNvPr>
        <xdr:cNvSpPr/>
      </xdr:nvSpPr>
      <xdr:spPr>
        <a:xfrm>
          <a:off x="3357245" y="32848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17</xdr:row>
      <xdr:rowOff>78147</xdr:rowOff>
    </xdr:from>
    <xdr:to>
      <xdr:col>8</xdr:col>
      <xdr:colOff>0</xdr:colOff>
      <xdr:row>18</xdr:row>
      <xdr:rowOff>192447</xdr:rowOff>
    </xdr:to>
    <xdr:sp macro="" textlink="">
      <xdr:nvSpPr>
        <xdr:cNvPr id="37" name="Isosceles Triangle 36">
          <a:extLst>
            <a:ext uri="{FF2B5EF4-FFF2-40B4-BE49-F238E27FC236}">
              <a16:creationId xmlns:a16="http://schemas.microsoft.com/office/drawing/2014/main" id="{00000000-0008-0000-0900-000025000000}"/>
            </a:ext>
          </a:extLst>
        </xdr:cNvPr>
        <xdr:cNvSpPr/>
      </xdr:nvSpPr>
      <xdr:spPr>
        <a:xfrm>
          <a:off x="4614545" y="32848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17</xdr:row>
      <xdr:rowOff>78147</xdr:rowOff>
    </xdr:from>
    <xdr:to>
      <xdr:col>10</xdr:col>
      <xdr:colOff>0</xdr:colOff>
      <xdr:row>19</xdr:row>
      <xdr:rowOff>5058</xdr:rowOff>
    </xdr:to>
    <xdr:sp macro="" textlink="">
      <xdr:nvSpPr>
        <xdr:cNvPr id="38" name="Isosceles Triangle 37">
          <a:extLst>
            <a:ext uri="{FF2B5EF4-FFF2-40B4-BE49-F238E27FC236}">
              <a16:creationId xmlns:a16="http://schemas.microsoft.com/office/drawing/2014/main" id="{00000000-0008-0000-0900-000026000000}"/>
            </a:ext>
          </a:extLst>
        </xdr:cNvPr>
        <xdr:cNvSpPr/>
      </xdr:nvSpPr>
      <xdr:spPr>
        <a:xfrm>
          <a:off x="5871845" y="32848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17</xdr:row>
      <xdr:rowOff>78147</xdr:rowOff>
    </xdr:from>
    <xdr:to>
      <xdr:col>12</xdr:col>
      <xdr:colOff>0</xdr:colOff>
      <xdr:row>19</xdr:row>
      <xdr:rowOff>5058</xdr:rowOff>
    </xdr:to>
    <xdr:sp macro="" textlink="">
      <xdr:nvSpPr>
        <xdr:cNvPr id="39" name="Isosceles Triangle 38">
          <a:extLst>
            <a:ext uri="{FF2B5EF4-FFF2-40B4-BE49-F238E27FC236}">
              <a16:creationId xmlns:a16="http://schemas.microsoft.com/office/drawing/2014/main" id="{00000000-0008-0000-0900-000027000000}"/>
            </a:ext>
          </a:extLst>
        </xdr:cNvPr>
        <xdr:cNvSpPr/>
      </xdr:nvSpPr>
      <xdr:spPr>
        <a:xfrm>
          <a:off x="7129145" y="32848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17</xdr:row>
      <xdr:rowOff>78147</xdr:rowOff>
    </xdr:from>
    <xdr:to>
      <xdr:col>14</xdr:col>
      <xdr:colOff>0</xdr:colOff>
      <xdr:row>19</xdr:row>
      <xdr:rowOff>5058</xdr:rowOff>
    </xdr:to>
    <xdr:sp macro="" textlink="">
      <xdr:nvSpPr>
        <xdr:cNvPr id="40" name="Isosceles Triangle 39">
          <a:extLst>
            <a:ext uri="{FF2B5EF4-FFF2-40B4-BE49-F238E27FC236}">
              <a16:creationId xmlns:a16="http://schemas.microsoft.com/office/drawing/2014/main" id="{00000000-0008-0000-0900-000028000000}"/>
            </a:ext>
          </a:extLst>
        </xdr:cNvPr>
        <xdr:cNvSpPr/>
      </xdr:nvSpPr>
      <xdr:spPr>
        <a:xfrm>
          <a:off x="8386445" y="32848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17</xdr:row>
      <xdr:rowOff>78147</xdr:rowOff>
    </xdr:from>
    <xdr:to>
      <xdr:col>16</xdr:col>
      <xdr:colOff>0</xdr:colOff>
      <xdr:row>19</xdr:row>
      <xdr:rowOff>5058</xdr:rowOff>
    </xdr:to>
    <xdr:sp macro="" textlink="">
      <xdr:nvSpPr>
        <xdr:cNvPr id="41" name="Isosceles Triangle 40">
          <a:extLst>
            <a:ext uri="{FF2B5EF4-FFF2-40B4-BE49-F238E27FC236}">
              <a16:creationId xmlns:a16="http://schemas.microsoft.com/office/drawing/2014/main" id="{00000000-0008-0000-0900-000029000000}"/>
            </a:ext>
          </a:extLst>
        </xdr:cNvPr>
        <xdr:cNvSpPr/>
      </xdr:nvSpPr>
      <xdr:spPr>
        <a:xfrm>
          <a:off x="9643745" y="32848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17</xdr:row>
      <xdr:rowOff>78147</xdr:rowOff>
    </xdr:from>
    <xdr:to>
      <xdr:col>18</xdr:col>
      <xdr:colOff>0</xdr:colOff>
      <xdr:row>18</xdr:row>
      <xdr:rowOff>192447</xdr:rowOff>
    </xdr:to>
    <xdr:sp macro="" textlink="">
      <xdr:nvSpPr>
        <xdr:cNvPr id="42" name="Isosceles Triangle 41">
          <a:extLst>
            <a:ext uri="{FF2B5EF4-FFF2-40B4-BE49-F238E27FC236}">
              <a16:creationId xmlns:a16="http://schemas.microsoft.com/office/drawing/2014/main" id="{00000000-0008-0000-0900-00002A000000}"/>
            </a:ext>
          </a:extLst>
        </xdr:cNvPr>
        <xdr:cNvSpPr/>
      </xdr:nvSpPr>
      <xdr:spPr>
        <a:xfrm>
          <a:off x="10901045" y="32848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17</xdr:row>
      <xdr:rowOff>78147</xdr:rowOff>
    </xdr:from>
    <xdr:to>
      <xdr:col>20</xdr:col>
      <xdr:colOff>0</xdr:colOff>
      <xdr:row>18</xdr:row>
      <xdr:rowOff>192447</xdr:rowOff>
    </xdr:to>
    <xdr:sp macro="" textlink="">
      <xdr:nvSpPr>
        <xdr:cNvPr id="43" name="Isosceles Triangle 42">
          <a:extLst>
            <a:ext uri="{FF2B5EF4-FFF2-40B4-BE49-F238E27FC236}">
              <a16:creationId xmlns:a16="http://schemas.microsoft.com/office/drawing/2014/main" id="{00000000-0008-0000-0900-00002B000000}"/>
            </a:ext>
          </a:extLst>
        </xdr:cNvPr>
        <xdr:cNvSpPr/>
      </xdr:nvSpPr>
      <xdr:spPr>
        <a:xfrm>
          <a:off x="12158345" y="32848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17</xdr:row>
      <xdr:rowOff>78147</xdr:rowOff>
    </xdr:from>
    <xdr:to>
      <xdr:col>4</xdr:col>
      <xdr:colOff>0</xdr:colOff>
      <xdr:row>18</xdr:row>
      <xdr:rowOff>192447</xdr:rowOff>
    </xdr:to>
    <xdr:sp macro="" textlink="">
      <xdr:nvSpPr>
        <xdr:cNvPr id="44" name="Isosceles Triangle 43">
          <a:extLst>
            <a:ext uri="{FF2B5EF4-FFF2-40B4-BE49-F238E27FC236}">
              <a16:creationId xmlns:a16="http://schemas.microsoft.com/office/drawing/2014/main" id="{00000000-0008-0000-0900-00002C000000}"/>
            </a:ext>
          </a:extLst>
        </xdr:cNvPr>
        <xdr:cNvSpPr/>
      </xdr:nvSpPr>
      <xdr:spPr>
        <a:xfrm>
          <a:off x="1890395" y="328485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17</xdr:row>
      <xdr:rowOff>78147</xdr:rowOff>
    </xdr:from>
    <xdr:to>
      <xdr:col>18</xdr:col>
      <xdr:colOff>0</xdr:colOff>
      <xdr:row>18</xdr:row>
      <xdr:rowOff>192447</xdr:rowOff>
    </xdr:to>
    <xdr:sp macro="" textlink="">
      <xdr:nvSpPr>
        <xdr:cNvPr id="45" name="Isosceles Triangle 44">
          <a:extLst>
            <a:ext uri="{FF2B5EF4-FFF2-40B4-BE49-F238E27FC236}">
              <a16:creationId xmlns:a16="http://schemas.microsoft.com/office/drawing/2014/main" id="{00000000-0008-0000-0900-00002D000000}"/>
            </a:ext>
          </a:extLst>
        </xdr:cNvPr>
        <xdr:cNvSpPr/>
      </xdr:nvSpPr>
      <xdr:spPr>
        <a:xfrm>
          <a:off x="10901045" y="32848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26</xdr:row>
      <xdr:rowOff>78147</xdr:rowOff>
    </xdr:from>
    <xdr:to>
      <xdr:col>6</xdr:col>
      <xdr:colOff>0</xdr:colOff>
      <xdr:row>28</xdr:row>
      <xdr:rowOff>5057</xdr:rowOff>
    </xdr:to>
    <xdr:sp macro="" textlink="">
      <xdr:nvSpPr>
        <xdr:cNvPr id="47" name="Isosceles Triangle 46">
          <a:extLst>
            <a:ext uri="{FF2B5EF4-FFF2-40B4-BE49-F238E27FC236}">
              <a16:creationId xmlns:a16="http://schemas.microsoft.com/office/drawing/2014/main" id="{00000000-0008-0000-0900-00002F000000}"/>
            </a:ext>
          </a:extLst>
        </xdr:cNvPr>
        <xdr:cNvSpPr/>
      </xdr:nvSpPr>
      <xdr:spPr>
        <a:xfrm>
          <a:off x="3357245" y="49993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26</xdr:row>
      <xdr:rowOff>78147</xdr:rowOff>
    </xdr:from>
    <xdr:to>
      <xdr:col>8</xdr:col>
      <xdr:colOff>0</xdr:colOff>
      <xdr:row>28</xdr:row>
      <xdr:rowOff>5057</xdr:rowOff>
    </xdr:to>
    <xdr:sp macro="" textlink="">
      <xdr:nvSpPr>
        <xdr:cNvPr id="48" name="Isosceles Triangle 47">
          <a:extLst>
            <a:ext uri="{FF2B5EF4-FFF2-40B4-BE49-F238E27FC236}">
              <a16:creationId xmlns:a16="http://schemas.microsoft.com/office/drawing/2014/main" id="{00000000-0008-0000-0900-000030000000}"/>
            </a:ext>
          </a:extLst>
        </xdr:cNvPr>
        <xdr:cNvSpPr/>
      </xdr:nvSpPr>
      <xdr:spPr>
        <a:xfrm>
          <a:off x="4614545" y="49993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26</xdr:row>
      <xdr:rowOff>87218</xdr:rowOff>
    </xdr:from>
    <xdr:to>
      <xdr:col>10</xdr:col>
      <xdr:colOff>0</xdr:colOff>
      <xdr:row>28</xdr:row>
      <xdr:rowOff>11018</xdr:rowOff>
    </xdr:to>
    <xdr:sp macro="" textlink="">
      <xdr:nvSpPr>
        <xdr:cNvPr id="49" name="Isosceles Triangle 48">
          <a:extLst>
            <a:ext uri="{FF2B5EF4-FFF2-40B4-BE49-F238E27FC236}">
              <a16:creationId xmlns:a16="http://schemas.microsoft.com/office/drawing/2014/main" id="{00000000-0008-0000-0900-000031000000}"/>
            </a:ext>
          </a:extLst>
        </xdr:cNvPr>
        <xdr:cNvSpPr/>
      </xdr:nvSpPr>
      <xdr:spPr>
        <a:xfrm>
          <a:off x="5871845" y="5008245"/>
          <a:ext cx="624205" cy="30162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26</xdr:row>
      <xdr:rowOff>78147</xdr:rowOff>
    </xdr:from>
    <xdr:to>
      <xdr:col>12</xdr:col>
      <xdr:colOff>0</xdr:colOff>
      <xdr:row>27</xdr:row>
      <xdr:rowOff>192447</xdr:rowOff>
    </xdr:to>
    <xdr:sp macro="" textlink="">
      <xdr:nvSpPr>
        <xdr:cNvPr id="50" name="Isosceles Triangle 49">
          <a:extLst>
            <a:ext uri="{FF2B5EF4-FFF2-40B4-BE49-F238E27FC236}">
              <a16:creationId xmlns:a16="http://schemas.microsoft.com/office/drawing/2014/main" id="{00000000-0008-0000-0900-000032000000}"/>
            </a:ext>
          </a:extLst>
        </xdr:cNvPr>
        <xdr:cNvSpPr/>
      </xdr:nvSpPr>
      <xdr:spPr>
        <a:xfrm>
          <a:off x="7129145" y="4999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26</xdr:row>
      <xdr:rowOff>78146</xdr:rowOff>
    </xdr:from>
    <xdr:to>
      <xdr:col>14</xdr:col>
      <xdr:colOff>0</xdr:colOff>
      <xdr:row>28</xdr:row>
      <xdr:rowOff>5056</xdr:rowOff>
    </xdr:to>
    <xdr:sp macro="" textlink="">
      <xdr:nvSpPr>
        <xdr:cNvPr id="51" name="Isosceles Triangle 50">
          <a:extLst>
            <a:ext uri="{FF2B5EF4-FFF2-40B4-BE49-F238E27FC236}">
              <a16:creationId xmlns:a16="http://schemas.microsoft.com/office/drawing/2014/main" id="{00000000-0008-0000-0900-000033000000}"/>
            </a:ext>
          </a:extLst>
        </xdr:cNvPr>
        <xdr:cNvSpPr/>
      </xdr:nvSpPr>
      <xdr:spPr>
        <a:xfrm>
          <a:off x="8386445" y="49993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26</xdr:row>
      <xdr:rowOff>78147</xdr:rowOff>
    </xdr:from>
    <xdr:to>
      <xdr:col>16</xdr:col>
      <xdr:colOff>0</xdr:colOff>
      <xdr:row>27</xdr:row>
      <xdr:rowOff>192447</xdr:rowOff>
    </xdr:to>
    <xdr:sp macro="" textlink="">
      <xdr:nvSpPr>
        <xdr:cNvPr id="52" name="Isosceles Triangle 51">
          <a:extLst>
            <a:ext uri="{FF2B5EF4-FFF2-40B4-BE49-F238E27FC236}">
              <a16:creationId xmlns:a16="http://schemas.microsoft.com/office/drawing/2014/main" id="{00000000-0008-0000-0900-000034000000}"/>
            </a:ext>
          </a:extLst>
        </xdr:cNvPr>
        <xdr:cNvSpPr/>
      </xdr:nvSpPr>
      <xdr:spPr>
        <a:xfrm>
          <a:off x="9643745" y="4999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26</xdr:row>
      <xdr:rowOff>78147</xdr:rowOff>
    </xdr:from>
    <xdr:to>
      <xdr:col>20</xdr:col>
      <xdr:colOff>0</xdr:colOff>
      <xdr:row>27</xdr:row>
      <xdr:rowOff>192447</xdr:rowOff>
    </xdr:to>
    <xdr:sp macro="" textlink="">
      <xdr:nvSpPr>
        <xdr:cNvPr id="54" name="Isosceles Triangle 53">
          <a:extLst>
            <a:ext uri="{FF2B5EF4-FFF2-40B4-BE49-F238E27FC236}">
              <a16:creationId xmlns:a16="http://schemas.microsoft.com/office/drawing/2014/main" id="{00000000-0008-0000-0900-000036000000}"/>
            </a:ext>
          </a:extLst>
        </xdr:cNvPr>
        <xdr:cNvSpPr/>
      </xdr:nvSpPr>
      <xdr:spPr>
        <a:xfrm>
          <a:off x="12158345" y="4999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26</xdr:row>
      <xdr:rowOff>78147</xdr:rowOff>
    </xdr:from>
    <xdr:to>
      <xdr:col>4</xdr:col>
      <xdr:colOff>0</xdr:colOff>
      <xdr:row>27</xdr:row>
      <xdr:rowOff>192447</xdr:rowOff>
    </xdr:to>
    <xdr:sp macro="" textlink="">
      <xdr:nvSpPr>
        <xdr:cNvPr id="56" name="Isosceles Triangle 55">
          <a:extLst>
            <a:ext uri="{FF2B5EF4-FFF2-40B4-BE49-F238E27FC236}">
              <a16:creationId xmlns:a16="http://schemas.microsoft.com/office/drawing/2014/main" id="{00000000-0008-0000-0900-000038000000}"/>
            </a:ext>
          </a:extLst>
        </xdr:cNvPr>
        <xdr:cNvSpPr/>
      </xdr:nvSpPr>
      <xdr:spPr>
        <a:xfrm>
          <a:off x="1890395" y="499935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26</xdr:row>
      <xdr:rowOff>78147</xdr:rowOff>
    </xdr:from>
    <xdr:to>
      <xdr:col>2</xdr:col>
      <xdr:colOff>0</xdr:colOff>
      <xdr:row>27</xdr:row>
      <xdr:rowOff>192447</xdr:rowOff>
    </xdr:to>
    <xdr:sp macro="" textlink="">
      <xdr:nvSpPr>
        <xdr:cNvPr id="57" name="Isosceles Triangle 56">
          <a:extLst>
            <a:ext uri="{FF2B5EF4-FFF2-40B4-BE49-F238E27FC236}">
              <a16:creationId xmlns:a16="http://schemas.microsoft.com/office/drawing/2014/main" id="{00000000-0008-0000-0900-000039000000}"/>
            </a:ext>
          </a:extLst>
        </xdr:cNvPr>
        <xdr:cNvSpPr/>
      </xdr:nvSpPr>
      <xdr:spPr>
        <a:xfrm>
          <a:off x="633095" y="4999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26</xdr:row>
      <xdr:rowOff>78147</xdr:rowOff>
    </xdr:from>
    <xdr:to>
      <xdr:col>18</xdr:col>
      <xdr:colOff>0</xdr:colOff>
      <xdr:row>27</xdr:row>
      <xdr:rowOff>192447</xdr:rowOff>
    </xdr:to>
    <xdr:sp macro="" textlink="">
      <xdr:nvSpPr>
        <xdr:cNvPr id="58" name="Isosceles Triangle 57">
          <a:extLst>
            <a:ext uri="{FF2B5EF4-FFF2-40B4-BE49-F238E27FC236}">
              <a16:creationId xmlns:a16="http://schemas.microsoft.com/office/drawing/2014/main" id="{00000000-0008-0000-0900-00003A000000}"/>
            </a:ext>
          </a:extLst>
        </xdr:cNvPr>
        <xdr:cNvSpPr/>
      </xdr:nvSpPr>
      <xdr:spPr>
        <a:xfrm>
          <a:off x="10901045" y="4999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24011</xdr:colOff>
      <xdr:row>35</xdr:row>
      <xdr:rowOff>95071</xdr:rowOff>
    </xdr:from>
    <xdr:to>
      <xdr:col>6</xdr:col>
      <xdr:colOff>19439</xdr:colOff>
      <xdr:row>36</xdr:row>
      <xdr:rowOff>183971</xdr:rowOff>
    </xdr:to>
    <xdr:sp macro="" textlink="">
      <xdr:nvSpPr>
        <xdr:cNvPr id="60" name="Isosceles Triangle 59">
          <a:extLst>
            <a:ext uri="{FF2B5EF4-FFF2-40B4-BE49-F238E27FC236}">
              <a16:creationId xmlns:a16="http://schemas.microsoft.com/office/drawing/2014/main" id="{00000000-0008-0000-0900-00003C000000}"/>
            </a:ext>
          </a:extLst>
        </xdr:cNvPr>
        <xdr:cNvSpPr/>
      </xdr:nvSpPr>
      <xdr:spPr>
        <a:xfrm>
          <a:off x="3376295" y="6730365"/>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35</xdr:row>
      <xdr:rowOff>78147</xdr:rowOff>
    </xdr:from>
    <xdr:to>
      <xdr:col>8</xdr:col>
      <xdr:colOff>0</xdr:colOff>
      <xdr:row>37</xdr:row>
      <xdr:rowOff>5057</xdr:rowOff>
    </xdr:to>
    <xdr:sp macro="" textlink="">
      <xdr:nvSpPr>
        <xdr:cNvPr id="61" name="Isosceles Triangle 60">
          <a:extLst>
            <a:ext uri="{FF2B5EF4-FFF2-40B4-BE49-F238E27FC236}">
              <a16:creationId xmlns:a16="http://schemas.microsoft.com/office/drawing/2014/main" id="{00000000-0008-0000-0900-00003D000000}"/>
            </a:ext>
          </a:extLst>
        </xdr:cNvPr>
        <xdr:cNvSpPr/>
      </xdr:nvSpPr>
      <xdr:spPr>
        <a:xfrm>
          <a:off x="4614545" y="67138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4568</xdr:colOff>
      <xdr:row>35</xdr:row>
      <xdr:rowOff>58304</xdr:rowOff>
    </xdr:from>
    <xdr:to>
      <xdr:col>9</xdr:col>
      <xdr:colOff>642935</xdr:colOff>
      <xdr:row>36</xdr:row>
      <xdr:rowOff>153554</xdr:rowOff>
    </xdr:to>
    <xdr:sp macro="" textlink="">
      <xdr:nvSpPr>
        <xdr:cNvPr id="62" name="Isosceles Triangle 61">
          <a:extLst>
            <a:ext uri="{FF2B5EF4-FFF2-40B4-BE49-F238E27FC236}">
              <a16:creationId xmlns:a16="http://schemas.microsoft.com/office/drawing/2014/main" id="{00000000-0008-0000-0900-00003E000000}"/>
            </a:ext>
          </a:extLst>
        </xdr:cNvPr>
        <xdr:cNvSpPr/>
      </xdr:nvSpPr>
      <xdr:spPr>
        <a:xfrm>
          <a:off x="5871845" y="6693535"/>
          <a:ext cx="624205" cy="2794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35</xdr:row>
      <xdr:rowOff>78147</xdr:rowOff>
    </xdr:from>
    <xdr:to>
      <xdr:col>12</xdr:col>
      <xdr:colOff>0</xdr:colOff>
      <xdr:row>37</xdr:row>
      <xdr:rowOff>5057</xdr:rowOff>
    </xdr:to>
    <xdr:sp macro="" textlink="">
      <xdr:nvSpPr>
        <xdr:cNvPr id="63" name="Isosceles Triangle 62">
          <a:extLst>
            <a:ext uri="{FF2B5EF4-FFF2-40B4-BE49-F238E27FC236}">
              <a16:creationId xmlns:a16="http://schemas.microsoft.com/office/drawing/2014/main" id="{00000000-0008-0000-0900-00003F000000}"/>
            </a:ext>
          </a:extLst>
        </xdr:cNvPr>
        <xdr:cNvSpPr/>
      </xdr:nvSpPr>
      <xdr:spPr>
        <a:xfrm>
          <a:off x="7129145" y="67138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35</xdr:row>
      <xdr:rowOff>78147</xdr:rowOff>
    </xdr:from>
    <xdr:to>
      <xdr:col>14</xdr:col>
      <xdr:colOff>0</xdr:colOff>
      <xdr:row>37</xdr:row>
      <xdr:rowOff>5057</xdr:rowOff>
    </xdr:to>
    <xdr:sp macro="" textlink="">
      <xdr:nvSpPr>
        <xdr:cNvPr id="64" name="Isosceles Triangle 63">
          <a:extLst>
            <a:ext uri="{FF2B5EF4-FFF2-40B4-BE49-F238E27FC236}">
              <a16:creationId xmlns:a16="http://schemas.microsoft.com/office/drawing/2014/main" id="{00000000-0008-0000-0900-000040000000}"/>
            </a:ext>
          </a:extLst>
        </xdr:cNvPr>
        <xdr:cNvSpPr/>
      </xdr:nvSpPr>
      <xdr:spPr>
        <a:xfrm>
          <a:off x="8386445" y="67138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35</xdr:row>
      <xdr:rowOff>78147</xdr:rowOff>
    </xdr:from>
    <xdr:to>
      <xdr:col>18</xdr:col>
      <xdr:colOff>0</xdr:colOff>
      <xdr:row>37</xdr:row>
      <xdr:rowOff>5057</xdr:rowOff>
    </xdr:to>
    <xdr:sp macro="" textlink="">
      <xdr:nvSpPr>
        <xdr:cNvPr id="65" name="Isosceles Triangle 64">
          <a:extLst>
            <a:ext uri="{FF2B5EF4-FFF2-40B4-BE49-F238E27FC236}">
              <a16:creationId xmlns:a16="http://schemas.microsoft.com/office/drawing/2014/main" id="{00000000-0008-0000-0900-000041000000}"/>
            </a:ext>
          </a:extLst>
        </xdr:cNvPr>
        <xdr:cNvSpPr/>
      </xdr:nvSpPr>
      <xdr:spPr>
        <a:xfrm>
          <a:off x="10901045" y="67138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solidFill>
              <a:srgbClr val="FF0000"/>
            </a:solidFill>
          </a:endParaRPr>
        </a:p>
      </xdr:txBody>
    </xdr:sp>
    <xdr:clientData/>
  </xdr:twoCellAnchor>
  <xdr:twoCellAnchor>
    <xdr:from>
      <xdr:col>1</xdr:col>
      <xdr:colOff>4572</xdr:colOff>
      <xdr:row>35</xdr:row>
      <xdr:rowOff>78147</xdr:rowOff>
    </xdr:from>
    <xdr:to>
      <xdr:col>2</xdr:col>
      <xdr:colOff>0</xdr:colOff>
      <xdr:row>36</xdr:row>
      <xdr:rowOff>192447</xdr:rowOff>
    </xdr:to>
    <xdr:sp macro="" textlink="">
      <xdr:nvSpPr>
        <xdr:cNvPr id="66" name="Isosceles Triangle 65">
          <a:extLst>
            <a:ext uri="{FF2B5EF4-FFF2-40B4-BE49-F238E27FC236}">
              <a16:creationId xmlns:a16="http://schemas.microsoft.com/office/drawing/2014/main" id="{00000000-0008-0000-0900-000042000000}"/>
            </a:ext>
          </a:extLst>
        </xdr:cNvPr>
        <xdr:cNvSpPr/>
      </xdr:nvSpPr>
      <xdr:spPr>
        <a:xfrm>
          <a:off x="633095" y="67138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35</xdr:row>
      <xdr:rowOff>78147</xdr:rowOff>
    </xdr:from>
    <xdr:to>
      <xdr:col>4</xdr:col>
      <xdr:colOff>0</xdr:colOff>
      <xdr:row>36</xdr:row>
      <xdr:rowOff>192447</xdr:rowOff>
    </xdr:to>
    <xdr:sp macro="" textlink="">
      <xdr:nvSpPr>
        <xdr:cNvPr id="67" name="Isosceles Triangle 66">
          <a:extLst>
            <a:ext uri="{FF2B5EF4-FFF2-40B4-BE49-F238E27FC236}">
              <a16:creationId xmlns:a16="http://schemas.microsoft.com/office/drawing/2014/main" id="{00000000-0008-0000-0900-000043000000}"/>
            </a:ext>
          </a:extLst>
        </xdr:cNvPr>
        <xdr:cNvSpPr/>
      </xdr:nvSpPr>
      <xdr:spPr>
        <a:xfrm>
          <a:off x="1890395" y="671385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35</xdr:row>
      <xdr:rowOff>78147</xdr:rowOff>
    </xdr:from>
    <xdr:to>
      <xdr:col>2</xdr:col>
      <xdr:colOff>0</xdr:colOff>
      <xdr:row>36</xdr:row>
      <xdr:rowOff>192447</xdr:rowOff>
    </xdr:to>
    <xdr:sp macro="" textlink="">
      <xdr:nvSpPr>
        <xdr:cNvPr id="68" name="Isosceles Triangle 67">
          <a:extLst>
            <a:ext uri="{FF2B5EF4-FFF2-40B4-BE49-F238E27FC236}">
              <a16:creationId xmlns:a16="http://schemas.microsoft.com/office/drawing/2014/main" id="{00000000-0008-0000-0900-000044000000}"/>
            </a:ext>
          </a:extLst>
        </xdr:cNvPr>
        <xdr:cNvSpPr/>
      </xdr:nvSpPr>
      <xdr:spPr>
        <a:xfrm>
          <a:off x="633095" y="67138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35</xdr:row>
      <xdr:rowOff>78147</xdr:rowOff>
    </xdr:from>
    <xdr:to>
      <xdr:col>16</xdr:col>
      <xdr:colOff>0</xdr:colOff>
      <xdr:row>36</xdr:row>
      <xdr:rowOff>192447</xdr:rowOff>
    </xdr:to>
    <xdr:sp macro="" textlink="">
      <xdr:nvSpPr>
        <xdr:cNvPr id="69" name="Isosceles Triangle 68">
          <a:extLst>
            <a:ext uri="{FF2B5EF4-FFF2-40B4-BE49-F238E27FC236}">
              <a16:creationId xmlns:a16="http://schemas.microsoft.com/office/drawing/2014/main" id="{00000000-0008-0000-0900-000045000000}"/>
            </a:ext>
          </a:extLst>
        </xdr:cNvPr>
        <xdr:cNvSpPr/>
      </xdr:nvSpPr>
      <xdr:spPr>
        <a:xfrm>
          <a:off x="9643745" y="67138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43</xdr:row>
      <xdr:rowOff>78147</xdr:rowOff>
    </xdr:from>
    <xdr:to>
      <xdr:col>2</xdr:col>
      <xdr:colOff>0</xdr:colOff>
      <xdr:row>45</xdr:row>
      <xdr:rowOff>5057</xdr:rowOff>
    </xdr:to>
    <xdr:sp macro="" textlink="">
      <xdr:nvSpPr>
        <xdr:cNvPr id="71" name="Isosceles Triangle 70">
          <a:extLst>
            <a:ext uri="{FF2B5EF4-FFF2-40B4-BE49-F238E27FC236}">
              <a16:creationId xmlns:a16="http://schemas.microsoft.com/office/drawing/2014/main" id="{00000000-0008-0000-0900-000047000000}"/>
            </a:ext>
          </a:extLst>
        </xdr:cNvPr>
        <xdr:cNvSpPr/>
      </xdr:nvSpPr>
      <xdr:spPr>
        <a:xfrm>
          <a:off x="633095" y="82442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43</xdr:row>
      <xdr:rowOff>78147</xdr:rowOff>
    </xdr:from>
    <xdr:to>
      <xdr:col>4</xdr:col>
      <xdr:colOff>0</xdr:colOff>
      <xdr:row>45</xdr:row>
      <xdr:rowOff>5057</xdr:rowOff>
    </xdr:to>
    <xdr:sp macro="" textlink="">
      <xdr:nvSpPr>
        <xdr:cNvPr id="72" name="Isosceles Triangle 71">
          <a:extLst>
            <a:ext uri="{FF2B5EF4-FFF2-40B4-BE49-F238E27FC236}">
              <a16:creationId xmlns:a16="http://schemas.microsoft.com/office/drawing/2014/main" id="{00000000-0008-0000-0900-000048000000}"/>
            </a:ext>
          </a:extLst>
        </xdr:cNvPr>
        <xdr:cNvSpPr/>
      </xdr:nvSpPr>
      <xdr:spPr>
        <a:xfrm>
          <a:off x="1890395" y="8244205"/>
          <a:ext cx="83375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43</xdr:row>
      <xdr:rowOff>78147</xdr:rowOff>
    </xdr:from>
    <xdr:to>
      <xdr:col>6</xdr:col>
      <xdr:colOff>0</xdr:colOff>
      <xdr:row>44</xdr:row>
      <xdr:rowOff>192447</xdr:rowOff>
    </xdr:to>
    <xdr:sp macro="" textlink="">
      <xdr:nvSpPr>
        <xdr:cNvPr id="73" name="Isosceles Triangle 72">
          <a:extLst>
            <a:ext uri="{FF2B5EF4-FFF2-40B4-BE49-F238E27FC236}">
              <a16:creationId xmlns:a16="http://schemas.microsoft.com/office/drawing/2014/main" id="{00000000-0008-0000-0900-000049000000}"/>
            </a:ext>
          </a:extLst>
        </xdr:cNvPr>
        <xdr:cNvSpPr/>
      </xdr:nvSpPr>
      <xdr:spPr>
        <a:xfrm>
          <a:off x="3357245" y="8244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43</xdr:row>
      <xdr:rowOff>78147</xdr:rowOff>
    </xdr:from>
    <xdr:to>
      <xdr:col>8</xdr:col>
      <xdr:colOff>0</xdr:colOff>
      <xdr:row>44</xdr:row>
      <xdr:rowOff>192447</xdr:rowOff>
    </xdr:to>
    <xdr:sp macro="" textlink="">
      <xdr:nvSpPr>
        <xdr:cNvPr id="74" name="Isosceles Triangle 73">
          <a:extLst>
            <a:ext uri="{FF2B5EF4-FFF2-40B4-BE49-F238E27FC236}">
              <a16:creationId xmlns:a16="http://schemas.microsoft.com/office/drawing/2014/main" id="{00000000-0008-0000-0900-00004A000000}"/>
            </a:ext>
          </a:extLst>
        </xdr:cNvPr>
        <xdr:cNvSpPr/>
      </xdr:nvSpPr>
      <xdr:spPr>
        <a:xfrm>
          <a:off x="4614545" y="8244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43</xdr:row>
      <xdr:rowOff>78147</xdr:rowOff>
    </xdr:from>
    <xdr:to>
      <xdr:col>10</xdr:col>
      <xdr:colOff>0</xdr:colOff>
      <xdr:row>45</xdr:row>
      <xdr:rowOff>5057</xdr:rowOff>
    </xdr:to>
    <xdr:sp macro="" textlink="">
      <xdr:nvSpPr>
        <xdr:cNvPr id="75" name="Isosceles Triangle 74">
          <a:extLst>
            <a:ext uri="{FF2B5EF4-FFF2-40B4-BE49-F238E27FC236}">
              <a16:creationId xmlns:a16="http://schemas.microsoft.com/office/drawing/2014/main" id="{00000000-0008-0000-0900-00004B000000}"/>
            </a:ext>
          </a:extLst>
        </xdr:cNvPr>
        <xdr:cNvSpPr/>
      </xdr:nvSpPr>
      <xdr:spPr>
        <a:xfrm>
          <a:off x="5871845" y="82442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631637</xdr:colOff>
      <xdr:row>43</xdr:row>
      <xdr:rowOff>78147</xdr:rowOff>
    </xdr:from>
    <xdr:to>
      <xdr:col>11</xdr:col>
      <xdr:colOff>627066</xdr:colOff>
      <xdr:row>45</xdr:row>
      <xdr:rowOff>6710</xdr:rowOff>
    </xdr:to>
    <xdr:sp macro="" textlink="">
      <xdr:nvSpPr>
        <xdr:cNvPr id="76" name="Isosceles Triangle 75">
          <a:extLst>
            <a:ext uri="{FF2B5EF4-FFF2-40B4-BE49-F238E27FC236}">
              <a16:creationId xmlns:a16="http://schemas.microsoft.com/office/drawing/2014/main" id="{00000000-0008-0000-0900-00004C000000}"/>
            </a:ext>
          </a:extLst>
        </xdr:cNvPr>
        <xdr:cNvSpPr/>
      </xdr:nvSpPr>
      <xdr:spPr>
        <a:xfrm>
          <a:off x="7124700" y="8244205"/>
          <a:ext cx="626745" cy="3060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43</xdr:row>
      <xdr:rowOff>78147</xdr:rowOff>
    </xdr:from>
    <xdr:to>
      <xdr:col>14</xdr:col>
      <xdr:colOff>0</xdr:colOff>
      <xdr:row>44</xdr:row>
      <xdr:rowOff>192447</xdr:rowOff>
    </xdr:to>
    <xdr:sp macro="" textlink="">
      <xdr:nvSpPr>
        <xdr:cNvPr id="77" name="Isosceles Triangle 76">
          <a:extLst>
            <a:ext uri="{FF2B5EF4-FFF2-40B4-BE49-F238E27FC236}">
              <a16:creationId xmlns:a16="http://schemas.microsoft.com/office/drawing/2014/main" id="{00000000-0008-0000-0900-00004D000000}"/>
            </a:ext>
          </a:extLst>
        </xdr:cNvPr>
        <xdr:cNvSpPr/>
      </xdr:nvSpPr>
      <xdr:spPr>
        <a:xfrm>
          <a:off x="8386445" y="8244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43</xdr:row>
      <xdr:rowOff>78147</xdr:rowOff>
    </xdr:from>
    <xdr:to>
      <xdr:col>16</xdr:col>
      <xdr:colOff>0</xdr:colOff>
      <xdr:row>44</xdr:row>
      <xdr:rowOff>192447</xdr:rowOff>
    </xdr:to>
    <xdr:sp macro="" textlink="">
      <xdr:nvSpPr>
        <xdr:cNvPr id="78" name="Isosceles Triangle 77">
          <a:extLst>
            <a:ext uri="{FF2B5EF4-FFF2-40B4-BE49-F238E27FC236}">
              <a16:creationId xmlns:a16="http://schemas.microsoft.com/office/drawing/2014/main" id="{00000000-0008-0000-0900-00004E000000}"/>
            </a:ext>
          </a:extLst>
        </xdr:cNvPr>
        <xdr:cNvSpPr/>
      </xdr:nvSpPr>
      <xdr:spPr>
        <a:xfrm>
          <a:off x="9643745" y="8244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35</xdr:row>
      <xdr:rowOff>78147</xdr:rowOff>
    </xdr:from>
    <xdr:to>
      <xdr:col>20</xdr:col>
      <xdr:colOff>0</xdr:colOff>
      <xdr:row>36</xdr:row>
      <xdr:rowOff>192447</xdr:rowOff>
    </xdr:to>
    <xdr:sp macro="" textlink="">
      <xdr:nvSpPr>
        <xdr:cNvPr id="80" name="Isosceles Triangle 79">
          <a:extLst>
            <a:ext uri="{FF2B5EF4-FFF2-40B4-BE49-F238E27FC236}">
              <a16:creationId xmlns:a16="http://schemas.microsoft.com/office/drawing/2014/main" id="{00000000-0008-0000-0900-000050000000}"/>
            </a:ext>
          </a:extLst>
        </xdr:cNvPr>
        <xdr:cNvSpPr/>
      </xdr:nvSpPr>
      <xdr:spPr>
        <a:xfrm>
          <a:off x="12158345" y="67138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43</xdr:row>
      <xdr:rowOff>78147</xdr:rowOff>
    </xdr:from>
    <xdr:to>
      <xdr:col>14</xdr:col>
      <xdr:colOff>0</xdr:colOff>
      <xdr:row>44</xdr:row>
      <xdr:rowOff>192447</xdr:rowOff>
    </xdr:to>
    <xdr:sp macro="" textlink="">
      <xdr:nvSpPr>
        <xdr:cNvPr id="81" name="Isosceles Triangle 80">
          <a:extLst>
            <a:ext uri="{FF2B5EF4-FFF2-40B4-BE49-F238E27FC236}">
              <a16:creationId xmlns:a16="http://schemas.microsoft.com/office/drawing/2014/main" id="{00000000-0008-0000-0900-000051000000}"/>
            </a:ext>
          </a:extLst>
        </xdr:cNvPr>
        <xdr:cNvSpPr/>
      </xdr:nvSpPr>
      <xdr:spPr>
        <a:xfrm>
          <a:off x="8386445" y="8244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43</xdr:row>
      <xdr:rowOff>78147</xdr:rowOff>
    </xdr:from>
    <xdr:to>
      <xdr:col>16</xdr:col>
      <xdr:colOff>0</xdr:colOff>
      <xdr:row>44</xdr:row>
      <xdr:rowOff>192447</xdr:rowOff>
    </xdr:to>
    <xdr:sp macro="" textlink="">
      <xdr:nvSpPr>
        <xdr:cNvPr id="82" name="Isosceles Triangle 81">
          <a:extLst>
            <a:ext uri="{FF2B5EF4-FFF2-40B4-BE49-F238E27FC236}">
              <a16:creationId xmlns:a16="http://schemas.microsoft.com/office/drawing/2014/main" id="{00000000-0008-0000-0900-000052000000}"/>
            </a:ext>
          </a:extLst>
        </xdr:cNvPr>
        <xdr:cNvSpPr/>
      </xdr:nvSpPr>
      <xdr:spPr>
        <a:xfrm>
          <a:off x="9643745" y="8244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59</xdr:row>
      <xdr:rowOff>78147</xdr:rowOff>
    </xdr:from>
    <xdr:to>
      <xdr:col>20</xdr:col>
      <xdr:colOff>0</xdr:colOff>
      <xdr:row>61</xdr:row>
      <xdr:rowOff>5057</xdr:rowOff>
    </xdr:to>
    <xdr:sp macro="" textlink="">
      <xdr:nvSpPr>
        <xdr:cNvPr id="84" name="Isosceles Triangle 83">
          <a:extLst>
            <a:ext uri="{FF2B5EF4-FFF2-40B4-BE49-F238E27FC236}">
              <a16:creationId xmlns:a16="http://schemas.microsoft.com/office/drawing/2014/main" id="{00000000-0008-0000-0900-000054000000}"/>
            </a:ext>
          </a:extLst>
        </xdr:cNvPr>
        <xdr:cNvSpPr/>
      </xdr:nvSpPr>
      <xdr:spPr>
        <a:xfrm>
          <a:off x="12158345" y="113049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59</xdr:row>
      <xdr:rowOff>78147</xdr:rowOff>
    </xdr:from>
    <xdr:to>
      <xdr:col>18</xdr:col>
      <xdr:colOff>0</xdr:colOff>
      <xdr:row>60</xdr:row>
      <xdr:rowOff>192447</xdr:rowOff>
    </xdr:to>
    <xdr:sp macro="" textlink="">
      <xdr:nvSpPr>
        <xdr:cNvPr id="92" name="Isosceles Triangle 91">
          <a:extLst>
            <a:ext uri="{FF2B5EF4-FFF2-40B4-BE49-F238E27FC236}">
              <a16:creationId xmlns:a16="http://schemas.microsoft.com/office/drawing/2014/main" id="{00000000-0008-0000-0900-00005C000000}"/>
            </a:ext>
          </a:extLst>
        </xdr:cNvPr>
        <xdr:cNvSpPr/>
      </xdr:nvSpPr>
      <xdr:spPr>
        <a:xfrm>
          <a:off x="10901045" y="11304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59</xdr:row>
      <xdr:rowOff>78147</xdr:rowOff>
    </xdr:from>
    <xdr:to>
      <xdr:col>16</xdr:col>
      <xdr:colOff>0</xdr:colOff>
      <xdr:row>61</xdr:row>
      <xdr:rowOff>1947</xdr:rowOff>
    </xdr:to>
    <xdr:sp macro="" textlink="">
      <xdr:nvSpPr>
        <xdr:cNvPr id="93" name="Isosceles Triangle 92">
          <a:extLst>
            <a:ext uri="{FF2B5EF4-FFF2-40B4-BE49-F238E27FC236}">
              <a16:creationId xmlns:a16="http://schemas.microsoft.com/office/drawing/2014/main" id="{00000000-0008-0000-0900-00005D000000}"/>
            </a:ext>
          </a:extLst>
        </xdr:cNvPr>
        <xdr:cNvSpPr/>
      </xdr:nvSpPr>
      <xdr:spPr>
        <a:xfrm>
          <a:off x="9643745" y="11304905"/>
          <a:ext cx="624205" cy="30162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119559</xdr:colOff>
      <xdr:row>45</xdr:row>
      <xdr:rowOff>47761</xdr:rowOff>
    </xdr:from>
    <xdr:to>
      <xdr:col>2</xdr:col>
      <xdr:colOff>386259</xdr:colOff>
      <xdr:row>47</xdr:row>
      <xdr:rowOff>33483</xdr:rowOff>
    </xdr:to>
    <xdr:sp macro="" textlink="">
      <xdr:nvSpPr>
        <xdr:cNvPr id="98" name="Line 327">
          <a:extLst>
            <a:ext uri="{FF2B5EF4-FFF2-40B4-BE49-F238E27FC236}">
              <a16:creationId xmlns:a16="http://schemas.microsoft.com/office/drawing/2014/main" id="{00000000-0008-0000-0900-000062000000}"/>
            </a:ext>
          </a:extLst>
        </xdr:cNvPr>
        <xdr:cNvSpPr>
          <a:spLocks noChangeShapeType="1"/>
        </xdr:cNvSpPr>
      </xdr:nvSpPr>
      <xdr:spPr>
        <a:xfrm flipH="1">
          <a:off x="1376680" y="8591550"/>
          <a:ext cx="266700" cy="39179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10</xdr:col>
      <xdr:colOff>68663</xdr:colOff>
      <xdr:row>45</xdr:row>
      <xdr:rowOff>13691</xdr:rowOff>
    </xdr:from>
    <xdr:to>
      <xdr:col>10</xdr:col>
      <xdr:colOff>335363</xdr:colOff>
      <xdr:row>46</xdr:row>
      <xdr:rowOff>158348</xdr:rowOff>
    </xdr:to>
    <xdr:sp macro="" textlink="">
      <xdr:nvSpPr>
        <xdr:cNvPr id="99" name="Line 327">
          <a:extLst>
            <a:ext uri="{FF2B5EF4-FFF2-40B4-BE49-F238E27FC236}">
              <a16:creationId xmlns:a16="http://schemas.microsoft.com/office/drawing/2014/main" id="{00000000-0008-0000-0900-000063000000}"/>
            </a:ext>
          </a:extLst>
        </xdr:cNvPr>
        <xdr:cNvSpPr>
          <a:spLocks noChangeShapeType="1"/>
        </xdr:cNvSpPr>
      </xdr:nvSpPr>
      <xdr:spPr>
        <a:xfrm flipH="1">
          <a:off x="6564630" y="8557260"/>
          <a:ext cx="266700" cy="3479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14</xdr:col>
      <xdr:colOff>112348</xdr:colOff>
      <xdr:row>45</xdr:row>
      <xdr:rowOff>39609</xdr:rowOff>
    </xdr:from>
    <xdr:to>
      <xdr:col>14</xdr:col>
      <xdr:colOff>379048</xdr:colOff>
      <xdr:row>47</xdr:row>
      <xdr:rowOff>15796</xdr:rowOff>
    </xdr:to>
    <xdr:sp macro="" textlink="">
      <xdr:nvSpPr>
        <xdr:cNvPr id="100" name="Line 327">
          <a:extLst>
            <a:ext uri="{FF2B5EF4-FFF2-40B4-BE49-F238E27FC236}">
              <a16:creationId xmlns:a16="http://schemas.microsoft.com/office/drawing/2014/main" id="{00000000-0008-0000-0900-000064000000}"/>
            </a:ext>
          </a:extLst>
        </xdr:cNvPr>
        <xdr:cNvSpPr>
          <a:spLocks noChangeShapeType="1"/>
        </xdr:cNvSpPr>
      </xdr:nvSpPr>
      <xdr:spPr>
        <a:xfrm flipH="1">
          <a:off x="9122410" y="8583295"/>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18</xdr:col>
      <xdr:colOff>139938</xdr:colOff>
      <xdr:row>60</xdr:row>
      <xdr:rowOff>127921</xdr:rowOff>
    </xdr:from>
    <xdr:to>
      <xdr:col>18</xdr:col>
      <xdr:colOff>406638</xdr:colOff>
      <xdr:row>62</xdr:row>
      <xdr:rowOff>110588</xdr:rowOff>
    </xdr:to>
    <xdr:sp macro="" textlink="">
      <xdr:nvSpPr>
        <xdr:cNvPr id="102" name="Line 327">
          <a:extLst>
            <a:ext uri="{FF2B5EF4-FFF2-40B4-BE49-F238E27FC236}">
              <a16:creationId xmlns:a16="http://schemas.microsoft.com/office/drawing/2014/main" id="{00000000-0008-0000-0900-000066000000}"/>
            </a:ext>
          </a:extLst>
        </xdr:cNvPr>
        <xdr:cNvSpPr>
          <a:spLocks noChangeShapeType="1"/>
        </xdr:cNvSpPr>
      </xdr:nvSpPr>
      <xdr:spPr>
        <a:xfrm flipH="1">
          <a:off x="11664950" y="11538585"/>
          <a:ext cx="266700" cy="3797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editAs="oneCell">
    <xdr:from>
      <xdr:col>16</xdr:col>
      <xdr:colOff>207346</xdr:colOff>
      <xdr:row>61</xdr:row>
      <xdr:rowOff>136072</xdr:rowOff>
    </xdr:from>
    <xdr:to>
      <xdr:col>17</xdr:col>
      <xdr:colOff>150650</xdr:colOff>
      <xdr:row>62</xdr:row>
      <xdr:rowOff>16409</xdr:rowOff>
    </xdr:to>
    <xdr:pic>
      <xdr:nvPicPr>
        <xdr:cNvPr id="106" name="Picture 13">
          <a:extLst>
            <a:ext uri="{FF2B5EF4-FFF2-40B4-BE49-F238E27FC236}">
              <a16:creationId xmlns:a16="http://schemas.microsoft.com/office/drawing/2014/main" id="{00000000-0008-0000-0900-00006A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0719435" y="11496040"/>
          <a:ext cx="83185" cy="57213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6</xdr:col>
      <xdr:colOff>26368</xdr:colOff>
      <xdr:row>45</xdr:row>
      <xdr:rowOff>124955</xdr:rowOff>
    </xdr:from>
    <xdr:to>
      <xdr:col>6</xdr:col>
      <xdr:colOff>518493</xdr:colOff>
      <xdr:row>46</xdr:row>
      <xdr:rowOff>5290</xdr:rowOff>
    </xdr:to>
    <xdr:pic>
      <xdr:nvPicPr>
        <xdr:cNvPr id="108" name="Picture 13">
          <a:extLst>
            <a:ext uri="{FF2B5EF4-FFF2-40B4-BE49-F238E27FC236}">
              <a16:creationId xmlns:a16="http://schemas.microsoft.com/office/drawing/2014/main" id="{00000000-0008-0000-0900-00006C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4211955" y="8464550"/>
          <a:ext cx="83185" cy="492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10</xdr:col>
      <xdr:colOff>464302</xdr:colOff>
      <xdr:row>197</xdr:row>
      <xdr:rowOff>163871</xdr:rowOff>
    </xdr:from>
    <xdr:to>
      <xdr:col>11</xdr:col>
      <xdr:colOff>409228</xdr:colOff>
      <xdr:row>198</xdr:row>
      <xdr:rowOff>54199</xdr:rowOff>
    </xdr:to>
    <xdr:pic>
      <xdr:nvPicPr>
        <xdr:cNvPr id="109" name="Picture 13">
          <a:extLst>
            <a:ext uri="{FF2B5EF4-FFF2-40B4-BE49-F238E27FC236}">
              <a16:creationId xmlns:a16="http://schemas.microsoft.com/office/drawing/2014/main" id="{00000000-0008-0000-0900-00006D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7200265" y="37449125"/>
          <a:ext cx="93345" cy="57340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16</xdr:col>
      <xdr:colOff>25918</xdr:colOff>
      <xdr:row>207</xdr:row>
      <xdr:rowOff>19440</xdr:rowOff>
    </xdr:from>
    <xdr:to>
      <xdr:col>16</xdr:col>
      <xdr:colOff>431132</xdr:colOff>
      <xdr:row>207</xdr:row>
      <xdr:rowOff>133733</xdr:rowOff>
    </xdr:to>
    <xdr:pic>
      <xdr:nvPicPr>
        <xdr:cNvPr id="110" name="Picture 13">
          <a:extLst>
            <a:ext uri="{FF2B5EF4-FFF2-40B4-BE49-F238E27FC236}">
              <a16:creationId xmlns:a16="http://schemas.microsoft.com/office/drawing/2014/main" id="{00000000-0008-0000-0900-00006E000000}"/>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a:xfrm rot="2805195" flipH="1">
          <a:off x="10438765" y="39316660"/>
          <a:ext cx="114300" cy="40513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7</xdr:col>
      <xdr:colOff>181430</xdr:colOff>
      <xdr:row>201</xdr:row>
      <xdr:rowOff>19438</xdr:rowOff>
    </xdr:from>
    <xdr:to>
      <xdr:col>7</xdr:col>
      <xdr:colOff>311022</xdr:colOff>
      <xdr:row>202</xdr:row>
      <xdr:rowOff>12959</xdr:rowOff>
    </xdr:to>
    <xdr:sp macro="" textlink="">
      <xdr:nvSpPr>
        <xdr:cNvPr id="111" name="Flowchart: Magnetic Disk 110">
          <a:extLst>
            <a:ext uri="{FF2B5EF4-FFF2-40B4-BE49-F238E27FC236}">
              <a16:creationId xmlns:a16="http://schemas.microsoft.com/office/drawing/2014/main" id="{00000000-0008-0000-0900-00006F000000}"/>
            </a:ext>
          </a:extLst>
        </xdr:cNvPr>
        <xdr:cNvSpPr/>
      </xdr:nvSpPr>
      <xdr:spPr>
        <a:xfrm>
          <a:off x="4791075" y="3831907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2</xdr:col>
      <xdr:colOff>110153</xdr:colOff>
      <xdr:row>45</xdr:row>
      <xdr:rowOff>25918</xdr:rowOff>
    </xdr:from>
    <xdr:to>
      <xdr:col>2</xdr:col>
      <xdr:colOff>239745</xdr:colOff>
      <xdr:row>46</xdr:row>
      <xdr:rowOff>19439</xdr:rowOff>
    </xdr:to>
    <xdr:sp macro="" textlink="">
      <xdr:nvSpPr>
        <xdr:cNvPr id="112" name="Flowchart: Magnetic Disk 111">
          <a:extLst>
            <a:ext uri="{FF2B5EF4-FFF2-40B4-BE49-F238E27FC236}">
              <a16:creationId xmlns:a16="http://schemas.microsoft.com/office/drawing/2014/main" id="{00000000-0008-0000-0900-000070000000}"/>
            </a:ext>
          </a:extLst>
        </xdr:cNvPr>
        <xdr:cNvSpPr/>
      </xdr:nvSpPr>
      <xdr:spPr>
        <a:xfrm>
          <a:off x="1367155" y="856932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12</xdr:col>
      <xdr:colOff>311020</xdr:colOff>
      <xdr:row>46</xdr:row>
      <xdr:rowOff>12959</xdr:rowOff>
    </xdr:from>
    <xdr:to>
      <xdr:col>12</xdr:col>
      <xdr:colOff>440612</xdr:colOff>
      <xdr:row>47</xdr:row>
      <xdr:rowOff>6479</xdr:rowOff>
    </xdr:to>
    <xdr:sp macro="" textlink="">
      <xdr:nvSpPr>
        <xdr:cNvPr id="113" name="Flowchart: Magnetic Disk 112">
          <a:extLst>
            <a:ext uri="{FF2B5EF4-FFF2-40B4-BE49-F238E27FC236}">
              <a16:creationId xmlns:a16="http://schemas.microsoft.com/office/drawing/2014/main" id="{00000000-0008-0000-0900-000071000000}"/>
            </a:ext>
          </a:extLst>
        </xdr:cNvPr>
        <xdr:cNvSpPr/>
      </xdr:nvSpPr>
      <xdr:spPr>
        <a:xfrm>
          <a:off x="8063865" y="875982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14</xdr:col>
      <xdr:colOff>323979</xdr:colOff>
      <xdr:row>46</xdr:row>
      <xdr:rowOff>6480</xdr:rowOff>
    </xdr:from>
    <xdr:to>
      <xdr:col>14</xdr:col>
      <xdr:colOff>453571</xdr:colOff>
      <xdr:row>47</xdr:row>
      <xdr:rowOff>0</xdr:rowOff>
    </xdr:to>
    <xdr:sp macro="" textlink="">
      <xdr:nvSpPr>
        <xdr:cNvPr id="114" name="Flowchart: Magnetic Disk 113">
          <a:extLst>
            <a:ext uri="{FF2B5EF4-FFF2-40B4-BE49-F238E27FC236}">
              <a16:creationId xmlns:a16="http://schemas.microsoft.com/office/drawing/2014/main" id="{00000000-0008-0000-0900-000072000000}"/>
            </a:ext>
          </a:extLst>
        </xdr:cNvPr>
        <xdr:cNvSpPr/>
      </xdr:nvSpPr>
      <xdr:spPr>
        <a:xfrm>
          <a:off x="9334500" y="875347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3</a:t>
          </a:r>
        </a:p>
      </xdr:txBody>
    </xdr:sp>
    <xdr:clientData/>
  </xdr:twoCellAnchor>
  <xdr:twoCellAnchor>
    <xdr:from>
      <xdr:col>16</xdr:col>
      <xdr:colOff>155510</xdr:colOff>
      <xdr:row>199</xdr:row>
      <xdr:rowOff>123113</xdr:rowOff>
    </xdr:from>
    <xdr:to>
      <xdr:col>16</xdr:col>
      <xdr:colOff>369336</xdr:colOff>
      <xdr:row>201</xdr:row>
      <xdr:rowOff>84235</xdr:rowOff>
    </xdr:to>
    <xdr:sp macro="" textlink="">
      <xdr:nvSpPr>
        <xdr:cNvPr id="115" name="Flowchart: Predefined Process 114">
          <a:extLst>
            <a:ext uri="{FF2B5EF4-FFF2-40B4-BE49-F238E27FC236}">
              <a16:creationId xmlns:a16="http://schemas.microsoft.com/office/drawing/2014/main" id="{00000000-0008-0000-0900-000073000000}"/>
            </a:ext>
          </a:extLst>
        </xdr:cNvPr>
        <xdr:cNvSpPr/>
      </xdr:nvSpPr>
      <xdr:spPr>
        <a:xfrm>
          <a:off x="10422890" y="38044755"/>
          <a:ext cx="213995" cy="3390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259184</xdr:colOff>
      <xdr:row>46</xdr:row>
      <xdr:rowOff>58316</xdr:rowOff>
    </xdr:from>
    <xdr:to>
      <xdr:col>2</xdr:col>
      <xdr:colOff>473010</xdr:colOff>
      <xdr:row>48</xdr:row>
      <xdr:rowOff>6479</xdr:rowOff>
    </xdr:to>
    <xdr:sp macro="" textlink="">
      <xdr:nvSpPr>
        <xdr:cNvPr id="120" name="Flowchart: Predefined Process 119">
          <a:extLst>
            <a:ext uri="{FF2B5EF4-FFF2-40B4-BE49-F238E27FC236}">
              <a16:creationId xmlns:a16="http://schemas.microsoft.com/office/drawing/2014/main" id="{00000000-0008-0000-0900-000078000000}"/>
            </a:ext>
          </a:extLst>
        </xdr:cNvPr>
        <xdr:cNvSpPr/>
      </xdr:nvSpPr>
      <xdr:spPr>
        <a:xfrm>
          <a:off x="1516380" y="8804910"/>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10</xdr:col>
      <xdr:colOff>117390</xdr:colOff>
      <xdr:row>45</xdr:row>
      <xdr:rowOff>94815</xdr:rowOff>
    </xdr:from>
    <xdr:to>
      <xdr:col>10</xdr:col>
      <xdr:colOff>384090</xdr:colOff>
      <xdr:row>47</xdr:row>
      <xdr:rowOff>71002</xdr:rowOff>
    </xdr:to>
    <xdr:sp macro="" textlink="">
      <xdr:nvSpPr>
        <xdr:cNvPr id="121" name="Line 327">
          <a:extLst>
            <a:ext uri="{FF2B5EF4-FFF2-40B4-BE49-F238E27FC236}">
              <a16:creationId xmlns:a16="http://schemas.microsoft.com/office/drawing/2014/main" id="{00000000-0008-0000-0900-000079000000}"/>
            </a:ext>
          </a:extLst>
        </xdr:cNvPr>
        <xdr:cNvSpPr>
          <a:spLocks noChangeShapeType="1"/>
        </xdr:cNvSpPr>
      </xdr:nvSpPr>
      <xdr:spPr>
        <a:xfrm flipH="1">
          <a:off x="6612890" y="8638540"/>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12</xdr:col>
      <xdr:colOff>71276</xdr:colOff>
      <xdr:row>45</xdr:row>
      <xdr:rowOff>84235</xdr:rowOff>
    </xdr:from>
    <xdr:to>
      <xdr:col>12</xdr:col>
      <xdr:colOff>285102</xdr:colOff>
      <xdr:row>47</xdr:row>
      <xdr:rowOff>32398</xdr:rowOff>
    </xdr:to>
    <xdr:sp macro="" textlink="">
      <xdr:nvSpPr>
        <xdr:cNvPr id="122" name="Flowchart: Predefined Process 121">
          <a:extLst>
            <a:ext uri="{FF2B5EF4-FFF2-40B4-BE49-F238E27FC236}">
              <a16:creationId xmlns:a16="http://schemas.microsoft.com/office/drawing/2014/main" id="{00000000-0008-0000-0900-00007A000000}"/>
            </a:ext>
          </a:extLst>
        </xdr:cNvPr>
        <xdr:cNvSpPr/>
      </xdr:nvSpPr>
      <xdr:spPr>
        <a:xfrm>
          <a:off x="7824470" y="8627745"/>
          <a:ext cx="213360" cy="3549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16</xdr:col>
      <xdr:colOff>36996</xdr:colOff>
      <xdr:row>60</xdr:row>
      <xdr:rowOff>127710</xdr:rowOff>
    </xdr:from>
    <xdr:to>
      <xdr:col>16</xdr:col>
      <xdr:colOff>303696</xdr:colOff>
      <xdr:row>62</xdr:row>
      <xdr:rowOff>110377</xdr:rowOff>
    </xdr:to>
    <xdr:sp macro="" textlink="">
      <xdr:nvSpPr>
        <xdr:cNvPr id="123" name="Line 327">
          <a:extLst>
            <a:ext uri="{FF2B5EF4-FFF2-40B4-BE49-F238E27FC236}">
              <a16:creationId xmlns:a16="http://schemas.microsoft.com/office/drawing/2014/main" id="{00000000-0008-0000-0900-00007B000000}"/>
            </a:ext>
          </a:extLst>
        </xdr:cNvPr>
        <xdr:cNvSpPr>
          <a:spLocks noChangeShapeType="1"/>
        </xdr:cNvSpPr>
      </xdr:nvSpPr>
      <xdr:spPr>
        <a:xfrm flipH="1">
          <a:off x="10304780" y="11538585"/>
          <a:ext cx="266700" cy="37909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16</xdr:col>
      <xdr:colOff>85722</xdr:colOff>
      <xdr:row>61</xdr:row>
      <xdr:rowOff>27406</xdr:rowOff>
    </xdr:from>
    <xdr:to>
      <xdr:col>16</xdr:col>
      <xdr:colOff>352422</xdr:colOff>
      <xdr:row>63</xdr:row>
      <xdr:rowOff>3593</xdr:rowOff>
    </xdr:to>
    <xdr:sp macro="" textlink="">
      <xdr:nvSpPr>
        <xdr:cNvPr id="124" name="Line 327">
          <a:extLst>
            <a:ext uri="{FF2B5EF4-FFF2-40B4-BE49-F238E27FC236}">
              <a16:creationId xmlns:a16="http://schemas.microsoft.com/office/drawing/2014/main" id="{00000000-0008-0000-0900-00007C000000}"/>
            </a:ext>
          </a:extLst>
        </xdr:cNvPr>
        <xdr:cNvSpPr>
          <a:spLocks noChangeShapeType="1"/>
        </xdr:cNvSpPr>
      </xdr:nvSpPr>
      <xdr:spPr>
        <a:xfrm flipH="1">
          <a:off x="10353040" y="11631930"/>
          <a:ext cx="266700" cy="3822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0</xdr:col>
      <xdr:colOff>220306</xdr:colOff>
      <xdr:row>201</xdr:row>
      <xdr:rowOff>0</xdr:rowOff>
    </xdr:from>
    <xdr:to>
      <xdr:col>0</xdr:col>
      <xdr:colOff>388775</xdr:colOff>
      <xdr:row>201</xdr:row>
      <xdr:rowOff>155510</xdr:rowOff>
    </xdr:to>
    <xdr:sp macro="" textlink="">
      <xdr:nvSpPr>
        <xdr:cNvPr id="131" name="Rectangle: Top Corners Snipped 130">
          <a:extLst>
            <a:ext uri="{FF2B5EF4-FFF2-40B4-BE49-F238E27FC236}">
              <a16:creationId xmlns:a16="http://schemas.microsoft.com/office/drawing/2014/main" id="{00000000-0008-0000-0900-000083000000}"/>
            </a:ext>
          </a:extLst>
        </xdr:cNvPr>
        <xdr:cNvSpPr/>
      </xdr:nvSpPr>
      <xdr:spPr>
        <a:xfrm>
          <a:off x="219710" y="38300025"/>
          <a:ext cx="168910" cy="15494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0</xdr:col>
      <xdr:colOff>239745</xdr:colOff>
      <xdr:row>202</xdr:row>
      <xdr:rowOff>129592</xdr:rowOff>
    </xdr:from>
    <xdr:to>
      <xdr:col>0</xdr:col>
      <xdr:colOff>356378</xdr:colOff>
      <xdr:row>204</xdr:row>
      <xdr:rowOff>19439</xdr:rowOff>
    </xdr:to>
    <xdr:sp macro="" textlink="">
      <xdr:nvSpPr>
        <xdr:cNvPr id="132" name="Isosceles Triangle 131">
          <a:extLst>
            <a:ext uri="{FF2B5EF4-FFF2-40B4-BE49-F238E27FC236}">
              <a16:creationId xmlns:a16="http://schemas.microsoft.com/office/drawing/2014/main" id="{00000000-0008-0000-0900-000084000000}"/>
            </a:ext>
          </a:extLst>
        </xdr:cNvPr>
        <xdr:cNvSpPr/>
      </xdr:nvSpPr>
      <xdr:spPr>
        <a:xfrm>
          <a:off x="239395" y="38632765"/>
          <a:ext cx="116840" cy="276860"/>
        </a:xfrm>
        <a:prstGeom prst="triangle">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64796</xdr:colOff>
      <xdr:row>47</xdr:row>
      <xdr:rowOff>45357</xdr:rowOff>
    </xdr:from>
    <xdr:to>
      <xdr:col>2</xdr:col>
      <xdr:colOff>259182</xdr:colOff>
      <xdr:row>47</xdr:row>
      <xdr:rowOff>149029</xdr:rowOff>
    </xdr:to>
    <xdr:sp macro="" textlink="">
      <xdr:nvSpPr>
        <xdr:cNvPr id="133" name="Flowchart: Decision 132">
          <a:extLst>
            <a:ext uri="{FF2B5EF4-FFF2-40B4-BE49-F238E27FC236}">
              <a16:creationId xmlns:a16="http://schemas.microsoft.com/office/drawing/2014/main" id="{00000000-0008-0000-0900-000085000000}"/>
            </a:ext>
          </a:extLst>
        </xdr:cNvPr>
        <xdr:cNvSpPr/>
      </xdr:nvSpPr>
      <xdr:spPr>
        <a:xfrm>
          <a:off x="1322070" y="8995410"/>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0</xdr:col>
      <xdr:colOff>220306</xdr:colOff>
      <xdr:row>205</xdr:row>
      <xdr:rowOff>38877</xdr:rowOff>
    </xdr:from>
    <xdr:to>
      <xdr:col>0</xdr:col>
      <xdr:colOff>414692</xdr:colOff>
      <xdr:row>205</xdr:row>
      <xdr:rowOff>142549</xdr:rowOff>
    </xdr:to>
    <xdr:sp macro="" textlink="">
      <xdr:nvSpPr>
        <xdr:cNvPr id="134" name="Flowchart: Decision 133">
          <a:extLst>
            <a:ext uri="{FF2B5EF4-FFF2-40B4-BE49-F238E27FC236}">
              <a16:creationId xmlns:a16="http://schemas.microsoft.com/office/drawing/2014/main" id="{00000000-0008-0000-0900-000086000000}"/>
            </a:ext>
          </a:extLst>
        </xdr:cNvPr>
        <xdr:cNvSpPr/>
      </xdr:nvSpPr>
      <xdr:spPr>
        <a:xfrm>
          <a:off x="219710" y="39113460"/>
          <a:ext cx="194945"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0</xdr:col>
      <xdr:colOff>259183</xdr:colOff>
      <xdr:row>207</xdr:row>
      <xdr:rowOff>32398</xdr:rowOff>
    </xdr:from>
    <xdr:to>
      <xdr:col>0</xdr:col>
      <xdr:colOff>414694</xdr:colOff>
      <xdr:row>207</xdr:row>
      <xdr:rowOff>155511</xdr:rowOff>
    </xdr:to>
    <xdr:sp macro="" textlink="">
      <xdr:nvSpPr>
        <xdr:cNvPr id="135" name="Oval 134">
          <a:extLst>
            <a:ext uri="{FF2B5EF4-FFF2-40B4-BE49-F238E27FC236}">
              <a16:creationId xmlns:a16="http://schemas.microsoft.com/office/drawing/2014/main" id="{00000000-0008-0000-0900-000087000000}"/>
            </a:ext>
          </a:extLst>
        </xdr:cNvPr>
        <xdr:cNvSpPr/>
      </xdr:nvSpPr>
      <xdr:spPr>
        <a:xfrm>
          <a:off x="259080" y="39475410"/>
          <a:ext cx="155575" cy="122555"/>
        </a:xfrm>
        <a:prstGeom prst="ellipse">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0</xdr:col>
      <xdr:colOff>252704</xdr:colOff>
      <xdr:row>208</xdr:row>
      <xdr:rowOff>149031</xdr:rowOff>
    </xdr:from>
    <xdr:to>
      <xdr:col>0</xdr:col>
      <xdr:colOff>473010</xdr:colOff>
      <xdr:row>209</xdr:row>
      <xdr:rowOff>142551</xdr:rowOff>
    </xdr:to>
    <xdr:sp macro="" textlink="">
      <xdr:nvSpPr>
        <xdr:cNvPr id="137" name="Arrow: Left-Right-Up 136">
          <a:extLst>
            <a:ext uri="{FF2B5EF4-FFF2-40B4-BE49-F238E27FC236}">
              <a16:creationId xmlns:a16="http://schemas.microsoft.com/office/drawing/2014/main" id="{00000000-0008-0000-0900-000089000000}"/>
            </a:ext>
          </a:extLst>
        </xdr:cNvPr>
        <xdr:cNvSpPr/>
      </xdr:nvSpPr>
      <xdr:spPr>
        <a:xfrm>
          <a:off x="252095" y="39775765"/>
          <a:ext cx="220345" cy="177800"/>
        </a:xfrm>
        <a:prstGeom prst="leftRightUpArrow">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7</xdr:col>
      <xdr:colOff>103674</xdr:colOff>
      <xdr:row>204</xdr:row>
      <xdr:rowOff>58316</xdr:rowOff>
    </xdr:from>
    <xdr:to>
      <xdr:col>7</xdr:col>
      <xdr:colOff>370374</xdr:colOff>
      <xdr:row>206</xdr:row>
      <xdr:rowOff>58317</xdr:rowOff>
    </xdr:to>
    <xdr:sp macro="" textlink="">
      <xdr:nvSpPr>
        <xdr:cNvPr id="138" name="Line 327">
          <a:extLst>
            <a:ext uri="{FF2B5EF4-FFF2-40B4-BE49-F238E27FC236}">
              <a16:creationId xmlns:a16="http://schemas.microsoft.com/office/drawing/2014/main" id="{00000000-0008-0000-0900-00008A000000}"/>
            </a:ext>
          </a:extLst>
        </xdr:cNvPr>
        <xdr:cNvSpPr>
          <a:spLocks noChangeShapeType="1"/>
        </xdr:cNvSpPr>
      </xdr:nvSpPr>
      <xdr:spPr>
        <a:xfrm flipH="1">
          <a:off x="4713605" y="38948360"/>
          <a:ext cx="266700" cy="36830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7</xdr:col>
      <xdr:colOff>129592</xdr:colOff>
      <xdr:row>205</xdr:row>
      <xdr:rowOff>58317</xdr:rowOff>
    </xdr:from>
    <xdr:to>
      <xdr:col>7</xdr:col>
      <xdr:colOff>395255</xdr:colOff>
      <xdr:row>207</xdr:row>
      <xdr:rowOff>64796</xdr:rowOff>
    </xdr:to>
    <xdr:sp macro="" textlink="">
      <xdr:nvSpPr>
        <xdr:cNvPr id="139" name="Line 327">
          <a:extLst>
            <a:ext uri="{FF2B5EF4-FFF2-40B4-BE49-F238E27FC236}">
              <a16:creationId xmlns:a16="http://schemas.microsoft.com/office/drawing/2014/main" id="{00000000-0008-0000-0900-00008B000000}"/>
            </a:ext>
          </a:extLst>
        </xdr:cNvPr>
        <xdr:cNvSpPr>
          <a:spLocks noChangeShapeType="1"/>
        </xdr:cNvSpPr>
      </xdr:nvSpPr>
      <xdr:spPr>
        <a:xfrm flipH="1">
          <a:off x="4739640" y="39132510"/>
          <a:ext cx="265430" cy="375285"/>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11</xdr:col>
      <xdr:colOff>127000</xdr:colOff>
      <xdr:row>204</xdr:row>
      <xdr:rowOff>12700</xdr:rowOff>
    </xdr:from>
    <xdr:to>
      <xdr:col>11</xdr:col>
      <xdr:colOff>393700</xdr:colOff>
      <xdr:row>206</xdr:row>
      <xdr:rowOff>31750</xdr:rowOff>
    </xdr:to>
    <xdr:sp macro="" textlink="">
      <xdr:nvSpPr>
        <xdr:cNvPr id="140" name="Line 328">
          <a:extLst>
            <a:ext uri="{FF2B5EF4-FFF2-40B4-BE49-F238E27FC236}">
              <a16:creationId xmlns:a16="http://schemas.microsoft.com/office/drawing/2014/main" id="{00000000-0008-0000-0900-00008C000000}"/>
            </a:ext>
          </a:extLst>
        </xdr:cNvPr>
        <xdr:cNvSpPr>
          <a:spLocks noChangeShapeType="1"/>
        </xdr:cNvSpPr>
      </xdr:nvSpPr>
      <xdr:spPr>
        <a:xfrm flipH="1">
          <a:off x="7251700" y="38903275"/>
          <a:ext cx="266700" cy="387350"/>
        </a:xfrm>
        <a:prstGeom prst="line">
          <a:avLst/>
        </a:prstGeom>
        <a:noFill/>
        <a:ln w="38100">
          <a:solidFill>
            <a:schemeClr val="accent6">
              <a:lumMod val="75000"/>
            </a:schemeClr>
          </a:solidFill>
          <a:round/>
        </a:ln>
        <a:extLst>
          <a:ext uri="{909E8E84-426E-40DD-AFC4-6F175D3DCCD1}">
            <a14:hiddenFill xmlns:a14="http://schemas.microsoft.com/office/drawing/2010/main">
              <a:noFill/>
            </a14:hiddenFill>
          </a:ext>
        </a:extLst>
      </xdr:spPr>
    </xdr:sp>
    <xdr:clientData/>
  </xdr:twoCellAnchor>
  <xdr:twoCellAnchor>
    <xdr:from>
      <xdr:col>11</xdr:col>
      <xdr:colOff>47625</xdr:colOff>
      <xdr:row>204</xdr:row>
      <xdr:rowOff>0</xdr:rowOff>
    </xdr:from>
    <xdr:to>
      <xdr:col>11</xdr:col>
      <xdr:colOff>314325</xdr:colOff>
      <xdr:row>205</xdr:row>
      <xdr:rowOff>155575</xdr:rowOff>
    </xdr:to>
    <xdr:sp macro="" textlink="">
      <xdr:nvSpPr>
        <xdr:cNvPr id="141" name="Line 328">
          <a:extLst>
            <a:ext uri="{FF2B5EF4-FFF2-40B4-BE49-F238E27FC236}">
              <a16:creationId xmlns:a16="http://schemas.microsoft.com/office/drawing/2014/main" id="{00000000-0008-0000-0900-00008D000000}"/>
            </a:ext>
          </a:extLst>
        </xdr:cNvPr>
        <xdr:cNvSpPr>
          <a:spLocks noChangeShapeType="1"/>
        </xdr:cNvSpPr>
      </xdr:nvSpPr>
      <xdr:spPr>
        <a:xfrm flipH="1">
          <a:off x="7172325" y="38890575"/>
          <a:ext cx="266700" cy="339725"/>
        </a:xfrm>
        <a:prstGeom prst="line">
          <a:avLst/>
        </a:prstGeom>
        <a:noFill/>
        <a:ln w="38100">
          <a:solidFill>
            <a:schemeClr val="accent6">
              <a:lumMod val="75000"/>
            </a:schemeClr>
          </a:solidFill>
          <a:round/>
        </a:ln>
        <a:extLst>
          <a:ext uri="{909E8E84-426E-40DD-AFC4-6F175D3DCCD1}">
            <a14:hiddenFill xmlns:a14="http://schemas.microsoft.com/office/drawing/2010/main">
              <a:noFill/>
            </a14:hiddenFill>
          </a:ext>
        </a:extLst>
      </xdr:spPr>
    </xdr:sp>
    <xdr:clientData/>
  </xdr:twoCellAnchor>
  <xdr:twoCellAnchor>
    <xdr:from>
      <xdr:col>5</xdr:col>
      <xdr:colOff>4572</xdr:colOff>
      <xdr:row>67</xdr:row>
      <xdr:rowOff>78147</xdr:rowOff>
    </xdr:from>
    <xdr:to>
      <xdr:col>6</xdr:col>
      <xdr:colOff>0</xdr:colOff>
      <xdr:row>68</xdr:row>
      <xdr:rowOff>192447</xdr:rowOff>
    </xdr:to>
    <xdr:sp macro="" textlink="">
      <xdr:nvSpPr>
        <xdr:cNvPr id="144" name="Isosceles Triangle 143">
          <a:extLst>
            <a:ext uri="{FF2B5EF4-FFF2-40B4-BE49-F238E27FC236}">
              <a16:creationId xmlns:a16="http://schemas.microsoft.com/office/drawing/2014/main" id="{00000000-0008-0000-0900-000090000000}"/>
            </a:ext>
          </a:extLst>
        </xdr:cNvPr>
        <xdr:cNvSpPr/>
      </xdr:nvSpPr>
      <xdr:spPr>
        <a:xfrm>
          <a:off x="3357245" y="128352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67</xdr:row>
      <xdr:rowOff>78147</xdr:rowOff>
    </xdr:from>
    <xdr:to>
      <xdr:col>8</xdr:col>
      <xdr:colOff>0</xdr:colOff>
      <xdr:row>68</xdr:row>
      <xdr:rowOff>192447</xdr:rowOff>
    </xdr:to>
    <xdr:sp macro="" textlink="">
      <xdr:nvSpPr>
        <xdr:cNvPr id="145" name="Isosceles Triangle 144">
          <a:extLst>
            <a:ext uri="{FF2B5EF4-FFF2-40B4-BE49-F238E27FC236}">
              <a16:creationId xmlns:a16="http://schemas.microsoft.com/office/drawing/2014/main" id="{00000000-0008-0000-0900-000091000000}"/>
            </a:ext>
          </a:extLst>
        </xdr:cNvPr>
        <xdr:cNvSpPr/>
      </xdr:nvSpPr>
      <xdr:spPr>
        <a:xfrm>
          <a:off x="4614545" y="128352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67</xdr:row>
      <xdr:rowOff>78147</xdr:rowOff>
    </xdr:from>
    <xdr:to>
      <xdr:col>10</xdr:col>
      <xdr:colOff>0</xdr:colOff>
      <xdr:row>69</xdr:row>
      <xdr:rowOff>5058</xdr:rowOff>
    </xdr:to>
    <xdr:sp macro="" textlink="">
      <xdr:nvSpPr>
        <xdr:cNvPr id="146" name="Isosceles Triangle 145">
          <a:extLst>
            <a:ext uri="{FF2B5EF4-FFF2-40B4-BE49-F238E27FC236}">
              <a16:creationId xmlns:a16="http://schemas.microsoft.com/office/drawing/2014/main" id="{00000000-0008-0000-0900-000092000000}"/>
            </a:ext>
          </a:extLst>
        </xdr:cNvPr>
        <xdr:cNvSpPr/>
      </xdr:nvSpPr>
      <xdr:spPr>
        <a:xfrm>
          <a:off x="5871845" y="128352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67</xdr:row>
      <xdr:rowOff>78147</xdr:rowOff>
    </xdr:from>
    <xdr:to>
      <xdr:col>14</xdr:col>
      <xdr:colOff>0</xdr:colOff>
      <xdr:row>68</xdr:row>
      <xdr:rowOff>192447</xdr:rowOff>
    </xdr:to>
    <xdr:sp macro="" textlink="">
      <xdr:nvSpPr>
        <xdr:cNvPr id="147" name="Isosceles Triangle 146">
          <a:extLst>
            <a:ext uri="{FF2B5EF4-FFF2-40B4-BE49-F238E27FC236}">
              <a16:creationId xmlns:a16="http://schemas.microsoft.com/office/drawing/2014/main" id="{00000000-0008-0000-0900-000093000000}"/>
            </a:ext>
          </a:extLst>
        </xdr:cNvPr>
        <xdr:cNvSpPr/>
      </xdr:nvSpPr>
      <xdr:spPr>
        <a:xfrm>
          <a:off x="8386445" y="128352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67</xdr:row>
      <xdr:rowOff>78147</xdr:rowOff>
    </xdr:from>
    <xdr:to>
      <xdr:col>16</xdr:col>
      <xdr:colOff>0</xdr:colOff>
      <xdr:row>68</xdr:row>
      <xdr:rowOff>192447</xdr:rowOff>
    </xdr:to>
    <xdr:sp macro="" textlink="">
      <xdr:nvSpPr>
        <xdr:cNvPr id="148" name="Isosceles Triangle 147">
          <a:extLst>
            <a:ext uri="{FF2B5EF4-FFF2-40B4-BE49-F238E27FC236}">
              <a16:creationId xmlns:a16="http://schemas.microsoft.com/office/drawing/2014/main" id="{00000000-0008-0000-0900-000094000000}"/>
            </a:ext>
          </a:extLst>
        </xdr:cNvPr>
        <xdr:cNvSpPr/>
      </xdr:nvSpPr>
      <xdr:spPr>
        <a:xfrm>
          <a:off x="9643745" y="128352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67</xdr:row>
      <xdr:rowOff>78147</xdr:rowOff>
    </xdr:from>
    <xdr:to>
      <xdr:col>20</xdr:col>
      <xdr:colOff>0</xdr:colOff>
      <xdr:row>68</xdr:row>
      <xdr:rowOff>192447</xdr:rowOff>
    </xdr:to>
    <xdr:sp macro="" textlink="">
      <xdr:nvSpPr>
        <xdr:cNvPr id="149" name="Isosceles Triangle 148">
          <a:extLst>
            <a:ext uri="{FF2B5EF4-FFF2-40B4-BE49-F238E27FC236}">
              <a16:creationId xmlns:a16="http://schemas.microsoft.com/office/drawing/2014/main" id="{00000000-0008-0000-0900-000095000000}"/>
            </a:ext>
          </a:extLst>
        </xdr:cNvPr>
        <xdr:cNvSpPr/>
      </xdr:nvSpPr>
      <xdr:spPr>
        <a:xfrm>
          <a:off x="12158345" y="128352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67</xdr:row>
      <xdr:rowOff>78147</xdr:rowOff>
    </xdr:from>
    <xdr:to>
      <xdr:col>4</xdr:col>
      <xdr:colOff>0</xdr:colOff>
      <xdr:row>68</xdr:row>
      <xdr:rowOff>192447</xdr:rowOff>
    </xdr:to>
    <xdr:sp macro="" textlink="">
      <xdr:nvSpPr>
        <xdr:cNvPr id="151" name="Isosceles Triangle 150">
          <a:extLst>
            <a:ext uri="{FF2B5EF4-FFF2-40B4-BE49-F238E27FC236}">
              <a16:creationId xmlns:a16="http://schemas.microsoft.com/office/drawing/2014/main" id="{00000000-0008-0000-0900-000097000000}"/>
            </a:ext>
          </a:extLst>
        </xdr:cNvPr>
        <xdr:cNvSpPr/>
      </xdr:nvSpPr>
      <xdr:spPr>
        <a:xfrm>
          <a:off x="1890395" y="1283525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67</xdr:row>
      <xdr:rowOff>78147</xdr:rowOff>
    </xdr:from>
    <xdr:to>
      <xdr:col>2</xdr:col>
      <xdr:colOff>0</xdr:colOff>
      <xdr:row>68</xdr:row>
      <xdr:rowOff>192447</xdr:rowOff>
    </xdr:to>
    <xdr:sp macro="" textlink="">
      <xdr:nvSpPr>
        <xdr:cNvPr id="152" name="Isosceles Triangle 151">
          <a:extLst>
            <a:ext uri="{FF2B5EF4-FFF2-40B4-BE49-F238E27FC236}">
              <a16:creationId xmlns:a16="http://schemas.microsoft.com/office/drawing/2014/main" id="{00000000-0008-0000-0900-000098000000}"/>
            </a:ext>
          </a:extLst>
        </xdr:cNvPr>
        <xdr:cNvSpPr/>
      </xdr:nvSpPr>
      <xdr:spPr>
        <a:xfrm>
          <a:off x="633095" y="128352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67</xdr:row>
      <xdr:rowOff>78147</xdr:rowOff>
    </xdr:from>
    <xdr:to>
      <xdr:col>18</xdr:col>
      <xdr:colOff>0</xdr:colOff>
      <xdr:row>68</xdr:row>
      <xdr:rowOff>192447</xdr:rowOff>
    </xdr:to>
    <xdr:sp macro="" textlink="">
      <xdr:nvSpPr>
        <xdr:cNvPr id="153" name="Isosceles Triangle 152">
          <a:extLst>
            <a:ext uri="{FF2B5EF4-FFF2-40B4-BE49-F238E27FC236}">
              <a16:creationId xmlns:a16="http://schemas.microsoft.com/office/drawing/2014/main" id="{00000000-0008-0000-0900-000099000000}"/>
            </a:ext>
          </a:extLst>
        </xdr:cNvPr>
        <xdr:cNvSpPr/>
      </xdr:nvSpPr>
      <xdr:spPr>
        <a:xfrm>
          <a:off x="10901045" y="128352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75</xdr:row>
      <xdr:rowOff>78147</xdr:rowOff>
    </xdr:from>
    <xdr:to>
      <xdr:col>8</xdr:col>
      <xdr:colOff>0</xdr:colOff>
      <xdr:row>77</xdr:row>
      <xdr:rowOff>5057</xdr:rowOff>
    </xdr:to>
    <xdr:sp macro="" textlink="">
      <xdr:nvSpPr>
        <xdr:cNvPr id="155" name="Isosceles Triangle 154">
          <a:extLst>
            <a:ext uri="{FF2B5EF4-FFF2-40B4-BE49-F238E27FC236}">
              <a16:creationId xmlns:a16="http://schemas.microsoft.com/office/drawing/2014/main" id="{00000000-0008-0000-0900-00009B000000}"/>
            </a:ext>
          </a:extLst>
        </xdr:cNvPr>
        <xdr:cNvSpPr/>
      </xdr:nvSpPr>
      <xdr:spPr>
        <a:xfrm>
          <a:off x="4614545" y="143656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75</xdr:row>
      <xdr:rowOff>78147</xdr:rowOff>
    </xdr:from>
    <xdr:to>
      <xdr:col>10</xdr:col>
      <xdr:colOff>0</xdr:colOff>
      <xdr:row>77</xdr:row>
      <xdr:rowOff>5057</xdr:rowOff>
    </xdr:to>
    <xdr:sp macro="" textlink="">
      <xdr:nvSpPr>
        <xdr:cNvPr id="156" name="Isosceles Triangle 155">
          <a:extLst>
            <a:ext uri="{FF2B5EF4-FFF2-40B4-BE49-F238E27FC236}">
              <a16:creationId xmlns:a16="http://schemas.microsoft.com/office/drawing/2014/main" id="{00000000-0008-0000-0900-00009C000000}"/>
            </a:ext>
          </a:extLst>
        </xdr:cNvPr>
        <xdr:cNvSpPr/>
      </xdr:nvSpPr>
      <xdr:spPr>
        <a:xfrm>
          <a:off x="5871845" y="143656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75</xdr:row>
      <xdr:rowOff>78147</xdr:rowOff>
    </xdr:from>
    <xdr:to>
      <xdr:col>12</xdr:col>
      <xdr:colOff>0</xdr:colOff>
      <xdr:row>76</xdr:row>
      <xdr:rowOff>192447</xdr:rowOff>
    </xdr:to>
    <xdr:sp macro="" textlink="">
      <xdr:nvSpPr>
        <xdr:cNvPr id="157" name="Isosceles Triangle 156">
          <a:extLst>
            <a:ext uri="{FF2B5EF4-FFF2-40B4-BE49-F238E27FC236}">
              <a16:creationId xmlns:a16="http://schemas.microsoft.com/office/drawing/2014/main" id="{00000000-0008-0000-0900-00009D000000}"/>
            </a:ext>
          </a:extLst>
        </xdr:cNvPr>
        <xdr:cNvSpPr/>
      </xdr:nvSpPr>
      <xdr:spPr>
        <a:xfrm>
          <a:off x="7129145" y="143656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75</xdr:row>
      <xdr:rowOff>78147</xdr:rowOff>
    </xdr:from>
    <xdr:to>
      <xdr:col>14</xdr:col>
      <xdr:colOff>0</xdr:colOff>
      <xdr:row>77</xdr:row>
      <xdr:rowOff>5057</xdr:rowOff>
    </xdr:to>
    <xdr:sp macro="" textlink="">
      <xdr:nvSpPr>
        <xdr:cNvPr id="158" name="Isosceles Triangle 157">
          <a:extLst>
            <a:ext uri="{FF2B5EF4-FFF2-40B4-BE49-F238E27FC236}">
              <a16:creationId xmlns:a16="http://schemas.microsoft.com/office/drawing/2014/main" id="{00000000-0008-0000-0900-00009E000000}"/>
            </a:ext>
          </a:extLst>
        </xdr:cNvPr>
        <xdr:cNvSpPr/>
      </xdr:nvSpPr>
      <xdr:spPr>
        <a:xfrm>
          <a:off x="8386445" y="143656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75</xdr:row>
      <xdr:rowOff>78147</xdr:rowOff>
    </xdr:from>
    <xdr:to>
      <xdr:col>16</xdr:col>
      <xdr:colOff>0</xdr:colOff>
      <xdr:row>76</xdr:row>
      <xdr:rowOff>192447</xdr:rowOff>
    </xdr:to>
    <xdr:sp macro="" textlink="">
      <xdr:nvSpPr>
        <xdr:cNvPr id="159" name="Isosceles Triangle 158">
          <a:extLst>
            <a:ext uri="{FF2B5EF4-FFF2-40B4-BE49-F238E27FC236}">
              <a16:creationId xmlns:a16="http://schemas.microsoft.com/office/drawing/2014/main" id="{00000000-0008-0000-0900-00009F000000}"/>
            </a:ext>
          </a:extLst>
        </xdr:cNvPr>
        <xdr:cNvSpPr/>
      </xdr:nvSpPr>
      <xdr:spPr>
        <a:xfrm>
          <a:off x="9643745" y="143656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75</xdr:row>
      <xdr:rowOff>78147</xdr:rowOff>
    </xdr:from>
    <xdr:to>
      <xdr:col>20</xdr:col>
      <xdr:colOff>0</xdr:colOff>
      <xdr:row>76</xdr:row>
      <xdr:rowOff>192447</xdr:rowOff>
    </xdr:to>
    <xdr:sp macro="" textlink="">
      <xdr:nvSpPr>
        <xdr:cNvPr id="161" name="Isosceles Triangle 160">
          <a:extLst>
            <a:ext uri="{FF2B5EF4-FFF2-40B4-BE49-F238E27FC236}">
              <a16:creationId xmlns:a16="http://schemas.microsoft.com/office/drawing/2014/main" id="{00000000-0008-0000-0900-0000A1000000}"/>
            </a:ext>
          </a:extLst>
        </xdr:cNvPr>
        <xdr:cNvSpPr/>
      </xdr:nvSpPr>
      <xdr:spPr>
        <a:xfrm>
          <a:off x="12158345" y="143656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83</xdr:row>
      <xdr:rowOff>78147</xdr:rowOff>
    </xdr:from>
    <xdr:to>
      <xdr:col>2</xdr:col>
      <xdr:colOff>0</xdr:colOff>
      <xdr:row>84</xdr:row>
      <xdr:rowOff>192447</xdr:rowOff>
    </xdr:to>
    <xdr:sp macro="" textlink="">
      <xdr:nvSpPr>
        <xdr:cNvPr id="162" name="Isosceles Triangle 161">
          <a:extLst>
            <a:ext uri="{FF2B5EF4-FFF2-40B4-BE49-F238E27FC236}">
              <a16:creationId xmlns:a16="http://schemas.microsoft.com/office/drawing/2014/main" id="{00000000-0008-0000-0900-0000A2000000}"/>
            </a:ext>
          </a:extLst>
        </xdr:cNvPr>
        <xdr:cNvSpPr/>
      </xdr:nvSpPr>
      <xdr:spPr>
        <a:xfrm>
          <a:off x="633095" y="158959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75</xdr:row>
      <xdr:rowOff>78147</xdr:rowOff>
    </xdr:from>
    <xdr:to>
      <xdr:col>6</xdr:col>
      <xdr:colOff>0</xdr:colOff>
      <xdr:row>76</xdr:row>
      <xdr:rowOff>192447</xdr:rowOff>
    </xdr:to>
    <xdr:sp macro="" textlink="">
      <xdr:nvSpPr>
        <xdr:cNvPr id="163" name="Isosceles Triangle 162">
          <a:extLst>
            <a:ext uri="{FF2B5EF4-FFF2-40B4-BE49-F238E27FC236}">
              <a16:creationId xmlns:a16="http://schemas.microsoft.com/office/drawing/2014/main" id="{00000000-0008-0000-0900-0000A3000000}"/>
            </a:ext>
          </a:extLst>
        </xdr:cNvPr>
        <xdr:cNvSpPr/>
      </xdr:nvSpPr>
      <xdr:spPr>
        <a:xfrm>
          <a:off x="3357245" y="143656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75</xdr:row>
      <xdr:rowOff>78147</xdr:rowOff>
    </xdr:from>
    <xdr:to>
      <xdr:col>4</xdr:col>
      <xdr:colOff>0</xdr:colOff>
      <xdr:row>76</xdr:row>
      <xdr:rowOff>192447</xdr:rowOff>
    </xdr:to>
    <xdr:sp macro="" textlink="">
      <xdr:nvSpPr>
        <xdr:cNvPr id="164" name="Isosceles Triangle 163">
          <a:extLst>
            <a:ext uri="{FF2B5EF4-FFF2-40B4-BE49-F238E27FC236}">
              <a16:creationId xmlns:a16="http://schemas.microsoft.com/office/drawing/2014/main" id="{00000000-0008-0000-0900-0000A4000000}"/>
            </a:ext>
          </a:extLst>
        </xdr:cNvPr>
        <xdr:cNvSpPr/>
      </xdr:nvSpPr>
      <xdr:spPr>
        <a:xfrm>
          <a:off x="1890395" y="1436560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75</xdr:row>
      <xdr:rowOff>78147</xdr:rowOff>
    </xdr:from>
    <xdr:to>
      <xdr:col>18</xdr:col>
      <xdr:colOff>0</xdr:colOff>
      <xdr:row>76</xdr:row>
      <xdr:rowOff>192447</xdr:rowOff>
    </xdr:to>
    <xdr:sp macro="" textlink="">
      <xdr:nvSpPr>
        <xdr:cNvPr id="165" name="Isosceles Triangle 164">
          <a:extLst>
            <a:ext uri="{FF2B5EF4-FFF2-40B4-BE49-F238E27FC236}">
              <a16:creationId xmlns:a16="http://schemas.microsoft.com/office/drawing/2014/main" id="{00000000-0008-0000-0900-0000A5000000}"/>
            </a:ext>
          </a:extLst>
        </xdr:cNvPr>
        <xdr:cNvSpPr/>
      </xdr:nvSpPr>
      <xdr:spPr>
        <a:xfrm>
          <a:off x="10901045" y="143656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75</xdr:row>
      <xdr:rowOff>78147</xdr:rowOff>
    </xdr:from>
    <xdr:to>
      <xdr:col>20</xdr:col>
      <xdr:colOff>0</xdr:colOff>
      <xdr:row>76</xdr:row>
      <xdr:rowOff>192447</xdr:rowOff>
    </xdr:to>
    <xdr:sp macro="" textlink="">
      <xdr:nvSpPr>
        <xdr:cNvPr id="166" name="Isosceles Triangle 165">
          <a:extLst>
            <a:ext uri="{FF2B5EF4-FFF2-40B4-BE49-F238E27FC236}">
              <a16:creationId xmlns:a16="http://schemas.microsoft.com/office/drawing/2014/main" id="{00000000-0008-0000-0900-0000A6000000}"/>
            </a:ext>
          </a:extLst>
        </xdr:cNvPr>
        <xdr:cNvSpPr/>
      </xdr:nvSpPr>
      <xdr:spPr>
        <a:xfrm>
          <a:off x="12158345" y="143656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6480</xdr:colOff>
      <xdr:row>67</xdr:row>
      <xdr:rowOff>94680</xdr:rowOff>
    </xdr:from>
    <xdr:to>
      <xdr:col>12</xdr:col>
      <xdr:colOff>1909</xdr:colOff>
      <xdr:row>68</xdr:row>
      <xdr:rowOff>183580</xdr:rowOff>
    </xdr:to>
    <xdr:sp macro="" textlink="">
      <xdr:nvSpPr>
        <xdr:cNvPr id="167" name="Isosceles Triangle 166">
          <a:extLst>
            <a:ext uri="{FF2B5EF4-FFF2-40B4-BE49-F238E27FC236}">
              <a16:creationId xmlns:a16="http://schemas.microsoft.com/office/drawing/2014/main" id="{00000000-0008-0000-0900-0000A7000000}"/>
            </a:ext>
          </a:extLst>
        </xdr:cNvPr>
        <xdr:cNvSpPr/>
      </xdr:nvSpPr>
      <xdr:spPr>
        <a:xfrm>
          <a:off x="7131050" y="12851765"/>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83</xdr:row>
      <xdr:rowOff>78147</xdr:rowOff>
    </xdr:from>
    <xdr:to>
      <xdr:col>8</xdr:col>
      <xdr:colOff>0</xdr:colOff>
      <xdr:row>84</xdr:row>
      <xdr:rowOff>192447</xdr:rowOff>
    </xdr:to>
    <xdr:sp macro="" textlink="">
      <xdr:nvSpPr>
        <xdr:cNvPr id="170" name="Isosceles Triangle 169">
          <a:extLst>
            <a:ext uri="{FF2B5EF4-FFF2-40B4-BE49-F238E27FC236}">
              <a16:creationId xmlns:a16="http://schemas.microsoft.com/office/drawing/2014/main" id="{00000000-0008-0000-0900-0000AA000000}"/>
            </a:ext>
          </a:extLst>
        </xdr:cNvPr>
        <xdr:cNvSpPr/>
      </xdr:nvSpPr>
      <xdr:spPr>
        <a:xfrm>
          <a:off x="4614545" y="158959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83</xdr:row>
      <xdr:rowOff>78147</xdr:rowOff>
    </xdr:from>
    <xdr:to>
      <xdr:col>10</xdr:col>
      <xdr:colOff>0</xdr:colOff>
      <xdr:row>84</xdr:row>
      <xdr:rowOff>192447</xdr:rowOff>
    </xdr:to>
    <xdr:sp macro="" textlink="">
      <xdr:nvSpPr>
        <xdr:cNvPr id="171" name="Isosceles Triangle 170">
          <a:extLst>
            <a:ext uri="{FF2B5EF4-FFF2-40B4-BE49-F238E27FC236}">
              <a16:creationId xmlns:a16="http://schemas.microsoft.com/office/drawing/2014/main" id="{00000000-0008-0000-0900-0000AB000000}"/>
            </a:ext>
          </a:extLst>
        </xdr:cNvPr>
        <xdr:cNvSpPr/>
      </xdr:nvSpPr>
      <xdr:spPr>
        <a:xfrm>
          <a:off x="5871845" y="158959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83</xdr:row>
      <xdr:rowOff>52747</xdr:rowOff>
    </xdr:from>
    <xdr:to>
      <xdr:col>12</xdr:col>
      <xdr:colOff>0</xdr:colOff>
      <xdr:row>84</xdr:row>
      <xdr:rowOff>170158</xdr:rowOff>
    </xdr:to>
    <xdr:sp macro="" textlink="">
      <xdr:nvSpPr>
        <xdr:cNvPr id="172" name="Isosceles Triangle 171">
          <a:extLst>
            <a:ext uri="{FF2B5EF4-FFF2-40B4-BE49-F238E27FC236}">
              <a16:creationId xmlns:a16="http://schemas.microsoft.com/office/drawing/2014/main" id="{00000000-0008-0000-0900-0000AC000000}"/>
            </a:ext>
          </a:extLst>
        </xdr:cNvPr>
        <xdr:cNvSpPr/>
      </xdr:nvSpPr>
      <xdr:spPr>
        <a:xfrm>
          <a:off x="7129145" y="15870555"/>
          <a:ext cx="624205" cy="30099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83</xdr:row>
      <xdr:rowOff>78147</xdr:rowOff>
    </xdr:from>
    <xdr:to>
      <xdr:col>16</xdr:col>
      <xdr:colOff>0</xdr:colOff>
      <xdr:row>84</xdr:row>
      <xdr:rowOff>192447</xdr:rowOff>
    </xdr:to>
    <xdr:sp macro="" textlink="">
      <xdr:nvSpPr>
        <xdr:cNvPr id="173" name="Isosceles Triangle 172">
          <a:extLst>
            <a:ext uri="{FF2B5EF4-FFF2-40B4-BE49-F238E27FC236}">
              <a16:creationId xmlns:a16="http://schemas.microsoft.com/office/drawing/2014/main" id="{00000000-0008-0000-0900-0000AD000000}"/>
            </a:ext>
          </a:extLst>
        </xdr:cNvPr>
        <xdr:cNvSpPr/>
      </xdr:nvSpPr>
      <xdr:spPr>
        <a:xfrm>
          <a:off x="9643745" y="158959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83</xdr:row>
      <xdr:rowOff>78147</xdr:rowOff>
    </xdr:from>
    <xdr:to>
      <xdr:col>18</xdr:col>
      <xdr:colOff>0</xdr:colOff>
      <xdr:row>84</xdr:row>
      <xdr:rowOff>192447</xdr:rowOff>
    </xdr:to>
    <xdr:sp macro="" textlink="">
      <xdr:nvSpPr>
        <xdr:cNvPr id="174" name="Isosceles Triangle 173">
          <a:extLst>
            <a:ext uri="{FF2B5EF4-FFF2-40B4-BE49-F238E27FC236}">
              <a16:creationId xmlns:a16="http://schemas.microsoft.com/office/drawing/2014/main" id="{00000000-0008-0000-0900-0000AE000000}"/>
            </a:ext>
          </a:extLst>
        </xdr:cNvPr>
        <xdr:cNvSpPr/>
      </xdr:nvSpPr>
      <xdr:spPr>
        <a:xfrm>
          <a:off x="10901045" y="158959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91</xdr:row>
      <xdr:rowOff>78147</xdr:rowOff>
    </xdr:from>
    <xdr:to>
      <xdr:col>2</xdr:col>
      <xdr:colOff>0</xdr:colOff>
      <xdr:row>92</xdr:row>
      <xdr:rowOff>192447</xdr:rowOff>
    </xdr:to>
    <xdr:sp macro="" textlink="">
      <xdr:nvSpPr>
        <xdr:cNvPr id="175" name="Isosceles Triangle 174">
          <a:extLst>
            <a:ext uri="{FF2B5EF4-FFF2-40B4-BE49-F238E27FC236}">
              <a16:creationId xmlns:a16="http://schemas.microsoft.com/office/drawing/2014/main" id="{00000000-0008-0000-0900-0000AF000000}"/>
            </a:ext>
          </a:extLst>
        </xdr:cNvPr>
        <xdr:cNvSpPr/>
      </xdr:nvSpPr>
      <xdr:spPr>
        <a:xfrm>
          <a:off x="633095" y="174263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83</xdr:row>
      <xdr:rowOff>78147</xdr:rowOff>
    </xdr:from>
    <xdr:to>
      <xdr:col>6</xdr:col>
      <xdr:colOff>0</xdr:colOff>
      <xdr:row>84</xdr:row>
      <xdr:rowOff>192447</xdr:rowOff>
    </xdr:to>
    <xdr:sp macro="" textlink="">
      <xdr:nvSpPr>
        <xdr:cNvPr id="177" name="Isosceles Triangle 176">
          <a:extLst>
            <a:ext uri="{FF2B5EF4-FFF2-40B4-BE49-F238E27FC236}">
              <a16:creationId xmlns:a16="http://schemas.microsoft.com/office/drawing/2014/main" id="{00000000-0008-0000-0900-0000B1000000}"/>
            </a:ext>
          </a:extLst>
        </xdr:cNvPr>
        <xdr:cNvSpPr/>
      </xdr:nvSpPr>
      <xdr:spPr>
        <a:xfrm>
          <a:off x="3357245" y="158959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83</xdr:row>
      <xdr:rowOff>78147</xdr:rowOff>
    </xdr:from>
    <xdr:to>
      <xdr:col>4</xdr:col>
      <xdr:colOff>0</xdr:colOff>
      <xdr:row>84</xdr:row>
      <xdr:rowOff>192447</xdr:rowOff>
    </xdr:to>
    <xdr:sp macro="" textlink="">
      <xdr:nvSpPr>
        <xdr:cNvPr id="178" name="Isosceles Triangle 177">
          <a:extLst>
            <a:ext uri="{FF2B5EF4-FFF2-40B4-BE49-F238E27FC236}">
              <a16:creationId xmlns:a16="http://schemas.microsoft.com/office/drawing/2014/main" id="{00000000-0008-0000-0900-0000B2000000}"/>
            </a:ext>
          </a:extLst>
        </xdr:cNvPr>
        <xdr:cNvSpPr/>
      </xdr:nvSpPr>
      <xdr:spPr>
        <a:xfrm>
          <a:off x="1890395" y="1589595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83</xdr:row>
      <xdr:rowOff>78147</xdr:rowOff>
    </xdr:from>
    <xdr:to>
      <xdr:col>20</xdr:col>
      <xdr:colOff>0</xdr:colOff>
      <xdr:row>84</xdr:row>
      <xdr:rowOff>192447</xdr:rowOff>
    </xdr:to>
    <xdr:sp macro="" textlink="">
      <xdr:nvSpPr>
        <xdr:cNvPr id="179" name="Isosceles Triangle 178">
          <a:extLst>
            <a:ext uri="{FF2B5EF4-FFF2-40B4-BE49-F238E27FC236}">
              <a16:creationId xmlns:a16="http://schemas.microsoft.com/office/drawing/2014/main" id="{00000000-0008-0000-0900-0000B3000000}"/>
            </a:ext>
          </a:extLst>
        </xdr:cNvPr>
        <xdr:cNvSpPr/>
      </xdr:nvSpPr>
      <xdr:spPr>
        <a:xfrm>
          <a:off x="12158345" y="158959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91</xdr:row>
      <xdr:rowOff>78147</xdr:rowOff>
    </xdr:from>
    <xdr:to>
      <xdr:col>8</xdr:col>
      <xdr:colOff>0</xdr:colOff>
      <xdr:row>93</xdr:row>
      <xdr:rowOff>5057</xdr:rowOff>
    </xdr:to>
    <xdr:sp macro="" textlink="">
      <xdr:nvSpPr>
        <xdr:cNvPr id="181" name="Isosceles Triangle 180">
          <a:extLst>
            <a:ext uri="{FF2B5EF4-FFF2-40B4-BE49-F238E27FC236}">
              <a16:creationId xmlns:a16="http://schemas.microsoft.com/office/drawing/2014/main" id="{00000000-0008-0000-0900-0000B5000000}"/>
            </a:ext>
          </a:extLst>
        </xdr:cNvPr>
        <xdr:cNvSpPr/>
      </xdr:nvSpPr>
      <xdr:spPr>
        <a:xfrm>
          <a:off x="4614545" y="174263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91</xdr:row>
      <xdr:rowOff>78147</xdr:rowOff>
    </xdr:from>
    <xdr:to>
      <xdr:col>10</xdr:col>
      <xdr:colOff>0</xdr:colOff>
      <xdr:row>93</xdr:row>
      <xdr:rowOff>5057</xdr:rowOff>
    </xdr:to>
    <xdr:sp macro="" textlink="">
      <xdr:nvSpPr>
        <xdr:cNvPr id="182" name="Isosceles Triangle 181">
          <a:extLst>
            <a:ext uri="{FF2B5EF4-FFF2-40B4-BE49-F238E27FC236}">
              <a16:creationId xmlns:a16="http://schemas.microsoft.com/office/drawing/2014/main" id="{00000000-0008-0000-0900-0000B6000000}"/>
            </a:ext>
          </a:extLst>
        </xdr:cNvPr>
        <xdr:cNvSpPr/>
      </xdr:nvSpPr>
      <xdr:spPr>
        <a:xfrm>
          <a:off x="5871845" y="174263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91</xdr:row>
      <xdr:rowOff>78147</xdr:rowOff>
    </xdr:from>
    <xdr:to>
      <xdr:col>12</xdr:col>
      <xdr:colOff>0</xdr:colOff>
      <xdr:row>92</xdr:row>
      <xdr:rowOff>192447</xdr:rowOff>
    </xdr:to>
    <xdr:sp macro="" textlink="">
      <xdr:nvSpPr>
        <xdr:cNvPr id="183" name="Isosceles Triangle 182">
          <a:extLst>
            <a:ext uri="{FF2B5EF4-FFF2-40B4-BE49-F238E27FC236}">
              <a16:creationId xmlns:a16="http://schemas.microsoft.com/office/drawing/2014/main" id="{00000000-0008-0000-0900-0000B7000000}"/>
            </a:ext>
          </a:extLst>
        </xdr:cNvPr>
        <xdr:cNvSpPr/>
      </xdr:nvSpPr>
      <xdr:spPr>
        <a:xfrm>
          <a:off x="7129145" y="174263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91</xdr:row>
      <xdr:rowOff>78147</xdr:rowOff>
    </xdr:from>
    <xdr:to>
      <xdr:col>14</xdr:col>
      <xdr:colOff>0</xdr:colOff>
      <xdr:row>93</xdr:row>
      <xdr:rowOff>5057</xdr:rowOff>
    </xdr:to>
    <xdr:sp macro="" textlink="">
      <xdr:nvSpPr>
        <xdr:cNvPr id="184" name="Isosceles Triangle 183">
          <a:extLst>
            <a:ext uri="{FF2B5EF4-FFF2-40B4-BE49-F238E27FC236}">
              <a16:creationId xmlns:a16="http://schemas.microsoft.com/office/drawing/2014/main" id="{00000000-0008-0000-0900-0000B8000000}"/>
            </a:ext>
          </a:extLst>
        </xdr:cNvPr>
        <xdr:cNvSpPr/>
      </xdr:nvSpPr>
      <xdr:spPr>
        <a:xfrm>
          <a:off x="8386445" y="174263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91</xdr:row>
      <xdr:rowOff>78147</xdr:rowOff>
    </xdr:from>
    <xdr:to>
      <xdr:col>16</xdr:col>
      <xdr:colOff>0</xdr:colOff>
      <xdr:row>92</xdr:row>
      <xdr:rowOff>192447</xdr:rowOff>
    </xdr:to>
    <xdr:sp macro="" textlink="">
      <xdr:nvSpPr>
        <xdr:cNvPr id="185" name="Isosceles Triangle 184">
          <a:extLst>
            <a:ext uri="{FF2B5EF4-FFF2-40B4-BE49-F238E27FC236}">
              <a16:creationId xmlns:a16="http://schemas.microsoft.com/office/drawing/2014/main" id="{00000000-0008-0000-0900-0000B9000000}"/>
            </a:ext>
          </a:extLst>
        </xdr:cNvPr>
        <xdr:cNvSpPr/>
      </xdr:nvSpPr>
      <xdr:spPr>
        <a:xfrm>
          <a:off x="9643745" y="174263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91</xdr:row>
      <xdr:rowOff>78147</xdr:rowOff>
    </xdr:from>
    <xdr:to>
      <xdr:col>20</xdr:col>
      <xdr:colOff>0</xdr:colOff>
      <xdr:row>92</xdr:row>
      <xdr:rowOff>192447</xdr:rowOff>
    </xdr:to>
    <xdr:sp macro="" textlink="">
      <xdr:nvSpPr>
        <xdr:cNvPr id="187" name="Isosceles Triangle 186">
          <a:extLst>
            <a:ext uri="{FF2B5EF4-FFF2-40B4-BE49-F238E27FC236}">
              <a16:creationId xmlns:a16="http://schemas.microsoft.com/office/drawing/2014/main" id="{00000000-0008-0000-0900-0000BB000000}"/>
            </a:ext>
          </a:extLst>
        </xdr:cNvPr>
        <xdr:cNvSpPr/>
      </xdr:nvSpPr>
      <xdr:spPr>
        <a:xfrm>
          <a:off x="12158345" y="174263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99</xdr:row>
      <xdr:rowOff>78147</xdr:rowOff>
    </xdr:from>
    <xdr:to>
      <xdr:col>2</xdr:col>
      <xdr:colOff>0</xdr:colOff>
      <xdr:row>100</xdr:row>
      <xdr:rowOff>192447</xdr:rowOff>
    </xdr:to>
    <xdr:sp macro="" textlink="">
      <xdr:nvSpPr>
        <xdr:cNvPr id="188" name="Isosceles Triangle 187">
          <a:extLst>
            <a:ext uri="{FF2B5EF4-FFF2-40B4-BE49-F238E27FC236}">
              <a16:creationId xmlns:a16="http://schemas.microsoft.com/office/drawing/2014/main" id="{00000000-0008-0000-0900-0000BC000000}"/>
            </a:ext>
          </a:extLst>
        </xdr:cNvPr>
        <xdr:cNvSpPr/>
      </xdr:nvSpPr>
      <xdr:spPr>
        <a:xfrm>
          <a:off x="633095" y="18956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91</xdr:row>
      <xdr:rowOff>78147</xdr:rowOff>
    </xdr:from>
    <xdr:to>
      <xdr:col>6</xdr:col>
      <xdr:colOff>0</xdr:colOff>
      <xdr:row>92</xdr:row>
      <xdr:rowOff>192447</xdr:rowOff>
    </xdr:to>
    <xdr:sp macro="" textlink="">
      <xdr:nvSpPr>
        <xdr:cNvPr id="189" name="Isosceles Triangle 188">
          <a:extLst>
            <a:ext uri="{FF2B5EF4-FFF2-40B4-BE49-F238E27FC236}">
              <a16:creationId xmlns:a16="http://schemas.microsoft.com/office/drawing/2014/main" id="{00000000-0008-0000-0900-0000BD000000}"/>
            </a:ext>
          </a:extLst>
        </xdr:cNvPr>
        <xdr:cNvSpPr/>
      </xdr:nvSpPr>
      <xdr:spPr>
        <a:xfrm>
          <a:off x="3357245" y="174263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91</xdr:row>
      <xdr:rowOff>78147</xdr:rowOff>
    </xdr:from>
    <xdr:to>
      <xdr:col>4</xdr:col>
      <xdr:colOff>0</xdr:colOff>
      <xdr:row>92</xdr:row>
      <xdr:rowOff>192447</xdr:rowOff>
    </xdr:to>
    <xdr:sp macro="" textlink="">
      <xdr:nvSpPr>
        <xdr:cNvPr id="190" name="Isosceles Triangle 189">
          <a:extLst>
            <a:ext uri="{FF2B5EF4-FFF2-40B4-BE49-F238E27FC236}">
              <a16:creationId xmlns:a16="http://schemas.microsoft.com/office/drawing/2014/main" id="{00000000-0008-0000-0900-0000BE000000}"/>
            </a:ext>
          </a:extLst>
        </xdr:cNvPr>
        <xdr:cNvSpPr/>
      </xdr:nvSpPr>
      <xdr:spPr>
        <a:xfrm>
          <a:off x="1890395" y="1742630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91</xdr:row>
      <xdr:rowOff>78147</xdr:rowOff>
    </xdr:from>
    <xdr:to>
      <xdr:col>18</xdr:col>
      <xdr:colOff>0</xdr:colOff>
      <xdr:row>92</xdr:row>
      <xdr:rowOff>192447</xdr:rowOff>
    </xdr:to>
    <xdr:sp macro="" textlink="">
      <xdr:nvSpPr>
        <xdr:cNvPr id="191" name="Isosceles Triangle 190">
          <a:extLst>
            <a:ext uri="{FF2B5EF4-FFF2-40B4-BE49-F238E27FC236}">
              <a16:creationId xmlns:a16="http://schemas.microsoft.com/office/drawing/2014/main" id="{00000000-0008-0000-0900-0000BF000000}"/>
            </a:ext>
          </a:extLst>
        </xdr:cNvPr>
        <xdr:cNvSpPr/>
      </xdr:nvSpPr>
      <xdr:spPr>
        <a:xfrm>
          <a:off x="10901045" y="174263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6480</xdr:colOff>
      <xdr:row>83</xdr:row>
      <xdr:rowOff>87209</xdr:rowOff>
    </xdr:from>
    <xdr:to>
      <xdr:col>14</xdr:col>
      <xdr:colOff>1909</xdr:colOff>
      <xdr:row>84</xdr:row>
      <xdr:rowOff>176109</xdr:rowOff>
    </xdr:to>
    <xdr:sp macro="" textlink="">
      <xdr:nvSpPr>
        <xdr:cNvPr id="193" name="Isosceles Triangle 192">
          <a:extLst>
            <a:ext uri="{FF2B5EF4-FFF2-40B4-BE49-F238E27FC236}">
              <a16:creationId xmlns:a16="http://schemas.microsoft.com/office/drawing/2014/main" id="{00000000-0008-0000-0900-0000C1000000}"/>
            </a:ext>
          </a:extLst>
        </xdr:cNvPr>
        <xdr:cNvSpPr/>
      </xdr:nvSpPr>
      <xdr:spPr>
        <a:xfrm>
          <a:off x="8388350" y="15904845"/>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99</xdr:row>
      <xdr:rowOff>78147</xdr:rowOff>
    </xdr:from>
    <xdr:to>
      <xdr:col>6</xdr:col>
      <xdr:colOff>0</xdr:colOff>
      <xdr:row>100</xdr:row>
      <xdr:rowOff>192447</xdr:rowOff>
    </xdr:to>
    <xdr:sp macro="" textlink="">
      <xdr:nvSpPr>
        <xdr:cNvPr id="194" name="Isosceles Triangle 193">
          <a:extLst>
            <a:ext uri="{FF2B5EF4-FFF2-40B4-BE49-F238E27FC236}">
              <a16:creationId xmlns:a16="http://schemas.microsoft.com/office/drawing/2014/main" id="{00000000-0008-0000-0900-0000C2000000}"/>
            </a:ext>
          </a:extLst>
        </xdr:cNvPr>
        <xdr:cNvSpPr/>
      </xdr:nvSpPr>
      <xdr:spPr>
        <a:xfrm>
          <a:off x="3357245" y="18956655"/>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99</xdr:row>
      <xdr:rowOff>78147</xdr:rowOff>
    </xdr:from>
    <xdr:to>
      <xdr:col>8</xdr:col>
      <xdr:colOff>0</xdr:colOff>
      <xdr:row>100</xdr:row>
      <xdr:rowOff>192447</xdr:rowOff>
    </xdr:to>
    <xdr:sp macro="" textlink="">
      <xdr:nvSpPr>
        <xdr:cNvPr id="195" name="Isosceles Triangle 194">
          <a:extLst>
            <a:ext uri="{FF2B5EF4-FFF2-40B4-BE49-F238E27FC236}">
              <a16:creationId xmlns:a16="http://schemas.microsoft.com/office/drawing/2014/main" id="{00000000-0008-0000-0900-0000C3000000}"/>
            </a:ext>
          </a:extLst>
        </xdr:cNvPr>
        <xdr:cNvSpPr/>
      </xdr:nvSpPr>
      <xdr:spPr>
        <a:xfrm>
          <a:off x="4614545" y="18956655"/>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99</xdr:row>
      <xdr:rowOff>78147</xdr:rowOff>
    </xdr:from>
    <xdr:to>
      <xdr:col>10</xdr:col>
      <xdr:colOff>0</xdr:colOff>
      <xdr:row>100</xdr:row>
      <xdr:rowOff>192447</xdr:rowOff>
    </xdr:to>
    <xdr:sp macro="" textlink="">
      <xdr:nvSpPr>
        <xdr:cNvPr id="196" name="Isosceles Triangle 195">
          <a:extLst>
            <a:ext uri="{FF2B5EF4-FFF2-40B4-BE49-F238E27FC236}">
              <a16:creationId xmlns:a16="http://schemas.microsoft.com/office/drawing/2014/main" id="{00000000-0008-0000-0900-0000C4000000}"/>
            </a:ext>
          </a:extLst>
        </xdr:cNvPr>
        <xdr:cNvSpPr/>
      </xdr:nvSpPr>
      <xdr:spPr>
        <a:xfrm>
          <a:off x="5871845" y="18956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99</xdr:row>
      <xdr:rowOff>78147</xdr:rowOff>
    </xdr:from>
    <xdr:to>
      <xdr:col>12</xdr:col>
      <xdr:colOff>0</xdr:colOff>
      <xdr:row>100</xdr:row>
      <xdr:rowOff>192447</xdr:rowOff>
    </xdr:to>
    <xdr:sp macro="" textlink="">
      <xdr:nvSpPr>
        <xdr:cNvPr id="197" name="Isosceles Triangle 196">
          <a:extLst>
            <a:ext uri="{FF2B5EF4-FFF2-40B4-BE49-F238E27FC236}">
              <a16:creationId xmlns:a16="http://schemas.microsoft.com/office/drawing/2014/main" id="{00000000-0008-0000-0900-0000C5000000}"/>
            </a:ext>
          </a:extLst>
        </xdr:cNvPr>
        <xdr:cNvSpPr/>
      </xdr:nvSpPr>
      <xdr:spPr>
        <a:xfrm>
          <a:off x="7129145" y="18956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99</xdr:row>
      <xdr:rowOff>78147</xdr:rowOff>
    </xdr:from>
    <xdr:to>
      <xdr:col>14</xdr:col>
      <xdr:colOff>0</xdr:colOff>
      <xdr:row>101</xdr:row>
      <xdr:rowOff>5058</xdr:rowOff>
    </xdr:to>
    <xdr:sp macro="" textlink="">
      <xdr:nvSpPr>
        <xdr:cNvPr id="198" name="Isosceles Triangle 197">
          <a:extLst>
            <a:ext uri="{FF2B5EF4-FFF2-40B4-BE49-F238E27FC236}">
              <a16:creationId xmlns:a16="http://schemas.microsoft.com/office/drawing/2014/main" id="{00000000-0008-0000-0900-0000C6000000}"/>
            </a:ext>
          </a:extLst>
        </xdr:cNvPr>
        <xdr:cNvSpPr/>
      </xdr:nvSpPr>
      <xdr:spPr>
        <a:xfrm>
          <a:off x="8386445" y="189566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99</xdr:row>
      <xdr:rowOff>78147</xdr:rowOff>
    </xdr:from>
    <xdr:to>
      <xdr:col>18</xdr:col>
      <xdr:colOff>0</xdr:colOff>
      <xdr:row>100</xdr:row>
      <xdr:rowOff>192447</xdr:rowOff>
    </xdr:to>
    <xdr:sp macro="" textlink="">
      <xdr:nvSpPr>
        <xdr:cNvPr id="199" name="Isosceles Triangle 198">
          <a:extLst>
            <a:ext uri="{FF2B5EF4-FFF2-40B4-BE49-F238E27FC236}">
              <a16:creationId xmlns:a16="http://schemas.microsoft.com/office/drawing/2014/main" id="{00000000-0008-0000-0900-0000C7000000}"/>
            </a:ext>
          </a:extLst>
        </xdr:cNvPr>
        <xdr:cNvSpPr/>
      </xdr:nvSpPr>
      <xdr:spPr>
        <a:xfrm>
          <a:off x="10901045" y="18956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99</xdr:row>
      <xdr:rowOff>78147</xdr:rowOff>
    </xdr:from>
    <xdr:to>
      <xdr:col>20</xdr:col>
      <xdr:colOff>0</xdr:colOff>
      <xdr:row>100</xdr:row>
      <xdr:rowOff>192447</xdr:rowOff>
    </xdr:to>
    <xdr:sp macro="" textlink="">
      <xdr:nvSpPr>
        <xdr:cNvPr id="200" name="Isosceles Triangle 199">
          <a:extLst>
            <a:ext uri="{FF2B5EF4-FFF2-40B4-BE49-F238E27FC236}">
              <a16:creationId xmlns:a16="http://schemas.microsoft.com/office/drawing/2014/main" id="{00000000-0008-0000-0900-0000C8000000}"/>
            </a:ext>
          </a:extLst>
        </xdr:cNvPr>
        <xdr:cNvSpPr/>
      </xdr:nvSpPr>
      <xdr:spPr>
        <a:xfrm>
          <a:off x="12158345" y="18956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108</xdr:row>
      <xdr:rowOff>78147</xdr:rowOff>
    </xdr:from>
    <xdr:to>
      <xdr:col>4</xdr:col>
      <xdr:colOff>0</xdr:colOff>
      <xdr:row>109</xdr:row>
      <xdr:rowOff>192447</xdr:rowOff>
    </xdr:to>
    <xdr:sp macro="" textlink="">
      <xdr:nvSpPr>
        <xdr:cNvPr id="201" name="Isosceles Triangle 200">
          <a:extLst>
            <a:ext uri="{FF2B5EF4-FFF2-40B4-BE49-F238E27FC236}">
              <a16:creationId xmlns:a16="http://schemas.microsoft.com/office/drawing/2014/main" id="{00000000-0008-0000-0900-0000C9000000}"/>
            </a:ext>
          </a:extLst>
        </xdr:cNvPr>
        <xdr:cNvSpPr/>
      </xdr:nvSpPr>
      <xdr:spPr>
        <a:xfrm>
          <a:off x="1890395" y="2067115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99</xdr:row>
      <xdr:rowOff>78147</xdr:rowOff>
    </xdr:from>
    <xdr:to>
      <xdr:col>6</xdr:col>
      <xdr:colOff>0</xdr:colOff>
      <xdr:row>100</xdr:row>
      <xdr:rowOff>192447</xdr:rowOff>
    </xdr:to>
    <xdr:sp macro="" textlink="">
      <xdr:nvSpPr>
        <xdr:cNvPr id="202" name="Isosceles Triangle 201">
          <a:extLst>
            <a:ext uri="{FF2B5EF4-FFF2-40B4-BE49-F238E27FC236}">
              <a16:creationId xmlns:a16="http://schemas.microsoft.com/office/drawing/2014/main" id="{00000000-0008-0000-0900-0000CA000000}"/>
            </a:ext>
          </a:extLst>
        </xdr:cNvPr>
        <xdr:cNvSpPr/>
      </xdr:nvSpPr>
      <xdr:spPr>
        <a:xfrm>
          <a:off x="3357245" y="18956655"/>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99</xdr:row>
      <xdr:rowOff>78147</xdr:rowOff>
    </xdr:from>
    <xdr:to>
      <xdr:col>8</xdr:col>
      <xdr:colOff>0</xdr:colOff>
      <xdr:row>100</xdr:row>
      <xdr:rowOff>192447</xdr:rowOff>
    </xdr:to>
    <xdr:sp macro="" textlink="">
      <xdr:nvSpPr>
        <xdr:cNvPr id="203" name="Isosceles Triangle 202">
          <a:extLst>
            <a:ext uri="{FF2B5EF4-FFF2-40B4-BE49-F238E27FC236}">
              <a16:creationId xmlns:a16="http://schemas.microsoft.com/office/drawing/2014/main" id="{00000000-0008-0000-0900-0000CB000000}"/>
            </a:ext>
          </a:extLst>
        </xdr:cNvPr>
        <xdr:cNvSpPr/>
      </xdr:nvSpPr>
      <xdr:spPr>
        <a:xfrm>
          <a:off x="4614545" y="18956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99</xdr:row>
      <xdr:rowOff>78147</xdr:rowOff>
    </xdr:from>
    <xdr:to>
      <xdr:col>6</xdr:col>
      <xdr:colOff>0</xdr:colOff>
      <xdr:row>100</xdr:row>
      <xdr:rowOff>192447</xdr:rowOff>
    </xdr:to>
    <xdr:sp macro="" textlink="">
      <xdr:nvSpPr>
        <xdr:cNvPr id="204" name="Isosceles Triangle 203">
          <a:extLst>
            <a:ext uri="{FF2B5EF4-FFF2-40B4-BE49-F238E27FC236}">
              <a16:creationId xmlns:a16="http://schemas.microsoft.com/office/drawing/2014/main" id="{00000000-0008-0000-0900-0000CC000000}"/>
            </a:ext>
          </a:extLst>
        </xdr:cNvPr>
        <xdr:cNvSpPr/>
      </xdr:nvSpPr>
      <xdr:spPr>
        <a:xfrm>
          <a:off x="3357245" y="18956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108</xdr:row>
      <xdr:rowOff>78147</xdr:rowOff>
    </xdr:from>
    <xdr:to>
      <xdr:col>2</xdr:col>
      <xdr:colOff>0</xdr:colOff>
      <xdr:row>109</xdr:row>
      <xdr:rowOff>192447</xdr:rowOff>
    </xdr:to>
    <xdr:sp macro="" textlink="">
      <xdr:nvSpPr>
        <xdr:cNvPr id="205" name="Isosceles Triangle 204">
          <a:extLst>
            <a:ext uri="{FF2B5EF4-FFF2-40B4-BE49-F238E27FC236}">
              <a16:creationId xmlns:a16="http://schemas.microsoft.com/office/drawing/2014/main" id="{00000000-0008-0000-0900-0000CD000000}"/>
            </a:ext>
          </a:extLst>
        </xdr:cNvPr>
        <xdr:cNvSpPr/>
      </xdr:nvSpPr>
      <xdr:spPr>
        <a:xfrm>
          <a:off x="633095" y="206711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108</xdr:row>
      <xdr:rowOff>78147</xdr:rowOff>
    </xdr:from>
    <xdr:to>
      <xdr:col>6</xdr:col>
      <xdr:colOff>0</xdr:colOff>
      <xdr:row>109</xdr:row>
      <xdr:rowOff>192447</xdr:rowOff>
    </xdr:to>
    <xdr:sp macro="" textlink="">
      <xdr:nvSpPr>
        <xdr:cNvPr id="206" name="Isosceles Triangle 205">
          <a:extLst>
            <a:ext uri="{FF2B5EF4-FFF2-40B4-BE49-F238E27FC236}">
              <a16:creationId xmlns:a16="http://schemas.microsoft.com/office/drawing/2014/main" id="{00000000-0008-0000-0900-0000CE000000}"/>
            </a:ext>
          </a:extLst>
        </xdr:cNvPr>
        <xdr:cNvSpPr/>
      </xdr:nvSpPr>
      <xdr:spPr>
        <a:xfrm>
          <a:off x="3357245" y="20671155"/>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108</xdr:row>
      <xdr:rowOff>78147</xdr:rowOff>
    </xdr:from>
    <xdr:to>
      <xdr:col>10</xdr:col>
      <xdr:colOff>0</xdr:colOff>
      <xdr:row>110</xdr:row>
      <xdr:rowOff>5057</xdr:rowOff>
    </xdr:to>
    <xdr:sp macro="" textlink="">
      <xdr:nvSpPr>
        <xdr:cNvPr id="207" name="Isosceles Triangle 206">
          <a:extLst>
            <a:ext uri="{FF2B5EF4-FFF2-40B4-BE49-F238E27FC236}">
              <a16:creationId xmlns:a16="http://schemas.microsoft.com/office/drawing/2014/main" id="{00000000-0008-0000-0900-0000CF000000}"/>
            </a:ext>
          </a:extLst>
        </xdr:cNvPr>
        <xdr:cNvSpPr/>
      </xdr:nvSpPr>
      <xdr:spPr>
        <a:xfrm>
          <a:off x="5871845" y="206711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108</xdr:row>
      <xdr:rowOff>78147</xdr:rowOff>
    </xdr:from>
    <xdr:to>
      <xdr:col>12</xdr:col>
      <xdr:colOff>0</xdr:colOff>
      <xdr:row>110</xdr:row>
      <xdr:rowOff>5057</xdr:rowOff>
    </xdr:to>
    <xdr:sp macro="" textlink="">
      <xdr:nvSpPr>
        <xdr:cNvPr id="208" name="Isosceles Triangle 207">
          <a:extLst>
            <a:ext uri="{FF2B5EF4-FFF2-40B4-BE49-F238E27FC236}">
              <a16:creationId xmlns:a16="http://schemas.microsoft.com/office/drawing/2014/main" id="{00000000-0008-0000-0900-0000D0000000}"/>
            </a:ext>
          </a:extLst>
        </xdr:cNvPr>
        <xdr:cNvSpPr/>
      </xdr:nvSpPr>
      <xdr:spPr>
        <a:xfrm>
          <a:off x="7129145" y="206711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108</xdr:row>
      <xdr:rowOff>78147</xdr:rowOff>
    </xdr:from>
    <xdr:to>
      <xdr:col>14</xdr:col>
      <xdr:colOff>0</xdr:colOff>
      <xdr:row>109</xdr:row>
      <xdr:rowOff>192447</xdr:rowOff>
    </xdr:to>
    <xdr:sp macro="" textlink="">
      <xdr:nvSpPr>
        <xdr:cNvPr id="209" name="Isosceles Triangle 208">
          <a:extLst>
            <a:ext uri="{FF2B5EF4-FFF2-40B4-BE49-F238E27FC236}">
              <a16:creationId xmlns:a16="http://schemas.microsoft.com/office/drawing/2014/main" id="{00000000-0008-0000-0900-0000D1000000}"/>
            </a:ext>
          </a:extLst>
        </xdr:cNvPr>
        <xdr:cNvSpPr/>
      </xdr:nvSpPr>
      <xdr:spPr>
        <a:xfrm>
          <a:off x="8386445" y="206711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108</xdr:row>
      <xdr:rowOff>78147</xdr:rowOff>
    </xdr:from>
    <xdr:to>
      <xdr:col>16</xdr:col>
      <xdr:colOff>0</xdr:colOff>
      <xdr:row>110</xdr:row>
      <xdr:rowOff>5057</xdr:rowOff>
    </xdr:to>
    <xdr:sp macro="" textlink="">
      <xdr:nvSpPr>
        <xdr:cNvPr id="210" name="Isosceles Triangle 209">
          <a:extLst>
            <a:ext uri="{FF2B5EF4-FFF2-40B4-BE49-F238E27FC236}">
              <a16:creationId xmlns:a16="http://schemas.microsoft.com/office/drawing/2014/main" id="{00000000-0008-0000-0900-0000D2000000}"/>
            </a:ext>
          </a:extLst>
        </xdr:cNvPr>
        <xdr:cNvSpPr/>
      </xdr:nvSpPr>
      <xdr:spPr>
        <a:xfrm>
          <a:off x="9643745" y="206711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108</xdr:row>
      <xdr:rowOff>78147</xdr:rowOff>
    </xdr:from>
    <xdr:to>
      <xdr:col>18</xdr:col>
      <xdr:colOff>0</xdr:colOff>
      <xdr:row>109</xdr:row>
      <xdr:rowOff>192447</xdr:rowOff>
    </xdr:to>
    <xdr:sp macro="" textlink="">
      <xdr:nvSpPr>
        <xdr:cNvPr id="211" name="Isosceles Triangle 210">
          <a:extLst>
            <a:ext uri="{FF2B5EF4-FFF2-40B4-BE49-F238E27FC236}">
              <a16:creationId xmlns:a16="http://schemas.microsoft.com/office/drawing/2014/main" id="{00000000-0008-0000-0900-0000D3000000}"/>
            </a:ext>
          </a:extLst>
        </xdr:cNvPr>
        <xdr:cNvSpPr/>
      </xdr:nvSpPr>
      <xdr:spPr>
        <a:xfrm>
          <a:off x="10901045" y="206711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108</xdr:row>
      <xdr:rowOff>78147</xdr:rowOff>
    </xdr:from>
    <xdr:to>
      <xdr:col>20</xdr:col>
      <xdr:colOff>0</xdr:colOff>
      <xdr:row>109</xdr:row>
      <xdr:rowOff>192447</xdr:rowOff>
    </xdr:to>
    <xdr:sp macro="" textlink="">
      <xdr:nvSpPr>
        <xdr:cNvPr id="212" name="Isosceles Triangle 211">
          <a:extLst>
            <a:ext uri="{FF2B5EF4-FFF2-40B4-BE49-F238E27FC236}">
              <a16:creationId xmlns:a16="http://schemas.microsoft.com/office/drawing/2014/main" id="{00000000-0008-0000-0900-0000D4000000}"/>
            </a:ext>
          </a:extLst>
        </xdr:cNvPr>
        <xdr:cNvSpPr/>
      </xdr:nvSpPr>
      <xdr:spPr>
        <a:xfrm>
          <a:off x="12158345" y="20671155"/>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115</xdr:row>
      <xdr:rowOff>78147</xdr:rowOff>
    </xdr:from>
    <xdr:to>
      <xdr:col>2</xdr:col>
      <xdr:colOff>0</xdr:colOff>
      <xdr:row>116</xdr:row>
      <xdr:rowOff>192447</xdr:rowOff>
    </xdr:to>
    <xdr:sp macro="" textlink="">
      <xdr:nvSpPr>
        <xdr:cNvPr id="213" name="Isosceles Triangle 212">
          <a:extLst>
            <a:ext uri="{FF2B5EF4-FFF2-40B4-BE49-F238E27FC236}">
              <a16:creationId xmlns:a16="http://schemas.microsoft.com/office/drawing/2014/main" id="{00000000-0008-0000-0900-0000D5000000}"/>
            </a:ext>
          </a:extLst>
        </xdr:cNvPr>
        <xdr:cNvSpPr/>
      </xdr:nvSpPr>
      <xdr:spPr>
        <a:xfrm>
          <a:off x="633095" y="22017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115</xdr:row>
      <xdr:rowOff>78147</xdr:rowOff>
    </xdr:from>
    <xdr:to>
      <xdr:col>4</xdr:col>
      <xdr:colOff>0</xdr:colOff>
      <xdr:row>116</xdr:row>
      <xdr:rowOff>192447</xdr:rowOff>
    </xdr:to>
    <xdr:sp macro="" textlink="">
      <xdr:nvSpPr>
        <xdr:cNvPr id="214" name="Isosceles Triangle 213">
          <a:extLst>
            <a:ext uri="{FF2B5EF4-FFF2-40B4-BE49-F238E27FC236}">
              <a16:creationId xmlns:a16="http://schemas.microsoft.com/office/drawing/2014/main" id="{00000000-0008-0000-0900-0000D6000000}"/>
            </a:ext>
          </a:extLst>
        </xdr:cNvPr>
        <xdr:cNvSpPr/>
      </xdr:nvSpPr>
      <xdr:spPr>
        <a:xfrm>
          <a:off x="1890395" y="2201735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108</xdr:row>
      <xdr:rowOff>78147</xdr:rowOff>
    </xdr:from>
    <xdr:to>
      <xdr:col>8</xdr:col>
      <xdr:colOff>0</xdr:colOff>
      <xdr:row>109</xdr:row>
      <xdr:rowOff>192447</xdr:rowOff>
    </xdr:to>
    <xdr:sp macro="" textlink="">
      <xdr:nvSpPr>
        <xdr:cNvPr id="215" name="Isosceles Triangle 214">
          <a:extLst>
            <a:ext uri="{FF2B5EF4-FFF2-40B4-BE49-F238E27FC236}">
              <a16:creationId xmlns:a16="http://schemas.microsoft.com/office/drawing/2014/main" id="{00000000-0008-0000-0900-0000D7000000}"/>
            </a:ext>
          </a:extLst>
        </xdr:cNvPr>
        <xdr:cNvSpPr/>
      </xdr:nvSpPr>
      <xdr:spPr>
        <a:xfrm>
          <a:off x="4614545" y="206711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108</xdr:row>
      <xdr:rowOff>78147</xdr:rowOff>
    </xdr:from>
    <xdr:to>
      <xdr:col>6</xdr:col>
      <xdr:colOff>0</xdr:colOff>
      <xdr:row>109</xdr:row>
      <xdr:rowOff>192447</xdr:rowOff>
    </xdr:to>
    <xdr:sp macro="" textlink="">
      <xdr:nvSpPr>
        <xdr:cNvPr id="216" name="Isosceles Triangle 215">
          <a:extLst>
            <a:ext uri="{FF2B5EF4-FFF2-40B4-BE49-F238E27FC236}">
              <a16:creationId xmlns:a16="http://schemas.microsoft.com/office/drawing/2014/main" id="{00000000-0008-0000-0900-0000D8000000}"/>
            </a:ext>
          </a:extLst>
        </xdr:cNvPr>
        <xdr:cNvSpPr/>
      </xdr:nvSpPr>
      <xdr:spPr>
        <a:xfrm>
          <a:off x="3357245" y="206711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108</xdr:row>
      <xdr:rowOff>78147</xdr:rowOff>
    </xdr:from>
    <xdr:to>
      <xdr:col>20</xdr:col>
      <xdr:colOff>0</xdr:colOff>
      <xdr:row>109</xdr:row>
      <xdr:rowOff>192447</xdr:rowOff>
    </xdr:to>
    <xdr:sp macro="" textlink="">
      <xdr:nvSpPr>
        <xdr:cNvPr id="217" name="Isosceles Triangle 216">
          <a:extLst>
            <a:ext uri="{FF2B5EF4-FFF2-40B4-BE49-F238E27FC236}">
              <a16:creationId xmlns:a16="http://schemas.microsoft.com/office/drawing/2014/main" id="{00000000-0008-0000-0900-0000D9000000}"/>
            </a:ext>
          </a:extLst>
        </xdr:cNvPr>
        <xdr:cNvSpPr/>
      </xdr:nvSpPr>
      <xdr:spPr>
        <a:xfrm>
          <a:off x="12158345" y="206711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115</xdr:row>
      <xdr:rowOff>78147</xdr:rowOff>
    </xdr:from>
    <xdr:to>
      <xdr:col>2</xdr:col>
      <xdr:colOff>0</xdr:colOff>
      <xdr:row>116</xdr:row>
      <xdr:rowOff>192447</xdr:rowOff>
    </xdr:to>
    <xdr:sp macro="" textlink="">
      <xdr:nvSpPr>
        <xdr:cNvPr id="218" name="Isosceles Triangle 217">
          <a:extLst>
            <a:ext uri="{FF2B5EF4-FFF2-40B4-BE49-F238E27FC236}">
              <a16:creationId xmlns:a16="http://schemas.microsoft.com/office/drawing/2014/main" id="{00000000-0008-0000-0900-0000DA000000}"/>
            </a:ext>
          </a:extLst>
        </xdr:cNvPr>
        <xdr:cNvSpPr/>
      </xdr:nvSpPr>
      <xdr:spPr>
        <a:xfrm>
          <a:off x="633095" y="22017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6480</xdr:colOff>
      <xdr:row>99</xdr:row>
      <xdr:rowOff>94680</xdr:rowOff>
    </xdr:from>
    <xdr:to>
      <xdr:col>16</xdr:col>
      <xdr:colOff>1909</xdr:colOff>
      <xdr:row>100</xdr:row>
      <xdr:rowOff>183580</xdr:rowOff>
    </xdr:to>
    <xdr:sp macro="" textlink="">
      <xdr:nvSpPr>
        <xdr:cNvPr id="219" name="Isosceles Triangle 218">
          <a:extLst>
            <a:ext uri="{FF2B5EF4-FFF2-40B4-BE49-F238E27FC236}">
              <a16:creationId xmlns:a16="http://schemas.microsoft.com/office/drawing/2014/main" id="{00000000-0008-0000-0900-0000DB000000}"/>
            </a:ext>
          </a:extLst>
        </xdr:cNvPr>
        <xdr:cNvSpPr/>
      </xdr:nvSpPr>
      <xdr:spPr>
        <a:xfrm>
          <a:off x="9645650" y="18973165"/>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115</xdr:row>
      <xdr:rowOff>78147</xdr:rowOff>
    </xdr:from>
    <xdr:to>
      <xdr:col>6</xdr:col>
      <xdr:colOff>0</xdr:colOff>
      <xdr:row>116</xdr:row>
      <xdr:rowOff>192447</xdr:rowOff>
    </xdr:to>
    <xdr:sp macro="" textlink="">
      <xdr:nvSpPr>
        <xdr:cNvPr id="220" name="Isosceles Triangle 219">
          <a:extLst>
            <a:ext uri="{FF2B5EF4-FFF2-40B4-BE49-F238E27FC236}">
              <a16:creationId xmlns:a16="http://schemas.microsoft.com/office/drawing/2014/main" id="{00000000-0008-0000-0900-0000DC000000}"/>
            </a:ext>
          </a:extLst>
        </xdr:cNvPr>
        <xdr:cNvSpPr/>
      </xdr:nvSpPr>
      <xdr:spPr>
        <a:xfrm>
          <a:off x="3357245" y="22017355"/>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115</xdr:row>
      <xdr:rowOff>78147</xdr:rowOff>
    </xdr:from>
    <xdr:to>
      <xdr:col>8</xdr:col>
      <xdr:colOff>0</xdr:colOff>
      <xdr:row>116</xdr:row>
      <xdr:rowOff>192447</xdr:rowOff>
    </xdr:to>
    <xdr:sp macro="" textlink="">
      <xdr:nvSpPr>
        <xdr:cNvPr id="221" name="Isosceles Triangle 220">
          <a:extLst>
            <a:ext uri="{FF2B5EF4-FFF2-40B4-BE49-F238E27FC236}">
              <a16:creationId xmlns:a16="http://schemas.microsoft.com/office/drawing/2014/main" id="{00000000-0008-0000-0900-0000DD000000}"/>
            </a:ext>
          </a:extLst>
        </xdr:cNvPr>
        <xdr:cNvSpPr/>
      </xdr:nvSpPr>
      <xdr:spPr>
        <a:xfrm>
          <a:off x="4614545" y="22017355"/>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115</xdr:row>
      <xdr:rowOff>78147</xdr:rowOff>
    </xdr:from>
    <xdr:to>
      <xdr:col>10</xdr:col>
      <xdr:colOff>0</xdr:colOff>
      <xdr:row>116</xdr:row>
      <xdr:rowOff>192447</xdr:rowOff>
    </xdr:to>
    <xdr:sp macro="" textlink="">
      <xdr:nvSpPr>
        <xdr:cNvPr id="222" name="Isosceles Triangle 221">
          <a:extLst>
            <a:ext uri="{FF2B5EF4-FFF2-40B4-BE49-F238E27FC236}">
              <a16:creationId xmlns:a16="http://schemas.microsoft.com/office/drawing/2014/main" id="{00000000-0008-0000-0900-0000DE000000}"/>
            </a:ext>
          </a:extLst>
        </xdr:cNvPr>
        <xdr:cNvSpPr/>
      </xdr:nvSpPr>
      <xdr:spPr>
        <a:xfrm>
          <a:off x="5871845" y="22017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115</xdr:row>
      <xdr:rowOff>78147</xdr:rowOff>
    </xdr:from>
    <xdr:to>
      <xdr:col>14</xdr:col>
      <xdr:colOff>0</xdr:colOff>
      <xdr:row>116</xdr:row>
      <xdr:rowOff>192447</xdr:rowOff>
    </xdr:to>
    <xdr:sp macro="" textlink="">
      <xdr:nvSpPr>
        <xdr:cNvPr id="223" name="Isosceles Triangle 222">
          <a:extLst>
            <a:ext uri="{FF2B5EF4-FFF2-40B4-BE49-F238E27FC236}">
              <a16:creationId xmlns:a16="http://schemas.microsoft.com/office/drawing/2014/main" id="{00000000-0008-0000-0900-0000DF000000}"/>
            </a:ext>
          </a:extLst>
        </xdr:cNvPr>
        <xdr:cNvSpPr/>
      </xdr:nvSpPr>
      <xdr:spPr>
        <a:xfrm>
          <a:off x="8386445" y="22017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115</xdr:row>
      <xdr:rowOff>78147</xdr:rowOff>
    </xdr:from>
    <xdr:to>
      <xdr:col>16</xdr:col>
      <xdr:colOff>0</xdr:colOff>
      <xdr:row>117</xdr:row>
      <xdr:rowOff>5058</xdr:rowOff>
    </xdr:to>
    <xdr:sp macro="" textlink="">
      <xdr:nvSpPr>
        <xdr:cNvPr id="224" name="Isosceles Triangle 223">
          <a:extLst>
            <a:ext uri="{FF2B5EF4-FFF2-40B4-BE49-F238E27FC236}">
              <a16:creationId xmlns:a16="http://schemas.microsoft.com/office/drawing/2014/main" id="{00000000-0008-0000-0900-0000E0000000}"/>
            </a:ext>
          </a:extLst>
        </xdr:cNvPr>
        <xdr:cNvSpPr/>
      </xdr:nvSpPr>
      <xdr:spPr>
        <a:xfrm>
          <a:off x="9643745" y="220173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115</xdr:row>
      <xdr:rowOff>78147</xdr:rowOff>
    </xdr:from>
    <xdr:to>
      <xdr:col>20</xdr:col>
      <xdr:colOff>0</xdr:colOff>
      <xdr:row>116</xdr:row>
      <xdr:rowOff>192447</xdr:rowOff>
    </xdr:to>
    <xdr:sp macro="" textlink="">
      <xdr:nvSpPr>
        <xdr:cNvPr id="225" name="Isosceles Triangle 224">
          <a:extLst>
            <a:ext uri="{FF2B5EF4-FFF2-40B4-BE49-F238E27FC236}">
              <a16:creationId xmlns:a16="http://schemas.microsoft.com/office/drawing/2014/main" id="{00000000-0008-0000-0900-0000E1000000}"/>
            </a:ext>
          </a:extLst>
        </xdr:cNvPr>
        <xdr:cNvSpPr/>
      </xdr:nvSpPr>
      <xdr:spPr>
        <a:xfrm>
          <a:off x="12158345" y="22017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115</xdr:row>
      <xdr:rowOff>78147</xdr:rowOff>
    </xdr:from>
    <xdr:to>
      <xdr:col>22</xdr:col>
      <xdr:colOff>0</xdr:colOff>
      <xdr:row>116</xdr:row>
      <xdr:rowOff>192447</xdr:rowOff>
    </xdr:to>
    <xdr:sp macro="" textlink="">
      <xdr:nvSpPr>
        <xdr:cNvPr id="226" name="Isosceles Triangle 225">
          <a:extLst>
            <a:ext uri="{FF2B5EF4-FFF2-40B4-BE49-F238E27FC236}">
              <a16:creationId xmlns:a16="http://schemas.microsoft.com/office/drawing/2014/main" id="{00000000-0008-0000-0900-0000E2000000}"/>
            </a:ext>
          </a:extLst>
        </xdr:cNvPr>
        <xdr:cNvSpPr/>
      </xdr:nvSpPr>
      <xdr:spPr>
        <a:xfrm>
          <a:off x="13415645" y="22017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123</xdr:row>
      <xdr:rowOff>78147</xdr:rowOff>
    </xdr:from>
    <xdr:to>
      <xdr:col>4</xdr:col>
      <xdr:colOff>0</xdr:colOff>
      <xdr:row>124</xdr:row>
      <xdr:rowOff>192447</xdr:rowOff>
    </xdr:to>
    <xdr:sp macro="" textlink="">
      <xdr:nvSpPr>
        <xdr:cNvPr id="227" name="Isosceles Triangle 226">
          <a:extLst>
            <a:ext uri="{FF2B5EF4-FFF2-40B4-BE49-F238E27FC236}">
              <a16:creationId xmlns:a16="http://schemas.microsoft.com/office/drawing/2014/main" id="{00000000-0008-0000-0900-0000E3000000}"/>
            </a:ext>
          </a:extLst>
        </xdr:cNvPr>
        <xdr:cNvSpPr/>
      </xdr:nvSpPr>
      <xdr:spPr>
        <a:xfrm>
          <a:off x="1890395" y="2354770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115</xdr:row>
      <xdr:rowOff>78147</xdr:rowOff>
    </xdr:from>
    <xdr:to>
      <xdr:col>6</xdr:col>
      <xdr:colOff>0</xdr:colOff>
      <xdr:row>116</xdr:row>
      <xdr:rowOff>192447</xdr:rowOff>
    </xdr:to>
    <xdr:sp macro="" textlink="">
      <xdr:nvSpPr>
        <xdr:cNvPr id="228" name="Isosceles Triangle 227">
          <a:extLst>
            <a:ext uri="{FF2B5EF4-FFF2-40B4-BE49-F238E27FC236}">
              <a16:creationId xmlns:a16="http://schemas.microsoft.com/office/drawing/2014/main" id="{00000000-0008-0000-0900-0000E4000000}"/>
            </a:ext>
          </a:extLst>
        </xdr:cNvPr>
        <xdr:cNvSpPr/>
      </xdr:nvSpPr>
      <xdr:spPr>
        <a:xfrm>
          <a:off x="3357245" y="22017355"/>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115</xdr:row>
      <xdr:rowOff>78147</xdr:rowOff>
    </xdr:from>
    <xdr:to>
      <xdr:col>8</xdr:col>
      <xdr:colOff>0</xdr:colOff>
      <xdr:row>116</xdr:row>
      <xdr:rowOff>192447</xdr:rowOff>
    </xdr:to>
    <xdr:sp macro="" textlink="">
      <xdr:nvSpPr>
        <xdr:cNvPr id="229" name="Isosceles Triangle 228">
          <a:extLst>
            <a:ext uri="{FF2B5EF4-FFF2-40B4-BE49-F238E27FC236}">
              <a16:creationId xmlns:a16="http://schemas.microsoft.com/office/drawing/2014/main" id="{00000000-0008-0000-0900-0000E5000000}"/>
            </a:ext>
          </a:extLst>
        </xdr:cNvPr>
        <xdr:cNvSpPr/>
      </xdr:nvSpPr>
      <xdr:spPr>
        <a:xfrm>
          <a:off x="4614545" y="22017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115</xdr:row>
      <xdr:rowOff>78147</xdr:rowOff>
    </xdr:from>
    <xdr:to>
      <xdr:col>6</xdr:col>
      <xdr:colOff>0</xdr:colOff>
      <xdr:row>116</xdr:row>
      <xdr:rowOff>192447</xdr:rowOff>
    </xdr:to>
    <xdr:sp macro="" textlink="">
      <xdr:nvSpPr>
        <xdr:cNvPr id="230" name="Isosceles Triangle 229">
          <a:extLst>
            <a:ext uri="{FF2B5EF4-FFF2-40B4-BE49-F238E27FC236}">
              <a16:creationId xmlns:a16="http://schemas.microsoft.com/office/drawing/2014/main" id="{00000000-0008-0000-0900-0000E6000000}"/>
            </a:ext>
          </a:extLst>
        </xdr:cNvPr>
        <xdr:cNvSpPr/>
      </xdr:nvSpPr>
      <xdr:spPr>
        <a:xfrm>
          <a:off x="3357245" y="22017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123</xdr:row>
      <xdr:rowOff>78147</xdr:rowOff>
    </xdr:from>
    <xdr:to>
      <xdr:col>2</xdr:col>
      <xdr:colOff>0</xdr:colOff>
      <xdr:row>124</xdr:row>
      <xdr:rowOff>192447</xdr:rowOff>
    </xdr:to>
    <xdr:sp macro="" textlink="">
      <xdr:nvSpPr>
        <xdr:cNvPr id="231" name="Isosceles Triangle 230">
          <a:extLst>
            <a:ext uri="{FF2B5EF4-FFF2-40B4-BE49-F238E27FC236}">
              <a16:creationId xmlns:a16="http://schemas.microsoft.com/office/drawing/2014/main" id="{00000000-0008-0000-0900-0000E7000000}"/>
            </a:ext>
          </a:extLst>
        </xdr:cNvPr>
        <xdr:cNvSpPr/>
      </xdr:nvSpPr>
      <xdr:spPr>
        <a:xfrm>
          <a:off x="633095" y="23547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6480</xdr:colOff>
      <xdr:row>115</xdr:row>
      <xdr:rowOff>64796</xdr:rowOff>
    </xdr:from>
    <xdr:to>
      <xdr:col>18</xdr:col>
      <xdr:colOff>1909</xdr:colOff>
      <xdr:row>117</xdr:row>
      <xdr:rowOff>0</xdr:rowOff>
    </xdr:to>
    <xdr:sp macro="" textlink="">
      <xdr:nvSpPr>
        <xdr:cNvPr id="232" name="Isosceles Triangle 231">
          <a:extLst>
            <a:ext uri="{FF2B5EF4-FFF2-40B4-BE49-F238E27FC236}">
              <a16:creationId xmlns:a16="http://schemas.microsoft.com/office/drawing/2014/main" id="{00000000-0008-0000-0900-0000E8000000}"/>
            </a:ext>
          </a:extLst>
        </xdr:cNvPr>
        <xdr:cNvSpPr/>
      </xdr:nvSpPr>
      <xdr:spPr>
        <a:xfrm>
          <a:off x="10902950" y="22004020"/>
          <a:ext cx="624205" cy="31305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311020</xdr:colOff>
      <xdr:row>46</xdr:row>
      <xdr:rowOff>12959</xdr:rowOff>
    </xdr:from>
    <xdr:to>
      <xdr:col>14</xdr:col>
      <xdr:colOff>440612</xdr:colOff>
      <xdr:row>47</xdr:row>
      <xdr:rowOff>6479</xdr:rowOff>
    </xdr:to>
    <xdr:sp macro="" textlink="">
      <xdr:nvSpPr>
        <xdr:cNvPr id="236" name="Flowchart: Magnetic Disk 235">
          <a:extLst>
            <a:ext uri="{FF2B5EF4-FFF2-40B4-BE49-F238E27FC236}">
              <a16:creationId xmlns:a16="http://schemas.microsoft.com/office/drawing/2014/main" id="{00000000-0008-0000-0900-0000EC000000}"/>
            </a:ext>
          </a:extLst>
        </xdr:cNvPr>
        <xdr:cNvSpPr/>
      </xdr:nvSpPr>
      <xdr:spPr>
        <a:xfrm>
          <a:off x="9321165" y="875982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4</xdr:col>
      <xdr:colOff>259184</xdr:colOff>
      <xdr:row>46</xdr:row>
      <xdr:rowOff>58316</xdr:rowOff>
    </xdr:from>
    <xdr:to>
      <xdr:col>4</xdr:col>
      <xdr:colOff>473010</xdr:colOff>
      <xdr:row>48</xdr:row>
      <xdr:rowOff>6479</xdr:rowOff>
    </xdr:to>
    <xdr:sp macro="" textlink="">
      <xdr:nvSpPr>
        <xdr:cNvPr id="237" name="Flowchart: Predefined Process 236">
          <a:extLst>
            <a:ext uri="{FF2B5EF4-FFF2-40B4-BE49-F238E27FC236}">
              <a16:creationId xmlns:a16="http://schemas.microsoft.com/office/drawing/2014/main" id="{00000000-0008-0000-0900-0000ED000000}"/>
            </a:ext>
          </a:extLst>
        </xdr:cNvPr>
        <xdr:cNvSpPr/>
      </xdr:nvSpPr>
      <xdr:spPr>
        <a:xfrm>
          <a:off x="2983230" y="8804910"/>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4</xdr:col>
      <xdr:colOff>64796</xdr:colOff>
      <xdr:row>47</xdr:row>
      <xdr:rowOff>45357</xdr:rowOff>
    </xdr:from>
    <xdr:to>
      <xdr:col>4</xdr:col>
      <xdr:colOff>259182</xdr:colOff>
      <xdr:row>47</xdr:row>
      <xdr:rowOff>149029</xdr:rowOff>
    </xdr:to>
    <xdr:sp macro="" textlink="">
      <xdr:nvSpPr>
        <xdr:cNvPr id="238" name="Flowchart: Decision 237">
          <a:extLst>
            <a:ext uri="{FF2B5EF4-FFF2-40B4-BE49-F238E27FC236}">
              <a16:creationId xmlns:a16="http://schemas.microsoft.com/office/drawing/2014/main" id="{00000000-0008-0000-0900-0000EE000000}"/>
            </a:ext>
          </a:extLst>
        </xdr:cNvPr>
        <xdr:cNvSpPr/>
      </xdr:nvSpPr>
      <xdr:spPr>
        <a:xfrm>
          <a:off x="2788920" y="8995410"/>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589644</xdr:colOff>
      <xdr:row>99</xdr:row>
      <xdr:rowOff>47628</xdr:rowOff>
    </xdr:from>
    <xdr:to>
      <xdr:col>3</xdr:col>
      <xdr:colOff>831371</xdr:colOff>
      <xdr:row>101</xdr:row>
      <xdr:rowOff>7471</xdr:rowOff>
    </xdr:to>
    <xdr:sp macro="" textlink="">
      <xdr:nvSpPr>
        <xdr:cNvPr id="240" name="Isosceles Triangle 239">
          <a:extLst>
            <a:ext uri="{FF2B5EF4-FFF2-40B4-BE49-F238E27FC236}">
              <a16:creationId xmlns:a16="http://schemas.microsoft.com/office/drawing/2014/main" id="{00000000-0008-0000-0900-0000F0000000}"/>
            </a:ext>
          </a:extLst>
        </xdr:cNvPr>
        <xdr:cNvSpPr/>
      </xdr:nvSpPr>
      <xdr:spPr>
        <a:xfrm>
          <a:off x="1846580" y="18926175"/>
          <a:ext cx="870585" cy="33718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43</xdr:row>
      <xdr:rowOff>78147</xdr:rowOff>
    </xdr:from>
    <xdr:to>
      <xdr:col>18</xdr:col>
      <xdr:colOff>0</xdr:colOff>
      <xdr:row>45</xdr:row>
      <xdr:rowOff>5057</xdr:rowOff>
    </xdr:to>
    <xdr:sp macro="" textlink="">
      <xdr:nvSpPr>
        <xdr:cNvPr id="242" name="Isosceles Triangle 241">
          <a:extLst>
            <a:ext uri="{FF2B5EF4-FFF2-40B4-BE49-F238E27FC236}">
              <a16:creationId xmlns:a16="http://schemas.microsoft.com/office/drawing/2014/main" id="{00000000-0008-0000-0900-0000F2000000}"/>
            </a:ext>
          </a:extLst>
        </xdr:cNvPr>
        <xdr:cNvSpPr/>
      </xdr:nvSpPr>
      <xdr:spPr>
        <a:xfrm>
          <a:off x="10901045" y="82442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43</xdr:row>
      <xdr:rowOff>78147</xdr:rowOff>
    </xdr:from>
    <xdr:to>
      <xdr:col>20</xdr:col>
      <xdr:colOff>0</xdr:colOff>
      <xdr:row>45</xdr:row>
      <xdr:rowOff>5057</xdr:rowOff>
    </xdr:to>
    <xdr:sp macro="" textlink="">
      <xdr:nvSpPr>
        <xdr:cNvPr id="243" name="Isosceles Triangle 242">
          <a:extLst>
            <a:ext uri="{FF2B5EF4-FFF2-40B4-BE49-F238E27FC236}">
              <a16:creationId xmlns:a16="http://schemas.microsoft.com/office/drawing/2014/main" id="{00000000-0008-0000-0900-0000F3000000}"/>
            </a:ext>
          </a:extLst>
        </xdr:cNvPr>
        <xdr:cNvSpPr/>
      </xdr:nvSpPr>
      <xdr:spPr>
        <a:xfrm>
          <a:off x="12158345" y="82442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59</xdr:row>
      <xdr:rowOff>78147</xdr:rowOff>
    </xdr:from>
    <xdr:to>
      <xdr:col>2</xdr:col>
      <xdr:colOff>0</xdr:colOff>
      <xdr:row>60</xdr:row>
      <xdr:rowOff>192447</xdr:rowOff>
    </xdr:to>
    <xdr:sp macro="" textlink="">
      <xdr:nvSpPr>
        <xdr:cNvPr id="244" name="Isosceles Triangle 243">
          <a:extLst>
            <a:ext uri="{FF2B5EF4-FFF2-40B4-BE49-F238E27FC236}">
              <a16:creationId xmlns:a16="http://schemas.microsoft.com/office/drawing/2014/main" id="{00000000-0008-0000-0900-0000F4000000}"/>
            </a:ext>
          </a:extLst>
        </xdr:cNvPr>
        <xdr:cNvSpPr/>
      </xdr:nvSpPr>
      <xdr:spPr>
        <a:xfrm>
          <a:off x="633095" y="11304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59</xdr:row>
      <xdr:rowOff>78147</xdr:rowOff>
    </xdr:from>
    <xdr:to>
      <xdr:col>4</xdr:col>
      <xdr:colOff>0</xdr:colOff>
      <xdr:row>60</xdr:row>
      <xdr:rowOff>192447</xdr:rowOff>
    </xdr:to>
    <xdr:sp macro="" textlink="">
      <xdr:nvSpPr>
        <xdr:cNvPr id="245" name="Isosceles Triangle 244">
          <a:extLst>
            <a:ext uri="{FF2B5EF4-FFF2-40B4-BE49-F238E27FC236}">
              <a16:creationId xmlns:a16="http://schemas.microsoft.com/office/drawing/2014/main" id="{00000000-0008-0000-0900-0000F5000000}"/>
            </a:ext>
          </a:extLst>
        </xdr:cNvPr>
        <xdr:cNvSpPr/>
      </xdr:nvSpPr>
      <xdr:spPr>
        <a:xfrm>
          <a:off x="1890395" y="1130490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59</xdr:row>
      <xdr:rowOff>78147</xdr:rowOff>
    </xdr:from>
    <xdr:to>
      <xdr:col>6</xdr:col>
      <xdr:colOff>0</xdr:colOff>
      <xdr:row>61</xdr:row>
      <xdr:rowOff>5057</xdr:rowOff>
    </xdr:to>
    <xdr:sp macro="" textlink="">
      <xdr:nvSpPr>
        <xdr:cNvPr id="246" name="Isosceles Triangle 245">
          <a:extLst>
            <a:ext uri="{FF2B5EF4-FFF2-40B4-BE49-F238E27FC236}">
              <a16:creationId xmlns:a16="http://schemas.microsoft.com/office/drawing/2014/main" id="{00000000-0008-0000-0900-0000F6000000}"/>
            </a:ext>
          </a:extLst>
        </xdr:cNvPr>
        <xdr:cNvSpPr/>
      </xdr:nvSpPr>
      <xdr:spPr>
        <a:xfrm>
          <a:off x="3357245" y="113049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631637</xdr:colOff>
      <xdr:row>59</xdr:row>
      <xdr:rowOff>78147</xdr:rowOff>
    </xdr:from>
    <xdr:to>
      <xdr:col>7</xdr:col>
      <xdr:colOff>627066</xdr:colOff>
      <xdr:row>61</xdr:row>
      <xdr:rowOff>6710</xdr:rowOff>
    </xdr:to>
    <xdr:sp macro="" textlink="">
      <xdr:nvSpPr>
        <xdr:cNvPr id="247" name="Isosceles Triangle 246">
          <a:extLst>
            <a:ext uri="{FF2B5EF4-FFF2-40B4-BE49-F238E27FC236}">
              <a16:creationId xmlns:a16="http://schemas.microsoft.com/office/drawing/2014/main" id="{00000000-0008-0000-0900-0000F7000000}"/>
            </a:ext>
          </a:extLst>
        </xdr:cNvPr>
        <xdr:cNvSpPr/>
      </xdr:nvSpPr>
      <xdr:spPr>
        <a:xfrm>
          <a:off x="4610100" y="11304905"/>
          <a:ext cx="626745" cy="3060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59</xdr:row>
      <xdr:rowOff>78147</xdr:rowOff>
    </xdr:from>
    <xdr:to>
      <xdr:col>10</xdr:col>
      <xdr:colOff>0</xdr:colOff>
      <xdr:row>60</xdr:row>
      <xdr:rowOff>192447</xdr:rowOff>
    </xdr:to>
    <xdr:sp macro="" textlink="">
      <xdr:nvSpPr>
        <xdr:cNvPr id="248" name="Isosceles Triangle 247">
          <a:extLst>
            <a:ext uri="{FF2B5EF4-FFF2-40B4-BE49-F238E27FC236}">
              <a16:creationId xmlns:a16="http://schemas.microsoft.com/office/drawing/2014/main" id="{00000000-0008-0000-0900-0000F8000000}"/>
            </a:ext>
          </a:extLst>
        </xdr:cNvPr>
        <xdr:cNvSpPr/>
      </xdr:nvSpPr>
      <xdr:spPr>
        <a:xfrm>
          <a:off x="5871845" y="11304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59</xdr:row>
      <xdr:rowOff>78147</xdr:rowOff>
    </xdr:from>
    <xdr:to>
      <xdr:col>12</xdr:col>
      <xdr:colOff>0</xdr:colOff>
      <xdr:row>60</xdr:row>
      <xdr:rowOff>192447</xdr:rowOff>
    </xdr:to>
    <xdr:sp macro="" textlink="">
      <xdr:nvSpPr>
        <xdr:cNvPr id="249" name="Isosceles Triangle 248">
          <a:extLst>
            <a:ext uri="{FF2B5EF4-FFF2-40B4-BE49-F238E27FC236}">
              <a16:creationId xmlns:a16="http://schemas.microsoft.com/office/drawing/2014/main" id="{00000000-0008-0000-0900-0000F9000000}"/>
            </a:ext>
          </a:extLst>
        </xdr:cNvPr>
        <xdr:cNvSpPr/>
      </xdr:nvSpPr>
      <xdr:spPr>
        <a:xfrm>
          <a:off x="7129145" y="11304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59</xdr:row>
      <xdr:rowOff>78147</xdr:rowOff>
    </xdr:from>
    <xdr:to>
      <xdr:col>14</xdr:col>
      <xdr:colOff>0</xdr:colOff>
      <xdr:row>61</xdr:row>
      <xdr:rowOff>6709</xdr:rowOff>
    </xdr:to>
    <xdr:sp macro="" textlink="">
      <xdr:nvSpPr>
        <xdr:cNvPr id="250" name="Isosceles Triangle 249">
          <a:extLst>
            <a:ext uri="{FF2B5EF4-FFF2-40B4-BE49-F238E27FC236}">
              <a16:creationId xmlns:a16="http://schemas.microsoft.com/office/drawing/2014/main" id="{00000000-0008-0000-0900-0000FA000000}"/>
            </a:ext>
          </a:extLst>
        </xdr:cNvPr>
        <xdr:cNvSpPr/>
      </xdr:nvSpPr>
      <xdr:spPr>
        <a:xfrm>
          <a:off x="8386445" y="11304905"/>
          <a:ext cx="624205" cy="3060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59</xdr:row>
      <xdr:rowOff>78147</xdr:rowOff>
    </xdr:from>
    <xdr:to>
      <xdr:col>10</xdr:col>
      <xdr:colOff>0</xdr:colOff>
      <xdr:row>60</xdr:row>
      <xdr:rowOff>192447</xdr:rowOff>
    </xdr:to>
    <xdr:sp macro="" textlink="">
      <xdr:nvSpPr>
        <xdr:cNvPr id="252" name="Isosceles Triangle 251">
          <a:extLst>
            <a:ext uri="{FF2B5EF4-FFF2-40B4-BE49-F238E27FC236}">
              <a16:creationId xmlns:a16="http://schemas.microsoft.com/office/drawing/2014/main" id="{00000000-0008-0000-0900-0000FC000000}"/>
            </a:ext>
          </a:extLst>
        </xdr:cNvPr>
        <xdr:cNvSpPr/>
      </xdr:nvSpPr>
      <xdr:spPr>
        <a:xfrm>
          <a:off x="5871845" y="11304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59</xdr:row>
      <xdr:rowOff>78147</xdr:rowOff>
    </xdr:from>
    <xdr:to>
      <xdr:col>12</xdr:col>
      <xdr:colOff>0</xdr:colOff>
      <xdr:row>60</xdr:row>
      <xdr:rowOff>192447</xdr:rowOff>
    </xdr:to>
    <xdr:sp macro="" textlink="">
      <xdr:nvSpPr>
        <xdr:cNvPr id="253" name="Isosceles Triangle 252">
          <a:extLst>
            <a:ext uri="{FF2B5EF4-FFF2-40B4-BE49-F238E27FC236}">
              <a16:creationId xmlns:a16="http://schemas.microsoft.com/office/drawing/2014/main" id="{00000000-0008-0000-0900-0000FD000000}"/>
            </a:ext>
          </a:extLst>
        </xdr:cNvPr>
        <xdr:cNvSpPr/>
      </xdr:nvSpPr>
      <xdr:spPr>
        <a:xfrm>
          <a:off x="7129145" y="11304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119559</xdr:colOff>
      <xdr:row>45</xdr:row>
      <xdr:rowOff>47761</xdr:rowOff>
    </xdr:from>
    <xdr:to>
      <xdr:col>18</xdr:col>
      <xdr:colOff>386259</xdr:colOff>
      <xdr:row>47</xdr:row>
      <xdr:rowOff>33483</xdr:rowOff>
    </xdr:to>
    <xdr:sp macro="" textlink="">
      <xdr:nvSpPr>
        <xdr:cNvPr id="254" name="Line 327">
          <a:extLst>
            <a:ext uri="{FF2B5EF4-FFF2-40B4-BE49-F238E27FC236}">
              <a16:creationId xmlns:a16="http://schemas.microsoft.com/office/drawing/2014/main" id="{00000000-0008-0000-0900-0000FE000000}"/>
            </a:ext>
          </a:extLst>
        </xdr:cNvPr>
        <xdr:cNvSpPr>
          <a:spLocks noChangeShapeType="1"/>
        </xdr:cNvSpPr>
      </xdr:nvSpPr>
      <xdr:spPr>
        <a:xfrm flipH="1">
          <a:off x="11644630" y="8591550"/>
          <a:ext cx="266700" cy="39179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6</xdr:col>
      <xdr:colOff>68663</xdr:colOff>
      <xdr:row>61</xdr:row>
      <xdr:rowOff>13691</xdr:rowOff>
    </xdr:from>
    <xdr:to>
      <xdr:col>6</xdr:col>
      <xdr:colOff>335363</xdr:colOff>
      <xdr:row>62</xdr:row>
      <xdr:rowOff>158348</xdr:rowOff>
    </xdr:to>
    <xdr:sp macro="" textlink="">
      <xdr:nvSpPr>
        <xdr:cNvPr id="255" name="Line 327">
          <a:extLst>
            <a:ext uri="{FF2B5EF4-FFF2-40B4-BE49-F238E27FC236}">
              <a16:creationId xmlns:a16="http://schemas.microsoft.com/office/drawing/2014/main" id="{00000000-0008-0000-0900-0000FF000000}"/>
            </a:ext>
          </a:extLst>
        </xdr:cNvPr>
        <xdr:cNvSpPr>
          <a:spLocks noChangeShapeType="1"/>
        </xdr:cNvSpPr>
      </xdr:nvSpPr>
      <xdr:spPr>
        <a:xfrm flipH="1">
          <a:off x="4050030" y="11617960"/>
          <a:ext cx="266700" cy="3479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10</xdr:col>
      <xdr:colOff>112348</xdr:colOff>
      <xdr:row>61</xdr:row>
      <xdr:rowOff>39609</xdr:rowOff>
    </xdr:from>
    <xdr:to>
      <xdr:col>10</xdr:col>
      <xdr:colOff>379048</xdr:colOff>
      <xdr:row>63</xdr:row>
      <xdr:rowOff>15796</xdr:rowOff>
    </xdr:to>
    <xdr:sp macro="" textlink="">
      <xdr:nvSpPr>
        <xdr:cNvPr id="256" name="Line 327">
          <a:extLst>
            <a:ext uri="{FF2B5EF4-FFF2-40B4-BE49-F238E27FC236}">
              <a16:creationId xmlns:a16="http://schemas.microsoft.com/office/drawing/2014/main" id="{00000000-0008-0000-0900-000000010000}"/>
            </a:ext>
          </a:extLst>
        </xdr:cNvPr>
        <xdr:cNvSpPr>
          <a:spLocks noChangeShapeType="1"/>
        </xdr:cNvSpPr>
      </xdr:nvSpPr>
      <xdr:spPr>
        <a:xfrm flipH="1">
          <a:off x="6607810" y="11643995"/>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14</xdr:col>
      <xdr:colOff>138266</xdr:colOff>
      <xdr:row>61</xdr:row>
      <xdr:rowOff>30726</xdr:rowOff>
    </xdr:from>
    <xdr:to>
      <xdr:col>14</xdr:col>
      <xdr:colOff>404966</xdr:colOff>
      <xdr:row>63</xdr:row>
      <xdr:rowOff>6913</xdr:rowOff>
    </xdr:to>
    <xdr:sp macro="" textlink="">
      <xdr:nvSpPr>
        <xdr:cNvPr id="257" name="Line 327">
          <a:extLst>
            <a:ext uri="{FF2B5EF4-FFF2-40B4-BE49-F238E27FC236}">
              <a16:creationId xmlns:a16="http://schemas.microsoft.com/office/drawing/2014/main" id="{00000000-0008-0000-0900-000001010000}"/>
            </a:ext>
          </a:extLst>
        </xdr:cNvPr>
        <xdr:cNvSpPr>
          <a:spLocks noChangeShapeType="1"/>
        </xdr:cNvSpPr>
      </xdr:nvSpPr>
      <xdr:spPr>
        <a:xfrm flipH="1">
          <a:off x="9148445" y="11635105"/>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oneCellAnchor>
    <xdr:from>
      <xdr:col>2</xdr:col>
      <xdr:colOff>26368</xdr:colOff>
      <xdr:row>61</xdr:row>
      <xdr:rowOff>124955</xdr:rowOff>
    </xdr:from>
    <xdr:ext cx="490537" cy="67660"/>
    <xdr:pic>
      <xdr:nvPicPr>
        <xdr:cNvPr id="258" name="Picture 13">
          <a:extLst>
            <a:ext uri="{FF2B5EF4-FFF2-40B4-BE49-F238E27FC236}">
              <a16:creationId xmlns:a16="http://schemas.microsoft.com/office/drawing/2014/main" id="{00000000-0008-0000-0900-000002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494790" y="11517630"/>
          <a:ext cx="67945" cy="4908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18</xdr:col>
      <xdr:colOff>110153</xdr:colOff>
      <xdr:row>45</xdr:row>
      <xdr:rowOff>25918</xdr:rowOff>
    </xdr:from>
    <xdr:to>
      <xdr:col>18</xdr:col>
      <xdr:colOff>239745</xdr:colOff>
      <xdr:row>46</xdr:row>
      <xdr:rowOff>19439</xdr:rowOff>
    </xdr:to>
    <xdr:sp macro="" textlink="">
      <xdr:nvSpPr>
        <xdr:cNvPr id="259" name="Flowchart: Magnetic Disk 258">
          <a:extLst>
            <a:ext uri="{FF2B5EF4-FFF2-40B4-BE49-F238E27FC236}">
              <a16:creationId xmlns:a16="http://schemas.microsoft.com/office/drawing/2014/main" id="{00000000-0008-0000-0900-000003010000}"/>
            </a:ext>
          </a:extLst>
        </xdr:cNvPr>
        <xdr:cNvSpPr/>
      </xdr:nvSpPr>
      <xdr:spPr>
        <a:xfrm>
          <a:off x="11635105" y="856932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8</xdr:col>
      <xdr:colOff>311020</xdr:colOff>
      <xdr:row>62</xdr:row>
      <xdr:rowOff>12959</xdr:rowOff>
    </xdr:from>
    <xdr:to>
      <xdr:col>8</xdr:col>
      <xdr:colOff>440612</xdr:colOff>
      <xdr:row>63</xdr:row>
      <xdr:rowOff>6479</xdr:rowOff>
    </xdr:to>
    <xdr:sp macro="" textlink="">
      <xdr:nvSpPr>
        <xdr:cNvPr id="260" name="Flowchart: Magnetic Disk 259">
          <a:extLst>
            <a:ext uri="{FF2B5EF4-FFF2-40B4-BE49-F238E27FC236}">
              <a16:creationId xmlns:a16="http://schemas.microsoft.com/office/drawing/2014/main" id="{00000000-0008-0000-0900-000004010000}"/>
            </a:ext>
          </a:extLst>
        </xdr:cNvPr>
        <xdr:cNvSpPr/>
      </xdr:nvSpPr>
      <xdr:spPr>
        <a:xfrm>
          <a:off x="5549265" y="1182052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10</xdr:col>
      <xdr:colOff>323979</xdr:colOff>
      <xdr:row>62</xdr:row>
      <xdr:rowOff>6480</xdr:rowOff>
    </xdr:from>
    <xdr:to>
      <xdr:col>10</xdr:col>
      <xdr:colOff>453571</xdr:colOff>
      <xdr:row>63</xdr:row>
      <xdr:rowOff>0</xdr:rowOff>
    </xdr:to>
    <xdr:sp macro="" textlink="">
      <xdr:nvSpPr>
        <xdr:cNvPr id="261" name="Flowchart: Magnetic Disk 260">
          <a:extLst>
            <a:ext uri="{FF2B5EF4-FFF2-40B4-BE49-F238E27FC236}">
              <a16:creationId xmlns:a16="http://schemas.microsoft.com/office/drawing/2014/main" id="{00000000-0008-0000-0900-000005010000}"/>
            </a:ext>
          </a:extLst>
        </xdr:cNvPr>
        <xdr:cNvSpPr/>
      </xdr:nvSpPr>
      <xdr:spPr>
        <a:xfrm>
          <a:off x="6819900" y="1181417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3</a:t>
          </a:r>
        </a:p>
      </xdr:txBody>
    </xdr:sp>
    <xdr:clientData/>
  </xdr:twoCellAnchor>
  <xdr:twoCellAnchor>
    <xdr:from>
      <xdr:col>18</xdr:col>
      <xdr:colOff>259184</xdr:colOff>
      <xdr:row>46</xdr:row>
      <xdr:rowOff>58316</xdr:rowOff>
    </xdr:from>
    <xdr:to>
      <xdr:col>18</xdr:col>
      <xdr:colOff>473010</xdr:colOff>
      <xdr:row>48</xdr:row>
      <xdr:rowOff>6479</xdr:rowOff>
    </xdr:to>
    <xdr:sp macro="" textlink="">
      <xdr:nvSpPr>
        <xdr:cNvPr id="262" name="Flowchart: Predefined Process 261">
          <a:extLst>
            <a:ext uri="{FF2B5EF4-FFF2-40B4-BE49-F238E27FC236}">
              <a16:creationId xmlns:a16="http://schemas.microsoft.com/office/drawing/2014/main" id="{00000000-0008-0000-0900-000006010000}"/>
            </a:ext>
          </a:extLst>
        </xdr:cNvPr>
        <xdr:cNvSpPr/>
      </xdr:nvSpPr>
      <xdr:spPr>
        <a:xfrm>
          <a:off x="11784330" y="8804910"/>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6</xdr:col>
      <xdr:colOff>117390</xdr:colOff>
      <xdr:row>61</xdr:row>
      <xdr:rowOff>94815</xdr:rowOff>
    </xdr:from>
    <xdr:to>
      <xdr:col>6</xdr:col>
      <xdr:colOff>384090</xdr:colOff>
      <xdr:row>63</xdr:row>
      <xdr:rowOff>71002</xdr:rowOff>
    </xdr:to>
    <xdr:sp macro="" textlink="">
      <xdr:nvSpPr>
        <xdr:cNvPr id="263" name="Line 327">
          <a:extLst>
            <a:ext uri="{FF2B5EF4-FFF2-40B4-BE49-F238E27FC236}">
              <a16:creationId xmlns:a16="http://schemas.microsoft.com/office/drawing/2014/main" id="{00000000-0008-0000-0900-000007010000}"/>
            </a:ext>
          </a:extLst>
        </xdr:cNvPr>
        <xdr:cNvSpPr>
          <a:spLocks noChangeShapeType="1"/>
        </xdr:cNvSpPr>
      </xdr:nvSpPr>
      <xdr:spPr>
        <a:xfrm flipH="1">
          <a:off x="4098290" y="11699240"/>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8</xdr:col>
      <xdr:colOff>71276</xdr:colOff>
      <xdr:row>61</xdr:row>
      <xdr:rowOff>84235</xdr:rowOff>
    </xdr:from>
    <xdr:to>
      <xdr:col>8</xdr:col>
      <xdr:colOff>285102</xdr:colOff>
      <xdr:row>63</xdr:row>
      <xdr:rowOff>32398</xdr:rowOff>
    </xdr:to>
    <xdr:sp macro="" textlink="">
      <xdr:nvSpPr>
        <xdr:cNvPr id="264" name="Flowchart: Predefined Process 263">
          <a:extLst>
            <a:ext uri="{FF2B5EF4-FFF2-40B4-BE49-F238E27FC236}">
              <a16:creationId xmlns:a16="http://schemas.microsoft.com/office/drawing/2014/main" id="{00000000-0008-0000-0900-000008010000}"/>
            </a:ext>
          </a:extLst>
        </xdr:cNvPr>
        <xdr:cNvSpPr/>
      </xdr:nvSpPr>
      <xdr:spPr>
        <a:xfrm>
          <a:off x="5309870" y="11688445"/>
          <a:ext cx="213360" cy="3549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18</xdr:col>
      <xdr:colOff>64796</xdr:colOff>
      <xdr:row>47</xdr:row>
      <xdr:rowOff>45357</xdr:rowOff>
    </xdr:from>
    <xdr:to>
      <xdr:col>18</xdr:col>
      <xdr:colOff>259182</xdr:colOff>
      <xdr:row>47</xdr:row>
      <xdr:rowOff>149029</xdr:rowOff>
    </xdr:to>
    <xdr:sp macro="" textlink="">
      <xdr:nvSpPr>
        <xdr:cNvPr id="265" name="Flowchart: Decision 264">
          <a:extLst>
            <a:ext uri="{FF2B5EF4-FFF2-40B4-BE49-F238E27FC236}">
              <a16:creationId xmlns:a16="http://schemas.microsoft.com/office/drawing/2014/main" id="{00000000-0008-0000-0900-000009010000}"/>
            </a:ext>
          </a:extLst>
        </xdr:cNvPr>
        <xdr:cNvSpPr/>
      </xdr:nvSpPr>
      <xdr:spPr>
        <a:xfrm>
          <a:off x="11590020" y="8995410"/>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10</xdr:col>
      <xdr:colOff>311020</xdr:colOff>
      <xdr:row>62</xdr:row>
      <xdr:rowOff>12959</xdr:rowOff>
    </xdr:from>
    <xdr:to>
      <xdr:col>10</xdr:col>
      <xdr:colOff>440612</xdr:colOff>
      <xdr:row>63</xdr:row>
      <xdr:rowOff>6479</xdr:rowOff>
    </xdr:to>
    <xdr:sp macro="" textlink="">
      <xdr:nvSpPr>
        <xdr:cNvPr id="266" name="Flowchart: Magnetic Disk 265">
          <a:extLst>
            <a:ext uri="{FF2B5EF4-FFF2-40B4-BE49-F238E27FC236}">
              <a16:creationId xmlns:a16="http://schemas.microsoft.com/office/drawing/2014/main" id="{00000000-0008-0000-0900-00000A010000}"/>
            </a:ext>
          </a:extLst>
        </xdr:cNvPr>
        <xdr:cNvSpPr/>
      </xdr:nvSpPr>
      <xdr:spPr>
        <a:xfrm>
          <a:off x="6806565" y="1182052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2</xdr:col>
      <xdr:colOff>259184</xdr:colOff>
      <xdr:row>62</xdr:row>
      <xdr:rowOff>58316</xdr:rowOff>
    </xdr:from>
    <xdr:to>
      <xdr:col>2</xdr:col>
      <xdr:colOff>473010</xdr:colOff>
      <xdr:row>64</xdr:row>
      <xdr:rowOff>6479</xdr:rowOff>
    </xdr:to>
    <xdr:sp macro="" textlink="">
      <xdr:nvSpPr>
        <xdr:cNvPr id="269" name="Flowchart: Predefined Process 268">
          <a:extLst>
            <a:ext uri="{FF2B5EF4-FFF2-40B4-BE49-F238E27FC236}">
              <a16:creationId xmlns:a16="http://schemas.microsoft.com/office/drawing/2014/main" id="{00000000-0008-0000-0900-00000D010000}"/>
            </a:ext>
          </a:extLst>
        </xdr:cNvPr>
        <xdr:cNvSpPr/>
      </xdr:nvSpPr>
      <xdr:spPr>
        <a:xfrm>
          <a:off x="1516380" y="11865610"/>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64796</xdr:colOff>
      <xdr:row>63</xdr:row>
      <xdr:rowOff>45357</xdr:rowOff>
    </xdr:from>
    <xdr:to>
      <xdr:col>2</xdr:col>
      <xdr:colOff>259182</xdr:colOff>
      <xdr:row>63</xdr:row>
      <xdr:rowOff>149029</xdr:rowOff>
    </xdr:to>
    <xdr:sp macro="" textlink="">
      <xdr:nvSpPr>
        <xdr:cNvPr id="270" name="Flowchart: Decision 269">
          <a:extLst>
            <a:ext uri="{FF2B5EF4-FFF2-40B4-BE49-F238E27FC236}">
              <a16:creationId xmlns:a16="http://schemas.microsoft.com/office/drawing/2014/main" id="{00000000-0008-0000-0900-00000E010000}"/>
            </a:ext>
          </a:extLst>
        </xdr:cNvPr>
        <xdr:cNvSpPr/>
      </xdr:nvSpPr>
      <xdr:spPr>
        <a:xfrm>
          <a:off x="1322070" y="12056110"/>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12</xdr:col>
      <xdr:colOff>291581</xdr:colOff>
      <xdr:row>62</xdr:row>
      <xdr:rowOff>51837</xdr:rowOff>
    </xdr:from>
    <xdr:to>
      <xdr:col>12</xdr:col>
      <xdr:colOff>460050</xdr:colOff>
      <xdr:row>63</xdr:row>
      <xdr:rowOff>38878</xdr:rowOff>
    </xdr:to>
    <xdr:sp macro="" textlink="">
      <xdr:nvSpPr>
        <xdr:cNvPr id="271" name="Rectangle: Top Corners Snipped 270">
          <a:extLst>
            <a:ext uri="{FF2B5EF4-FFF2-40B4-BE49-F238E27FC236}">
              <a16:creationId xmlns:a16="http://schemas.microsoft.com/office/drawing/2014/main" id="{00000000-0008-0000-0900-00000F010000}"/>
            </a:ext>
          </a:extLst>
        </xdr:cNvPr>
        <xdr:cNvSpPr/>
      </xdr:nvSpPr>
      <xdr:spPr>
        <a:xfrm>
          <a:off x="8044815" y="11859260"/>
          <a:ext cx="168275" cy="1905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4572</xdr:colOff>
      <xdr:row>59</xdr:row>
      <xdr:rowOff>78147</xdr:rowOff>
    </xdr:from>
    <xdr:to>
      <xdr:col>16</xdr:col>
      <xdr:colOff>0</xdr:colOff>
      <xdr:row>60</xdr:row>
      <xdr:rowOff>192447</xdr:rowOff>
    </xdr:to>
    <xdr:sp macro="" textlink="">
      <xdr:nvSpPr>
        <xdr:cNvPr id="273" name="Isosceles Triangle 272">
          <a:extLst>
            <a:ext uri="{FF2B5EF4-FFF2-40B4-BE49-F238E27FC236}">
              <a16:creationId xmlns:a16="http://schemas.microsoft.com/office/drawing/2014/main" id="{00000000-0008-0000-0900-000011010000}"/>
            </a:ext>
          </a:extLst>
        </xdr:cNvPr>
        <xdr:cNvSpPr/>
      </xdr:nvSpPr>
      <xdr:spPr>
        <a:xfrm>
          <a:off x="9643745" y="11304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75</xdr:row>
      <xdr:rowOff>78147</xdr:rowOff>
    </xdr:from>
    <xdr:to>
      <xdr:col>2</xdr:col>
      <xdr:colOff>0</xdr:colOff>
      <xdr:row>76</xdr:row>
      <xdr:rowOff>192447</xdr:rowOff>
    </xdr:to>
    <xdr:sp macro="" textlink="">
      <xdr:nvSpPr>
        <xdr:cNvPr id="277" name="Isosceles Triangle 276">
          <a:extLst>
            <a:ext uri="{FF2B5EF4-FFF2-40B4-BE49-F238E27FC236}">
              <a16:creationId xmlns:a16="http://schemas.microsoft.com/office/drawing/2014/main" id="{00000000-0008-0000-0900-000015010000}"/>
            </a:ext>
          </a:extLst>
        </xdr:cNvPr>
        <xdr:cNvSpPr/>
      </xdr:nvSpPr>
      <xdr:spPr>
        <a:xfrm>
          <a:off x="633095" y="143656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51</xdr:row>
      <xdr:rowOff>78147</xdr:rowOff>
    </xdr:from>
    <xdr:to>
      <xdr:col>20</xdr:col>
      <xdr:colOff>0</xdr:colOff>
      <xdr:row>53</xdr:row>
      <xdr:rowOff>5057</xdr:rowOff>
    </xdr:to>
    <xdr:sp macro="" textlink="">
      <xdr:nvSpPr>
        <xdr:cNvPr id="79" name="Isosceles Triangle 78">
          <a:extLst>
            <a:ext uri="{FF2B5EF4-FFF2-40B4-BE49-F238E27FC236}">
              <a16:creationId xmlns:a16="http://schemas.microsoft.com/office/drawing/2014/main" id="{00000000-0008-0000-0900-00004F000000}"/>
            </a:ext>
          </a:extLst>
        </xdr:cNvPr>
        <xdr:cNvSpPr/>
      </xdr:nvSpPr>
      <xdr:spPr>
        <a:xfrm>
          <a:off x="12158345" y="97745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51</xdr:row>
      <xdr:rowOff>78147</xdr:rowOff>
    </xdr:from>
    <xdr:to>
      <xdr:col>18</xdr:col>
      <xdr:colOff>0</xdr:colOff>
      <xdr:row>52</xdr:row>
      <xdr:rowOff>192447</xdr:rowOff>
    </xdr:to>
    <xdr:sp macro="" textlink="">
      <xdr:nvSpPr>
        <xdr:cNvPr id="96" name="Isosceles Triangle 95">
          <a:extLst>
            <a:ext uri="{FF2B5EF4-FFF2-40B4-BE49-F238E27FC236}">
              <a16:creationId xmlns:a16="http://schemas.microsoft.com/office/drawing/2014/main" id="{00000000-0008-0000-0900-000060000000}"/>
            </a:ext>
          </a:extLst>
        </xdr:cNvPr>
        <xdr:cNvSpPr/>
      </xdr:nvSpPr>
      <xdr:spPr>
        <a:xfrm>
          <a:off x="10901045" y="9774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51</xdr:row>
      <xdr:rowOff>78147</xdr:rowOff>
    </xdr:from>
    <xdr:to>
      <xdr:col>16</xdr:col>
      <xdr:colOff>0</xdr:colOff>
      <xdr:row>53</xdr:row>
      <xdr:rowOff>1947</xdr:rowOff>
    </xdr:to>
    <xdr:sp macro="" textlink="">
      <xdr:nvSpPr>
        <xdr:cNvPr id="97" name="Isosceles Triangle 96">
          <a:extLst>
            <a:ext uri="{FF2B5EF4-FFF2-40B4-BE49-F238E27FC236}">
              <a16:creationId xmlns:a16="http://schemas.microsoft.com/office/drawing/2014/main" id="{00000000-0008-0000-0900-000061000000}"/>
            </a:ext>
          </a:extLst>
        </xdr:cNvPr>
        <xdr:cNvSpPr/>
      </xdr:nvSpPr>
      <xdr:spPr>
        <a:xfrm>
          <a:off x="9643745" y="9774555"/>
          <a:ext cx="624205" cy="30162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139938</xdr:colOff>
      <xdr:row>52</xdr:row>
      <xdr:rowOff>127921</xdr:rowOff>
    </xdr:from>
    <xdr:to>
      <xdr:col>18</xdr:col>
      <xdr:colOff>406638</xdr:colOff>
      <xdr:row>54</xdr:row>
      <xdr:rowOff>110588</xdr:rowOff>
    </xdr:to>
    <xdr:sp macro="" textlink="">
      <xdr:nvSpPr>
        <xdr:cNvPr id="101" name="Line 327">
          <a:extLst>
            <a:ext uri="{FF2B5EF4-FFF2-40B4-BE49-F238E27FC236}">
              <a16:creationId xmlns:a16="http://schemas.microsoft.com/office/drawing/2014/main" id="{00000000-0008-0000-0900-000065000000}"/>
            </a:ext>
          </a:extLst>
        </xdr:cNvPr>
        <xdr:cNvSpPr>
          <a:spLocks noChangeShapeType="1"/>
        </xdr:cNvSpPr>
      </xdr:nvSpPr>
      <xdr:spPr>
        <a:xfrm flipH="1">
          <a:off x="11664950" y="10008235"/>
          <a:ext cx="266700" cy="3797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oneCellAnchor>
    <xdr:from>
      <xdr:col>16</xdr:col>
      <xdr:colOff>207346</xdr:colOff>
      <xdr:row>53</xdr:row>
      <xdr:rowOff>136072</xdr:rowOff>
    </xdr:from>
    <xdr:ext cx="551090" cy="86258"/>
    <xdr:pic>
      <xdr:nvPicPr>
        <xdr:cNvPr id="105" name="Picture 13">
          <a:extLst>
            <a:ext uri="{FF2B5EF4-FFF2-40B4-BE49-F238E27FC236}">
              <a16:creationId xmlns:a16="http://schemas.microsoft.com/office/drawing/2014/main" id="{00000000-0008-0000-0900-000069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0707370" y="9977755"/>
          <a:ext cx="86360" cy="5511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16</xdr:col>
      <xdr:colOff>36996</xdr:colOff>
      <xdr:row>52</xdr:row>
      <xdr:rowOff>127710</xdr:rowOff>
    </xdr:from>
    <xdr:to>
      <xdr:col>16</xdr:col>
      <xdr:colOff>303696</xdr:colOff>
      <xdr:row>54</xdr:row>
      <xdr:rowOff>110377</xdr:rowOff>
    </xdr:to>
    <xdr:sp macro="" textlink="">
      <xdr:nvSpPr>
        <xdr:cNvPr id="116" name="Line 327">
          <a:extLst>
            <a:ext uri="{FF2B5EF4-FFF2-40B4-BE49-F238E27FC236}">
              <a16:creationId xmlns:a16="http://schemas.microsoft.com/office/drawing/2014/main" id="{00000000-0008-0000-0900-000074000000}"/>
            </a:ext>
          </a:extLst>
        </xdr:cNvPr>
        <xdr:cNvSpPr>
          <a:spLocks noChangeShapeType="1"/>
        </xdr:cNvSpPr>
      </xdr:nvSpPr>
      <xdr:spPr>
        <a:xfrm flipH="1">
          <a:off x="10304780" y="10008235"/>
          <a:ext cx="266700" cy="37909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16</xdr:col>
      <xdr:colOff>85722</xdr:colOff>
      <xdr:row>53</xdr:row>
      <xdr:rowOff>27406</xdr:rowOff>
    </xdr:from>
    <xdr:to>
      <xdr:col>16</xdr:col>
      <xdr:colOff>352422</xdr:colOff>
      <xdr:row>55</xdr:row>
      <xdr:rowOff>3593</xdr:rowOff>
    </xdr:to>
    <xdr:sp macro="" textlink="">
      <xdr:nvSpPr>
        <xdr:cNvPr id="117" name="Line 327">
          <a:extLst>
            <a:ext uri="{FF2B5EF4-FFF2-40B4-BE49-F238E27FC236}">
              <a16:creationId xmlns:a16="http://schemas.microsoft.com/office/drawing/2014/main" id="{00000000-0008-0000-0900-000075000000}"/>
            </a:ext>
          </a:extLst>
        </xdr:cNvPr>
        <xdr:cNvSpPr>
          <a:spLocks noChangeShapeType="1"/>
        </xdr:cNvSpPr>
      </xdr:nvSpPr>
      <xdr:spPr>
        <a:xfrm flipH="1">
          <a:off x="10353040" y="10101580"/>
          <a:ext cx="266700" cy="3822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xdr:col>
      <xdr:colOff>4572</xdr:colOff>
      <xdr:row>51</xdr:row>
      <xdr:rowOff>78147</xdr:rowOff>
    </xdr:from>
    <xdr:to>
      <xdr:col>2</xdr:col>
      <xdr:colOff>0</xdr:colOff>
      <xdr:row>52</xdr:row>
      <xdr:rowOff>192447</xdr:rowOff>
    </xdr:to>
    <xdr:sp macro="" textlink="">
      <xdr:nvSpPr>
        <xdr:cNvPr id="118" name="Isosceles Triangle 117">
          <a:extLst>
            <a:ext uri="{FF2B5EF4-FFF2-40B4-BE49-F238E27FC236}">
              <a16:creationId xmlns:a16="http://schemas.microsoft.com/office/drawing/2014/main" id="{00000000-0008-0000-0900-000076000000}"/>
            </a:ext>
          </a:extLst>
        </xdr:cNvPr>
        <xdr:cNvSpPr/>
      </xdr:nvSpPr>
      <xdr:spPr>
        <a:xfrm>
          <a:off x="633095" y="9774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51</xdr:row>
      <xdr:rowOff>78147</xdr:rowOff>
    </xdr:from>
    <xdr:to>
      <xdr:col>4</xdr:col>
      <xdr:colOff>0</xdr:colOff>
      <xdr:row>52</xdr:row>
      <xdr:rowOff>192447</xdr:rowOff>
    </xdr:to>
    <xdr:sp macro="" textlink="">
      <xdr:nvSpPr>
        <xdr:cNvPr id="119" name="Isosceles Triangle 118">
          <a:extLst>
            <a:ext uri="{FF2B5EF4-FFF2-40B4-BE49-F238E27FC236}">
              <a16:creationId xmlns:a16="http://schemas.microsoft.com/office/drawing/2014/main" id="{00000000-0008-0000-0900-000077000000}"/>
            </a:ext>
          </a:extLst>
        </xdr:cNvPr>
        <xdr:cNvSpPr/>
      </xdr:nvSpPr>
      <xdr:spPr>
        <a:xfrm>
          <a:off x="1890395" y="977455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51</xdr:row>
      <xdr:rowOff>78147</xdr:rowOff>
    </xdr:from>
    <xdr:to>
      <xdr:col>6</xdr:col>
      <xdr:colOff>0</xdr:colOff>
      <xdr:row>53</xdr:row>
      <xdr:rowOff>5057</xdr:rowOff>
    </xdr:to>
    <xdr:sp macro="" textlink="">
      <xdr:nvSpPr>
        <xdr:cNvPr id="233" name="Isosceles Triangle 232">
          <a:extLst>
            <a:ext uri="{FF2B5EF4-FFF2-40B4-BE49-F238E27FC236}">
              <a16:creationId xmlns:a16="http://schemas.microsoft.com/office/drawing/2014/main" id="{00000000-0008-0000-0900-0000E9000000}"/>
            </a:ext>
          </a:extLst>
        </xdr:cNvPr>
        <xdr:cNvSpPr/>
      </xdr:nvSpPr>
      <xdr:spPr>
        <a:xfrm>
          <a:off x="3357245" y="97745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631637</xdr:colOff>
      <xdr:row>51</xdr:row>
      <xdr:rowOff>78147</xdr:rowOff>
    </xdr:from>
    <xdr:to>
      <xdr:col>7</xdr:col>
      <xdr:colOff>627066</xdr:colOff>
      <xdr:row>53</xdr:row>
      <xdr:rowOff>6710</xdr:rowOff>
    </xdr:to>
    <xdr:sp macro="" textlink="">
      <xdr:nvSpPr>
        <xdr:cNvPr id="234" name="Isosceles Triangle 233">
          <a:extLst>
            <a:ext uri="{FF2B5EF4-FFF2-40B4-BE49-F238E27FC236}">
              <a16:creationId xmlns:a16="http://schemas.microsoft.com/office/drawing/2014/main" id="{00000000-0008-0000-0900-0000EA000000}"/>
            </a:ext>
          </a:extLst>
        </xdr:cNvPr>
        <xdr:cNvSpPr/>
      </xdr:nvSpPr>
      <xdr:spPr>
        <a:xfrm>
          <a:off x="4610100" y="9774555"/>
          <a:ext cx="626745" cy="3060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51</xdr:row>
      <xdr:rowOff>78147</xdr:rowOff>
    </xdr:from>
    <xdr:to>
      <xdr:col>10</xdr:col>
      <xdr:colOff>0</xdr:colOff>
      <xdr:row>52</xdr:row>
      <xdr:rowOff>192447</xdr:rowOff>
    </xdr:to>
    <xdr:sp macro="" textlink="">
      <xdr:nvSpPr>
        <xdr:cNvPr id="235" name="Isosceles Triangle 234">
          <a:extLst>
            <a:ext uri="{FF2B5EF4-FFF2-40B4-BE49-F238E27FC236}">
              <a16:creationId xmlns:a16="http://schemas.microsoft.com/office/drawing/2014/main" id="{00000000-0008-0000-0900-0000EB000000}"/>
            </a:ext>
          </a:extLst>
        </xdr:cNvPr>
        <xdr:cNvSpPr/>
      </xdr:nvSpPr>
      <xdr:spPr>
        <a:xfrm>
          <a:off x="5871845" y="9774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51</xdr:row>
      <xdr:rowOff>78147</xdr:rowOff>
    </xdr:from>
    <xdr:to>
      <xdr:col>12</xdr:col>
      <xdr:colOff>0</xdr:colOff>
      <xdr:row>52</xdr:row>
      <xdr:rowOff>192447</xdr:rowOff>
    </xdr:to>
    <xdr:sp macro="" textlink="">
      <xdr:nvSpPr>
        <xdr:cNvPr id="241" name="Isosceles Triangle 240">
          <a:extLst>
            <a:ext uri="{FF2B5EF4-FFF2-40B4-BE49-F238E27FC236}">
              <a16:creationId xmlns:a16="http://schemas.microsoft.com/office/drawing/2014/main" id="{00000000-0008-0000-0900-0000F1000000}"/>
            </a:ext>
          </a:extLst>
        </xdr:cNvPr>
        <xdr:cNvSpPr/>
      </xdr:nvSpPr>
      <xdr:spPr>
        <a:xfrm>
          <a:off x="7129145" y="9774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51</xdr:row>
      <xdr:rowOff>78147</xdr:rowOff>
    </xdr:from>
    <xdr:to>
      <xdr:col>14</xdr:col>
      <xdr:colOff>0</xdr:colOff>
      <xdr:row>53</xdr:row>
      <xdr:rowOff>6709</xdr:rowOff>
    </xdr:to>
    <xdr:sp macro="" textlink="">
      <xdr:nvSpPr>
        <xdr:cNvPr id="251" name="Isosceles Triangle 250">
          <a:extLst>
            <a:ext uri="{FF2B5EF4-FFF2-40B4-BE49-F238E27FC236}">
              <a16:creationId xmlns:a16="http://schemas.microsoft.com/office/drawing/2014/main" id="{00000000-0008-0000-0900-0000FB000000}"/>
            </a:ext>
          </a:extLst>
        </xdr:cNvPr>
        <xdr:cNvSpPr/>
      </xdr:nvSpPr>
      <xdr:spPr>
        <a:xfrm>
          <a:off x="8386445" y="9774555"/>
          <a:ext cx="624205" cy="3060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51</xdr:row>
      <xdr:rowOff>78147</xdr:rowOff>
    </xdr:from>
    <xdr:to>
      <xdr:col>10</xdr:col>
      <xdr:colOff>0</xdr:colOff>
      <xdr:row>52</xdr:row>
      <xdr:rowOff>192447</xdr:rowOff>
    </xdr:to>
    <xdr:sp macro="" textlink="">
      <xdr:nvSpPr>
        <xdr:cNvPr id="267" name="Isosceles Triangle 266">
          <a:extLst>
            <a:ext uri="{FF2B5EF4-FFF2-40B4-BE49-F238E27FC236}">
              <a16:creationId xmlns:a16="http://schemas.microsoft.com/office/drawing/2014/main" id="{00000000-0008-0000-0900-00000B010000}"/>
            </a:ext>
          </a:extLst>
        </xdr:cNvPr>
        <xdr:cNvSpPr/>
      </xdr:nvSpPr>
      <xdr:spPr>
        <a:xfrm>
          <a:off x="5871845" y="9774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51</xdr:row>
      <xdr:rowOff>78147</xdr:rowOff>
    </xdr:from>
    <xdr:to>
      <xdr:col>12</xdr:col>
      <xdr:colOff>0</xdr:colOff>
      <xdr:row>52</xdr:row>
      <xdr:rowOff>192447</xdr:rowOff>
    </xdr:to>
    <xdr:sp macro="" textlink="">
      <xdr:nvSpPr>
        <xdr:cNvPr id="268" name="Isosceles Triangle 267">
          <a:extLst>
            <a:ext uri="{FF2B5EF4-FFF2-40B4-BE49-F238E27FC236}">
              <a16:creationId xmlns:a16="http://schemas.microsoft.com/office/drawing/2014/main" id="{00000000-0008-0000-0900-00000C010000}"/>
            </a:ext>
          </a:extLst>
        </xdr:cNvPr>
        <xdr:cNvSpPr/>
      </xdr:nvSpPr>
      <xdr:spPr>
        <a:xfrm>
          <a:off x="7129145" y="9774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68663</xdr:colOff>
      <xdr:row>53</xdr:row>
      <xdr:rowOff>13691</xdr:rowOff>
    </xdr:from>
    <xdr:to>
      <xdr:col>6</xdr:col>
      <xdr:colOff>335363</xdr:colOff>
      <xdr:row>54</xdr:row>
      <xdr:rowOff>158348</xdr:rowOff>
    </xdr:to>
    <xdr:sp macro="" textlink="">
      <xdr:nvSpPr>
        <xdr:cNvPr id="278" name="Line 327">
          <a:extLst>
            <a:ext uri="{FF2B5EF4-FFF2-40B4-BE49-F238E27FC236}">
              <a16:creationId xmlns:a16="http://schemas.microsoft.com/office/drawing/2014/main" id="{00000000-0008-0000-0900-000016010000}"/>
            </a:ext>
          </a:extLst>
        </xdr:cNvPr>
        <xdr:cNvSpPr>
          <a:spLocks noChangeShapeType="1"/>
        </xdr:cNvSpPr>
      </xdr:nvSpPr>
      <xdr:spPr>
        <a:xfrm flipH="1">
          <a:off x="4050030" y="10087610"/>
          <a:ext cx="266700" cy="3479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10</xdr:col>
      <xdr:colOff>112348</xdr:colOff>
      <xdr:row>53</xdr:row>
      <xdr:rowOff>39609</xdr:rowOff>
    </xdr:from>
    <xdr:to>
      <xdr:col>10</xdr:col>
      <xdr:colOff>379048</xdr:colOff>
      <xdr:row>55</xdr:row>
      <xdr:rowOff>15796</xdr:rowOff>
    </xdr:to>
    <xdr:sp macro="" textlink="">
      <xdr:nvSpPr>
        <xdr:cNvPr id="279" name="Line 327">
          <a:extLst>
            <a:ext uri="{FF2B5EF4-FFF2-40B4-BE49-F238E27FC236}">
              <a16:creationId xmlns:a16="http://schemas.microsoft.com/office/drawing/2014/main" id="{00000000-0008-0000-0900-000017010000}"/>
            </a:ext>
          </a:extLst>
        </xdr:cNvPr>
        <xdr:cNvSpPr>
          <a:spLocks noChangeShapeType="1"/>
        </xdr:cNvSpPr>
      </xdr:nvSpPr>
      <xdr:spPr>
        <a:xfrm flipH="1">
          <a:off x="6607810" y="10113645"/>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14</xdr:col>
      <xdr:colOff>138266</xdr:colOff>
      <xdr:row>53</xdr:row>
      <xdr:rowOff>30726</xdr:rowOff>
    </xdr:from>
    <xdr:to>
      <xdr:col>14</xdr:col>
      <xdr:colOff>404966</xdr:colOff>
      <xdr:row>55</xdr:row>
      <xdr:rowOff>6913</xdr:rowOff>
    </xdr:to>
    <xdr:sp macro="" textlink="">
      <xdr:nvSpPr>
        <xdr:cNvPr id="280" name="Line 327">
          <a:extLst>
            <a:ext uri="{FF2B5EF4-FFF2-40B4-BE49-F238E27FC236}">
              <a16:creationId xmlns:a16="http://schemas.microsoft.com/office/drawing/2014/main" id="{00000000-0008-0000-0900-000018010000}"/>
            </a:ext>
          </a:extLst>
        </xdr:cNvPr>
        <xdr:cNvSpPr>
          <a:spLocks noChangeShapeType="1"/>
        </xdr:cNvSpPr>
      </xdr:nvSpPr>
      <xdr:spPr>
        <a:xfrm flipH="1">
          <a:off x="9148445" y="10104755"/>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oneCellAnchor>
    <xdr:from>
      <xdr:col>2</xdr:col>
      <xdr:colOff>26368</xdr:colOff>
      <xdr:row>53</xdr:row>
      <xdr:rowOff>124955</xdr:rowOff>
    </xdr:from>
    <xdr:ext cx="490537" cy="67660"/>
    <xdr:pic>
      <xdr:nvPicPr>
        <xdr:cNvPr id="281" name="Picture 13">
          <a:extLst>
            <a:ext uri="{FF2B5EF4-FFF2-40B4-BE49-F238E27FC236}">
              <a16:creationId xmlns:a16="http://schemas.microsoft.com/office/drawing/2014/main" id="{00000000-0008-0000-0900-000019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494790" y="9987280"/>
          <a:ext cx="67945" cy="4908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8</xdr:col>
      <xdr:colOff>311020</xdr:colOff>
      <xdr:row>54</xdr:row>
      <xdr:rowOff>12959</xdr:rowOff>
    </xdr:from>
    <xdr:to>
      <xdr:col>8</xdr:col>
      <xdr:colOff>440612</xdr:colOff>
      <xdr:row>55</xdr:row>
      <xdr:rowOff>6479</xdr:rowOff>
    </xdr:to>
    <xdr:sp macro="" textlink="">
      <xdr:nvSpPr>
        <xdr:cNvPr id="282" name="Flowchart: Magnetic Disk 281">
          <a:extLst>
            <a:ext uri="{FF2B5EF4-FFF2-40B4-BE49-F238E27FC236}">
              <a16:creationId xmlns:a16="http://schemas.microsoft.com/office/drawing/2014/main" id="{00000000-0008-0000-0900-00001A010000}"/>
            </a:ext>
          </a:extLst>
        </xdr:cNvPr>
        <xdr:cNvSpPr/>
      </xdr:nvSpPr>
      <xdr:spPr>
        <a:xfrm>
          <a:off x="5549265" y="1029017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10</xdr:col>
      <xdr:colOff>323979</xdr:colOff>
      <xdr:row>54</xdr:row>
      <xdr:rowOff>6480</xdr:rowOff>
    </xdr:from>
    <xdr:to>
      <xdr:col>10</xdr:col>
      <xdr:colOff>453571</xdr:colOff>
      <xdr:row>55</xdr:row>
      <xdr:rowOff>0</xdr:rowOff>
    </xdr:to>
    <xdr:sp macro="" textlink="">
      <xdr:nvSpPr>
        <xdr:cNvPr id="283" name="Flowchart: Magnetic Disk 282">
          <a:extLst>
            <a:ext uri="{FF2B5EF4-FFF2-40B4-BE49-F238E27FC236}">
              <a16:creationId xmlns:a16="http://schemas.microsoft.com/office/drawing/2014/main" id="{00000000-0008-0000-0900-00001B010000}"/>
            </a:ext>
          </a:extLst>
        </xdr:cNvPr>
        <xdr:cNvSpPr/>
      </xdr:nvSpPr>
      <xdr:spPr>
        <a:xfrm>
          <a:off x="6819900" y="1028382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3</a:t>
          </a:r>
        </a:p>
      </xdr:txBody>
    </xdr:sp>
    <xdr:clientData/>
  </xdr:twoCellAnchor>
  <xdr:twoCellAnchor>
    <xdr:from>
      <xdr:col>6</xdr:col>
      <xdr:colOff>117390</xdr:colOff>
      <xdr:row>53</xdr:row>
      <xdr:rowOff>94815</xdr:rowOff>
    </xdr:from>
    <xdr:to>
      <xdr:col>6</xdr:col>
      <xdr:colOff>384090</xdr:colOff>
      <xdr:row>55</xdr:row>
      <xdr:rowOff>71002</xdr:rowOff>
    </xdr:to>
    <xdr:sp macro="" textlink="">
      <xdr:nvSpPr>
        <xdr:cNvPr id="284" name="Line 327">
          <a:extLst>
            <a:ext uri="{FF2B5EF4-FFF2-40B4-BE49-F238E27FC236}">
              <a16:creationId xmlns:a16="http://schemas.microsoft.com/office/drawing/2014/main" id="{00000000-0008-0000-0900-00001C010000}"/>
            </a:ext>
          </a:extLst>
        </xdr:cNvPr>
        <xdr:cNvSpPr>
          <a:spLocks noChangeShapeType="1"/>
        </xdr:cNvSpPr>
      </xdr:nvSpPr>
      <xdr:spPr>
        <a:xfrm flipH="1">
          <a:off x="4098290" y="10168890"/>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8</xdr:col>
      <xdr:colOff>71276</xdr:colOff>
      <xdr:row>53</xdr:row>
      <xdr:rowOff>84235</xdr:rowOff>
    </xdr:from>
    <xdr:to>
      <xdr:col>8</xdr:col>
      <xdr:colOff>285102</xdr:colOff>
      <xdr:row>55</xdr:row>
      <xdr:rowOff>32398</xdr:rowOff>
    </xdr:to>
    <xdr:sp macro="" textlink="">
      <xdr:nvSpPr>
        <xdr:cNvPr id="285" name="Flowchart: Predefined Process 284">
          <a:extLst>
            <a:ext uri="{FF2B5EF4-FFF2-40B4-BE49-F238E27FC236}">
              <a16:creationId xmlns:a16="http://schemas.microsoft.com/office/drawing/2014/main" id="{00000000-0008-0000-0900-00001D010000}"/>
            </a:ext>
          </a:extLst>
        </xdr:cNvPr>
        <xdr:cNvSpPr/>
      </xdr:nvSpPr>
      <xdr:spPr>
        <a:xfrm>
          <a:off x="5309870" y="10158095"/>
          <a:ext cx="213360" cy="3549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10</xdr:col>
      <xdr:colOff>311020</xdr:colOff>
      <xdr:row>54</xdr:row>
      <xdr:rowOff>12959</xdr:rowOff>
    </xdr:from>
    <xdr:to>
      <xdr:col>10</xdr:col>
      <xdr:colOff>440612</xdr:colOff>
      <xdr:row>55</xdr:row>
      <xdr:rowOff>6479</xdr:rowOff>
    </xdr:to>
    <xdr:sp macro="" textlink="">
      <xdr:nvSpPr>
        <xdr:cNvPr id="286" name="Flowchart: Magnetic Disk 285">
          <a:extLst>
            <a:ext uri="{FF2B5EF4-FFF2-40B4-BE49-F238E27FC236}">
              <a16:creationId xmlns:a16="http://schemas.microsoft.com/office/drawing/2014/main" id="{00000000-0008-0000-0900-00001E010000}"/>
            </a:ext>
          </a:extLst>
        </xdr:cNvPr>
        <xdr:cNvSpPr/>
      </xdr:nvSpPr>
      <xdr:spPr>
        <a:xfrm>
          <a:off x="6806565" y="1029017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2</xdr:col>
      <xdr:colOff>259184</xdr:colOff>
      <xdr:row>54</xdr:row>
      <xdr:rowOff>58316</xdr:rowOff>
    </xdr:from>
    <xdr:to>
      <xdr:col>2</xdr:col>
      <xdr:colOff>473010</xdr:colOff>
      <xdr:row>56</xdr:row>
      <xdr:rowOff>6479</xdr:rowOff>
    </xdr:to>
    <xdr:sp macro="" textlink="">
      <xdr:nvSpPr>
        <xdr:cNvPr id="287" name="Flowchart: Predefined Process 286">
          <a:extLst>
            <a:ext uri="{FF2B5EF4-FFF2-40B4-BE49-F238E27FC236}">
              <a16:creationId xmlns:a16="http://schemas.microsoft.com/office/drawing/2014/main" id="{00000000-0008-0000-0900-00001F010000}"/>
            </a:ext>
          </a:extLst>
        </xdr:cNvPr>
        <xdr:cNvSpPr/>
      </xdr:nvSpPr>
      <xdr:spPr>
        <a:xfrm>
          <a:off x="1516380" y="10335260"/>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64796</xdr:colOff>
      <xdr:row>55</xdr:row>
      <xdr:rowOff>45357</xdr:rowOff>
    </xdr:from>
    <xdr:to>
      <xdr:col>2</xdr:col>
      <xdr:colOff>259182</xdr:colOff>
      <xdr:row>55</xdr:row>
      <xdr:rowOff>149029</xdr:rowOff>
    </xdr:to>
    <xdr:sp macro="" textlink="">
      <xdr:nvSpPr>
        <xdr:cNvPr id="288" name="Flowchart: Decision 287">
          <a:extLst>
            <a:ext uri="{FF2B5EF4-FFF2-40B4-BE49-F238E27FC236}">
              <a16:creationId xmlns:a16="http://schemas.microsoft.com/office/drawing/2014/main" id="{00000000-0008-0000-0900-000020010000}"/>
            </a:ext>
          </a:extLst>
        </xdr:cNvPr>
        <xdr:cNvSpPr/>
      </xdr:nvSpPr>
      <xdr:spPr>
        <a:xfrm>
          <a:off x="1322070" y="10525760"/>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12</xdr:col>
      <xdr:colOff>291581</xdr:colOff>
      <xdr:row>54</xdr:row>
      <xdr:rowOff>51837</xdr:rowOff>
    </xdr:from>
    <xdr:to>
      <xdr:col>12</xdr:col>
      <xdr:colOff>460050</xdr:colOff>
      <xdr:row>55</xdr:row>
      <xdr:rowOff>38878</xdr:rowOff>
    </xdr:to>
    <xdr:sp macro="" textlink="">
      <xdr:nvSpPr>
        <xdr:cNvPr id="289" name="Rectangle: Top Corners Snipped 288">
          <a:extLst>
            <a:ext uri="{FF2B5EF4-FFF2-40B4-BE49-F238E27FC236}">
              <a16:creationId xmlns:a16="http://schemas.microsoft.com/office/drawing/2014/main" id="{00000000-0008-0000-0900-000021010000}"/>
            </a:ext>
          </a:extLst>
        </xdr:cNvPr>
        <xdr:cNvSpPr/>
      </xdr:nvSpPr>
      <xdr:spPr>
        <a:xfrm>
          <a:off x="8044815" y="10328910"/>
          <a:ext cx="168275" cy="1905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4572</xdr:colOff>
      <xdr:row>51</xdr:row>
      <xdr:rowOff>78147</xdr:rowOff>
    </xdr:from>
    <xdr:to>
      <xdr:col>16</xdr:col>
      <xdr:colOff>0</xdr:colOff>
      <xdr:row>52</xdr:row>
      <xdr:rowOff>192447</xdr:rowOff>
    </xdr:to>
    <xdr:sp macro="" textlink="">
      <xdr:nvSpPr>
        <xdr:cNvPr id="290" name="Isosceles Triangle 289">
          <a:extLst>
            <a:ext uri="{FF2B5EF4-FFF2-40B4-BE49-F238E27FC236}">
              <a16:creationId xmlns:a16="http://schemas.microsoft.com/office/drawing/2014/main" id="{00000000-0008-0000-0900-000022010000}"/>
            </a:ext>
          </a:extLst>
        </xdr:cNvPr>
        <xdr:cNvSpPr/>
      </xdr:nvSpPr>
      <xdr:spPr>
        <a:xfrm>
          <a:off x="9643745" y="9774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259184</xdr:colOff>
      <xdr:row>54</xdr:row>
      <xdr:rowOff>58316</xdr:rowOff>
    </xdr:from>
    <xdr:to>
      <xdr:col>2</xdr:col>
      <xdr:colOff>473010</xdr:colOff>
      <xdr:row>56</xdr:row>
      <xdr:rowOff>6479</xdr:rowOff>
    </xdr:to>
    <xdr:sp macro="" textlink="">
      <xdr:nvSpPr>
        <xdr:cNvPr id="291" name="Flowchart: Predefined Process 290">
          <a:extLst>
            <a:ext uri="{FF2B5EF4-FFF2-40B4-BE49-F238E27FC236}">
              <a16:creationId xmlns:a16="http://schemas.microsoft.com/office/drawing/2014/main" id="{00000000-0008-0000-0900-000023010000}"/>
            </a:ext>
          </a:extLst>
        </xdr:cNvPr>
        <xdr:cNvSpPr/>
      </xdr:nvSpPr>
      <xdr:spPr>
        <a:xfrm>
          <a:off x="1516380" y="10335260"/>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64796</xdr:colOff>
      <xdr:row>55</xdr:row>
      <xdr:rowOff>45357</xdr:rowOff>
    </xdr:from>
    <xdr:to>
      <xdr:col>2</xdr:col>
      <xdr:colOff>259182</xdr:colOff>
      <xdr:row>55</xdr:row>
      <xdr:rowOff>149029</xdr:rowOff>
    </xdr:to>
    <xdr:sp macro="" textlink="">
      <xdr:nvSpPr>
        <xdr:cNvPr id="292" name="Flowchart: Decision 291">
          <a:extLst>
            <a:ext uri="{FF2B5EF4-FFF2-40B4-BE49-F238E27FC236}">
              <a16:creationId xmlns:a16="http://schemas.microsoft.com/office/drawing/2014/main" id="{00000000-0008-0000-0900-000024010000}"/>
            </a:ext>
          </a:extLst>
        </xdr:cNvPr>
        <xdr:cNvSpPr/>
      </xdr:nvSpPr>
      <xdr:spPr>
        <a:xfrm>
          <a:off x="1322070" y="10525760"/>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12</xdr:col>
      <xdr:colOff>311020</xdr:colOff>
      <xdr:row>54</xdr:row>
      <xdr:rowOff>12959</xdr:rowOff>
    </xdr:from>
    <xdr:to>
      <xdr:col>12</xdr:col>
      <xdr:colOff>440612</xdr:colOff>
      <xdr:row>55</xdr:row>
      <xdr:rowOff>6479</xdr:rowOff>
    </xdr:to>
    <xdr:sp macro="" textlink="">
      <xdr:nvSpPr>
        <xdr:cNvPr id="293" name="Flowchart: Magnetic Disk 292">
          <a:extLst>
            <a:ext uri="{FF2B5EF4-FFF2-40B4-BE49-F238E27FC236}">
              <a16:creationId xmlns:a16="http://schemas.microsoft.com/office/drawing/2014/main" id="{00000000-0008-0000-0900-000025010000}"/>
            </a:ext>
          </a:extLst>
        </xdr:cNvPr>
        <xdr:cNvSpPr/>
      </xdr:nvSpPr>
      <xdr:spPr>
        <a:xfrm>
          <a:off x="8063865" y="1029017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14</xdr:col>
      <xdr:colOff>311020</xdr:colOff>
      <xdr:row>54</xdr:row>
      <xdr:rowOff>12959</xdr:rowOff>
    </xdr:from>
    <xdr:to>
      <xdr:col>14</xdr:col>
      <xdr:colOff>440612</xdr:colOff>
      <xdr:row>55</xdr:row>
      <xdr:rowOff>6479</xdr:rowOff>
    </xdr:to>
    <xdr:sp macro="" textlink="">
      <xdr:nvSpPr>
        <xdr:cNvPr id="294" name="Flowchart: Magnetic Disk 293">
          <a:extLst>
            <a:ext uri="{FF2B5EF4-FFF2-40B4-BE49-F238E27FC236}">
              <a16:creationId xmlns:a16="http://schemas.microsoft.com/office/drawing/2014/main" id="{00000000-0008-0000-0900-000026010000}"/>
            </a:ext>
          </a:extLst>
        </xdr:cNvPr>
        <xdr:cNvSpPr/>
      </xdr:nvSpPr>
      <xdr:spPr>
        <a:xfrm>
          <a:off x="9321165" y="1029017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6</xdr:col>
      <xdr:colOff>259184</xdr:colOff>
      <xdr:row>54</xdr:row>
      <xdr:rowOff>58316</xdr:rowOff>
    </xdr:from>
    <xdr:to>
      <xdr:col>6</xdr:col>
      <xdr:colOff>473010</xdr:colOff>
      <xdr:row>56</xdr:row>
      <xdr:rowOff>6479</xdr:rowOff>
    </xdr:to>
    <xdr:sp macro="" textlink="">
      <xdr:nvSpPr>
        <xdr:cNvPr id="295" name="Flowchart: Predefined Process 294">
          <a:extLst>
            <a:ext uri="{FF2B5EF4-FFF2-40B4-BE49-F238E27FC236}">
              <a16:creationId xmlns:a16="http://schemas.microsoft.com/office/drawing/2014/main" id="{00000000-0008-0000-0900-000027010000}"/>
            </a:ext>
          </a:extLst>
        </xdr:cNvPr>
        <xdr:cNvSpPr/>
      </xdr:nvSpPr>
      <xdr:spPr>
        <a:xfrm>
          <a:off x="4240530" y="10335260"/>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6</xdr:col>
      <xdr:colOff>64796</xdr:colOff>
      <xdr:row>55</xdr:row>
      <xdr:rowOff>45357</xdr:rowOff>
    </xdr:from>
    <xdr:to>
      <xdr:col>6</xdr:col>
      <xdr:colOff>259182</xdr:colOff>
      <xdr:row>55</xdr:row>
      <xdr:rowOff>149029</xdr:rowOff>
    </xdr:to>
    <xdr:sp macro="" textlink="">
      <xdr:nvSpPr>
        <xdr:cNvPr id="296" name="Flowchart: Decision 295">
          <a:extLst>
            <a:ext uri="{FF2B5EF4-FFF2-40B4-BE49-F238E27FC236}">
              <a16:creationId xmlns:a16="http://schemas.microsoft.com/office/drawing/2014/main" id="{00000000-0008-0000-0900-000028010000}"/>
            </a:ext>
          </a:extLst>
        </xdr:cNvPr>
        <xdr:cNvSpPr/>
      </xdr:nvSpPr>
      <xdr:spPr>
        <a:xfrm>
          <a:off x="4046220" y="10525760"/>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16</xdr:col>
      <xdr:colOff>291581</xdr:colOff>
      <xdr:row>54</xdr:row>
      <xdr:rowOff>51837</xdr:rowOff>
    </xdr:from>
    <xdr:to>
      <xdr:col>16</xdr:col>
      <xdr:colOff>460050</xdr:colOff>
      <xdr:row>55</xdr:row>
      <xdr:rowOff>38878</xdr:rowOff>
    </xdr:to>
    <xdr:sp macro="" textlink="">
      <xdr:nvSpPr>
        <xdr:cNvPr id="297" name="Rectangle: Top Corners Snipped 296">
          <a:extLst>
            <a:ext uri="{FF2B5EF4-FFF2-40B4-BE49-F238E27FC236}">
              <a16:creationId xmlns:a16="http://schemas.microsoft.com/office/drawing/2014/main" id="{00000000-0008-0000-0900-000029010000}"/>
            </a:ext>
          </a:extLst>
        </xdr:cNvPr>
        <xdr:cNvSpPr/>
      </xdr:nvSpPr>
      <xdr:spPr>
        <a:xfrm>
          <a:off x="10559415" y="10328910"/>
          <a:ext cx="168275" cy="1905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14</xdr:col>
      <xdr:colOff>194388</xdr:colOff>
      <xdr:row>62</xdr:row>
      <xdr:rowOff>45357</xdr:rowOff>
    </xdr:from>
    <xdr:to>
      <xdr:col>14</xdr:col>
      <xdr:colOff>408214</xdr:colOff>
      <xdr:row>63</xdr:row>
      <xdr:rowOff>161989</xdr:rowOff>
    </xdr:to>
    <xdr:sp macro="" textlink="">
      <xdr:nvSpPr>
        <xdr:cNvPr id="298" name="Flowchart: Predefined Process 297">
          <a:extLst>
            <a:ext uri="{FF2B5EF4-FFF2-40B4-BE49-F238E27FC236}">
              <a16:creationId xmlns:a16="http://schemas.microsoft.com/office/drawing/2014/main" id="{00000000-0008-0000-0900-00002A010000}"/>
            </a:ext>
          </a:extLst>
        </xdr:cNvPr>
        <xdr:cNvSpPr/>
      </xdr:nvSpPr>
      <xdr:spPr>
        <a:xfrm>
          <a:off x="9204960" y="11852910"/>
          <a:ext cx="213360" cy="3200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3</a:t>
          </a:r>
        </a:p>
      </xdr:txBody>
    </xdr:sp>
    <xdr:clientData/>
  </xdr:twoCellAnchor>
  <xdr:twoCellAnchor>
    <xdr:from>
      <xdr:col>18</xdr:col>
      <xdr:colOff>311021</xdr:colOff>
      <xdr:row>62</xdr:row>
      <xdr:rowOff>110153</xdr:rowOff>
    </xdr:from>
    <xdr:to>
      <xdr:col>18</xdr:col>
      <xdr:colOff>479490</xdr:colOff>
      <xdr:row>63</xdr:row>
      <xdr:rowOff>97193</xdr:rowOff>
    </xdr:to>
    <xdr:sp macro="" textlink="">
      <xdr:nvSpPr>
        <xdr:cNvPr id="299" name="Rectangle: Top Corners Snipped 298">
          <a:extLst>
            <a:ext uri="{FF2B5EF4-FFF2-40B4-BE49-F238E27FC236}">
              <a16:creationId xmlns:a16="http://schemas.microsoft.com/office/drawing/2014/main" id="{00000000-0008-0000-0900-00002B010000}"/>
            </a:ext>
          </a:extLst>
        </xdr:cNvPr>
        <xdr:cNvSpPr/>
      </xdr:nvSpPr>
      <xdr:spPr>
        <a:xfrm>
          <a:off x="11835765" y="11917680"/>
          <a:ext cx="168910" cy="1905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16</xdr:col>
      <xdr:colOff>194388</xdr:colOff>
      <xdr:row>62</xdr:row>
      <xdr:rowOff>45357</xdr:rowOff>
    </xdr:from>
    <xdr:to>
      <xdr:col>16</xdr:col>
      <xdr:colOff>408214</xdr:colOff>
      <xdr:row>63</xdr:row>
      <xdr:rowOff>161989</xdr:rowOff>
    </xdr:to>
    <xdr:sp macro="" textlink="">
      <xdr:nvSpPr>
        <xdr:cNvPr id="300" name="Flowchart: Predefined Process 299">
          <a:extLst>
            <a:ext uri="{FF2B5EF4-FFF2-40B4-BE49-F238E27FC236}">
              <a16:creationId xmlns:a16="http://schemas.microsoft.com/office/drawing/2014/main" id="{00000000-0008-0000-0900-00002C010000}"/>
            </a:ext>
          </a:extLst>
        </xdr:cNvPr>
        <xdr:cNvSpPr/>
      </xdr:nvSpPr>
      <xdr:spPr>
        <a:xfrm>
          <a:off x="10462260" y="11852910"/>
          <a:ext cx="213360" cy="3200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3</a:t>
          </a:r>
        </a:p>
      </xdr:txBody>
    </xdr:sp>
    <xdr:clientData/>
  </xdr:twoCellAnchor>
  <xdr:twoCellAnchor>
    <xdr:from>
      <xdr:col>11</xdr:col>
      <xdr:colOff>4572</xdr:colOff>
      <xdr:row>115</xdr:row>
      <xdr:rowOff>78147</xdr:rowOff>
    </xdr:from>
    <xdr:to>
      <xdr:col>12</xdr:col>
      <xdr:colOff>0</xdr:colOff>
      <xdr:row>116</xdr:row>
      <xdr:rowOff>192447</xdr:rowOff>
    </xdr:to>
    <xdr:sp macro="" textlink="">
      <xdr:nvSpPr>
        <xdr:cNvPr id="24" name="Isosceles Triangle 23">
          <a:extLst>
            <a:ext uri="{FF2B5EF4-FFF2-40B4-BE49-F238E27FC236}">
              <a16:creationId xmlns:a16="http://schemas.microsoft.com/office/drawing/2014/main" id="{00000000-0008-0000-0900-000018000000}"/>
            </a:ext>
          </a:extLst>
        </xdr:cNvPr>
        <xdr:cNvSpPr/>
      </xdr:nvSpPr>
      <xdr:spPr>
        <a:xfrm>
          <a:off x="7129145" y="22017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123</xdr:row>
      <xdr:rowOff>78147</xdr:rowOff>
    </xdr:from>
    <xdr:to>
      <xdr:col>6</xdr:col>
      <xdr:colOff>0</xdr:colOff>
      <xdr:row>124</xdr:row>
      <xdr:rowOff>192447</xdr:rowOff>
    </xdr:to>
    <xdr:sp macro="" textlink="">
      <xdr:nvSpPr>
        <xdr:cNvPr id="46" name="Isosceles Triangle 45">
          <a:extLst>
            <a:ext uri="{FF2B5EF4-FFF2-40B4-BE49-F238E27FC236}">
              <a16:creationId xmlns:a16="http://schemas.microsoft.com/office/drawing/2014/main" id="{00000000-0008-0000-0900-00002E000000}"/>
            </a:ext>
          </a:extLst>
        </xdr:cNvPr>
        <xdr:cNvSpPr/>
      </xdr:nvSpPr>
      <xdr:spPr>
        <a:xfrm>
          <a:off x="3357245" y="23547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123</xdr:row>
      <xdr:rowOff>78147</xdr:rowOff>
    </xdr:from>
    <xdr:to>
      <xdr:col>8</xdr:col>
      <xdr:colOff>0</xdr:colOff>
      <xdr:row>124</xdr:row>
      <xdr:rowOff>192447</xdr:rowOff>
    </xdr:to>
    <xdr:sp macro="" textlink="">
      <xdr:nvSpPr>
        <xdr:cNvPr id="53" name="Isosceles Triangle 52">
          <a:extLst>
            <a:ext uri="{FF2B5EF4-FFF2-40B4-BE49-F238E27FC236}">
              <a16:creationId xmlns:a16="http://schemas.microsoft.com/office/drawing/2014/main" id="{00000000-0008-0000-0900-000035000000}"/>
            </a:ext>
          </a:extLst>
        </xdr:cNvPr>
        <xdr:cNvSpPr/>
      </xdr:nvSpPr>
      <xdr:spPr>
        <a:xfrm>
          <a:off x="4614545" y="23547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123</xdr:row>
      <xdr:rowOff>78147</xdr:rowOff>
    </xdr:from>
    <xdr:to>
      <xdr:col>10</xdr:col>
      <xdr:colOff>0</xdr:colOff>
      <xdr:row>124</xdr:row>
      <xdr:rowOff>192447</xdr:rowOff>
    </xdr:to>
    <xdr:sp macro="" textlink="">
      <xdr:nvSpPr>
        <xdr:cNvPr id="55" name="Isosceles Triangle 54">
          <a:extLst>
            <a:ext uri="{FF2B5EF4-FFF2-40B4-BE49-F238E27FC236}">
              <a16:creationId xmlns:a16="http://schemas.microsoft.com/office/drawing/2014/main" id="{00000000-0008-0000-0900-000037000000}"/>
            </a:ext>
          </a:extLst>
        </xdr:cNvPr>
        <xdr:cNvSpPr/>
      </xdr:nvSpPr>
      <xdr:spPr>
        <a:xfrm>
          <a:off x="5871845" y="23547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123</xdr:row>
      <xdr:rowOff>78147</xdr:rowOff>
    </xdr:from>
    <xdr:to>
      <xdr:col>12</xdr:col>
      <xdr:colOff>0</xdr:colOff>
      <xdr:row>124</xdr:row>
      <xdr:rowOff>192447</xdr:rowOff>
    </xdr:to>
    <xdr:sp macro="" textlink="">
      <xdr:nvSpPr>
        <xdr:cNvPr id="59" name="Isosceles Triangle 58">
          <a:extLst>
            <a:ext uri="{FF2B5EF4-FFF2-40B4-BE49-F238E27FC236}">
              <a16:creationId xmlns:a16="http://schemas.microsoft.com/office/drawing/2014/main" id="{00000000-0008-0000-0900-00003B000000}"/>
            </a:ext>
          </a:extLst>
        </xdr:cNvPr>
        <xdr:cNvSpPr/>
      </xdr:nvSpPr>
      <xdr:spPr>
        <a:xfrm>
          <a:off x="7129145" y="23547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123</xdr:row>
      <xdr:rowOff>78147</xdr:rowOff>
    </xdr:from>
    <xdr:to>
      <xdr:col>14</xdr:col>
      <xdr:colOff>0</xdr:colOff>
      <xdr:row>124</xdr:row>
      <xdr:rowOff>192447</xdr:rowOff>
    </xdr:to>
    <xdr:sp macro="" textlink="">
      <xdr:nvSpPr>
        <xdr:cNvPr id="70" name="Isosceles Triangle 69">
          <a:extLst>
            <a:ext uri="{FF2B5EF4-FFF2-40B4-BE49-F238E27FC236}">
              <a16:creationId xmlns:a16="http://schemas.microsoft.com/office/drawing/2014/main" id="{00000000-0008-0000-0900-000046000000}"/>
            </a:ext>
          </a:extLst>
        </xdr:cNvPr>
        <xdr:cNvSpPr/>
      </xdr:nvSpPr>
      <xdr:spPr>
        <a:xfrm>
          <a:off x="8386445" y="23547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123</xdr:row>
      <xdr:rowOff>78147</xdr:rowOff>
    </xdr:from>
    <xdr:to>
      <xdr:col>16</xdr:col>
      <xdr:colOff>0</xdr:colOff>
      <xdr:row>124</xdr:row>
      <xdr:rowOff>192447</xdr:rowOff>
    </xdr:to>
    <xdr:sp macro="" textlink="">
      <xdr:nvSpPr>
        <xdr:cNvPr id="83" name="Isosceles Triangle 82">
          <a:extLst>
            <a:ext uri="{FF2B5EF4-FFF2-40B4-BE49-F238E27FC236}">
              <a16:creationId xmlns:a16="http://schemas.microsoft.com/office/drawing/2014/main" id="{00000000-0008-0000-0900-000053000000}"/>
            </a:ext>
          </a:extLst>
        </xdr:cNvPr>
        <xdr:cNvSpPr/>
      </xdr:nvSpPr>
      <xdr:spPr>
        <a:xfrm>
          <a:off x="9643745" y="23547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123</xdr:row>
      <xdr:rowOff>78147</xdr:rowOff>
    </xdr:from>
    <xdr:to>
      <xdr:col>18</xdr:col>
      <xdr:colOff>0</xdr:colOff>
      <xdr:row>124</xdr:row>
      <xdr:rowOff>192447</xdr:rowOff>
    </xdr:to>
    <xdr:sp macro="" textlink="">
      <xdr:nvSpPr>
        <xdr:cNvPr id="85" name="Isosceles Triangle 84">
          <a:extLst>
            <a:ext uri="{FF2B5EF4-FFF2-40B4-BE49-F238E27FC236}">
              <a16:creationId xmlns:a16="http://schemas.microsoft.com/office/drawing/2014/main" id="{00000000-0008-0000-0900-000055000000}"/>
            </a:ext>
          </a:extLst>
        </xdr:cNvPr>
        <xdr:cNvSpPr/>
      </xdr:nvSpPr>
      <xdr:spPr>
        <a:xfrm>
          <a:off x="10901045" y="23547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123</xdr:row>
      <xdr:rowOff>78147</xdr:rowOff>
    </xdr:from>
    <xdr:to>
      <xdr:col>20</xdr:col>
      <xdr:colOff>0</xdr:colOff>
      <xdr:row>124</xdr:row>
      <xdr:rowOff>192447</xdr:rowOff>
    </xdr:to>
    <xdr:sp macro="" textlink="">
      <xdr:nvSpPr>
        <xdr:cNvPr id="86" name="Isosceles Triangle 85">
          <a:extLst>
            <a:ext uri="{FF2B5EF4-FFF2-40B4-BE49-F238E27FC236}">
              <a16:creationId xmlns:a16="http://schemas.microsoft.com/office/drawing/2014/main" id="{00000000-0008-0000-0900-000056000000}"/>
            </a:ext>
          </a:extLst>
        </xdr:cNvPr>
        <xdr:cNvSpPr/>
      </xdr:nvSpPr>
      <xdr:spPr>
        <a:xfrm>
          <a:off x="12158345" y="23547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123</xdr:row>
      <xdr:rowOff>78147</xdr:rowOff>
    </xdr:from>
    <xdr:to>
      <xdr:col>22</xdr:col>
      <xdr:colOff>0</xdr:colOff>
      <xdr:row>124</xdr:row>
      <xdr:rowOff>192447</xdr:rowOff>
    </xdr:to>
    <xdr:sp macro="" textlink="">
      <xdr:nvSpPr>
        <xdr:cNvPr id="88" name="Isosceles Triangle 87">
          <a:extLst>
            <a:ext uri="{FF2B5EF4-FFF2-40B4-BE49-F238E27FC236}">
              <a16:creationId xmlns:a16="http://schemas.microsoft.com/office/drawing/2014/main" id="{00000000-0008-0000-0900-000058000000}"/>
            </a:ext>
          </a:extLst>
        </xdr:cNvPr>
        <xdr:cNvSpPr/>
      </xdr:nvSpPr>
      <xdr:spPr>
        <a:xfrm>
          <a:off x="13415645" y="23547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132</xdr:row>
      <xdr:rowOff>78147</xdr:rowOff>
    </xdr:from>
    <xdr:to>
      <xdr:col>4</xdr:col>
      <xdr:colOff>0</xdr:colOff>
      <xdr:row>133</xdr:row>
      <xdr:rowOff>192447</xdr:rowOff>
    </xdr:to>
    <xdr:sp macro="" textlink="">
      <xdr:nvSpPr>
        <xdr:cNvPr id="89" name="Isosceles Triangle 88">
          <a:extLst>
            <a:ext uri="{FF2B5EF4-FFF2-40B4-BE49-F238E27FC236}">
              <a16:creationId xmlns:a16="http://schemas.microsoft.com/office/drawing/2014/main" id="{00000000-0008-0000-0900-000059000000}"/>
            </a:ext>
          </a:extLst>
        </xdr:cNvPr>
        <xdr:cNvSpPr/>
      </xdr:nvSpPr>
      <xdr:spPr>
        <a:xfrm>
          <a:off x="1890395" y="2526220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132</xdr:row>
      <xdr:rowOff>78147</xdr:rowOff>
    </xdr:from>
    <xdr:to>
      <xdr:col>2</xdr:col>
      <xdr:colOff>0</xdr:colOff>
      <xdr:row>133</xdr:row>
      <xdr:rowOff>192447</xdr:rowOff>
    </xdr:to>
    <xdr:sp macro="" textlink="">
      <xdr:nvSpPr>
        <xdr:cNvPr id="90" name="Isosceles Triangle 89">
          <a:extLst>
            <a:ext uri="{FF2B5EF4-FFF2-40B4-BE49-F238E27FC236}">
              <a16:creationId xmlns:a16="http://schemas.microsoft.com/office/drawing/2014/main" id="{00000000-0008-0000-0900-00005A000000}"/>
            </a:ext>
          </a:extLst>
        </xdr:cNvPr>
        <xdr:cNvSpPr/>
      </xdr:nvSpPr>
      <xdr:spPr>
        <a:xfrm>
          <a:off x="633095" y="25262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132</xdr:row>
      <xdr:rowOff>78147</xdr:rowOff>
    </xdr:from>
    <xdr:to>
      <xdr:col>6</xdr:col>
      <xdr:colOff>0</xdr:colOff>
      <xdr:row>133</xdr:row>
      <xdr:rowOff>192447</xdr:rowOff>
    </xdr:to>
    <xdr:sp macro="" textlink="">
      <xdr:nvSpPr>
        <xdr:cNvPr id="91" name="Isosceles Triangle 90">
          <a:extLst>
            <a:ext uri="{FF2B5EF4-FFF2-40B4-BE49-F238E27FC236}">
              <a16:creationId xmlns:a16="http://schemas.microsoft.com/office/drawing/2014/main" id="{00000000-0008-0000-0900-00005B000000}"/>
            </a:ext>
          </a:extLst>
        </xdr:cNvPr>
        <xdr:cNvSpPr/>
      </xdr:nvSpPr>
      <xdr:spPr>
        <a:xfrm>
          <a:off x="3357245" y="25262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132</xdr:row>
      <xdr:rowOff>78147</xdr:rowOff>
    </xdr:from>
    <xdr:to>
      <xdr:col>8</xdr:col>
      <xdr:colOff>0</xdr:colOff>
      <xdr:row>133</xdr:row>
      <xdr:rowOff>192447</xdr:rowOff>
    </xdr:to>
    <xdr:sp macro="" textlink="">
      <xdr:nvSpPr>
        <xdr:cNvPr id="94" name="Isosceles Triangle 93">
          <a:extLst>
            <a:ext uri="{FF2B5EF4-FFF2-40B4-BE49-F238E27FC236}">
              <a16:creationId xmlns:a16="http://schemas.microsoft.com/office/drawing/2014/main" id="{00000000-0008-0000-0900-00005E000000}"/>
            </a:ext>
          </a:extLst>
        </xdr:cNvPr>
        <xdr:cNvSpPr/>
      </xdr:nvSpPr>
      <xdr:spPr>
        <a:xfrm>
          <a:off x="4614545" y="25262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132</xdr:row>
      <xdr:rowOff>78147</xdr:rowOff>
    </xdr:from>
    <xdr:to>
      <xdr:col>10</xdr:col>
      <xdr:colOff>0</xdr:colOff>
      <xdr:row>133</xdr:row>
      <xdr:rowOff>192447</xdr:rowOff>
    </xdr:to>
    <xdr:sp macro="" textlink="">
      <xdr:nvSpPr>
        <xdr:cNvPr id="95" name="Isosceles Triangle 94">
          <a:extLst>
            <a:ext uri="{FF2B5EF4-FFF2-40B4-BE49-F238E27FC236}">
              <a16:creationId xmlns:a16="http://schemas.microsoft.com/office/drawing/2014/main" id="{00000000-0008-0000-0900-00005F000000}"/>
            </a:ext>
          </a:extLst>
        </xdr:cNvPr>
        <xdr:cNvSpPr/>
      </xdr:nvSpPr>
      <xdr:spPr>
        <a:xfrm>
          <a:off x="5871845" y="25262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132</xdr:row>
      <xdr:rowOff>78147</xdr:rowOff>
    </xdr:from>
    <xdr:to>
      <xdr:col>12</xdr:col>
      <xdr:colOff>0</xdr:colOff>
      <xdr:row>133</xdr:row>
      <xdr:rowOff>192447</xdr:rowOff>
    </xdr:to>
    <xdr:sp macro="" textlink="">
      <xdr:nvSpPr>
        <xdr:cNvPr id="103" name="Isosceles Triangle 102">
          <a:extLst>
            <a:ext uri="{FF2B5EF4-FFF2-40B4-BE49-F238E27FC236}">
              <a16:creationId xmlns:a16="http://schemas.microsoft.com/office/drawing/2014/main" id="{00000000-0008-0000-0900-000067000000}"/>
            </a:ext>
          </a:extLst>
        </xdr:cNvPr>
        <xdr:cNvSpPr/>
      </xdr:nvSpPr>
      <xdr:spPr>
        <a:xfrm>
          <a:off x="7129145" y="25262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132</xdr:row>
      <xdr:rowOff>78147</xdr:rowOff>
    </xdr:from>
    <xdr:to>
      <xdr:col>14</xdr:col>
      <xdr:colOff>0</xdr:colOff>
      <xdr:row>133</xdr:row>
      <xdr:rowOff>192447</xdr:rowOff>
    </xdr:to>
    <xdr:sp macro="" textlink="">
      <xdr:nvSpPr>
        <xdr:cNvPr id="104" name="Isosceles Triangle 103">
          <a:extLst>
            <a:ext uri="{FF2B5EF4-FFF2-40B4-BE49-F238E27FC236}">
              <a16:creationId xmlns:a16="http://schemas.microsoft.com/office/drawing/2014/main" id="{00000000-0008-0000-0900-000068000000}"/>
            </a:ext>
          </a:extLst>
        </xdr:cNvPr>
        <xdr:cNvSpPr/>
      </xdr:nvSpPr>
      <xdr:spPr>
        <a:xfrm>
          <a:off x="8386445" y="25262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132</xdr:row>
      <xdr:rowOff>78147</xdr:rowOff>
    </xdr:from>
    <xdr:to>
      <xdr:col>16</xdr:col>
      <xdr:colOff>0</xdr:colOff>
      <xdr:row>133</xdr:row>
      <xdr:rowOff>192447</xdr:rowOff>
    </xdr:to>
    <xdr:sp macro="" textlink="">
      <xdr:nvSpPr>
        <xdr:cNvPr id="107" name="Isosceles Triangle 106">
          <a:extLst>
            <a:ext uri="{FF2B5EF4-FFF2-40B4-BE49-F238E27FC236}">
              <a16:creationId xmlns:a16="http://schemas.microsoft.com/office/drawing/2014/main" id="{00000000-0008-0000-0900-00006B000000}"/>
            </a:ext>
          </a:extLst>
        </xdr:cNvPr>
        <xdr:cNvSpPr/>
      </xdr:nvSpPr>
      <xdr:spPr>
        <a:xfrm>
          <a:off x="9643745" y="25262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132</xdr:row>
      <xdr:rowOff>78147</xdr:rowOff>
    </xdr:from>
    <xdr:to>
      <xdr:col>18</xdr:col>
      <xdr:colOff>0</xdr:colOff>
      <xdr:row>133</xdr:row>
      <xdr:rowOff>192447</xdr:rowOff>
    </xdr:to>
    <xdr:sp macro="" textlink="">
      <xdr:nvSpPr>
        <xdr:cNvPr id="125" name="Isosceles Triangle 124">
          <a:extLst>
            <a:ext uri="{FF2B5EF4-FFF2-40B4-BE49-F238E27FC236}">
              <a16:creationId xmlns:a16="http://schemas.microsoft.com/office/drawing/2014/main" id="{00000000-0008-0000-0900-00007D000000}"/>
            </a:ext>
          </a:extLst>
        </xdr:cNvPr>
        <xdr:cNvSpPr/>
      </xdr:nvSpPr>
      <xdr:spPr>
        <a:xfrm>
          <a:off x="10901045" y="25262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132</xdr:row>
      <xdr:rowOff>78147</xdr:rowOff>
    </xdr:from>
    <xdr:to>
      <xdr:col>20</xdr:col>
      <xdr:colOff>0</xdr:colOff>
      <xdr:row>133</xdr:row>
      <xdr:rowOff>192447</xdr:rowOff>
    </xdr:to>
    <xdr:sp macro="" textlink="">
      <xdr:nvSpPr>
        <xdr:cNvPr id="126" name="Isosceles Triangle 125">
          <a:extLst>
            <a:ext uri="{FF2B5EF4-FFF2-40B4-BE49-F238E27FC236}">
              <a16:creationId xmlns:a16="http://schemas.microsoft.com/office/drawing/2014/main" id="{00000000-0008-0000-0900-00007E000000}"/>
            </a:ext>
          </a:extLst>
        </xdr:cNvPr>
        <xdr:cNvSpPr/>
      </xdr:nvSpPr>
      <xdr:spPr>
        <a:xfrm>
          <a:off x="12158345" y="25262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132</xdr:row>
      <xdr:rowOff>78147</xdr:rowOff>
    </xdr:from>
    <xdr:to>
      <xdr:col>22</xdr:col>
      <xdr:colOff>0</xdr:colOff>
      <xdr:row>133</xdr:row>
      <xdr:rowOff>192447</xdr:rowOff>
    </xdr:to>
    <xdr:sp macro="" textlink="">
      <xdr:nvSpPr>
        <xdr:cNvPr id="127" name="Isosceles Triangle 126">
          <a:extLst>
            <a:ext uri="{FF2B5EF4-FFF2-40B4-BE49-F238E27FC236}">
              <a16:creationId xmlns:a16="http://schemas.microsoft.com/office/drawing/2014/main" id="{00000000-0008-0000-0900-00007F000000}"/>
            </a:ext>
          </a:extLst>
        </xdr:cNvPr>
        <xdr:cNvSpPr/>
      </xdr:nvSpPr>
      <xdr:spPr>
        <a:xfrm>
          <a:off x="13415645" y="25262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141</xdr:row>
      <xdr:rowOff>78147</xdr:rowOff>
    </xdr:from>
    <xdr:to>
      <xdr:col>4</xdr:col>
      <xdr:colOff>0</xdr:colOff>
      <xdr:row>142</xdr:row>
      <xdr:rowOff>192447</xdr:rowOff>
    </xdr:to>
    <xdr:sp macro="" textlink="">
      <xdr:nvSpPr>
        <xdr:cNvPr id="128" name="Isosceles Triangle 127">
          <a:extLst>
            <a:ext uri="{FF2B5EF4-FFF2-40B4-BE49-F238E27FC236}">
              <a16:creationId xmlns:a16="http://schemas.microsoft.com/office/drawing/2014/main" id="{00000000-0008-0000-0900-000080000000}"/>
            </a:ext>
          </a:extLst>
        </xdr:cNvPr>
        <xdr:cNvSpPr/>
      </xdr:nvSpPr>
      <xdr:spPr>
        <a:xfrm>
          <a:off x="1890395" y="2697670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141</xdr:row>
      <xdr:rowOff>78147</xdr:rowOff>
    </xdr:from>
    <xdr:to>
      <xdr:col>2</xdr:col>
      <xdr:colOff>0</xdr:colOff>
      <xdr:row>142</xdr:row>
      <xdr:rowOff>192447</xdr:rowOff>
    </xdr:to>
    <xdr:sp macro="" textlink="">
      <xdr:nvSpPr>
        <xdr:cNvPr id="129" name="Isosceles Triangle 128">
          <a:extLst>
            <a:ext uri="{FF2B5EF4-FFF2-40B4-BE49-F238E27FC236}">
              <a16:creationId xmlns:a16="http://schemas.microsoft.com/office/drawing/2014/main" id="{00000000-0008-0000-0900-000081000000}"/>
            </a:ext>
          </a:extLst>
        </xdr:cNvPr>
        <xdr:cNvSpPr/>
      </xdr:nvSpPr>
      <xdr:spPr>
        <a:xfrm>
          <a:off x="633095" y="26976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141</xdr:row>
      <xdr:rowOff>78147</xdr:rowOff>
    </xdr:from>
    <xdr:to>
      <xdr:col>6</xdr:col>
      <xdr:colOff>0</xdr:colOff>
      <xdr:row>142</xdr:row>
      <xdr:rowOff>192447</xdr:rowOff>
    </xdr:to>
    <xdr:sp macro="" textlink="">
      <xdr:nvSpPr>
        <xdr:cNvPr id="130" name="Isosceles Triangle 129">
          <a:extLst>
            <a:ext uri="{FF2B5EF4-FFF2-40B4-BE49-F238E27FC236}">
              <a16:creationId xmlns:a16="http://schemas.microsoft.com/office/drawing/2014/main" id="{00000000-0008-0000-0900-000082000000}"/>
            </a:ext>
          </a:extLst>
        </xdr:cNvPr>
        <xdr:cNvSpPr/>
      </xdr:nvSpPr>
      <xdr:spPr>
        <a:xfrm>
          <a:off x="3357245" y="26976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141</xdr:row>
      <xdr:rowOff>78147</xdr:rowOff>
    </xdr:from>
    <xdr:to>
      <xdr:col>8</xdr:col>
      <xdr:colOff>0</xdr:colOff>
      <xdr:row>142</xdr:row>
      <xdr:rowOff>192447</xdr:rowOff>
    </xdr:to>
    <xdr:sp macro="" textlink="">
      <xdr:nvSpPr>
        <xdr:cNvPr id="136" name="Isosceles Triangle 135">
          <a:extLst>
            <a:ext uri="{FF2B5EF4-FFF2-40B4-BE49-F238E27FC236}">
              <a16:creationId xmlns:a16="http://schemas.microsoft.com/office/drawing/2014/main" id="{00000000-0008-0000-0900-000088000000}"/>
            </a:ext>
          </a:extLst>
        </xdr:cNvPr>
        <xdr:cNvSpPr/>
      </xdr:nvSpPr>
      <xdr:spPr>
        <a:xfrm>
          <a:off x="4614545" y="26976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141</xdr:row>
      <xdr:rowOff>78147</xdr:rowOff>
    </xdr:from>
    <xdr:to>
      <xdr:col>10</xdr:col>
      <xdr:colOff>0</xdr:colOff>
      <xdr:row>142</xdr:row>
      <xdr:rowOff>192447</xdr:rowOff>
    </xdr:to>
    <xdr:sp macro="" textlink="">
      <xdr:nvSpPr>
        <xdr:cNvPr id="142" name="Isosceles Triangle 141">
          <a:extLst>
            <a:ext uri="{FF2B5EF4-FFF2-40B4-BE49-F238E27FC236}">
              <a16:creationId xmlns:a16="http://schemas.microsoft.com/office/drawing/2014/main" id="{00000000-0008-0000-0900-00008E000000}"/>
            </a:ext>
          </a:extLst>
        </xdr:cNvPr>
        <xdr:cNvSpPr/>
      </xdr:nvSpPr>
      <xdr:spPr>
        <a:xfrm>
          <a:off x="5871845" y="26976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141</xdr:row>
      <xdr:rowOff>78147</xdr:rowOff>
    </xdr:from>
    <xdr:to>
      <xdr:col>12</xdr:col>
      <xdr:colOff>0</xdr:colOff>
      <xdr:row>142</xdr:row>
      <xdr:rowOff>192447</xdr:rowOff>
    </xdr:to>
    <xdr:sp macro="" textlink="">
      <xdr:nvSpPr>
        <xdr:cNvPr id="143" name="Isosceles Triangle 142">
          <a:extLst>
            <a:ext uri="{FF2B5EF4-FFF2-40B4-BE49-F238E27FC236}">
              <a16:creationId xmlns:a16="http://schemas.microsoft.com/office/drawing/2014/main" id="{00000000-0008-0000-0900-00008F000000}"/>
            </a:ext>
          </a:extLst>
        </xdr:cNvPr>
        <xdr:cNvSpPr/>
      </xdr:nvSpPr>
      <xdr:spPr>
        <a:xfrm>
          <a:off x="7129145" y="26976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141</xdr:row>
      <xdr:rowOff>78147</xdr:rowOff>
    </xdr:from>
    <xdr:to>
      <xdr:col>14</xdr:col>
      <xdr:colOff>0</xdr:colOff>
      <xdr:row>142</xdr:row>
      <xdr:rowOff>192447</xdr:rowOff>
    </xdr:to>
    <xdr:sp macro="" textlink="">
      <xdr:nvSpPr>
        <xdr:cNvPr id="150" name="Isosceles Triangle 149">
          <a:extLst>
            <a:ext uri="{FF2B5EF4-FFF2-40B4-BE49-F238E27FC236}">
              <a16:creationId xmlns:a16="http://schemas.microsoft.com/office/drawing/2014/main" id="{00000000-0008-0000-0900-000096000000}"/>
            </a:ext>
          </a:extLst>
        </xdr:cNvPr>
        <xdr:cNvSpPr/>
      </xdr:nvSpPr>
      <xdr:spPr>
        <a:xfrm>
          <a:off x="8386445" y="26976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141</xdr:row>
      <xdr:rowOff>78147</xdr:rowOff>
    </xdr:from>
    <xdr:to>
      <xdr:col>16</xdr:col>
      <xdr:colOff>0</xdr:colOff>
      <xdr:row>142</xdr:row>
      <xdr:rowOff>192447</xdr:rowOff>
    </xdr:to>
    <xdr:sp macro="" textlink="">
      <xdr:nvSpPr>
        <xdr:cNvPr id="154" name="Isosceles Triangle 153">
          <a:extLst>
            <a:ext uri="{FF2B5EF4-FFF2-40B4-BE49-F238E27FC236}">
              <a16:creationId xmlns:a16="http://schemas.microsoft.com/office/drawing/2014/main" id="{00000000-0008-0000-0900-00009A000000}"/>
            </a:ext>
          </a:extLst>
        </xdr:cNvPr>
        <xdr:cNvSpPr/>
      </xdr:nvSpPr>
      <xdr:spPr>
        <a:xfrm>
          <a:off x="9643745" y="26976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141</xdr:row>
      <xdr:rowOff>78147</xdr:rowOff>
    </xdr:from>
    <xdr:to>
      <xdr:col>18</xdr:col>
      <xdr:colOff>0</xdr:colOff>
      <xdr:row>142</xdr:row>
      <xdr:rowOff>192447</xdr:rowOff>
    </xdr:to>
    <xdr:sp macro="" textlink="">
      <xdr:nvSpPr>
        <xdr:cNvPr id="160" name="Isosceles Triangle 159">
          <a:extLst>
            <a:ext uri="{FF2B5EF4-FFF2-40B4-BE49-F238E27FC236}">
              <a16:creationId xmlns:a16="http://schemas.microsoft.com/office/drawing/2014/main" id="{00000000-0008-0000-0900-0000A0000000}"/>
            </a:ext>
          </a:extLst>
        </xdr:cNvPr>
        <xdr:cNvSpPr/>
      </xdr:nvSpPr>
      <xdr:spPr>
        <a:xfrm>
          <a:off x="10901045" y="26976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141</xdr:row>
      <xdr:rowOff>78147</xdr:rowOff>
    </xdr:from>
    <xdr:to>
      <xdr:col>20</xdr:col>
      <xdr:colOff>0</xdr:colOff>
      <xdr:row>142</xdr:row>
      <xdr:rowOff>192447</xdr:rowOff>
    </xdr:to>
    <xdr:sp macro="" textlink="">
      <xdr:nvSpPr>
        <xdr:cNvPr id="168" name="Isosceles Triangle 167">
          <a:extLst>
            <a:ext uri="{FF2B5EF4-FFF2-40B4-BE49-F238E27FC236}">
              <a16:creationId xmlns:a16="http://schemas.microsoft.com/office/drawing/2014/main" id="{00000000-0008-0000-0900-0000A8000000}"/>
            </a:ext>
          </a:extLst>
        </xdr:cNvPr>
        <xdr:cNvSpPr/>
      </xdr:nvSpPr>
      <xdr:spPr>
        <a:xfrm>
          <a:off x="12158345" y="26976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141</xdr:row>
      <xdr:rowOff>78147</xdr:rowOff>
    </xdr:from>
    <xdr:to>
      <xdr:col>22</xdr:col>
      <xdr:colOff>0</xdr:colOff>
      <xdr:row>142</xdr:row>
      <xdr:rowOff>192447</xdr:rowOff>
    </xdr:to>
    <xdr:sp macro="" textlink="">
      <xdr:nvSpPr>
        <xdr:cNvPr id="169" name="Isosceles Triangle 168">
          <a:extLst>
            <a:ext uri="{FF2B5EF4-FFF2-40B4-BE49-F238E27FC236}">
              <a16:creationId xmlns:a16="http://schemas.microsoft.com/office/drawing/2014/main" id="{00000000-0008-0000-0900-0000A9000000}"/>
            </a:ext>
          </a:extLst>
        </xdr:cNvPr>
        <xdr:cNvSpPr/>
      </xdr:nvSpPr>
      <xdr:spPr>
        <a:xfrm>
          <a:off x="13415645" y="26976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150</xdr:row>
      <xdr:rowOff>78147</xdr:rowOff>
    </xdr:from>
    <xdr:to>
      <xdr:col>4</xdr:col>
      <xdr:colOff>0</xdr:colOff>
      <xdr:row>151</xdr:row>
      <xdr:rowOff>192447</xdr:rowOff>
    </xdr:to>
    <xdr:sp macro="" textlink="">
      <xdr:nvSpPr>
        <xdr:cNvPr id="87" name="Isosceles Triangle 86">
          <a:extLst>
            <a:ext uri="{FF2B5EF4-FFF2-40B4-BE49-F238E27FC236}">
              <a16:creationId xmlns:a16="http://schemas.microsoft.com/office/drawing/2014/main" id="{00000000-0008-0000-0900-000057000000}"/>
            </a:ext>
          </a:extLst>
        </xdr:cNvPr>
        <xdr:cNvSpPr/>
      </xdr:nvSpPr>
      <xdr:spPr>
        <a:xfrm>
          <a:off x="1890395" y="2869120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150</xdr:row>
      <xdr:rowOff>78147</xdr:rowOff>
    </xdr:from>
    <xdr:to>
      <xdr:col>2</xdr:col>
      <xdr:colOff>0</xdr:colOff>
      <xdr:row>151</xdr:row>
      <xdr:rowOff>192447</xdr:rowOff>
    </xdr:to>
    <xdr:sp macro="" textlink="">
      <xdr:nvSpPr>
        <xdr:cNvPr id="176" name="Isosceles Triangle 175">
          <a:extLst>
            <a:ext uri="{FF2B5EF4-FFF2-40B4-BE49-F238E27FC236}">
              <a16:creationId xmlns:a16="http://schemas.microsoft.com/office/drawing/2014/main" id="{00000000-0008-0000-0900-0000B0000000}"/>
            </a:ext>
          </a:extLst>
        </xdr:cNvPr>
        <xdr:cNvSpPr/>
      </xdr:nvSpPr>
      <xdr:spPr>
        <a:xfrm>
          <a:off x="633095" y="28691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150</xdr:row>
      <xdr:rowOff>78147</xdr:rowOff>
    </xdr:from>
    <xdr:to>
      <xdr:col>6</xdr:col>
      <xdr:colOff>0</xdr:colOff>
      <xdr:row>151</xdr:row>
      <xdr:rowOff>192447</xdr:rowOff>
    </xdr:to>
    <xdr:sp macro="" textlink="">
      <xdr:nvSpPr>
        <xdr:cNvPr id="180" name="Isosceles Triangle 179">
          <a:extLst>
            <a:ext uri="{FF2B5EF4-FFF2-40B4-BE49-F238E27FC236}">
              <a16:creationId xmlns:a16="http://schemas.microsoft.com/office/drawing/2014/main" id="{00000000-0008-0000-0900-0000B4000000}"/>
            </a:ext>
          </a:extLst>
        </xdr:cNvPr>
        <xdr:cNvSpPr/>
      </xdr:nvSpPr>
      <xdr:spPr>
        <a:xfrm>
          <a:off x="3357245" y="28691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150</xdr:row>
      <xdr:rowOff>78147</xdr:rowOff>
    </xdr:from>
    <xdr:to>
      <xdr:col>8</xdr:col>
      <xdr:colOff>0</xdr:colOff>
      <xdr:row>151</xdr:row>
      <xdr:rowOff>192447</xdr:rowOff>
    </xdr:to>
    <xdr:sp macro="" textlink="">
      <xdr:nvSpPr>
        <xdr:cNvPr id="186" name="Isosceles Triangle 185">
          <a:extLst>
            <a:ext uri="{FF2B5EF4-FFF2-40B4-BE49-F238E27FC236}">
              <a16:creationId xmlns:a16="http://schemas.microsoft.com/office/drawing/2014/main" id="{00000000-0008-0000-0900-0000BA000000}"/>
            </a:ext>
          </a:extLst>
        </xdr:cNvPr>
        <xdr:cNvSpPr/>
      </xdr:nvSpPr>
      <xdr:spPr>
        <a:xfrm>
          <a:off x="4614545" y="28691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150</xdr:row>
      <xdr:rowOff>78147</xdr:rowOff>
    </xdr:from>
    <xdr:to>
      <xdr:col>10</xdr:col>
      <xdr:colOff>0</xdr:colOff>
      <xdr:row>151</xdr:row>
      <xdr:rowOff>192447</xdr:rowOff>
    </xdr:to>
    <xdr:sp macro="" textlink="">
      <xdr:nvSpPr>
        <xdr:cNvPr id="239" name="Isosceles Triangle 238">
          <a:extLst>
            <a:ext uri="{FF2B5EF4-FFF2-40B4-BE49-F238E27FC236}">
              <a16:creationId xmlns:a16="http://schemas.microsoft.com/office/drawing/2014/main" id="{00000000-0008-0000-0900-0000EF000000}"/>
            </a:ext>
          </a:extLst>
        </xdr:cNvPr>
        <xdr:cNvSpPr/>
      </xdr:nvSpPr>
      <xdr:spPr>
        <a:xfrm>
          <a:off x="5871845" y="28691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150</xdr:row>
      <xdr:rowOff>78147</xdr:rowOff>
    </xdr:from>
    <xdr:to>
      <xdr:col>12</xdr:col>
      <xdr:colOff>0</xdr:colOff>
      <xdr:row>151</xdr:row>
      <xdr:rowOff>192447</xdr:rowOff>
    </xdr:to>
    <xdr:sp macro="" textlink="">
      <xdr:nvSpPr>
        <xdr:cNvPr id="272" name="Isosceles Triangle 271">
          <a:extLst>
            <a:ext uri="{FF2B5EF4-FFF2-40B4-BE49-F238E27FC236}">
              <a16:creationId xmlns:a16="http://schemas.microsoft.com/office/drawing/2014/main" id="{00000000-0008-0000-0900-000010010000}"/>
            </a:ext>
          </a:extLst>
        </xdr:cNvPr>
        <xdr:cNvSpPr/>
      </xdr:nvSpPr>
      <xdr:spPr>
        <a:xfrm>
          <a:off x="7129145" y="28691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150</xdr:row>
      <xdr:rowOff>78147</xdr:rowOff>
    </xdr:from>
    <xdr:to>
      <xdr:col>14</xdr:col>
      <xdr:colOff>0</xdr:colOff>
      <xdr:row>151</xdr:row>
      <xdr:rowOff>192447</xdr:rowOff>
    </xdr:to>
    <xdr:sp macro="" textlink="">
      <xdr:nvSpPr>
        <xdr:cNvPr id="274" name="Isosceles Triangle 273">
          <a:extLst>
            <a:ext uri="{FF2B5EF4-FFF2-40B4-BE49-F238E27FC236}">
              <a16:creationId xmlns:a16="http://schemas.microsoft.com/office/drawing/2014/main" id="{00000000-0008-0000-0900-000012010000}"/>
            </a:ext>
          </a:extLst>
        </xdr:cNvPr>
        <xdr:cNvSpPr/>
      </xdr:nvSpPr>
      <xdr:spPr>
        <a:xfrm>
          <a:off x="8386445" y="28691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150</xdr:row>
      <xdr:rowOff>78147</xdr:rowOff>
    </xdr:from>
    <xdr:to>
      <xdr:col>16</xdr:col>
      <xdr:colOff>0</xdr:colOff>
      <xdr:row>151</xdr:row>
      <xdr:rowOff>192447</xdr:rowOff>
    </xdr:to>
    <xdr:sp macro="" textlink="">
      <xdr:nvSpPr>
        <xdr:cNvPr id="275" name="Isosceles Triangle 274">
          <a:extLst>
            <a:ext uri="{FF2B5EF4-FFF2-40B4-BE49-F238E27FC236}">
              <a16:creationId xmlns:a16="http://schemas.microsoft.com/office/drawing/2014/main" id="{00000000-0008-0000-0900-000013010000}"/>
            </a:ext>
          </a:extLst>
        </xdr:cNvPr>
        <xdr:cNvSpPr/>
      </xdr:nvSpPr>
      <xdr:spPr>
        <a:xfrm>
          <a:off x="9643745" y="28691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150</xdr:row>
      <xdr:rowOff>78147</xdr:rowOff>
    </xdr:from>
    <xdr:to>
      <xdr:col>18</xdr:col>
      <xdr:colOff>0</xdr:colOff>
      <xdr:row>151</xdr:row>
      <xdr:rowOff>192447</xdr:rowOff>
    </xdr:to>
    <xdr:sp macro="" textlink="">
      <xdr:nvSpPr>
        <xdr:cNvPr id="276" name="Isosceles Triangle 275">
          <a:extLst>
            <a:ext uri="{FF2B5EF4-FFF2-40B4-BE49-F238E27FC236}">
              <a16:creationId xmlns:a16="http://schemas.microsoft.com/office/drawing/2014/main" id="{00000000-0008-0000-0900-000014010000}"/>
            </a:ext>
          </a:extLst>
        </xdr:cNvPr>
        <xdr:cNvSpPr/>
      </xdr:nvSpPr>
      <xdr:spPr>
        <a:xfrm>
          <a:off x="10901045" y="28691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150</xdr:row>
      <xdr:rowOff>78147</xdr:rowOff>
    </xdr:from>
    <xdr:to>
      <xdr:col>20</xdr:col>
      <xdr:colOff>0</xdr:colOff>
      <xdr:row>151</xdr:row>
      <xdr:rowOff>192447</xdr:rowOff>
    </xdr:to>
    <xdr:sp macro="" textlink="">
      <xdr:nvSpPr>
        <xdr:cNvPr id="301" name="Isosceles Triangle 300">
          <a:extLst>
            <a:ext uri="{FF2B5EF4-FFF2-40B4-BE49-F238E27FC236}">
              <a16:creationId xmlns:a16="http://schemas.microsoft.com/office/drawing/2014/main" id="{00000000-0008-0000-0900-00002D010000}"/>
            </a:ext>
          </a:extLst>
        </xdr:cNvPr>
        <xdr:cNvSpPr/>
      </xdr:nvSpPr>
      <xdr:spPr>
        <a:xfrm>
          <a:off x="12158345" y="28691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150</xdr:row>
      <xdr:rowOff>78147</xdr:rowOff>
    </xdr:from>
    <xdr:to>
      <xdr:col>22</xdr:col>
      <xdr:colOff>0</xdr:colOff>
      <xdr:row>151</xdr:row>
      <xdr:rowOff>192447</xdr:rowOff>
    </xdr:to>
    <xdr:sp macro="" textlink="">
      <xdr:nvSpPr>
        <xdr:cNvPr id="302" name="Isosceles Triangle 301">
          <a:extLst>
            <a:ext uri="{FF2B5EF4-FFF2-40B4-BE49-F238E27FC236}">
              <a16:creationId xmlns:a16="http://schemas.microsoft.com/office/drawing/2014/main" id="{00000000-0008-0000-0900-00002E010000}"/>
            </a:ext>
          </a:extLst>
        </xdr:cNvPr>
        <xdr:cNvSpPr/>
      </xdr:nvSpPr>
      <xdr:spPr>
        <a:xfrm>
          <a:off x="13415645" y="28691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158</xdr:row>
      <xdr:rowOff>78147</xdr:rowOff>
    </xdr:from>
    <xdr:to>
      <xdr:col>4</xdr:col>
      <xdr:colOff>0</xdr:colOff>
      <xdr:row>159</xdr:row>
      <xdr:rowOff>192447</xdr:rowOff>
    </xdr:to>
    <xdr:sp macro="" textlink="">
      <xdr:nvSpPr>
        <xdr:cNvPr id="303" name="Isosceles Triangle 302">
          <a:extLst>
            <a:ext uri="{FF2B5EF4-FFF2-40B4-BE49-F238E27FC236}">
              <a16:creationId xmlns:a16="http://schemas.microsoft.com/office/drawing/2014/main" id="{00000000-0008-0000-0900-00002F010000}"/>
            </a:ext>
          </a:extLst>
        </xdr:cNvPr>
        <xdr:cNvSpPr/>
      </xdr:nvSpPr>
      <xdr:spPr>
        <a:xfrm>
          <a:off x="1890395" y="3022155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158</xdr:row>
      <xdr:rowOff>78147</xdr:rowOff>
    </xdr:from>
    <xdr:to>
      <xdr:col>2</xdr:col>
      <xdr:colOff>0</xdr:colOff>
      <xdr:row>159</xdr:row>
      <xdr:rowOff>192447</xdr:rowOff>
    </xdr:to>
    <xdr:sp macro="" textlink="">
      <xdr:nvSpPr>
        <xdr:cNvPr id="304" name="Isosceles Triangle 303">
          <a:extLst>
            <a:ext uri="{FF2B5EF4-FFF2-40B4-BE49-F238E27FC236}">
              <a16:creationId xmlns:a16="http://schemas.microsoft.com/office/drawing/2014/main" id="{00000000-0008-0000-0900-000030010000}"/>
            </a:ext>
          </a:extLst>
        </xdr:cNvPr>
        <xdr:cNvSpPr/>
      </xdr:nvSpPr>
      <xdr:spPr>
        <a:xfrm>
          <a:off x="633095" y="30221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158</xdr:row>
      <xdr:rowOff>78147</xdr:rowOff>
    </xdr:from>
    <xdr:to>
      <xdr:col>6</xdr:col>
      <xdr:colOff>0</xdr:colOff>
      <xdr:row>159</xdr:row>
      <xdr:rowOff>192447</xdr:rowOff>
    </xdr:to>
    <xdr:sp macro="" textlink="">
      <xdr:nvSpPr>
        <xdr:cNvPr id="305" name="Isosceles Triangle 304">
          <a:extLst>
            <a:ext uri="{FF2B5EF4-FFF2-40B4-BE49-F238E27FC236}">
              <a16:creationId xmlns:a16="http://schemas.microsoft.com/office/drawing/2014/main" id="{00000000-0008-0000-0900-000031010000}"/>
            </a:ext>
          </a:extLst>
        </xdr:cNvPr>
        <xdr:cNvSpPr/>
      </xdr:nvSpPr>
      <xdr:spPr>
        <a:xfrm>
          <a:off x="3357245" y="30221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158</xdr:row>
      <xdr:rowOff>78147</xdr:rowOff>
    </xdr:from>
    <xdr:to>
      <xdr:col>8</xdr:col>
      <xdr:colOff>0</xdr:colOff>
      <xdr:row>159</xdr:row>
      <xdr:rowOff>192447</xdr:rowOff>
    </xdr:to>
    <xdr:sp macro="" textlink="">
      <xdr:nvSpPr>
        <xdr:cNvPr id="306" name="Isosceles Triangle 305">
          <a:extLst>
            <a:ext uri="{FF2B5EF4-FFF2-40B4-BE49-F238E27FC236}">
              <a16:creationId xmlns:a16="http://schemas.microsoft.com/office/drawing/2014/main" id="{00000000-0008-0000-0900-000032010000}"/>
            </a:ext>
          </a:extLst>
        </xdr:cNvPr>
        <xdr:cNvSpPr/>
      </xdr:nvSpPr>
      <xdr:spPr>
        <a:xfrm>
          <a:off x="4614545" y="30221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158</xdr:row>
      <xdr:rowOff>78147</xdr:rowOff>
    </xdr:from>
    <xdr:to>
      <xdr:col>10</xdr:col>
      <xdr:colOff>0</xdr:colOff>
      <xdr:row>159</xdr:row>
      <xdr:rowOff>192447</xdr:rowOff>
    </xdr:to>
    <xdr:sp macro="" textlink="">
      <xdr:nvSpPr>
        <xdr:cNvPr id="307" name="Isosceles Triangle 306">
          <a:extLst>
            <a:ext uri="{FF2B5EF4-FFF2-40B4-BE49-F238E27FC236}">
              <a16:creationId xmlns:a16="http://schemas.microsoft.com/office/drawing/2014/main" id="{00000000-0008-0000-0900-000033010000}"/>
            </a:ext>
          </a:extLst>
        </xdr:cNvPr>
        <xdr:cNvSpPr/>
      </xdr:nvSpPr>
      <xdr:spPr>
        <a:xfrm>
          <a:off x="5871845" y="30221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158</xdr:row>
      <xdr:rowOff>78147</xdr:rowOff>
    </xdr:from>
    <xdr:to>
      <xdr:col>12</xdr:col>
      <xdr:colOff>0</xdr:colOff>
      <xdr:row>159</xdr:row>
      <xdr:rowOff>192447</xdr:rowOff>
    </xdr:to>
    <xdr:sp macro="" textlink="">
      <xdr:nvSpPr>
        <xdr:cNvPr id="308" name="Isosceles Triangle 307">
          <a:extLst>
            <a:ext uri="{FF2B5EF4-FFF2-40B4-BE49-F238E27FC236}">
              <a16:creationId xmlns:a16="http://schemas.microsoft.com/office/drawing/2014/main" id="{00000000-0008-0000-0900-000034010000}"/>
            </a:ext>
          </a:extLst>
        </xdr:cNvPr>
        <xdr:cNvSpPr/>
      </xdr:nvSpPr>
      <xdr:spPr>
        <a:xfrm>
          <a:off x="7129145" y="30221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158</xdr:row>
      <xdr:rowOff>78147</xdr:rowOff>
    </xdr:from>
    <xdr:to>
      <xdr:col>14</xdr:col>
      <xdr:colOff>0</xdr:colOff>
      <xdr:row>159</xdr:row>
      <xdr:rowOff>192447</xdr:rowOff>
    </xdr:to>
    <xdr:sp macro="" textlink="">
      <xdr:nvSpPr>
        <xdr:cNvPr id="309" name="Isosceles Triangle 308">
          <a:extLst>
            <a:ext uri="{FF2B5EF4-FFF2-40B4-BE49-F238E27FC236}">
              <a16:creationId xmlns:a16="http://schemas.microsoft.com/office/drawing/2014/main" id="{00000000-0008-0000-0900-000035010000}"/>
            </a:ext>
          </a:extLst>
        </xdr:cNvPr>
        <xdr:cNvSpPr/>
      </xdr:nvSpPr>
      <xdr:spPr>
        <a:xfrm>
          <a:off x="8386445" y="30221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158</xdr:row>
      <xdr:rowOff>78147</xdr:rowOff>
    </xdr:from>
    <xdr:to>
      <xdr:col>16</xdr:col>
      <xdr:colOff>0</xdr:colOff>
      <xdr:row>159</xdr:row>
      <xdr:rowOff>192447</xdr:rowOff>
    </xdr:to>
    <xdr:sp macro="" textlink="">
      <xdr:nvSpPr>
        <xdr:cNvPr id="310" name="Isosceles Triangle 309">
          <a:extLst>
            <a:ext uri="{FF2B5EF4-FFF2-40B4-BE49-F238E27FC236}">
              <a16:creationId xmlns:a16="http://schemas.microsoft.com/office/drawing/2014/main" id="{00000000-0008-0000-0900-000036010000}"/>
            </a:ext>
          </a:extLst>
        </xdr:cNvPr>
        <xdr:cNvSpPr/>
      </xdr:nvSpPr>
      <xdr:spPr>
        <a:xfrm>
          <a:off x="9643745" y="30221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158</xdr:row>
      <xdr:rowOff>78147</xdr:rowOff>
    </xdr:from>
    <xdr:to>
      <xdr:col>18</xdr:col>
      <xdr:colOff>0</xdr:colOff>
      <xdr:row>159</xdr:row>
      <xdr:rowOff>192447</xdr:rowOff>
    </xdr:to>
    <xdr:sp macro="" textlink="">
      <xdr:nvSpPr>
        <xdr:cNvPr id="311" name="Isosceles Triangle 310">
          <a:extLst>
            <a:ext uri="{FF2B5EF4-FFF2-40B4-BE49-F238E27FC236}">
              <a16:creationId xmlns:a16="http://schemas.microsoft.com/office/drawing/2014/main" id="{00000000-0008-0000-0900-000037010000}"/>
            </a:ext>
          </a:extLst>
        </xdr:cNvPr>
        <xdr:cNvSpPr/>
      </xdr:nvSpPr>
      <xdr:spPr>
        <a:xfrm>
          <a:off x="10901045" y="30221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158</xdr:row>
      <xdr:rowOff>78147</xdr:rowOff>
    </xdr:from>
    <xdr:to>
      <xdr:col>20</xdr:col>
      <xdr:colOff>0</xdr:colOff>
      <xdr:row>159</xdr:row>
      <xdr:rowOff>192447</xdr:rowOff>
    </xdr:to>
    <xdr:sp macro="" textlink="">
      <xdr:nvSpPr>
        <xdr:cNvPr id="312" name="Isosceles Triangle 311">
          <a:extLst>
            <a:ext uri="{FF2B5EF4-FFF2-40B4-BE49-F238E27FC236}">
              <a16:creationId xmlns:a16="http://schemas.microsoft.com/office/drawing/2014/main" id="{00000000-0008-0000-0900-000038010000}"/>
            </a:ext>
          </a:extLst>
        </xdr:cNvPr>
        <xdr:cNvSpPr/>
      </xdr:nvSpPr>
      <xdr:spPr>
        <a:xfrm>
          <a:off x="12158345" y="30221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158</xdr:row>
      <xdr:rowOff>78147</xdr:rowOff>
    </xdr:from>
    <xdr:to>
      <xdr:col>22</xdr:col>
      <xdr:colOff>0</xdr:colOff>
      <xdr:row>159</xdr:row>
      <xdr:rowOff>192447</xdr:rowOff>
    </xdr:to>
    <xdr:sp macro="" textlink="">
      <xdr:nvSpPr>
        <xdr:cNvPr id="313" name="Isosceles Triangle 312">
          <a:extLst>
            <a:ext uri="{FF2B5EF4-FFF2-40B4-BE49-F238E27FC236}">
              <a16:creationId xmlns:a16="http://schemas.microsoft.com/office/drawing/2014/main" id="{00000000-0008-0000-0900-000039010000}"/>
            </a:ext>
          </a:extLst>
        </xdr:cNvPr>
        <xdr:cNvSpPr/>
      </xdr:nvSpPr>
      <xdr:spPr>
        <a:xfrm>
          <a:off x="13415645" y="30221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166</xdr:row>
      <xdr:rowOff>78147</xdr:rowOff>
    </xdr:from>
    <xdr:to>
      <xdr:col>4</xdr:col>
      <xdr:colOff>0</xdr:colOff>
      <xdr:row>167</xdr:row>
      <xdr:rowOff>192447</xdr:rowOff>
    </xdr:to>
    <xdr:sp macro="" textlink="">
      <xdr:nvSpPr>
        <xdr:cNvPr id="314" name="Isosceles Triangle 313">
          <a:extLst>
            <a:ext uri="{FF2B5EF4-FFF2-40B4-BE49-F238E27FC236}">
              <a16:creationId xmlns:a16="http://schemas.microsoft.com/office/drawing/2014/main" id="{00000000-0008-0000-0900-00003A010000}"/>
            </a:ext>
          </a:extLst>
        </xdr:cNvPr>
        <xdr:cNvSpPr/>
      </xdr:nvSpPr>
      <xdr:spPr>
        <a:xfrm>
          <a:off x="1890395" y="3175190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166</xdr:row>
      <xdr:rowOff>78147</xdr:rowOff>
    </xdr:from>
    <xdr:to>
      <xdr:col>2</xdr:col>
      <xdr:colOff>0</xdr:colOff>
      <xdr:row>167</xdr:row>
      <xdr:rowOff>192447</xdr:rowOff>
    </xdr:to>
    <xdr:sp macro="" textlink="">
      <xdr:nvSpPr>
        <xdr:cNvPr id="315" name="Isosceles Triangle 314">
          <a:extLst>
            <a:ext uri="{FF2B5EF4-FFF2-40B4-BE49-F238E27FC236}">
              <a16:creationId xmlns:a16="http://schemas.microsoft.com/office/drawing/2014/main" id="{00000000-0008-0000-0900-00003B010000}"/>
            </a:ext>
          </a:extLst>
        </xdr:cNvPr>
        <xdr:cNvSpPr/>
      </xdr:nvSpPr>
      <xdr:spPr>
        <a:xfrm>
          <a:off x="633095" y="31751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166</xdr:row>
      <xdr:rowOff>78147</xdr:rowOff>
    </xdr:from>
    <xdr:to>
      <xdr:col>6</xdr:col>
      <xdr:colOff>0</xdr:colOff>
      <xdr:row>167</xdr:row>
      <xdr:rowOff>192447</xdr:rowOff>
    </xdr:to>
    <xdr:sp macro="" textlink="">
      <xdr:nvSpPr>
        <xdr:cNvPr id="316" name="Isosceles Triangle 315">
          <a:extLst>
            <a:ext uri="{FF2B5EF4-FFF2-40B4-BE49-F238E27FC236}">
              <a16:creationId xmlns:a16="http://schemas.microsoft.com/office/drawing/2014/main" id="{00000000-0008-0000-0900-00003C010000}"/>
            </a:ext>
          </a:extLst>
        </xdr:cNvPr>
        <xdr:cNvSpPr/>
      </xdr:nvSpPr>
      <xdr:spPr>
        <a:xfrm>
          <a:off x="3357245" y="31751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166</xdr:row>
      <xdr:rowOff>78147</xdr:rowOff>
    </xdr:from>
    <xdr:to>
      <xdr:col>8</xdr:col>
      <xdr:colOff>0</xdr:colOff>
      <xdr:row>167</xdr:row>
      <xdr:rowOff>192447</xdr:rowOff>
    </xdr:to>
    <xdr:sp macro="" textlink="">
      <xdr:nvSpPr>
        <xdr:cNvPr id="317" name="Isosceles Triangle 316">
          <a:extLst>
            <a:ext uri="{FF2B5EF4-FFF2-40B4-BE49-F238E27FC236}">
              <a16:creationId xmlns:a16="http://schemas.microsoft.com/office/drawing/2014/main" id="{00000000-0008-0000-0900-00003D010000}"/>
            </a:ext>
          </a:extLst>
        </xdr:cNvPr>
        <xdr:cNvSpPr/>
      </xdr:nvSpPr>
      <xdr:spPr>
        <a:xfrm>
          <a:off x="4614545" y="31751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166</xdr:row>
      <xdr:rowOff>78147</xdr:rowOff>
    </xdr:from>
    <xdr:to>
      <xdr:col>10</xdr:col>
      <xdr:colOff>0</xdr:colOff>
      <xdr:row>167</xdr:row>
      <xdr:rowOff>192447</xdr:rowOff>
    </xdr:to>
    <xdr:sp macro="" textlink="">
      <xdr:nvSpPr>
        <xdr:cNvPr id="318" name="Isosceles Triangle 317">
          <a:extLst>
            <a:ext uri="{FF2B5EF4-FFF2-40B4-BE49-F238E27FC236}">
              <a16:creationId xmlns:a16="http://schemas.microsoft.com/office/drawing/2014/main" id="{00000000-0008-0000-0900-00003E010000}"/>
            </a:ext>
          </a:extLst>
        </xdr:cNvPr>
        <xdr:cNvSpPr/>
      </xdr:nvSpPr>
      <xdr:spPr>
        <a:xfrm>
          <a:off x="5871845" y="31751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166</xdr:row>
      <xdr:rowOff>78147</xdr:rowOff>
    </xdr:from>
    <xdr:to>
      <xdr:col>12</xdr:col>
      <xdr:colOff>0</xdr:colOff>
      <xdr:row>167</xdr:row>
      <xdr:rowOff>192447</xdr:rowOff>
    </xdr:to>
    <xdr:sp macro="" textlink="">
      <xdr:nvSpPr>
        <xdr:cNvPr id="319" name="Isosceles Triangle 318">
          <a:extLst>
            <a:ext uri="{FF2B5EF4-FFF2-40B4-BE49-F238E27FC236}">
              <a16:creationId xmlns:a16="http://schemas.microsoft.com/office/drawing/2014/main" id="{00000000-0008-0000-0900-00003F010000}"/>
            </a:ext>
          </a:extLst>
        </xdr:cNvPr>
        <xdr:cNvSpPr/>
      </xdr:nvSpPr>
      <xdr:spPr>
        <a:xfrm>
          <a:off x="7129145" y="31751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166</xdr:row>
      <xdr:rowOff>78147</xdr:rowOff>
    </xdr:from>
    <xdr:to>
      <xdr:col>14</xdr:col>
      <xdr:colOff>0</xdr:colOff>
      <xdr:row>167</xdr:row>
      <xdr:rowOff>192447</xdr:rowOff>
    </xdr:to>
    <xdr:sp macro="" textlink="">
      <xdr:nvSpPr>
        <xdr:cNvPr id="320" name="Isosceles Triangle 319">
          <a:extLst>
            <a:ext uri="{FF2B5EF4-FFF2-40B4-BE49-F238E27FC236}">
              <a16:creationId xmlns:a16="http://schemas.microsoft.com/office/drawing/2014/main" id="{00000000-0008-0000-0900-000040010000}"/>
            </a:ext>
          </a:extLst>
        </xdr:cNvPr>
        <xdr:cNvSpPr/>
      </xdr:nvSpPr>
      <xdr:spPr>
        <a:xfrm>
          <a:off x="8386445" y="31751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166</xdr:row>
      <xdr:rowOff>78147</xdr:rowOff>
    </xdr:from>
    <xdr:to>
      <xdr:col>16</xdr:col>
      <xdr:colOff>0</xdr:colOff>
      <xdr:row>167</xdr:row>
      <xdr:rowOff>192447</xdr:rowOff>
    </xdr:to>
    <xdr:sp macro="" textlink="">
      <xdr:nvSpPr>
        <xdr:cNvPr id="321" name="Isosceles Triangle 320">
          <a:extLst>
            <a:ext uri="{FF2B5EF4-FFF2-40B4-BE49-F238E27FC236}">
              <a16:creationId xmlns:a16="http://schemas.microsoft.com/office/drawing/2014/main" id="{00000000-0008-0000-0900-000041010000}"/>
            </a:ext>
          </a:extLst>
        </xdr:cNvPr>
        <xdr:cNvSpPr/>
      </xdr:nvSpPr>
      <xdr:spPr>
        <a:xfrm>
          <a:off x="9643745" y="31751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166</xdr:row>
      <xdr:rowOff>78147</xdr:rowOff>
    </xdr:from>
    <xdr:to>
      <xdr:col>18</xdr:col>
      <xdr:colOff>0</xdr:colOff>
      <xdr:row>167</xdr:row>
      <xdr:rowOff>192447</xdr:rowOff>
    </xdr:to>
    <xdr:sp macro="" textlink="">
      <xdr:nvSpPr>
        <xdr:cNvPr id="322" name="Isosceles Triangle 321">
          <a:extLst>
            <a:ext uri="{FF2B5EF4-FFF2-40B4-BE49-F238E27FC236}">
              <a16:creationId xmlns:a16="http://schemas.microsoft.com/office/drawing/2014/main" id="{00000000-0008-0000-0900-000042010000}"/>
            </a:ext>
          </a:extLst>
        </xdr:cNvPr>
        <xdr:cNvSpPr/>
      </xdr:nvSpPr>
      <xdr:spPr>
        <a:xfrm>
          <a:off x="10901045" y="31751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166</xdr:row>
      <xdr:rowOff>78147</xdr:rowOff>
    </xdr:from>
    <xdr:to>
      <xdr:col>20</xdr:col>
      <xdr:colOff>0</xdr:colOff>
      <xdr:row>167</xdr:row>
      <xdr:rowOff>192447</xdr:rowOff>
    </xdr:to>
    <xdr:sp macro="" textlink="">
      <xdr:nvSpPr>
        <xdr:cNvPr id="323" name="Isosceles Triangle 322">
          <a:extLst>
            <a:ext uri="{FF2B5EF4-FFF2-40B4-BE49-F238E27FC236}">
              <a16:creationId xmlns:a16="http://schemas.microsoft.com/office/drawing/2014/main" id="{00000000-0008-0000-0900-000043010000}"/>
            </a:ext>
          </a:extLst>
        </xdr:cNvPr>
        <xdr:cNvSpPr/>
      </xdr:nvSpPr>
      <xdr:spPr>
        <a:xfrm>
          <a:off x="12158345" y="31751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585144</xdr:colOff>
      <xdr:row>166</xdr:row>
      <xdr:rowOff>60004</xdr:rowOff>
    </xdr:from>
    <xdr:to>
      <xdr:col>21</xdr:col>
      <xdr:colOff>580571</xdr:colOff>
      <xdr:row>167</xdr:row>
      <xdr:rowOff>174304</xdr:rowOff>
    </xdr:to>
    <xdr:sp macro="" textlink="">
      <xdr:nvSpPr>
        <xdr:cNvPr id="324" name="Isosceles Triangle 323">
          <a:extLst>
            <a:ext uri="{FF2B5EF4-FFF2-40B4-BE49-F238E27FC236}">
              <a16:creationId xmlns:a16="http://schemas.microsoft.com/office/drawing/2014/main" id="{00000000-0008-0000-0900-000044010000}"/>
            </a:ext>
          </a:extLst>
        </xdr:cNvPr>
        <xdr:cNvSpPr/>
      </xdr:nvSpPr>
      <xdr:spPr>
        <a:xfrm>
          <a:off x="13367385" y="3173349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174</xdr:row>
      <xdr:rowOff>78147</xdr:rowOff>
    </xdr:from>
    <xdr:to>
      <xdr:col>2</xdr:col>
      <xdr:colOff>0</xdr:colOff>
      <xdr:row>175</xdr:row>
      <xdr:rowOff>192447</xdr:rowOff>
    </xdr:to>
    <xdr:sp macro="" textlink="">
      <xdr:nvSpPr>
        <xdr:cNvPr id="326" name="Isosceles Triangle 325">
          <a:extLst>
            <a:ext uri="{FF2B5EF4-FFF2-40B4-BE49-F238E27FC236}">
              <a16:creationId xmlns:a16="http://schemas.microsoft.com/office/drawing/2014/main" id="{00000000-0008-0000-0900-000046010000}"/>
            </a:ext>
          </a:extLst>
        </xdr:cNvPr>
        <xdr:cNvSpPr/>
      </xdr:nvSpPr>
      <xdr:spPr>
        <a:xfrm>
          <a:off x="633095" y="332822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10</xdr:col>
      <xdr:colOff>4572</xdr:colOff>
      <xdr:row>9</xdr:row>
      <xdr:rowOff>78147</xdr:rowOff>
    </xdr:from>
    <xdr:to>
      <xdr:col>11</xdr:col>
      <xdr:colOff>0</xdr:colOff>
      <xdr:row>10</xdr:row>
      <xdr:rowOff>192447</xdr:rowOff>
    </xdr:to>
    <xdr:sp macro="" textlink="">
      <xdr:nvSpPr>
        <xdr:cNvPr id="2" name="Isosceles Triangle 1">
          <a:extLst>
            <a:ext uri="{FF2B5EF4-FFF2-40B4-BE49-F238E27FC236}">
              <a16:creationId xmlns:a16="http://schemas.microsoft.com/office/drawing/2014/main" id="{00000000-0008-0000-0A00-000002000000}"/>
            </a:ext>
          </a:extLst>
        </xdr:cNvPr>
        <xdr:cNvSpPr/>
      </xdr:nvSpPr>
      <xdr:spPr>
        <a:xfrm>
          <a:off x="5535295" y="1837055"/>
          <a:ext cx="497205" cy="255270"/>
        </a:xfrm>
        <a:prstGeom prst="triangle">
          <a:avLst/>
        </a:prstGeom>
        <a:solidFill>
          <a:sysClr val="window" lastClr="FFFFFF"/>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9</xdr:row>
      <xdr:rowOff>78147</xdr:rowOff>
    </xdr:from>
    <xdr:to>
      <xdr:col>13</xdr:col>
      <xdr:colOff>0</xdr:colOff>
      <xdr:row>10</xdr:row>
      <xdr:rowOff>192447</xdr:rowOff>
    </xdr:to>
    <xdr:sp macro="" textlink="">
      <xdr:nvSpPr>
        <xdr:cNvPr id="3" name="Isosceles Triangle 2">
          <a:extLst>
            <a:ext uri="{FF2B5EF4-FFF2-40B4-BE49-F238E27FC236}">
              <a16:creationId xmlns:a16="http://schemas.microsoft.com/office/drawing/2014/main" id="{00000000-0008-0000-0A00-000003000000}"/>
            </a:ext>
          </a:extLst>
        </xdr:cNvPr>
        <xdr:cNvSpPr/>
      </xdr:nvSpPr>
      <xdr:spPr>
        <a:xfrm>
          <a:off x="6538595" y="1837055"/>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24011</xdr:colOff>
      <xdr:row>9</xdr:row>
      <xdr:rowOff>91106</xdr:rowOff>
    </xdr:from>
    <xdr:to>
      <xdr:col>15</xdr:col>
      <xdr:colOff>19439</xdr:colOff>
      <xdr:row>11</xdr:row>
      <xdr:rowOff>18016</xdr:rowOff>
    </xdr:to>
    <xdr:sp macro="" textlink="">
      <xdr:nvSpPr>
        <xdr:cNvPr id="4" name="Isosceles Triangle 3">
          <a:extLst>
            <a:ext uri="{FF2B5EF4-FFF2-40B4-BE49-F238E27FC236}">
              <a16:creationId xmlns:a16="http://schemas.microsoft.com/office/drawing/2014/main" id="{00000000-0008-0000-0A00-000004000000}"/>
            </a:ext>
          </a:extLst>
        </xdr:cNvPr>
        <xdr:cNvSpPr/>
      </xdr:nvSpPr>
      <xdr:spPr>
        <a:xfrm>
          <a:off x="7560945" y="1849755"/>
          <a:ext cx="497205" cy="2603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484062</xdr:colOff>
      <xdr:row>9</xdr:row>
      <xdr:rowOff>78147</xdr:rowOff>
    </xdr:from>
    <xdr:to>
      <xdr:col>16</xdr:col>
      <xdr:colOff>479491</xdr:colOff>
      <xdr:row>11</xdr:row>
      <xdr:rowOff>5057</xdr:rowOff>
    </xdr:to>
    <xdr:sp macro="" textlink="">
      <xdr:nvSpPr>
        <xdr:cNvPr id="5" name="Isosceles Triangle 4">
          <a:extLst>
            <a:ext uri="{FF2B5EF4-FFF2-40B4-BE49-F238E27FC236}">
              <a16:creationId xmlns:a16="http://schemas.microsoft.com/office/drawing/2014/main" id="{00000000-0008-0000-0A00-000005000000}"/>
            </a:ext>
          </a:extLst>
        </xdr:cNvPr>
        <xdr:cNvSpPr/>
      </xdr:nvSpPr>
      <xdr:spPr>
        <a:xfrm>
          <a:off x="8522970" y="1837055"/>
          <a:ext cx="497205" cy="25971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9</xdr:row>
      <xdr:rowOff>78147</xdr:rowOff>
    </xdr:from>
    <xdr:to>
      <xdr:col>19</xdr:col>
      <xdr:colOff>0</xdr:colOff>
      <xdr:row>10</xdr:row>
      <xdr:rowOff>192447</xdr:rowOff>
    </xdr:to>
    <xdr:sp macro="" textlink="">
      <xdr:nvSpPr>
        <xdr:cNvPr id="6" name="Isosceles Triangle 5">
          <a:extLst>
            <a:ext uri="{FF2B5EF4-FFF2-40B4-BE49-F238E27FC236}">
              <a16:creationId xmlns:a16="http://schemas.microsoft.com/office/drawing/2014/main" id="{00000000-0008-0000-0A00-000006000000}"/>
            </a:ext>
          </a:extLst>
        </xdr:cNvPr>
        <xdr:cNvSpPr/>
      </xdr:nvSpPr>
      <xdr:spPr>
        <a:xfrm>
          <a:off x="9548495" y="1837055"/>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9</xdr:row>
      <xdr:rowOff>78147</xdr:rowOff>
    </xdr:from>
    <xdr:to>
      <xdr:col>21</xdr:col>
      <xdr:colOff>0</xdr:colOff>
      <xdr:row>10</xdr:row>
      <xdr:rowOff>192447</xdr:rowOff>
    </xdr:to>
    <xdr:sp macro="" textlink="">
      <xdr:nvSpPr>
        <xdr:cNvPr id="7" name="Isosceles Triangle 6">
          <a:extLst>
            <a:ext uri="{FF2B5EF4-FFF2-40B4-BE49-F238E27FC236}">
              <a16:creationId xmlns:a16="http://schemas.microsoft.com/office/drawing/2014/main" id="{00000000-0008-0000-0A00-000007000000}"/>
            </a:ext>
          </a:extLst>
        </xdr:cNvPr>
        <xdr:cNvSpPr/>
      </xdr:nvSpPr>
      <xdr:spPr>
        <a:xfrm>
          <a:off x="10551795" y="1837055"/>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17</xdr:row>
      <xdr:rowOff>78147</xdr:rowOff>
    </xdr:from>
    <xdr:to>
      <xdr:col>3</xdr:col>
      <xdr:colOff>0</xdr:colOff>
      <xdr:row>18</xdr:row>
      <xdr:rowOff>192447</xdr:rowOff>
    </xdr:to>
    <xdr:sp macro="" textlink="">
      <xdr:nvSpPr>
        <xdr:cNvPr id="8" name="Isosceles Triangle 7">
          <a:extLst>
            <a:ext uri="{FF2B5EF4-FFF2-40B4-BE49-F238E27FC236}">
              <a16:creationId xmlns:a16="http://schemas.microsoft.com/office/drawing/2014/main" id="{00000000-0008-0000-0A00-000008000000}"/>
            </a:ext>
          </a:extLst>
        </xdr:cNvPr>
        <xdr:cNvSpPr/>
      </xdr:nvSpPr>
      <xdr:spPr>
        <a:xfrm>
          <a:off x="1287145" y="3183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17</xdr:row>
      <xdr:rowOff>78147</xdr:rowOff>
    </xdr:from>
    <xdr:to>
      <xdr:col>5</xdr:col>
      <xdr:colOff>0</xdr:colOff>
      <xdr:row>18</xdr:row>
      <xdr:rowOff>192447</xdr:rowOff>
    </xdr:to>
    <xdr:sp macro="" textlink="">
      <xdr:nvSpPr>
        <xdr:cNvPr id="9" name="Isosceles Triangle 8">
          <a:extLst>
            <a:ext uri="{FF2B5EF4-FFF2-40B4-BE49-F238E27FC236}">
              <a16:creationId xmlns:a16="http://schemas.microsoft.com/office/drawing/2014/main" id="{00000000-0008-0000-0A00-000009000000}"/>
            </a:ext>
          </a:extLst>
        </xdr:cNvPr>
        <xdr:cNvSpPr/>
      </xdr:nvSpPr>
      <xdr:spPr>
        <a:xfrm>
          <a:off x="2525395" y="31832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490541</xdr:colOff>
      <xdr:row>17</xdr:row>
      <xdr:rowOff>52229</xdr:rowOff>
    </xdr:from>
    <xdr:to>
      <xdr:col>6</xdr:col>
      <xdr:colOff>485970</xdr:colOff>
      <xdr:row>18</xdr:row>
      <xdr:rowOff>141129</xdr:rowOff>
    </xdr:to>
    <xdr:sp macro="" textlink="">
      <xdr:nvSpPr>
        <xdr:cNvPr id="10" name="Isosceles Triangle 9">
          <a:extLst>
            <a:ext uri="{FF2B5EF4-FFF2-40B4-BE49-F238E27FC236}">
              <a16:creationId xmlns:a16="http://schemas.microsoft.com/office/drawing/2014/main" id="{00000000-0008-0000-0A00-00000A000000}"/>
            </a:ext>
          </a:extLst>
        </xdr:cNvPr>
        <xdr:cNvSpPr/>
      </xdr:nvSpPr>
      <xdr:spPr>
        <a:xfrm>
          <a:off x="3512820" y="315722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17</xdr:row>
      <xdr:rowOff>78147</xdr:rowOff>
    </xdr:from>
    <xdr:to>
      <xdr:col>9</xdr:col>
      <xdr:colOff>0</xdr:colOff>
      <xdr:row>19</xdr:row>
      <xdr:rowOff>5057</xdr:rowOff>
    </xdr:to>
    <xdr:sp macro="" textlink="">
      <xdr:nvSpPr>
        <xdr:cNvPr id="11" name="Isosceles Triangle 10">
          <a:extLst>
            <a:ext uri="{FF2B5EF4-FFF2-40B4-BE49-F238E27FC236}">
              <a16:creationId xmlns:a16="http://schemas.microsoft.com/office/drawing/2014/main" id="{00000000-0008-0000-0A00-00000B000000}"/>
            </a:ext>
          </a:extLst>
        </xdr:cNvPr>
        <xdr:cNvSpPr/>
      </xdr:nvSpPr>
      <xdr:spPr>
        <a:xfrm>
          <a:off x="4531995" y="31832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599884</xdr:colOff>
      <xdr:row>17</xdr:row>
      <xdr:rowOff>54335</xdr:rowOff>
    </xdr:from>
    <xdr:to>
      <xdr:col>10</xdr:col>
      <xdr:colOff>595311</xdr:colOff>
      <xdr:row>18</xdr:row>
      <xdr:rowOff>149584</xdr:rowOff>
    </xdr:to>
    <xdr:sp macro="" textlink="">
      <xdr:nvSpPr>
        <xdr:cNvPr id="12" name="Isosceles Triangle 11">
          <a:extLst>
            <a:ext uri="{FF2B5EF4-FFF2-40B4-BE49-F238E27FC236}">
              <a16:creationId xmlns:a16="http://schemas.microsoft.com/office/drawing/2014/main" id="{00000000-0008-0000-0A00-00000C000000}"/>
            </a:ext>
          </a:extLst>
        </xdr:cNvPr>
        <xdr:cNvSpPr/>
      </xdr:nvSpPr>
      <xdr:spPr>
        <a:xfrm>
          <a:off x="5530850" y="3159125"/>
          <a:ext cx="501650" cy="2540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17</xdr:row>
      <xdr:rowOff>78147</xdr:rowOff>
    </xdr:from>
    <xdr:to>
      <xdr:col>17</xdr:col>
      <xdr:colOff>0</xdr:colOff>
      <xdr:row>18</xdr:row>
      <xdr:rowOff>192447</xdr:rowOff>
    </xdr:to>
    <xdr:sp macro="" textlink="">
      <xdr:nvSpPr>
        <xdr:cNvPr id="13" name="Isosceles Triangle 12">
          <a:extLst>
            <a:ext uri="{FF2B5EF4-FFF2-40B4-BE49-F238E27FC236}">
              <a16:creationId xmlns:a16="http://schemas.microsoft.com/office/drawing/2014/main" id="{00000000-0008-0000-0A00-00000D000000}"/>
            </a:ext>
          </a:extLst>
        </xdr:cNvPr>
        <xdr:cNvSpPr/>
      </xdr:nvSpPr>
      <xdr:spPr>
        <a:xfrm>
          <a:off x="8545195" y="31832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17</xdr:row>
      <xdr:rowOff>78147</xdr:rowOff>
    </xdr:from>
    <xdr:to>
      <xdr:col>19</xdr:col>
      <xdr:colOff>0</xdr:colOff>
      <xdr:row>18</xdr:row>
      <xdr:rowOff>192447</xdr:rowOff>
    </xdr:to>
    <xdr:sp macro="" textlink="">
      <xdr:nvSpPr>
        <xdr:cNvPr id="14" name="Isosceles Triangle 13">
          <a:extLst>
            <a:ext uri="{FF2B5EF4-FFF2-40B4-BE49-F238E27FC236}">
              <a16:creationId xmlns:a16="http://schemas.microsoft.com/office/drawing/2014/main" id="{00000000-0008-0000-0A00-00000E000000}"/>
            </a:ext>
          </a:extLst>
        </xdr:cNvPr>
        <xdr:cNvSpPr/>
      </xdr:nvSpPr>
      <xdr:spPr>
        <a:xfrm>
          <a:off x="9548495" y="31832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25</xdr:row>
      <xdr:rowOff>78147</xdr:rowOff>
    </xdr:from>
    <xdr:to>
      <xdr:col>3</xdr:col>
      <xdr:colOff>0</xdr:colOff>
      <xdr:row>27</xdr:row>
      <xdr:rowOff>6709</xdr:rowOff>
    </xdr:to>
    <xdr:sp macro="" textlink="">
      <xdr:nvSpPr>
        <xdr:cNvPr id="15" name="Isosceles Triangle 14">
          <a:extLst>
            <a:ext uri="{FF2B5EF4-FFF2-40B4-BE49-F238E27FC236}">
              <a16:creationId xmlns:a16="http://schemas.microsoft.com/office/drawing/2014/main" id="{00000000-0008-0000-0A00-00000F000000}"/>
            </a:ext>
          </a:extLst>
        </xdr:cNvPr>
        <xdr:cNvSpPr/>
      </xdr:nvSpPr>
      <xdr:spPr>
        <a:xfrm>
          <a:off x="1287145" y="4523105"/>
          <a:ext cx="497205" cy="2616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25</xdr:row>
      <xdr:rowOff>78147</xdr:rowOff>
    </xdr:from>
    <xdr:to>
      <xdr:col>5</xdr:col>
      <xdr:colOff>0</xdr:colOff>
      <xdr:row>26</xdr:row>
      <xdr:rowOff>192447</xdr:rowOff>
    </xdr:to>
    <xdr:sp macro="" textlink="">
      <xdr:nvSpPr>
        <xdr:cNvPr id="16" name="Isosceles Triangle 15">
          <a:extLst>
            <a:ext uri="{FF2B5EF4-FFF2-40B4-BE49-F238E27FC236}">
              <a16:creationId xmlns:a16="http://schemas.microsoft.com/office/drawing/2014/main" id="{00000000-0008-0000-0A00-000010000000}"/>
            </a:ext>
          </a:extLst>
        </xdr:cNvPr>
        <xdr:cNvSpPr/>
      </xdr:nvSpPr>
      <xdr:spPr>
        <a:xfrm>
          <a:off x="2525395" y="4523105"/>
          <a:ext cx="497205" cy="25527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25</xdr:row>
      <xdr:rowOff>78147</xdr:rowOff>
    </xdr:from>
    <xdr:to>
      <xdr:col>7</xdr:col>
      <xdr:colOff>0</xdr:colOff>
      <xdr:row>26</xdr:row>
      <xdr:rowOff>192447</xdr:rowOff>
    </xdr:to>
    <xdr:sp macro="" textlink="">
      <xdr:nvSpPr>
        <xdr:cNvPr id="17" name="Isosceles Triangle 16">
          <a:extLst>
            <a:ext uri="{FF2B5EF4-FFF2-40B4-BE49-F238E27FC236}">
              <a16:creationId xmlns:a16="http://schemas.microsoft.com/office/drawing/2014/main" id="{00000000-0008-0000-0A00-000011000000}"/>
            </a:ext>
          </a:extLst>
        </xdr:cNvPr>
        <xdr:cNvSpPr/>
      </xdr:nvSpPr>
      <xdr:spPr>
        <a:xfrm>
          <a:off x="3528695" y="4523105"/>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11052</xdr:colOff>
      <xdr:row>25</xdr:row>
      <xdr:rowOff>58708</xdr:rowOff>
    </xdr:from>
    <xdr:to>
      <xdr:col>9</xdr:col>
      <xdr:colOff>6480</xdr:colOff>
      <xdr:row>26</xdr:row>
      <xdr:rowOff>147608</xdr:rowOff>
    </xdr:to>
    <xdr:sp macro="" textlink="">
      <xdr:nvSpPr>
        <xdr:cNvPr id="18" name="Isosceles Triangle 17">
          <a:extLst>
            <a:ext uri="{FF2B5EF4-FFF2-40B4-BE49-F238E27FC236}">
              <a16:creationId xmlns:a16="http://schemas.microsoft.com/office/drawing/2014/main" id="{00000000-0008-0000-0A00-000012000000}"/>
            </a:ext>
          </a:extLst>
        </xdr:cNvPr>
        <xdr:cNvSpPr/>
      </xdr:nvSpPr>
      <xdr:spPr>
        <a:xfrm>
          <a:off x="4538345" y="4503420"/>
          <a:ext cx="497205" cy="2540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25</xdr:row>
      <xdr:rowOff>78147</xdr:rowOff>
    </xdr:from>
    <xdr:to>
      <xdr:col>11</xdr:col>
      <xdr:colOff>0</xdr:colOff>
      <xdr:row>27</xdr:row>
      <xdr:rowOff>6709</xdr:rowOff>
    </xdr:to>
    <xdr:sp macro="" textlink="">
      <xdr:nvSpPr>
        <xdr:cNvPr id="19" name="Isosceles Triangle 18">
          <a:extLst>
            <a:ext uri="{FF2B5EF4-FFF2-40B4-BE49-F238E27FC236}">
              <a16:creationId xmlns:a16="http://schemas.microsoft.com/office/drawing/2014/main" id="{00000000-0008-0000-0A00-000013000000}"/>
            </a:ext>
          </a:extLst>
        </xdr:cNvPr>
        <xdr:cNvSpPr/>
      </xdr:nvSpPr>
      <xdr:spPr>
        <a:xfrm>
          <a:off x="5535295" y="4523105"/>
          <a:ext cx="497205" cy="2616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25</xdr:row>
      <xdr:rowOff>78147</xdr:rowOff>
    </xdr:from>
    <xdr:to>
      <xdr:col>17</xdr:col>
      <xdr:colOff>0</xdr:colOff>
      <xdr:row>26</xdr:row>
      <xdr:rowOff>192447</xdr:rowOff>
    </xdr:to>
    <xdr:sp macro="" textlink="">
      <xdr:nvSpPr>
        <xdr:cNvPr id="20" name="Isosceles Triangle 19">
          <a:extLst>
            <a:ext uri="{FF2B5EF4-FFF2-40B4-BE49-F238E27FC236}">
              <a16:creationId xmlns:a16="http://schemas.microsoft.com/office/drawing/2014/main" id="{00000000-0008-0000-0A00-000014000000}"/>
            </a:ext>
          </a:extLst>
        </xdr:cNvPr>
        <xdr:cNvSpPr/>
      </xdr:nvSpPr>
      <xdr:spPr>
        <a:xfrm>
          <a:off x="8545195" y="4523105"/>
          <a:ext cx="497205" cy="25527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25</xdr:row>
      <xdr:rowOff>78147</xdr:rowOff>
    </xdr:from>
    <xdr:to>
      <xdr:col>19</xdr:col>
      <xdr:colOff>0</xdr:colOff>
      <xdr:row>26</xdr:row>
      <xdr:rowOff>192447</xdr:rowOff>
    </xdr:to>
    <xdr:sp macro="" textlink="">
      <xdr:nvSpPr>
        <xdr:cNvPr id="21" name="Isosceles Triangle 20">
          <a:extLst>
            <a:ext uri="{FF2B5EF4-FFF2-40B4-BE49-F238E27FC236}">
              <a16:creationId xmlns:a16="http://schemas.microsoft.com/office/drawing/2014/main" id="{00000000-0008-0000-0A00-000015000000}"/>
            </a:ext>
          </a:extLst>
        </xdr:cNvPr>
        <xdr:cNvSpPr/>
      </xdr:nvSpPr>
      <xdr:spPr>
        <a:xfrm>
          <a:off x="9548495" y="4523105"/>
          <a:ext cx="497205" cy="25527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13643</xdr:colOff>
      <xdr:row>25</xdr:row>
      <xdr:rowOff>78147</xdr:rowOff>
    </xdr:from>
    <xdr:to>
      <xdr:col>21</xdr:col>
      <xdr:colOff>9071</xdr:colOff>
      <xdr:row>27</xdr:row>
      <xdr:rowOff>3761</xdr:rowOff>
    </xdr:to>
    <xdr:sp macro="" textlink="">
      <xdr:nvSpPr>
        <xdr:cNvPr id="22" name="Isosceles Triangle 21">
          <a:extLst>
            <a:ext uri="{FF2B5EF4-FFF2-40B4-BE49-F238E27FC236}">
              <a16:creationId xmlns:a16="http://schemas.microsoft.com/office/drawing/2014/main" id="{00000000-0008-0000-0A00-000016000000}"/>
            </a:ext>
          </a:extLst>
        </xdr:cNvPr>
        <xdr:cNvSpPr/>
      </xdr:nvSpPr>
      <xdr:spPr>
        <a:xfrm>
          <a:off x="10560685" y="4523105"/>
          <a:ext cx="497205" cy="25844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33</xdr:row>
      <xdr:rowOff>78147</xdr:rowOff>
    </xdr:from>
    <xdr:to>
      <xdr:col>3</xdr:col>
      <xdr:colOff>0</xdr:colOff>
      <xdr:row>35</xdr:row>
      <xdr:rowOff>5057</xdr:rowOff>
    </xdr:to>
    <xdr:sp macro="" textlink="">
      <xdr:nvSpPr>
        <xdr:cNvPr id="23" name="Isosceles Triangle 22">
          <a:extLst>
            <a:ext uri="{FF2B5EF4-FFF2-40B4-BE49-F238E27FC236}">
              <a16:creationId xmlns:a16="http://schemas.microsoft.com/office/drawing/2014/main" id="{00000000-0008-0000-0A00-000017000000}"/>
            </a:ext>
          </a:extLst>
        </xdr:cNvPr>
        <xdr:cNvSpPr/>
      </xdr:nvSpPr>
      <xdr:spPr>
        <a:xfrm>
          <a:off x="1287145" y="5869305"/>
          <a:ext cx="497205" cy="253365"/>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33</xdr:row>
      <xdr:rowOff>78147</xdr:rowOff>
    </xdr:from>
    <xdr:to>
      <xdr:col>5</xdr:col>
      <xdr:colOff>0</xdr:colOff>
      <xdr:row>34</xdr:row>
      <xdr:rowOff>192447</xdr:rowOff>
    </xdr:to>
    <xdr:sp macro="" textlink="">
      <xdr:nvSpPr>
        <xdr:cNvPr id="24" name="Isosceles Triangle 23">
          <a:extLst>
            <a:ext uri="{FF2B5EF4-FFF2-40B4-BE49-F238E27FC236}">
              <a16:creationId xmlns:a16="http://schemas.microsoft.com/office/drawing/2014/main" id="{00000000-0008-0000-0A00-000018000000}"/>
            </a:ext>
          </a:extLst>
        </xdr:cNvPr>
        <xdr:cNvSpPr/>
      </xdr:nvSpPr>
      <xdr:spPr>
        <a:xfrm>
          <a:off x="2525395" y="58693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33</xdr:row>
      <xdr:rowOff>78147</xdr:rowOff>
    </xdr:from>
    <xdr:to>
      <xdr:col>9</xdr:col>
      <xdr:colOff>0</xdr:colOff>
      <xdr:row>35</xdr:row>
      <xdr:rowOff>6710</xdr:rowOff>
    </xdr:to>
    <xdr:sp macro="" textlink="">
      <xdr:nvSpPr>
        <xdr:cNvPr id="25" name="Isosceles Triangle 24">
          <a:extLst>
            <a:ext uri="{FF2B5EF4-FFF2-40B4-BE49-F238E27FC236}">
              <a16:creationId xmlns:a16="http://schemas.microsoft.com/office/drawing/2014/main" id="{00000000-0008-0000-0A00-000019000000}"/>
            </a:ext>
          </a:extLst>
        </xdr:cNvPr>
        <xdr:cNvSpPr/>
      </xdr:nvSpPr>
      <xdr:spPr>
        <a:xfrm>
          <a:off x="4531995" y="5869305"/>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33</xdr:row>
      <xdr:rowOff>78147</xdr:rowOff>
    </xdr:from>
    <xdr:to>
      <xdr:col>11</xdr:col>
      <xdr:colOff>0</xdr:colOff>
      <xdr:row>34</xdr:row>
      <xdr:rowOff>192447</xdr:rowOff>
    </xdr:to>
    <xdr:sp macro="" textlink="">
      <xdr:nvSpPr>
        <xdr:cNvPr id="26" name="Isosceles Triangle 25">
          <a:extLst>
            <a:ext uri="{FF2B5EF4-FFF2-40B4-BE49-F238E27FC236}">
              <a16:creationId xmlns:a16="http://schemas.microsoft.com/office/drawing/2014/main" id="{00000000-0008-0000-0A00-00001A000000}"/>
            </a:ext>
          </a:extLst>
        </xdr:cNvPr>
        <xdr:cNvSpPr/>
      </xdr:nvSpPr>
      <xdr:spPr>
        <a:xfrm>
          <a:off x="5535295" y="58693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33</xdr:row>
      <xdr:rowOff>78147</xdr:rowOff>
    </xdr:from>
    <xdr:to>
      <xdr:col>17</xdr:col>
      <xdr:colOff>0</xdr:colOff>
      <xdr:row>34</xdr:row>
      <xdr:rowOff>192447</xdr:rowOff>
    </xdr:to>
    <xdr:sp macro="" textlink="">
      <xdr:nvSpPr>
        <xdr:cNvPr id="27" name="Isosceles Triangle 26">
          <a:extLst>
            <a:ext uri="{FF2B5EF4-FFF2-40B4-BE49-F238E27FC236}">
              <a16:creationId xmlns:a16="http://schemas.microsoft.com/office/drawing/2014/main" id="{00000000-0008-0000-0A00-00001B000000}"/>
            </a:ext>
          </a:extLst>
        </xdr:cNvPr>
        <xdr:cNvSpPr/>
      </xdr:nvSpPr>
      <xdr:spPr>
        <a:xfrm>
          <a:off x="8545195" y="58693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33</xdr:row>
      <xdr:rowOff>78147</xdr:rowOff>
    </xdr:from>
    <xdr:to>
      <xdr:col>19</xdr:col>
      <xdr:colOff>0</xdr:colOff>
      <xdr:row>34</xdr:row>
      <xdr:rowOff>192447</xdr:rowOff>
    </xdr:to>
    <xdr:sp macro="" textlink="">
      <xdr:nvSpPr>
        <xdr:cNvPr id="28" name="Isosceles Triangle 27">
          <a:extLst>
            <a:ext uri="{FF2B5EF4-FFF2-40B4-BE49-F238E27FC236}">
              <a16:creationId xmlns:a16="http://schemas.microsoft.com/office/drawing/2014/main" id="{00000000-0008-0000-0A00-00001C000000}"/>
            </a:ext>
          </a:extLst>
        </xdr:cNvPr>
        <xdr:cNvSpPr/>
      </xdr:nvSpPr>
      <xdr:spPr>
        <a:xfrm>
          <a:off x="9548495" y="58693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41</xdr:row>
      <xdr:rowOff>78147</xdr:rowOff>
    </xdr:from>
    <xdr:to>
      <xdr:col>3</xdr:col>
      <xdr:colOff>0</xdr:colOff>
      <xdr:row>42</xdr:row>
      <xdr:rowOff>192447</xdr:rowOff>
    </xdr:to>
    <xdr:sp macro="" textlink="">
      <xdr:nvSpPr>
        <xdr:cNvPr id="29" name="Isosceles Triangle 28">
          <a:extLst>
            <a:ext uri="{FF2B5EF4-FFF2-40B4-BE49-F238E27FC236}">
              <a16:creationId xmlns:a16="http://schemas.microsoft.com/office/drawing/2014/main" id="{00000000-0008-0000-0A00-00001D000000}"/>
            </a:ext>
          </a:extLst>
        </xdr:cNvPr>
        <xdr:cNvSpPr/>
      </xdr:nvSpPr>
      <xdr:spPr>
        <a:xfrm>
          <a:off x="1287145" y="72091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41</xdr:row>
      <xdr:rowOff>78147</xdr:rowOff>
    </xdr:from>
    <xdr:to>
      <xdr:col>7</xdr:col>
      <xdr:colOff>0</xdr:colOff>
      <xdr:row>43</xdr:row>
      <xdr:rowOff>4770</xdr:rowOff>
    </xdr:to>
    <xdr:sp macro="" textlink="">
      <xdr:nvSpPr>
        <xdr:cNvPr id="30" name="Isosceles Triangle 29">
          <a:extLst>
            <a:ext uri="{FF2B5EF4-FFF2-40B4-BE49-F238E27FC236}">
              <a16:creationId xmlns:a16="http://schemas.microsoft.com/office/drawing/2014/main" id="{00000000-0008-0000-0A00-00001E000000}"/>
            </a:ext>
          </a:extLst>
        </xdr:cNvPr>
        <xdr:cNvSpPr/>
      </xdr:nvSpPr>
      <xdr:spPr>
        <a:xfrm>
          <a:off x="3528695" y="72091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41</xdr:row>
      <xdr:rowOff>78147</xdr:rowOff>
    </xdr:from>
    <xdr:to>
      <xdr:col>9</xdr:col>
      <xdr:colOff>0</xdr:colOff>
      <xdr:row>42</xdr:row>
      <xdr:rowOff>192447</xdr:rowOff>
    </xdr:to>
    <xdr:sp macro="" textlink="">
      <xdr:nvSpPr>
        <xdr:cNvPr id="31" name="Isosceles Triangle 30">
          <a:extLst>
            <a:ext uri="{FF2B5EF4-FFF2-40B4-BE49-F238E27FC236}">
              <a16:creationId xmlns:a16="http://schemas.microsoft.com/office/drawing/2014/main" id="{00000000-0008-0000-0A00-00001F000000}"/>
            </a:ext>
          </a:extLst>
        </xdr:cNvPr>
        <xdr:cNvSpPr/>
      </xdr:nvSpPr>
      <xdr:spPr>
        <a:xfrm>
          <a:off x="4531995" y="720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41</xdr:row>
      <xdr:rowOff>78147</xdr:rowOff>
    </xdr:from>
    <xdr:to>
      <xdr:col>11</xdr:col>
      <xdr:colOff>0</xdr:colOff>
      <xdr:row>42</xdr:row>
      <xdr:rowOff>192447</xdr:rowOff>
    </xdr:to>
    <xdr:sp macro="" textlink="">
      <xdr:nvSpPr>
        <xdr:cNvPr id="32" name="Isosceles Triangle 31">
          <a:extLst>
            <a:ext uri="{FF2B5EF4-FFF2-40B4-BE49-F238E27FC236}">
              <a16:creationId xmlns:a16="http://schemas.microsoft.com/office/drawing/2014/main" id="{00000000-0008-0000-0A00-000020000000}"/>
            </a:ext>
          </a:extLst>
        </xdr:cNvPr>
        <xdr:cNvSpPr/>
      </xdr:nvSpPr>
      <xdr:spPr>
        <a:xfrm>
          <a:off x="5535295" y="720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41</xdr:row>
      <xdr:rowOff>78147</xdr:rowOff>
    </xdr:from>
    <xdr:to>
      <xdr:col>13</xdr:col>
      <xdr:colOff>0</xdr:colOff>
      <xdr:row>42</xdr:row>
      <xdr:rowOff>192447</xdr:rowOff>
    </xdr:to>
    <xdr:sp macro="" textlink="">
      <xdr:nvSpPr>
        <xdr:cNvPr id="33" name="Isosceles Triangle 32">
          <a:extLst>
            <a:ext uri="{FF2B5EF4-FFF2-40B4-BE49-F238E27FC236}">
              <a16:creationId xmlns:a16="http://schemas.microsoft.com/office/drawing/2014/main" id="{00000000-0008-0000-0A00-000021000000}"/>
            </a:ext>
          </a:extLst>
        </xdr:cNvPr>
        <xdr:cNvSpPr/>
      </xdr:nvSpPr>
      <xdr:spPr>
        <a:xfrm>
          <a:off x="6538595" y="720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41</xdr:row>
      <xdr:rowOff>78147</xdr:rowOff>
    </xdr:from>
    <xdr:to>
      <xdr:col>17</xdr:col>
      <xdr:colOff>0</xdr:colOff>
      <xdr:row>42</xdr:row>
      <xdr:rowOff>192447</xdr:rowOff>
    </xdr:to>
    <xdr:sp macro="" textlink="">
      <xdr:nvSpPr>
        <xdr:cNvPr id="34" name="Isosceles Triangle 33">
          <a:extLst>
            <a:ext uri="{FF2B5EF4-FFF2-40B4-BE49-F238E27FC236}">
              <a16:creationId xmlns:a16="http://schemas.microsoft.com/office/drawing/2014/main" id="{00000000-0008-0000-0A00-000022000000}"/>
            </a:ext>
          </a:extLst>
        </xdr:cNvPr>
        <xdr:cNvSpPr/>
      </xdr:nvSpPr>
      <xdr:spPr>
        <a:xfrm>
          <a:off x="8545195" y="72091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41</xdr:row>
      <xdr:rowOff>78147</xdr:rowOff>
    </xdr:from>
    <xdr:to>
      <xdr:col>21</xdr:col>
      <xdr:colOff>0</xdr:colOff>
      <xdr:row>42</xdr:row>
      <xdr:rowOff>192447</xdr:rowOff>
    </xdr:to>
    <xdr:sp macro="" textlink="">
      <xdr:nvSpPr>
        <xdr:cNvPr id="35" name="Isosceles Triangle 34">
          <a:extLst>
            <a:ext uri="{FF2B5EF4-FFF2-40B4-BE49-F238E27FC236}">
              <a16:creationId xmlns:a16="http://schemas.microsoft.com/office/drawing/2014/main" id="{00000000-0008-0000-0A00-000023000000}"/>
            </a:ext>
          </a:extLst>
        </xdr:cNvPr>
        <xdr:cNvSpPr/>
      </xdr:nvSpPr>
      <xdr:spPr>
        <a:xfrm>
          <a:off x="10551795" y="720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49</xdr:row>
      <xdr:rowOff>78147</xdr:rowOff>
    </xdr:from>
    <xdr:to>
      <xdr:col>3</xdr:col>
      <xdr:colOff>0</xdr:colOff>
      <xdr:row>50</xdr:row>
      <xdr:rowOff>192447</xdr:rowOff>
    </xdr:to>
    <xdr:sp macro="" textlink="">
      <xdr:nvSpPr>
        <xdr:cNvPr id="36" name="Isosceles Triangle 35">
          <a:extLst>
            <a:ext uri="{FF2B5EF4-FFF2-40B4-BE49-F238E27FC236}">
              <a16:creationId xmlns:a16="http://schemas.microsoft.com/office/drawing/2014/main" id="{00000000-0008-0000-0A00-000024000000}"/>
            </a:ext>
          </a:extLst>
        </xdr:cNvPr>
        <xdr:cNvSpPr/>
      </xdr:nvSpPr>
      <xdr:spPr>
        <a:xfrm>
          <a:off x="1287145" y="85490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49</xdr:row>
      <xdr:rowOff>78147</xdr:rowOff>
    </xdr:from>
    <xdr:to>
      <xdr:col>5</xdr:col>
      <xdr:colOff>0</xdr:colOff>
      <xdr:row>50</xdr:row>
      <xdr:rowOff>192447</xdr:rowOff>
    </xdr:to>
    <xdr:sp macro="" textlink="">
      <xdr:nvSpPr>
        <xdr:cNvPr id="37" name="Isosceles Triangle 36">
          <a:extLst>
            <a:ext uri="{FF2B5EF4-FFF2-40B4-BE49-F238E27FC236}">
              <a16:creationId xmlns:a16="http://schemas.microsoft.com/office/drawing/2014/main" id="{00000000-0008-0000-0A00-000025000000}"/>
            </a:ext>
          </a:extLst>
        </xdr:cNvPr>
        <xdr:cNvSpPr/>
      </xdr:nvSpPr>
      <xdr:spPr>
        <a:xfrm>
          <a:off x="2525395" y="854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49</xdr:row>
      <xdr:rowOff>78147</xdr:rowOff>
    </xdr:from>
    <xdr:to>
      <xdr:col>7</xdr:col>
      <xdr:colOff>0</xdr:colOff>
      <xdr:row>50</xdr:row>
      <xdr:rowOff>192447</xdr:rowOff>
    </xdr:to>
    <xdr:sp macro="" textlink="">
      <xdr:nvSpPr>
        <xdr:cNvPr id="38" name="Isosceles Triangle 37">
          <a:extLst>
            <a:ext uri="{FF2B5EF4-FFF2-40B4-BE49-F238E27FC236}">
              <a16:creationId xmlns:a16="http://schemas.microsoft.com/office/drawing/2014/main" id="{00000000-0008-0000-0A00-000026000000}"/>
            </a:ext>
          </a:extLst>
        </xdr:cNvPr>
        <xdr:cNvSpPr/>
      </xdr:nvSpPr>
      <xdr:spPr>
        <a:xfrm>
          <a:off x="3528695" y="854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49</xdr:row>
      <xdr:rowOff>78147</xdr:rowOff>
    </xdr:from>
    <xdr:to>
      <xdr:col>9</xdr:col>
      <xdr:colOff>0</xdr:colOff>
      <xdr:row>50</xdr:row>
      <xdr:rowOff>192447</xdr:rowOff>
    </xdr:to>
    <xdr:sp macro="" textlink="">
      <xdr:nvSpPr>
        <xdr:cNvPr id="39" name="Isosceles Triangle 38">
          <a:extLst>
            <a:ext uri="{FF2B5EF4-FFF2-40B4-BE49-F238E27FC236}">
              <a16:creationId xmlns:a16="http://schemas.microsoft.com/office/drawing/2014/main" id="{00000000-0008-0000-0A00-000027000000}"/>
            </a:ext>
          </a:extLst>
        </xdr:cNvPr>
        <xdr:cNvSpPr/>
      </xdr:nvSpPr>
      <xdr:spPr>
        <a:xfrm>
          <a:off x="4531995" y="854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11051</xdr:colOff>
      <xdr:row>49</xdr:row>
      <xdr:rowOff>65188</xdr:rowOff>
    </xdr:from>
    <xdr:to>
      <xdr:col>13</xdr:col>
      <xdr:colOff>6479</xdr:colOff>
      <xdr:row>50</xdr:row>
      <xdr:rowOff>155740</xdr:rowOff>
    </xdr:to>
    <xdr:sp macro="" textlink="">
      <xdr:nvSpPr>
        <xdr:cNvPr id="40" name="Isosceles Triangle 39">
          <a:extLst>
            <a:ext uri="{FF2B5EF4-FFF2-40B4-BE49-F238E27FC236}">
              <a16:creationId xmlns:a16="http://schemas.microsoft.com/office/drawing/2014/main" id="{00000000-0008-0000-0A00-000028000000}"/>
            </a:ext>
          </a:extLst>
        </xdr:cNvPr>
        <xdr:cNvSpPr/>
      </xdr:nvSpPr>
      <xdr:spPr>
        <a:xfrm>
          <a:off x="6544945" y="8535670"/>
          <a:ext cx="497205" cy="24955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49</xdr:row>
      <xdr:rowOff>78147</xdr:rowOff>
    </xdr:from>
    <xdr:to>
      <xdr:col>15</xdr:col>
      <xdr:colOff>0</xdr:colOff>
      <xdr:row>50</xdr:row>
      <xdr:rowOff>192447</xdr:rowOff>
    </xdr:to>
    <xdr:sp macro="" textlink="">
      <xdr:nvSpPr>
        <xdr:cNvPr id="41" name="Isosceles Triangle 40">
          <a:extLst>
            <a:ext uri="{FF2B5EF4-FFF2-40B4-BE49-F238E27FC236}">
              <a16:creationId xmlns:a16="http://schemas.microsoft.com/office/drawing/2014/main" id="{00000000-0008-0000-0A00-000029000000}"/>
            </a:ext>
          </a:extLst>
        </xdr:cNvPr>
        <xdr:cNvSpPr/>
      </xdr:nvSpPr>
      <xdr:spPr>
        <a:xfrm>
          <a:off x="7541895" y="854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49</xdr:row>
      <xdr:rowOff>78147</xdr:rowOff>
    </xdr:from>
    <xdr:to>
      <xdr:col>17</xdr:col>
      <xdr:colOff>0</xdr:colOff>
      <xdr:row>50</xdr:row>
      <xdr:rowOff>192447</xdr:rowOff>
    </xdr:to>
    <xdr:sp macro="" textlink="">
      <xdr:nvSpPr>
        <xdr:cNvPr id="42" name="Isosceles Triangle 41">
          <a:extLst>
            <a:ext uri="{FF2B5EF4-FFF2-40B4-BE49-F238E27FC236}">
              <a16:creationId xmlns:a16="http://schemas.microsoft.com/office/drawing/2014/main" id="{00000000-0008-0000-0A00-00002A000000}"/>
            </a:ext>
          </a:extLst>
        </xdr:cNvPr>
        <xdr:cNvSpPr/>
      </xdr:nvSpPr>
      <xdr:spPr>
        <a:xfrm>
          <a:off x="8545195" y="85490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49</xdr:row>
      <xdr:rowOff>78147</xdr:rowOff>
    </xdr:from>
    <xdr:to>
      <xdr:col>21</xdr:col>
      <xdr:colOff>0</xdr:colOff>
      <xdr:row>50</xdr:row>
      <xdr:rowOff>192447</xdr:rowOff>
    </xdr:to>
    <xdr:sp macro="" textlink="">
      <xdr:nvSpPr>
        <xdr:cNvPr id="43" name="Isosceles Triangle 42">
          <a:extLst>
            <a:ext uri="{FF2B5EF4-FFF2-40B4-BE49-F238E27FC236}">
              <a16:creationId xmlns:a16="http://schemas.microsoft.com/office/drawing/2014/main" id="{00000000-0008-0000-0A00-00002B000000}"/>
            </a:ext>
          </a:extLst>
        </xdr:cNvPr>
        <xdr:cNvSpPr/>
      </xdr:nvSpPr>
      <xdr:spPr>
        <a:xfrm>
          <a:off x="10551795" y="854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57</xdr:row>
      <xdr:rowOff>78147</xdr:rowOff>
    </xdr:from>
    <xdr:to>
      <xdr:col>3</xdr:col>
      <xdr:colOff>0</xdr:colOff>
      <xdr:row>58</xdr:row>
      <xdr:rowOff>192447</xdr:rowOff>
    </xdr:to>
    <xdr:sp macro="" textlink="">
      <xdr:nvSpPr>
        <xdr:cNvPr id="44" name="Isosceles Triangle 43">
          <a:extLst>
            <a:ext uri="{FF2B5EF4-FFF2-40B4-BE49-F238E27FC236}">
              <a16:creationId xmlns:a16="http://schemas.microsoft.com/office/drawing/2014/main" id="{00000000-0008-0000-0A00-00002C000000}"/>
            </a:ext>
          </a:extLst>
        </xdr:cNvPr>
        <xdr:cNvSpPr/>
      </xdr:nvSpPr>
      <xdr:spPr>
        <a:xfrm>
          <a:off x="1287145" y="98983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57</xdr:row>
      <xdr:rowOff>78147</xdr:rowOff>
    </xdr:from>
    <xdr:to>
      <xdr:col>5</xdr:col>
      <xdr:colOff>0</xdr:colOff>
      <xdr:row>58</xdr:row>
      <xdr:rowOff>192447</xdr:rowOff>
    </xdr:to>
    <xdr:sp macro="" textlink="">
      <xdr:nvSpPr>
        <xdr:cNvPr id="45" name="Isosceles Triangle 44">
          <a:extLst>
            <a:ext uri="{FF2B5EF4-FFF2-40B4-BE49-F238E27FC236}">
              <a16:creationId xmlns:a16="http://schemas.microsoft.com/office/drawing/2014/main" id="{00000000-0008-0000-0A00-00002D000000}"/>
            </a:ext>
          </a:extLst>
        </xdr:cNvPr>
        <xdr:cNvSpPr/>
      </xdr:nvSpPr>
      <xdr:spPr>
        <a:xfrm>
          <a:off x="2525395" y="98983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57</xdr:row>
      <xdr:rowOff>78147</xdr:rowOff>
    </xdr:from>
    <xdr:to>
      <xdr:col>7</xdr:col>
      <xdr:colOff>0</xdr:colOff>
      <xdr:row>58</xdr:row>
      <xdr:rowOff>192447</xdr:rowOff>
    </xdr:to>
    <xdr:sp macro="" textlink="">
      <xdr:nvSpPr>
        <xdr:cNvPr id="46" name="Isosceles Triangle 45">
          <a:extLst>
            <a:ext uri="{FF2B5EF4-FFF2-40B4-BE49-F238E27FC236}">
              <a16:creationId xmlns:a16="http://schemas.microsoft.com/office/drawing/2014/main" id="{00000000-0008-0000-0A00-00002E000000}"/>
            </a:ext>
          </a:extLst>
        </xdr:cNvPr>
        <xdr:cNvSpPr/>
      </xdr:nvSpPr>
      <xdr:spPr>
        <a:xfrm>
          <a:off x="352869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57</xdr:row>
      <xdr:rowOff>78147</xdr:rowOff>
    </xdr:from>
    <xdr:to>
      <xdr:col>9</xdr:col>
      <xdr:colOff>0</xdr:colOff>
      <xdr:row>58</xdr:row>
      <xdr:rowOff>192447</xdr:rowOff>
    </xdr:to>
    <xdr:sp macro="" textlink="">
      <xdr:nvSpPr>
        <xdr:cNvPr id="47" name="Isosceles Triangle 46">
          <a:extLst>
            <a:ext uri="{FF2B5EF4-FFF2-40B4-BE49-F238E27FC236}">
              <a16:creationId xmlns:a16="http://schemas.microsoft.com/office/drawing/2014/main" id="{00000000-0008-0000-0A00-00002F000000}"/>
            </a:ext>
          </a:extLst>
        </xdr:cNvPr>
        <xdr:cNvSpPr/>
      </xdr:nvSpPr>
      <xdr:spPr>
        <a:xfrm>
          <a:off x="453199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57</xdr:row>
      <xdr:rowOff>78147</xdr:rowOff>
    </xdr:from>
    <xdr:to>
      <xdr:col>13</xdr:col>
      <xdr:colOff>0</xdr:colOff>
      <xdr:row>58</xdr:row>
      <xdr:rowOff>192447</xdr:rowOff>
    </xdr:to>
    <xdr:sp macro="" textlink="">
      <xdr:nvSpPr>
        <xdr:cNvPr id="48" name="Isosceles Triangle 47">
          <a:extLst>
            <a:ext uri="{FF2B5EF4-FFF2-40B4-BE49-F238E27FC236}">
              <a16:creationId xmlns:a16="http://schemas.microsoft.com/office/drawing/2014/main" id="{00000000-0008-0000-0A00-000030000000}"/>
            </a:ext>
          </a:extLst>
        </xdr:cNvPr>
        <xdr:cNvSpPr/>
      </xdr:nvSpPr>
      <xdr:spPr>
        <a:xfrm>
          <a:off x="653859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57</xdr:row>
      <xdr:rowOff>90053</xdr:rowOff>
    </xdr:from>
    <xdr:to>
      <xdr:col>15</xdr:col>
      <xdr:colOff>0</xdr:colOff>
      <xdr:row>59</xdr:row>
      <xdr:rowOff>18615</xdr:rowOff>
    </xdr:to>
    <xdr:sp macro="" textlink="">
      <xdr:nvSpPr>
        <xdr:cNvPr id="49" name="Isosceles Triangle 48">
          <a:extLst>
            <a:ext uri="{FF2B5EF4-FFF2-40B4-BE49-F238E27FC236}">
              <a16:creationId xmlns:a16="http://schemas.microsoft.com/office/drawing/2014/main" id="{00000000-0008-0000-0A00-000031000000}"/>
            </a:ext>
          </a:extLst>
        </xdr:cNvPr>
        <xdr:cNvSpPr/>
      </xdr:nvSpPr>
      <xdr:spPr>
        <a:xfrm>
          <a:off x="7541895" y="9909810"/>
          <a:ext cx="497205" cy="25590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57</xdr:row>
      <xdr:rowOff>78147</xdr:rowOff>
    </xdr:from>
    <xdr:to>
      <xdr:col>17</xdr:col>
      <xdr:colOff>0</xdr:colOff>
      <xdr:row>58</xdr:row>
      <xdr:rowOff>192447</xdr:rowOff>
    </xdr:to>
    <xdr:sp macro="" textlink="">
      <xdr:nvSpPr>
        <xdr:cNvPr id="50" name="Isosceles Triangle 49">
          <a:extLst>
            <a:ext uri="{FF2B5EF4-FFF2-40B4-BE49-F238E27FC236}">
              <a16:creationId xmlns:a16="http://schemas.microsoft.com/office/drawing/2014/main" id="{00000000-0008-0000-0A00-000032000000}"/>
            </a:ext>
          </a:extLst>
        </xdr:cNvPr>
        <xdr:cNvSpPr/>
      </xdr:nvSpPr>
      <xdr:spPr>
        <a:xfrm>
          <a:off x="8545195" y="98983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57</xdr:row>
      <xdr:rowOff>78147</xdr:rowOff>
    </xdr:from>
    <xdr:to>
      <xdr:col>19</xdr:col>
      <xdr:colOff>0</xdr:colOff>
      <xdr:row>58</xdr:row>
      <xdr:rowOff>192447</xdr:rowOff>
    </xdr:to>
    <xdr:sp macro="" textlink="">
      <xdr:nvSpPr>
        <xdr:cNvPr id="51" name="Isosceles Triangle 50">
          <a:extLst>
            <a:ext uri="{FF2B5EF4-FFF2-40B4-BE49-F238E27FC236}">
              <a16:creationId xmlns:a16="http://schemas.microsoft.com/office/drawing/2014/main" id="{00000000-0008-0000-0A00-000033000000}"/>
            </a:ext>
          </a:extLst>
        </xdr:cNvPr>
        <xdr:cNvSpPr/>
      </xdr:nvSpPr>
      <xdr:spPr>
        <a:xfrm>
          <a:off x="9548495" y="98983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57</xdr:row>
      <xdr:rowOff>78147</xdr:rowOff>
    </xdr:from>
    <xdr:to>
      <xdr:col>21</xdr:col>
      <xdr:colOff>0</xdr:colOff>
      <xdr:row>59</xdr:row>
      <xdr:rowOff>6709</xdr:rowOff>
    </xdr:to>
    <xdr:sp macro="" textlink="">
      <xdr:nvSpPr>
        <xdr:cNvPr id="52" name="Isosceles Triangle 51">
          <a:extLst>
            <a:ext uri="{FF2B5EF4-FFF2-40B4-BE49-F238E27FC236}">
              <a16:creationId xmlns:a16="http://schemas.microsoft.com/office/drawing/2014/main" id="{00000000-0008-0000-0A00-000034000000}"/>
            </a:ext>
          </a:extLst>
        </xdr:cNvPr>
        <xdr:cNvSpPr/>
      </xdr:nvSpPr>
      <xdr:spPr>
        <a:xfrm>
          <a:off x="10551795" y="9898380"/>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9</xdr:row>
      <xdr:rowOff>90053</xdr:rowOff>
    </xdr:from>
    <xdr:to>
      <xdr:col>19</xdr:col>
      <xdr:colOff>0</xdr:colOff>
      <xdr:row>11</xdr:row>
      <xdr:rowOff>18615</xdr:rowOff>
    </xdr:to>
    <xdr:sp macro="" textlink="">
      <xdr:nvSpPr>
        <xdr:cNvPr id="53" name="Isosceles Triangle 52">
          <a:extLst>
            <a:ext uri="{FF2B5EF4-FFF2-40B4-BE49-F238E27FC236}">
              <a16:creationId xmlns:a16="http://schemas.microsoft.com/office/drawing/2014/main" id="{00000000-0008-0000-0A00-000035000000}"/>
            </a:ext>
          </a:extLst>
        </xdr:cNvPr>
        <xdr:cNvSpPr/>
      </xdr:nvSpPr>
      <xdr:spPr>
        <a:xfrm>
          <a:off x="9548495" y="1848485"/>
          <a:ext cx="497205" cy="26225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17</xdr:row>
      <xdr:rowOff>90053</xdr:rowOff>
    </xdr:from>
    <xdr:to>
      <xdr:col>3</xdr:col>
      <xdr:colOff>0</xdr:colOff>
      <xdr:row>19</xdr:row>
      <xdr:rowOff>18616</xdr:rowOff>
    </xdr:to>
    <xdr:sp macro="" textlink="">
      <xdr:nvSpPr>
        <xdr:cNvPr id="54" name="Isosceles Triangle 53">
          <a:extLst>
            <a:ext uri="{FF2B5EF4-FFF2-40B4-BE49-F238E27FC236}">
              <a16:creationId xmlns:a16="http://schemas.microsoft.com/office/drawing/2014/main" id="{00000000-0008-0000-0A00-000036000000}"/>
            </a:ext>
          </a:extLst>
        </xdr:cNvPr>
        <xdr:cNvSpPr/>
      </xdr:nvSpPr>
      <xdr:spPr>
        <a:xfrm>
          <a:off x="1287145" y="3194685"/>
          <a:ext cx="497205" cy="25590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17</xdr:row>
      <xdr:rowOff>78147</xdr:rowOff>
    </xdr:from>
    <xdr:to>
      <xdr:col>5</xdr:col>
      <xdr:colOff>0</xdr:colOff>
      <xdr:row>19</xdr:row>
      <xdr:rowOff>5057</xdr:rowOff>
    </xdr:to>
    <xdr:sp macro="" textlink="">
      <xdr:nvSpPr>
        <xdr:cNvPr id="55" name="Isosceles Triangle 54">
          <a:extLst>
            <a:ext uri="{FF2B5EF4-FFF2-40B4-BE49-F238E27FC236}">
              <a16:creationId xmlns:a16="http://schemas.microsoft.com/office/drawing/2014/main" id="{00000000-0008-0000-0A00-000037000000}"/>
            </a:ext>
          </a:extLst>
        </xdr:cNvPr>
        <xdr:cNvSpPr/>
      </xdr:nvSpPr>
      <xdr:spPr>
        <a:xfrm>
          <a:off x="2525395" y="31832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17</xdr:row>
      <xdr:rowOff>78147</xdr:rowOff>
    </xdr:from>
    <xdr:to>
      <xdr:col>13</xdr:col>
      <xdr:colOff>0</xdr:colOff>
      <xdr:row>18</xdr:row>
      <xdr:rowOff>192447</xdr:rowOff>
    </xdr:to>
    <xdr:sp macro="" textlink="">
      <xdr:nvSpPr>
        <xdr:cNvPr id="56" name="Isosceles Triangle 55">
          <a:extLst>
            <a:ext uri="{FF2B5EF4-FFF2-40B4-BE49-F238E27FC236}">
              <a16:creationId xmlns:a16="http://schemas.microsoft.com/office/drawing/2014/main" id="{00000000-0008-0000-0A00-000038000000}"/>
            </a:ext>
          </a:extLst>
        </xdr:cNvPr>
        <xdr:cNvSpPr/>
      </xdr:nvSpPr>
      <xdr:spPr>
        <a:xfrm>
          <a:off x="6538595" y="3183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17</xdr:row>
      <xdr:rowOff>78147</xdr:rowOff>
    </xdr:from>
    <xdr:to>
      <xdr:col>15</xdr:col>
      <xdr:colOff>0</xdr:colOff>
      <xdr:row>18</xdr:row>
      <xdr:rowOff>192447</xdr:rowOff>
    </xdr:to>
    <xdr:sp macro="" textlink="">
      <xdr:nvSpPr>
        <xdr:cNvPr id="57" name="Isosceles Triangle 56">
          <a:extLst>
            <a:ext uri="{FF2B5EF4-FFF2-40B4-BE49-F238E27FC236}">
              <a16:creationId xmlns:a16="http://schemas.microsoft.com/office/drawing/2014/main" id="{00000000-0008-0000-0A00-000039000000}"/>
            </a:ext>
          </a:extLst>
        </xdr:cNvPr>
        <xdr:cNvSpPr/>
      </xdr:nvSpPr>
      <xdr:spPr>
        <a:xfrm>
          <a:off x="7541895" y="3183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17</xdr:row>
      <xdr:rowOff>78147</xdr:rowOff>
    </xdr:from>
    <xdr:to>
      <xdr:col>17</xdr:col>
      <xdr:colOff>0</xdr:colOff>
      <xdr:row>18</xdr:row>
      <xdr:rowOff>192447</xdr:rowOff>
    </xdr:to>
    <xdr:sp macro="" textlink="">
      <xdr:nvSpPr>
        <xdr:cNvPr id="58" name="Isosceles Triangle 57">
          <a:extLst>
            <a:ext uri="{FF2B5EF4-FFF2-40B4-BE49-F238E27FC236}">
              <a16:creationId xmlns:a16="http://schemas.microsoft.com/office/drawing/2014/main" id="{00000000-0008-0000-0A00-00003A000000}"/>
            </a:ext>
          </a:extLst>
        </xdr:cNvPr>
        <xdr:cNvSpPr/>
      </xdr:nvSpPr>
      <xdr:spPr>
        <a:xfrm>
          <a:off x="8545195" y="3183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16478</xdr:colOff>
      <xdr:row>17</xdr:row>
      <xdr:rowOff>78147</xdr:rowOff>
    </xdr:from>
    <xdr:to>
      <xdr:col>19</xdr:col>
      <xdr:colOff>11906</xdr:colOff>
      <xdr:row>19</xdr:row>
      <xdr:rowOff>6710</xdr:rowOff>
    </xdr:to>
    <xdr:sp macro="" textlink="">
      <xdr:nvSpPr>
        <xdr:cNvPr id="59" name="Isosceles Triangle 58">
          <a:extLst>
            <a:ext uri="{FF2B5EF4-FFF2-40B4-BE49-F238E27FC236}">
              <a16:creationId xmlns:a16="http://schemas.microsoft.com/office/drawing/2014/main" id="{00000000-0008-0000-0A00-00003B000000}"/>
            </a:ext>
          </a:extLst>
        </xdr:cNvPr>
        <xdr:cNvSpPr/>
      </xdr:nvSpPr>
      <xdr:spPr>
        <a:xfrm>
          <a:off x="9559925" y="3183255"/>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17</xdr:row>
      <xdr:rowOff>78147</xdr:rowOff>
    </xdr:from>
    <xdr:to>
      <xdr:col>21</xdr:col>
      <xdr:colOff>0</xdr:colOff>
      <xdr:row>18</xdr:row>
      <xdr:rowOff>192447</xdr:rowOff>
    </xdr:to>
    <xdr:sp macro="" textlink="">
      <xdr:nvSpPr>
        <xdr:cNvPr id="60" name="Isosceles Triangle 59">
          <a:extLst>
            <a:ext uri="{FF2B5EF4-FFF2-40B4-BE49-F238E27FC236}">
              <a16:creationId xmlns:a16="http://schemas.microsoft.com/office/drawing/2014/main" id="{00000000-0008-0000-0A00-00003C000000}"/>
            </a:ext>
          </a:extLst>
        </xdr:cNvPr>
        <xdr:cNvSpPr/>
      </xdr:nvSpPr>
      <xdr:spPr>
        <a:xfrm>
          <a:off x="10551795" y="3183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17</xdr:row>
      <xdr:rowOff>78147</xdr:rowOff>
    </xdr:from>
    <xdr:to>
      <xdr:col>17</xdr:col>
      <xdr:colOff>0</xdr:colOff>
      <xdr:row>18</xdr:row>
      <xdr:rowOff>192447</xdr:rowOff>
    </xdr:to>
    <xdr:sp macro="" textlink="">
      <xdr:nvSpPr>
        <xdr:cNvPr id="61" name="Isosceles Triangle 60">
          <a:extLst>
            <a:ext uri="{FF2B5EF4-FFF2-40B4-BE49-F238E27FC236}">
              <a16:creationId xmlns:a16="http://schemas.microsoft.com/office/drawing/2014/main" id="{00000000-0008-0000-0A00-00003D000000}"/>
            </a:ext>
          </a:extLst>
        </xdr:cNvPr>
        <xdr:cNvSpPr/>
      </xdr:nvSpPr>
      <xdr:spPr>
        <a:xfrm>
          <a:off x="8545195" y="3183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17</xdr:row>
      <xdr:rowOff>78147</xdr:rowOff>
    </xdr:from>
    <xdr:to>
      <xdr:col>19</xdr:col>
      <xdr:colOff>0</xdr:colOff>
      <xdr:row>18</xdr:row>
      <xdr:rowOff>192447</xdr:rowOff>
    </xdr:to>
    <xdr:sp macro="" textlink="">
      <xdr:nvSpPr>
        <xdr:cNvPr id="62" name="Isosceles Triangle 61">
          <a:extLst>
            <a:ext uri="{FF2B5EF4-FFF2-40B4-BE49-F238E27FC236}">
              <a16:creationId xmlns:a16="http://schemas.microsoft.com/office/drawing/2014/main" id="{00000000-0008-0000-0A00-00003E000000}"/>
            </a:ext>
          </a:extLst>
        </xdr:cNvPr>
        <xdr:cNvSpPr/>
      </xdr:nvSpPr>
      <xdr:spPr>
        <a:xfrm>
          <a:off x="9548495" y="3183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24011</xdr:colOff>
      <xdr:row>25</xdr:row>
      <xdr:rowOff>78147</xdr:rowOff>
    </xdr:from>
    <xdr:to>
      <xdr:col>3</xdr:col>
      <xdr:colOff>19439</xdr:colOff>
      <xdr:row>27</xdr:row>
      <xdr:rowOff>5057</xdr:rowOff>
    </xdr:to>
    <xdr:sp macro="" textlink="">
      <xdr:nvSpPr>
        <xdr:cNvPr id="63" name="Isosceles Triangle 62">
          <a:extLst>
            <a:ext uri="{FF2B5EF4-FFF2-40B4-BE49-F238E27FC236}">
              <a16:creationId xmlns:a16="http://schemas.microsoft.com/office/drawing/2014/main" id="{00000000-0008-0000-0A00-00003F000000}"/>
            </a:ext>
          </a:extLst>
        </xdr:cNvPr>
        <xdr:cNvSpPr/>
      </xdr:nvSpPr>
      <xdr:spPr>
        <a:xfrm>
          <a:off x="1306195" y="4523105"/>
          <a:ext cx="497205" cy="25971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25</xdr:row>
      <xdr:rowOff>78147</xdr:rowOff>
    </xdr:from>
    <xdr:to>
      <xdr:col>5</xdr:col>
      <xdr:colOff>0</xdr:colOff>
      <xdr:row>26</xdr:row>
      <xdr:rowOff>192447</xdr:rowOff>
    </xdr:to>
    <xdr:sp macro="" textlink="">
      <xdr:nvSpPr>
        <xdr:cNvPr id="64" name="Isosceles Triangle 63">
          <a:extLst>
            <a:ext uri="{FF2B5EF4-FFF2-40B4-BE49-F238E27FC236}">
              <a16:creationId xmlns:a16="http://schemas.microsoft.com/office/drawing/2014/main" id="{00000000-0008-0000-0A00-000040000000}"/>
            </a:ext>
          </a:extLst>
        </xdr:cNvPr>
        <xdr:cNvSpPr/>
      </xdr:nvSpPr>
      <xdr:spPr>
        <a:xfrm>
          <a:off x="2525395" y="4523105"/>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25</xdr:row>
      <xdr:rowOff>78147</xdr:rowOff>
    </xdr:from>
    <xdr:to>
      <xdr:col>13</xdr:col>
      <xdr:colOff>0</xdr:colOff>
      <xdr:row>26</xdr:row>
      <xdr:rowOff>192447</xdr:rowOff>
    </xdr:to>
    <xdr:sp macro="" textlink="">
      <xdr:nvSpPr>
        <xdr:cNvPr id="65" name="Isosceles Triangle 64">
          <a:extLst>
            <a:ext uri="{FF2B5EF4-FFF2-40B4-BE49-F238E27FC236}">
              <a16:creationId xmlns:a16="http://schemas.microsoft.com/office/drawing/2014/main" id="{00000000-0008-0000-0A00-000041000000}"/>
            </a:ext>
          </a:extLst>
        </xdr:cNvPr>
        <xdr:cNvSpPr/>
      </xdr:nvSpPr>
      <xdr:spPr>
        <a:xfrm>
          <a:off x="6538595" y="4523105"/>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25</xdr:row>
      <xdr:rowOff>78147</xdr:rowOff>
    </xdr:from>
    <xdr:to>
      <xdr:col>15</xdr:col>
      <xdr:colOff>0</xdr:colOff>
      <xdr:row>26</xdr:row>
      <xdr:rowOff>192447</xdr:rowOff>
    </xdr:to>
    <xdr:sp macro="" textlink="">
      <xdr:nvSpPr>
        <xdr:cNvPr id="66" name="Isosceles Triangle 65">
          <a:extLst>
            <a:ext uri="{FF2B5EF4-FFF2-40B4-BE49-F238E27FC236}">
              <a16:creationId xmlns:a16="http://schemas.microsoft.com/office/drawing/2014/main" id="{00000000-0008-0000-0A00-000042000000}"/>
            </a:ext>
          </a:extLst>
        </xdr:cNvPr>
        <xdr:cNvSpPr/>
      </xdr:nvSpPr>
      <xdr:spPr>
        <a:xfrm>
          <a:off x="7541895" y="4523105"/>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33</xdr:row>
      <xdr:rowOff>78147</xdr:rowOff>
    </xdr:from>
    <xdr:to>
      <xdr:col>5</xdr:col>
      <xdr:colOff>0</xdr:colOff>
      <xdr:row>34</xdr:row>
      <xdr:rowOff>192447</xdr:rowOff>
    </xdr:to>
    <xdr:sp macro="" textlink="">
      <xdr:nvSpPr>
        <xdr:cNvPr id="67" name="Isosceles Triangle 66">
          <a:extLst>
            <a:ext uri="{FF2B5EF4-FFF2-40B4-BE49-F238E27FC236}">
              <a16:creationId xmlns:a16="http://schemas.microsoft.com/office/drawing/2014/main" id="{00000000-0008-0000-0A00-000043000000}"/>
            </a:ext>
          </a:extLst>
        </xdr:cNvPr>
        <xdr:cNvSpPr/>
      </xdr:nvSpPr>
      <xdr:spPr>
        <a:xfrm>
          <a:off x="2525395" y="58693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33</xdr:row>
      <xdr:rowOff>78147</xdr:rowOff>
    </xdr:from>
    <xdr:to>
      <xdr:col>7</xdr:col>
      <xdr:colOff>0</xdr:colOff>
      <xdr:row>34</xdr:row>
      <xdr:rowOff>192447</xdr:rowOff>
    </xdr:to>
    <xdr:sp macro="" textlink="">
      <xdr:nvSpPr>
        <xdr:cNvPr id="68" name="Isosceles Triangle 67">
          <a:extLst>
            <a:ext uri="{FF2B5EF4-FFF2-40B4-BE49-F238E27FC236}">
              <a16:creationId xmlns:a16="http://schemas.microsoft.com/office/drawing/2014/main" id="{00000000-0008-0000-0A00-000044000000}"/>
            </a:ext>
          </a:extLst>
        </xdr:cNvPr>
        <xdr:cNvSpPr/>
      </xdr:nvSpPr>
      <xdr:spPr>
        <a:xfrm>
          <a:off x="3528695" y="58693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16478</xdr:colOff>
      <xdr:row>25</xdr:row>
      <xdr:rowOff>78147</xdr:rowOff>
    </xdr:from>
    <xdr:to>
      <xdr:col>19</xdr:col>
      <xdr:colOff>11906</xdr:colOff>
      <xdr:row>27</xdr:row>
      <xdr:rowOff>6709</xdr:rowOff>
    </xdr:to>
    <xdr:sp macro="" textlink="">
      <xdr:nvSpPr>
        <xdr:cNvPr id="69" name="Isosceles Triangle 68">
          <a:extLst>
            <a:ext uri="{FF2B5EF4-FFF2-40B4-BE49-F238E27FC236}">
              <a16:creationId xmlns:a16="http://schemas.microsoft.com/office/drawing/2014/main" id="{00000000-0008-0000-0A00-000045000000}"/>
            </a:ext>
          </a:extLst>
        </xdr:cNvPr>
        <xdr:cNvSpPr/>
      </xdr:nvSpPr>
      <xdr:spPr>
        <a:xfrm>
          <a:off x="9559925" y="4523105"/>
          <a:ext cx="497205" cy="2616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33</xdr:row>
      <xdr:rowOff>78147</xdr:rowOff>
    </xdr:from>
    <xdr:to>
      <xdr:col>5</xdr:col>
      <xdr:colOff>0</xdr:colOff>
      <xdr:row>34</xdr:row>
      <xdr:rowOff>192447</xdr:rowOff>
    </xdr:to>
    <xdr:sp macro="" textlink="">
      <xdr:nvSpPr>
        <xdr:cNvPr id="70" name="Isosceles Triangle 69">
          <a:extLst>
            <a:ext uri="{FF2B5EF4-FFF2-40B4-BE49-F238E27FC236}">
              <a16:creationId xmlns:a16="http://schemas.microsoft.com/office/drawing/2014/main" id="{00000000-0008-0000-0A00-000046000000}"/>
            </a:ext>
          </a:extLst>
        </xdr:cNvPr>
        <xdr:cNvSpPr/>
      </xdr:nvSpPr>
      <xdr:spPr>
        <a:xfrm>
          <a:off x="2525395" y="58693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33</xdr:row>
      <xdr:rowOff>78147</xdr:rowOff>
    </xdr:from>
    <xdr:to>
      <xdr:col>13</xdr:col>
      <xdr:colOff>0</xdr:colOff>
      <xdr:row>34</xdr:row>
      <xdr:rowOff>192447</xdr:rowOff>
    </xdr:to>
    <xdr:sp macro="" textlink="">
      <xdr:nvSpPr>
        <xdr:cNvPr id="71" name="Isosceles Triangle 70">
          <a:extLst>
            <a:ext uri="{FF2B5EF4-FFF2-40B4-BE49-F238E27FC236}">
              <a16:creationId xmlns:a16="http://schemas.microsoft.com/office/drawing/2014/main" id="{00000000-0008-0000-0A00-000047000000}"/>
            </a:ext>
          </a:extLst>
        </xdr:cNvPr>
        <xdr:cNvSpPr/>
      </xdr:nvSpPr>
      <xdr:spPr>
        <a:xfrm>
          <a:off x="6538595" y="58693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33</xdr:row>
      <xdr:rowOff>78147</xdr:rowOff>
    </xdr:from>
    <xdr:to>
      <xdr:col>15</xdr:col>
      <xdr:colOff>0</xdr:colOff>
      <xdr:row>34</xdr:row>
      <xdr:rowOff>192447</xdr:rowOff>
    </xdr:to>
    <xdr:sp macro="" textlink="">
      <xdr:nvSpPr>
        <xdr:cNvPr id="72" name="Isosceles Triangle 71">
          <a:extLst>
            <a:ext uri="{FF2B5EF4-FFF2-40B4-BE49-F238E27FC236}">
              <a16:creationId xmlns:a16="http://schemas.microsoft.com/office/drawing/2014/main" id="{00000000-0008-0000-0A00-000048000000}"/>
            </a:ext>
          </a:extLst>
        </xdr:cNvPr>
        <xdr:cNvSpPr/>
      </xdr:nvSpPr>
      <xdr:spPr>
        <a:xfrm>
          <a:off x="7541895" y="58693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33</xdr:row>
      <xdr:rowOff>78147</xdr:rowOff>
    </xdr:from>
    <xdr:to>
      <xdr:col>21</xdr:col>
      <xdr:colOff>0</xdr:colOff>
      <xdr:row>34</xdr:row>
      <xdr:rowOff>192447</xdr:rowOff>
    </xdr:to>
    <xdr:sp macro="" textlink="">
      <xdr:nvSpPr>
        <xdr:cNvPr id="73" name="Isosceles Triangle 72">
          <a:extLst>
            <a:ext uri="{FF2B5EF4-FFF2-40B4-BE49-F238E27FC236}">
              <a16:creationId xmlns:a16="http://schemas.microsoft.com/office/drawing/2014/main" id="{00000000-0008-0000-0A00-000049000000}"/>
            </a:ext>
          </a:extLst>
        </xdr:cNvPr>
        <xdr:cNvSpPr/>
      </xdr:nvSpPr>
      <xdr:spPr>
        <a:xfrm>
          <a:off x="10551795" y="58693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41</xdr:row>
      <xdr:rowOff>78147</xdr:rowOff>
    </xdr:from>
    <xdr:to>
      <xdr:col>5</xdr:col>
      <xdr:colOff>0</xdr:colOff>
      <xdr:row>42</xdr:row>
      <xdr:rowOff>192447</xdr:rowOff>
    </xdr:to>
    <xdr:sp macro="" textlink="">
      <xdr:nvSpPr>
        <xdr:cNvPr id="74" name="Isosceles Triangle 73">
          <a:extLst>
            <a:ext uri="{FF2B5EF4-FFF2-40B4-BE49-F238E27FC236}">
              <a16:creationId xmlns:a16="http://schemas.microsoft.com/office/drawing/2014/main" id="{00000000-0008-0000-0A00-00004A000000}"/>
            </a:ext>
          </a:extLst>
        </xdr:cNvPr>
        <xdr:cNvSpPr/>
      </xdr:nvSpPr>
      <xdr:spPr>
        <a:xfrm>
          <a:off x="2525395" y="720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484061</xdr:colOff>
      <xdr:row>33</xdr:row>
      <xdr:rowOff>78147</xdr:rowOff>
    </xdr:from>
    <xdr:to>
      <xdr:col>18</xdr:col>
      <xdr:colOff>479490</xdr:colOff>
      <xdr:row>35</xdr:row>
      <xdr:rowOff>5057</xdr:rowOff>
    </xdr:to>
    <xdr:sp macro="" textlink="">
      <xdr:nvSpPr>
        <xdr:cNvPr id="75" name="Isosceles Triangle 74">
          <a:extLst>
            <a:ext uri="{FF2B5EF4-FFF2-40B4-BE49-F238E27FC236}">
              <a16:creationId xmlns:a16="http://schemas.microsoft.com/office/drawing/2014/main" id="{00000000-0008-0000-0A00-00004B000000}"/>
            </a:ext>
          </a:extLst>
        </xdr:cNvPr>
        <xdr:cNvSpPr/>
      </xdr:nvSpPr>
      <xdr:spPr>
        <a:xfrm>
          <a:off x="9526270" y="58693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41</xdr:row>
      <xdr:rowOff>78147</xdr:rowOff>
    </xdr:from>
    <xdr:to>
      <xdr:col>19</xdr:col>
      <xdr:colOff>0</xdr:colOff>
      <xdr:row>42</xdr:row>
      <xdr:rowOff>192447</xdr:rowOff>
    </xdr:to>
    <xdr:sp macro="" textlink="">
      <xdr:nvSpPr>
        <xdr:cNvPr id="76" name="Isosceles Triangle 75">
          <a:extLst>
            <a:ext uri="{FF2B5EF4-FFF2-40B4-BE49-F238E27FC236}">
              <a16:creationId xmlns:a16="http://schemas.microsoft.com/office/drawing/2014/main" id="{00000000-0008-0000-0A00-00004C000000}"/>
            </a:ext>
          </a:extLst>
        </xdr:cNvPr>
        <xdr:cNvSpPr/>
      </xdr:nvSpPr>
      <xdr:spPr>
        <a:xfrm>
          <a:off x="9548495" y="720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49</xdr:row>
      <xdr:rowOff>78147</xdr:rowOff>
    </xdr:from>
    <xdr:to>
      <xdr:col>5</xdr:col>
      <xdr:colOff>0</xdr:colOff>
      <xdr:row>50</xdr:row>
      <xdr:rowOff>192447</xdr:rowOff>
    </xdr:to>
    <xdr:sp macro="" textlink="">
      <xdr:nvSpPr>
        <xdr:cNvPr id="77" name="Isosceles Triangle 76">
          <a:extLst>
            <a:ext uri="{FF2B5EF4-FFF2-40B4-BE49-F238E27FC236}">
              <a16:creationId xmlns:a16="http://schemas.microsoft.com/office/drawing/2014/main" id="{00000000-0008-0000-0A00-00004D000000}"/>
            </a:ext>
          </a:extLst>
        </xdr:cNvPr>
        <xdr:cNvSpPr/>
      </xdr:nvSpPr>
      <xdr:spPr>
        <a:xfrm>
          <a:off x="2525395" y="854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solidFill>
              <a:srgbClr val="FF0000"/>
            </a:solidFill>
          </a:endParaRPr>
        </a:p>
      </xdr:txBody>
    </xdr:sp>
    <xdr:clientData/>
  </xdr:twoCellAnchor>
  <xdr:twoCellAnchor>
    <xdr:from>
      <xdr:col>2</xdr:col>
      <xdr:colOff>4572</xdr:colOff>
      <xdr:row>49</xdr:row>
      <xdr:rowOff>78147</xdr:rowOff>
    </xdr:from>
    <xdr:to>
      <xdr:col>3</xdr:col>
      <xdr:colOff>0</xdr:colOff>
      <xdr:row>50</xdr:row>
      <xdr:rowOff>192447</xdr:rowOff>
    </xdr:to>
    <xdr:sp macro="" textlink="">
      <xdr:nvSpPr>
        <xdr:cNvPr id="78" name="Isosceles Triangle 77">
          <a:extLst>
            <a:ext uri="{FF2B5EF4-FFF2-40B4-BE49-F238E27FC236}">
              <a16:creationId xmlns:a16="http://schemas.microsoft.com/office/drawing/2014/main" id="{00000000-0008-0000-0A00-00004E000000}"/>
            </a:ext>
          </a:extLst>
        </xdr:cNvPr>
        <xdr:cNvSpPr/>
      </xdr:nvSpPr>
      <xdr:spPr>
        <a:xfrm>
          <a:off x="1287145" y="854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49</xdr:row>
      <xdr:rowOff>78147</xdr:rowOff>
    </xdr:from>
    <xdr:to>
      <xdr:col>17</xdr:col>
      <xdr:colOff>0</xdr:colOff>
      <xdr:row>50</xdr:row>
      <xdr:rowOff>192447</xdr:rowOff>
    </xdr:to>
    <xdr:sp macro="" textlink="">
      <xdr:nvSpPr>
        <xdr:cNvPr id="79" name="Isosceles Triangle 78">
          <a:extLst>
            <a:ext uri="{FF2B5EF4-FFF2-40B4-BE49-F238E27FC236}">
              <a16:creationId xmlns:a16="http://schemas.microsoft.com/office/drawing/2014/main" id="{00000000-0008-0000-0A00-00004F000000}"/>
            </a:ext>
          </a:extLst>
        </xdr:cNvPr>
        <xdr:cNvSpPr/>
      </xdr:nvSpPr>
      <xdr:spPr>
        <a:xfrm>
          <a:off x="8545195" y="854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49</xdr:row>
      <xdr:rowOff>78147</xdr:rowOff>
    </xdr:from>
    <xdr:to>
      <xdr:col>19</xdr:col>
      <xdr:colOff>0</xdr:colOff>
      <xdr:row>50</xdr:row>
      <xdr:rowOff>192447</xdr:rowOff>
    </xdr:to>
    <xdr:sp macro="" textlink="">
      <xdr:nvSpPr>
        <xdr:cNvPr id="80" name="Isosceles Triangle 79">
          <a:extLst>
            <a:ext uri="{FF2B5EF4-FFF2-40B4-BE49-F238E27FC236}">
              <a16:creationId xmlns:a16="http://schemas.microsoft.com/office/drawing/2014/main" id="{00000000-0008-0000-0A00-000050000000}"/>
            </a:ext>
          </a:extLst>
        </xdr:cNvPr>
        <xdr:cNvSpPr/>
      </xdr:nvSpPr>
      <xdr:spPr>
        <a:xfrm>
          <a:off x="9548495" y="854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57</xdr:row>
      <xdr:rowOff>78147</xdr:rowOff>
    </xdr:from>
    <xdr:to>
      <xdr:col>3</xdr:col>
      <xdr:colOff>0</xdr:colOff>
      <xdr:row>58</xdr:row>
      <xdr:rowOff>192447</xdr:rowOff>
    </xdr:to>
    <xdr:sp macro="" textlink="">
      <xdr:nvSpPr>
        <xdr:cNvPr id="81" name="Isosceles Triangle 80">
          <a:extLst>
            <a:ext uri="{FF2B5EF4-FFF2-40B4-BE49-F238E27FC236}">
              <a16:creationId xmlns:a16="http://schemas.microsoft.com/office/drawing/2014/main" id="{00000000-0008-0000-0A00-000051000000}"/>
            </a:ext>
          </a:extLst>
        </xdr:cNvPr>
        <xdr:cNvSpPr/>
      </xdr:nvSpPr>
      <xdr:spPr>
        <a:xfrm>
          <a:off x="128714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57</xdr:row>
      <xdr:rowOff>78147</xdr:rowOff>
    </xdr:from>
    <xdr:to>
      <xdr:col>17</xdr:col>
      <xdr:colOff>0</xdr:colOff>
      <xdr:row>58</xdr:row>
      <xdr:rowOff>192447</xdr:rowOff>
    </xdr:to>
    <xdr:sp macro="" textlink="">
      <xdr:nvSpPr>
        <xdr:cNvPr id="82" name="Isosceles Triangle 81">
          <a:extLst>
            <a:ext uri="{FF2B5EF4-FFF2-40B4-BE49-F238E27FC236}">
              <a16:creationId xmlns:a16="http://schemas.microsoft.com/office/drawing/2014/main" id="{00000000-0008-0000-0A00-000052000000}"/>
            </a:ext>
          </a:extLst>
        </xdr:cNvPr>
        <xdr:cNvSpPr/>
      </xdr:nvSpPr>
      <xdr:spPr>
        <a:xfrm>
          <a:off x="854519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57</xdr:row>
      <xdr:rowOff>78147</xdr:rowOff>
    </xdr:from>
    <xdr:to>
      <xdr:col>19</xdr:col>
      <xdr:colOff>0</xdr:colOff>
      <xdr:row>58</xdr:row>
      <xdr:rowOff>192447</xdr:rowOff>
    </xdr:to>
    <xdr:sp macro="" textlink="">
      <xdr:nvSpPr>
        <xdr:cNvPr id="83" name="Isosceles Triangle 82">
          <a:extLst>
            <a:ext uri="{FF2B5EF4-FFF2-40B4-BE49-F238E27FC236}">
              <a16:creationId xmlns:a16="http://schemas.microsoft.com/office/drawing/2014/main" id="{00000000-0008-0000-0A00-000053000000}"/>
            </a:ext>
          </a:extLst>
        </xdr:cNvPr>
        <xdr:cNvSpPr/>
      </xdr:nvSpPr>
      <xdr:spPr>
        <a:xfrm>
          <a:off x="954849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157032</xdr:colOff>
      <xdr:row>442</xdr:row>
      <xdr:rowOff>127660</xdr:rowOff>
    </xdr:from>
    <xdr:to>
      <xdr:col>8</xdr:col>
      <xdr:colOff>423732</xdr:colOff>
      <xdr:row>444</xdr:row>
      <xdr:rowOff>127660</xdr:rowOff>
    </xdr:to>
    <xdr:sp macro="" textlink="">
      <xdr:nvSpPr>
        <xdr:cNvPr id="84" name="Line 327">
          <a:extLst>
            <a:ext uri="{FF2B5EF4-FFF2-40B4-BE49-F238E27FC236}">
              <a16:creationId xmlns:a16="http://schemas.microsoft.com/office/drawing/2014/main" id="{00000000-0008-0000-0A00-000054000000}"/>
            </a:ext>
          </a:extLst>
        </xdr:cNvPr>
        <xdr:cNvSpPr>
          <a:spLocks noChangeShapeType="1"/>
        </xdr:cNvSpPr>
      </xdr:nvSpPr>
      <xdr:spPr>
        <a:xfrm flipH="1">
          <a:off x="4684395" y="74425810"/>
          <a:ext cx="266700" cy="32702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12</xdr:col>
      <xdr:colOff>133828</xdr:colOff>
      <xdr:row>440</xdr:row>
      <xdr:rowOff>40012</xdr:rowOff>
    </xdr:from>
    <xdr:to>
      <xdr:col>12</xdr:col>
      <xdr:colOff>400528</xdr:colOff>
      <xdr:row>442</xdr:row>
      <xdr:rowOff>59062</xdr:rowOff>
    </xdr:to>
    <xdr:sp macro="" textlink="">
      <xdr:nvSpPr>
        <xdr:cNvPr id="85" name="Line 328">
          <a:extLst>
            <a:ext uri="{FF2B5EF4-FFF2-40B4-BE49-F238E27FC236}">
              <a16:creationId xmlns:a16="http://schemas.microsoft.com/office/drawing/2014/main" id="{00000000-0008-0000-0A00-000055000000}"/>
            </a:ext>
          </a:extLst>
        </xdr:cNvPr>
        <xdr:cNvSpPr>
          <a:spLocks noChangeShapeType="1"/>
        </xdr:cNvSpPr>
      </xdr:nvSpPr>
      <xdr:spPr>
        <a:xfrm flipH="1">
          <a:off x="6667500" y="73992105"/>
          <a:ext cx="266700" cy="365125"/>
        </a:xfrm>
        <a:prstGeom prst="line">
          <a:avLst/>
        </a:prstGeom>
        <a:noFill/>
        <a:ln w="3810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12</xdr:col>
      <xdr:colOff>40797</xdr:colOff>
      <xdr:row>440</xdr:row>
      <xdr:rowOff>6828</xdr:rowOff>
    </xdr:from>
    <xdr:to>
      <xdr:col>12</xdr:col>
      <xdr:colOff>307497</xdr:colOff>
      <xdr:row>442</xdr:row>
      <xdr:rowOff>4404</xdr:rowOff>
    </xdr:to>
    <xdr:sp macro="" textlink="">
      <xdr:nvSpPr>
        <xdr:cNvPr id="86" name="Line 328">
          <a:extLst>
            <a:ext uri="{FF2B5EF4-FFF2-40B4-BE49-F238E27FC236}">
              <a16:creationId xmlns:a16="http://schemas.microsoft.com/office/drawing/2014/main" id="{00000000-0008-0000-0A00-000056000000}"/>
            </a:ext>
          </a:extLst>
        </xdr:cNvPr>
        <xdr:cNvSpPr>
          <a:spLocks noChangeShapeType="1"/>
        </xdr:cNvSpPr>
      </xdr:nvSpPr>
      <xdr:spPr>
        <a:xfrm flipH="1">
          <a:off x="6574790" y="73958450"/>
          <a:ext cx="266700" cy="343535"/>
        </a:xfrm>
        <a:prstGeom prst="line">
          <a:avLst/>
        </a:prstGeom>
        <a:noFill/>
        <a:ln w="3810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75267</xdr:colOff>
      <xdr:row>446</xdr:row>
      <xdr:rowOff>128725</xdr:rowOff>
    </xdr:from>
    <xdr:to>
      <xdr:col>5</xdr:col>
      <xdr:colOff>242984</xdr:colOff>
      <xdr:row>448</xdr:row>
      <xdr:rowOff>97132</xdr:rowOff>
    </xdr:to>
    <xdr:sp macro="" textlink="">
      <xdr:nvSpPr>
        <xdr:cNvPr id="87" name="AutoShape 301">
          <a:extLst>
            <a:ext uri="{FF2B5EF4-FFF2-40B4-BE49-F238E27FC236}">
              <a16:creationId xmlns:a16="http://schemas.microsoft.com/office/drawing/2014/main" id="{00000000-0008-0000-0A00-000057000000}"/>
            </a:ext>
          </a:extLst>
        </xdr:cNvPr>
        <xdr:cNvSpPr>
          <a:spLocks noChangeArrowheads="1"/>
        </xdr:cNvSpPr>
      </xdr:nvSpPr>
      <xdr:spPr>
        <a:xfrm rot="7084349">
          <a:off x="3038475" y="75130025"/>
          <a:ext cx="285750" cy="167640"/>
        </a:xfrm>
        <a:prstGeom prst="wave">
          <a:avLst>
            <a:gd name="adj1" fmla="val 13005"/>
            <a:gd name="adj2" fmla="val 0"/>
          </a:avLst>
        </a:prstGeom>
        <a:solidFill>
          <a:srgbClr val="CCFFFF"/>
        </a:solidFill>
        <a:ln w="9525">
          <a:solidFill>
            <a:srgbClr val="000000"/>
          </a:solidFill>
          <a:round/>
        </a:ln>
      </xdr:spPr>
    </xdr:sp>
    <xdr:clientData/>
  </xdr:twoCellAnchor>
  <xdr:twoCellAnchor>
    <xdr:from>
      <xdr:col>8</xdr:col>
      <xdr:colOff>236194</xdr:colOff>
      <xdr:row>448</xdr:row>
      <xdr:rowOff>103211</xdr:rowOff>
    </xdr:from>
    <xdr:to>
      <xdr:col>8</xdr:col>
      <xdr:colOff>412246</xdr:colOff>
      <xdr:row>450</xdr:row>
      <xdr:rowOff>147305</xdr:rowOff>
    </xdr:to>
    <xdr:sp macro="" textlink="">
      <xdr:nvSpPr>
        <xdr:cNvPr id="88" name="AutoShape 410">
          <a:extLst>
            <a:ext uri="{FF2B5EF4-FFF2-40B4-BE49-F238E27FC236}">
              <a16:creationId xmlns:a16="http://schemas.microsoft.com/office/drawing/2014/main" id="{00000000-0008-0000-0A00-000058000000}"/>
            </a:ext>
          </a:extLst>
        </xdr:cNvPr>
        <xdr:cNvSpPr>
          <a:spLocks noChangeArrowheads="1"/>
        </xdr:cNvSpPr>
      </xdr:nvSpPr>
      <xdr:spPr>
        <a:xfrm rot="7297720">
          <a:off x="4670425" y="75455780"/>
          <a:ext cx="361950" cy="175895"/>
        </a:xfrm>
        <a:prstGeom prst="wave">
          <a:avLst>
            <a:gd name="adj1" fmla="val 13005"/>
            <a:gd name="adj2" fmla="val 0"/>
          </a:avLst>
        </a:prstGeom>
        <a:solidFill>
          <a:srgbClr val="3366FF"/>
        </a:solidFill>
        <a:ln w="9525">
          <a:solidFill>
            <a:srgbClr val="000000"/>
          </a:solidFill>
          <a:round/>
        </a:ln>
      </xdr:spPr>
    </xdr:sp>
    <xdr:clientData/>
  </xdr:twoCellAnchor>
  <xdr:twoCellAnchor editAs="oneCell">
    <xdr:from>
      <xdr:col>17</xdr:col>
      <xdr:colOff>142551</xdr:colOff>
      <xdr:row>442</xdr:row>
      <xdr:rowOff>135416</xdr:rowOff>
    </xdr:from>
    <xdr:to>
      <xdr:col>17</xdr:col>
      <xdr:colOff>450912</xdr:colOff>
      <xdr:row>445</xdr:row>
      <xdr:rowOff>1395</xdr:rowOff>
    </xdr:to>
    <xdr:pic>
      <xdr:nvPicPr>
        <xdr:cNvPr id="89" name="Picture 88">
          <a:extLst>
            <a:ext uri="{FF2B5EF4-FFF2-40B4-BE49-F238E27FC236}">
              <a16:creationId xmlns:a16="http://schemas.microsoft.com/office/drawing/2014/main" id="{00000000-0008-0000-0A00-000059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a:off x="9184640" y="74433430"/>
          <a:ext cx="308610" cy="35179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12</xdr:col>
      <xdr:colOff>264392</xdr:colOff>
      <xdr:row>448</xdr:row>
      <xdr:rowOff>119688</xdr:rowOff>
    </xdr:from>
    <xdr:to>
      <xdr:col>12</xdr:col>
      <xdr:colOff>457586</xdr:colOff>
      <xdr:row>450</xdr:row>
      <xdr:rowOff>127463</xdr:rowOff>
    </xdr:to>
    <xdr:sp macro="" textlink="">
      <xdr:nvSpPr>
        <xdr:cNvPr id="90" name="Parallelogram 89">
          <a:extLst>
            <a:ext uri="{FF2B5EF4-FFF2-40B4-BE49-F238E27FC236}">
              <a16:creationId xmlns:a16="http://schemas.microsoft.com/office/drawing/2014/main" id="{00000000-0008-0000-0A00-00005A000000}"/>
            </a:ext>
          </a:extLst>
        </xdr:cNvPr>
        <xdr:cNvSpPr/>
      </xdr:nvSpPr>
      <xdr:spPr>
        <a:xfrm rot="1440000">
          <a:off x="6798310" y="75379580"/>
          <a:ext cx="193040" cy="325120"/>
        </a:xfrm>
        <a:prstGeom prst="parallelogram">
          <a:avLst/>
        </a:prstGeom>
      </xdr:spPr>
      <xdr:style>
        <a:lnRef idx="2">
          <a:schemeClr val="dk1">
            <a:shade val="50000"/>
          </a:schemeClr>
        </a:lnRef>
        <a:fillRef idx="1">
          <a:schemeClr val="dk1"/>
        </a:fillRef>
        <a:effectRef idx="0">
          <a:schemeClr val="dk1"/>
        </a:effectRef>
        <a:fontRef idx="minor">
          <a:schemeClr val="lt1"/>
        </a:fontRef>
      </xdr:style>
      <xdr:txBody>
        <a:bodyPr vertOverflow="clip" horzOverflow="clip" rtlCol="0" anchor="t"/>
        <a:lstStyle/>
        <a:p>
          <a:pPr algn="l"/>
          <a:endParaRPr lang="en-US" sz="1100"/>
        </a:p>
      </xdr:txBody>
    </xdr:sp>
    <xdr:clientData/>
  </xdr:twoCellAnchor>
  <xdr:twoCellAnchor>
    <xdr:from>
      <xdr:col>12</xdr:col>
      <xdr:colOff>265280</xdr:colOff>
      <xdr:row>448</xdr:row>
      <xdr:rowOff>136020</xdr:rowOff>
    </xdr:from>
    <xdr:to>
      <xdr:col>12</xdr:col>
      <xdr:colOff>461973</xdr:colOff>
      <xdr:row>450</xdr:row>
      <xdr:rowOff>103775</xdr:rowOff>
    </xdr:to>
    <xdr:cxnSp macro="">
      <xdr:nvCxnSpPr>
        <xdr:cNvPr id="91" name="Straight Connector 90">
          <a:extLst>
            <a:ext uri="{FF2B5EF4-FFF2-40B4-BE49-F238E27FC236}">
              <a16:creationId xmlns:a16="http://schemas.microsoft.com/office/drawing/2014/main" id="{00000000-0008-0000-0A00-00005B000000}"/>
            </a:ext>
          </a:extLst>
        </xdr:cNvPr>
        <xdr:cNvCxnSpPr/>
      </xdr:nvCxnSpPr>
      <xdr:spPr>
        <a:xfrm flipH="1">
          <a:off x="6798945" y="75396090"/>
          <a:ext cx="196850" cy="285115"/>
        </a:xfrm>
        <a:prstGeom prst="line">
          <a:avLst/>
        </a:prstGeom>
        <a:ln>
          <a:solidFill>
            <a:schemeClr val="bg1"/>
          </a:solidFill>
          <a:prstDash val="sysDash"/>
        </a:ln>
      </xdr:spPr>
      <xdr:style>
        <a:lnRef idx="2">
          <a:schemeClr val="accent6"/>
        </a:lnRef>
        <a:fillRef idx="0">
          <a:schemeClr val="accent6"/>
        </a:fillRef>
        <a:effectRef idx="1">
          <a:schemeClr val="accent6"/>
        </a:effectRef>
        <a:fontRef idx="minor">
          <a:schemeClr val="tx1"/>
        </a:fontRef>
      </xdr:style>
    </xdr:cxnSp>
    <xdr:clientData/>
  </xdr:twoCellAnchor>
  <xdr:twoCellAnchor>
    <xdr:from>
      <xdr:col>6</xdr:col>
      <xdr:colOff>4572</xdr:colOff>
      <xdr:row>434</xdr:row>
      <xdr:rowOff>78147</xdr:rowOff>
    </xdr:from>
    <xdr:to>
      <xdr:col>7</xdr:col>
      <xdr:colOff>0</xdr:colOff>
      <xdr:row>436</xdr:row>
      <xdr:rowOff>0</xdr:rowOff>
    </xdr:to>
    <xdr:sp macro="" textlink="">
      <xdr:nvSpPr>
        <xdr:cNvPr id="92" name="Isosceles Triangle 91">
          <a:extLst>
            <a:ext uri="{FF2B5EF4-FFF2-40B4-BE49-F238E27FC236}">
              <a16:creationId xmlns:a16="http://schemas.microsoft.com/office/drawing/2014/main" id="{00000000-0008-0000-0A00-00005C000000}"/>
            </a:ext>
          </a:extLst>
        </xdr:cNvPr>
        <xdr:cNvSpPr/>
      </xdr:nvSpPr>
      <xdr:spPr>
        <a:xfrm>
          <a:off x="3528695" y="73007855"/>
          <a:ext cx="497205" cy="255270"/>
        </a:xfrm>
        <a:prstGeom prst="triangle">
          <a:avLst/>
        </a:prstGeom>
        <a:solidFill>
          <a:schemeClr val="accent6">
            <a:lumMod val="75000"/>
          </a:schemeClr>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solidFill>
              <a:srgbClr val="FF0000"/>
            </a:solidFill>
          </a:endParaRPr>
        </a:p>
      </xdr:txBody>
    </xdr:sp>
    <xdr:clientData/>
  </xdr:twoCellAnchor>
  <xdr:twoCellAnchor>
    <xdr:from>
      <xdr:col>8</xdr:col>
      <xdr:colOff>4572</xdr:colOff>
      <xdr:row>434</xdr:row>
      <xdr:rowOff>78147</xdr:rowOff>
    </xdr:from>
    <xdr:to>
      <xdr:col>9</xdr:col>
      <xdr:colOff>0</xdr:colOff>
      <xdr:row>435</xdr:row>
      <xdr:rowOff>192447</xdr:rowOff>
    </xdr:to>
    <xdr:sp macro="" textlink="">
      <xdr:nvSpPr>
        <xdr:cNvPr id="93" name="Isosceles Triangle 92">
          <a:extLst>
            <a:ext uri="{FF2B5EF4-FFF2-40B4-BE49-F238E27FC236}">
              <a16:creationId xmlns:a16="http://schemas.microsoft.com/office/drawing/2014/main" id="{00000000-0008-0000-0A00-00005D000000}"/>
            </a:ext>
          </a:extLst>
        </xdr:cNvPr>
        <xdr:cNvSpPr/>
      </xdr:nvSpPr>
      <xdr:spPr>
        <a:xfrm>
          <a:off x="4531995" y="73007855"/>
          <a:ext cx="497205" cy="255270"/>
        </a:xfrm>
        <a:prstGeom prst="triangle">
          <a:avLst/>
        </a:prstGeom>
        <a:solidFill>
          <a:schemeClr val="accent6">
            <a:lumMod val="60000"/>
            <a:lumOff val="40000"/>
          </a:schemeClr>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434</xdr:row>
      <xdr:rowOff>78147</xdr:rowOff>
    </xdr:from>
    <xdr:to>
      <xdr:col>11</xdr:col>
      <xdr:colOff>0</xdr:colOff>
      <xdr:row>435</xdr:row>
      <xdr:rowOff>192447</xdr:rowOff>
    </xdr:to>
    <xdr:sp macro="" textlink="">
      <xdr:nvSpPr>
        <xdr:cNvPr id="94" name="Isosceles Triangle 93">
          <a:extLst>
            <a:ext uri="{FF2B5EF4-FFF2-40B4-BE49-F238E27FC236}">
              <a16:creationId xmlns:a16="http://schemas.microsoft.com/office/drawing/2014/main" id="{00000000-0008-0000-0A00-00005E000000}"/>
            </a:ext>
          </a:extLst>
        </xdr:cNvPr>
        <xdr:cNvSpPr/>
      </xdr:nvSpPr>
      <xdr:spPr>
        <a:xfrm>
          <a:off x="5535295" y="73007855"/>
          <a:ext cx="497205" cy="255270"/>
        </a:xfrm>
        <a:prstGeom prst="triangle">
          <a:avLst/>
        </a:prstGeom>
        <a:solidFill>
          <a:schemeClr val="accent6">
            <a:lumMod val="75000"/>
          </a:schemeClr>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284789</xdr:colOff>
      <xdr:row>434</xdr:row>
      <xdr:rowOff>45487</xdr:rowOff>
    </xdr:from>
    <xdr:to>
      <xdr:col>8</xdr:col>
      <xdr:colOff>338667</xdr:colOff>
      <xdr:row>434</xdr:row>
      <xdr:rowOff>138545</xdr:rowOff>
    </xdr:to>
    <xdr:sp macro="" textlink="">
      <xdr:nvSpPr>
        <xdr:cNvPr id="95" name="Freeform 1071">
          <a:extLst>
            <a:ext uri="{FF2B5EF4-FFF2-40B4-BE49-F238E27FC236}">
              <a16:creationId xmlns:a16="http://schemas.microsoft.com/office/drawing/2014/main" id="{00000000-0008-0000-0A00-00005F000000}"/>
            </a:ext>
          </a:extLst>
        </xdr:cNvPr>
        <xdr:cNvSpPr/>
      </xdr:nvSpPr>
      <xdr:spPr>
        <a:xfrm>
          <a:off x="3808730" y="72974835"/>
          <a:ext cx="1057275" cy="93345"/>
        </a:xfrm>
        <a:custGeom>
          <a:avLst/>
          <a:gdLst>
            <a:gd name="connsiteX0" fmla="*/ 0 w 1209675"/>
            <a:gd name="connsiteY0" fmla="*/ 42862 h 114299"/>
            <a:gd name="connsiteX1" fmla="*/ 609600 w 1209675"/>
            <a:gd name="connsiteY1" fmla="*/ 109537 h 114299"/>
            <a:gd name="connsiteX2" fmla="*/ 1209675 w 1209675"/>
            <a:gd name="connsiteY2" fmla="*/ 14287 h 114299"/>
          </a:gdLst>
          <a:ahLst/>
          <a:cxnLst>
            <a:cxn ang="0">
              <a:pos x="connsiteX0" y="connsiteY0"/>
            </a:cxn>
            <a:cxn ang="0">
              <a:pos x="connsiteX1" y="connsiteY1"/>
            </a:cxn>
            <a:cxn ang="0">
              <a:pos x="connsiteX2" y="connsiteY2"/>
            </a:cxn>
          </a:cxnLst>
          <a:rect l="l" t="t" r="r" b="b"/>
          <a:pathLst>
            <a:path w="1209675" h="114299">
              <a:moveTo>
                <a:pt x="0" y="42862"/>
              </a:moveTo>
              <a:cubicBezTo>
                <a:pt x="203994" y="78580"/>
                <a:pt x="407988" y="114299"/>
                <a:pt x="609600" y="109537"/>
              </a:cubicBezTo>
              <a:cubicBezTo>
                <a:pt x="811212" y="104775"/>
                <a:pt x="1117600" y="0"/>
                <a:pt x="1209675" y="14287"/>
              </a:cubicBezTo>
            </a:path>
          </a:pathLst>
        </a:custGeom>
      </xdr:spPr>
      <xdr:style>
        <a:lnRef idx="2">
          <a:schemeClr val="dk1"/>
        </a:lnRef>
        <a:fillRef idx="0">
          <a:schemeClr val="dk1"/>
        </a:fillRef>
        <a:effectRef idx="1">
          <a:schemeClr val="dk1"/>
        </a:effectRef>
        <a:fontRef idx="minor">
          <a:schemeClr val="tx1"/>
        </a:fontRef>
      </xdr:style>
      <xdr:txBody>
        <a:bodyPr rtlCol="0" anchor="ctr"/>
        <a:lstStyle/>
        <a:p>
          <a:pPr algn="ctr"/>
          <a:endParaRPr lang="en-US" sz="1100"/>
        </a:p>
      </xdr:txBody>
    </xdr:sp>
    <xdr:clientData/>
  </xdr:twoCellAnchor>
  <xdr:twoCellAnchor>
    <xdr:from>
      <xdr:col>8</xdr:col>
      <xdr:colOff>284788</xdr:colOff>
      <xdr:row>434</xdr:row>
      <xdr:rowOff>23091</xdr:rowOff>
    </xdr:from>
    <xdr:to>
      <xdr:col>10</xdr:col>
      <xdr:colOff>374843</xdr:colOff>
      <xdr:row>435</xdr:row>
      <xdr:rowOff>9496</xdr:rowOff>
    </xdr:to>
    <xdr:sp macro="" textlink="">
      <xdr:nvSpPr>
        <xdr:cNvPr id="96" name="Freeform 1072">
          <a:extLst>
            <a:ext uri="{FF2B5EF4-FFF2-40B4-BE49-F238E27FC236}">
              <a16:creationId xmlns:a16="http://schemas.microsoft.com/office/drawing/2014/main" id="{00000000-0008-0000-0A00-000060000000}"/>
            </a:ext>
          </a:extLst>
        </xdr:cNvPr>
        <xdr:cNvSpPr/>
      </xdr:nvSpPr>
      <xdr:spPr>
        <a:xfrm>
          <a:off x="4812030" y="72952610"/>
          <a:ext cx="1093470" cy="151130"/>
        </a:xfrm>
        <a:custGeom>
          <a:avLst/>
          <a:gdLst>
            <a:gd name="connsiteX0" fmla="*/ 0 w 1219200"/>
            <a:gd name="connsiteY0" fmla="*/ 41275 h 176212"/>
            <a:gd name="connsiteX1" fmla="*/ 657225 w 1219200"/>
            <a:gd name="connsiteY1" fmla="*/ 174625 h 176212"/>
            <a:gd name="connsiteX2" fmla="*/ 1219200 w 1219200"/>
            <a:gd name="connsiteY2" fmla="*/ 31750 h 176212"/>
          </a:gdLst>
          <a:ahLst/>
          <a:cxnLst>
            <a:cxn ang="0">
              <a:pos x="connsiteX0" y="connsiteY0"/>
            </a:cxn>
            <a:cxn ang="0">
              <a:pos x="connsiteX1" y="connsiteY1"/>
            </a:cxn>
            <a:cxn ang="0">
              <a:pos x="connsiteX2" y="connsiteY2"/>
            </a:cxn>
          </a:cxnLst>
          <a:rect l="l" t="t" r="r" b="b"/>
          <a:pathLst>
            <a:path w="1219200" h="176212">
              <a:moveTo>
                <a:pt x="0" y="41275"/>
              </a:moveTo>
              <a:cubicBezTo>
                <a:pt x="227012" y="108743"/>
                <a:pt x="454025" y="176212"/>
                <a:pt x="657225" y="174625"/>
              </a:cubicBezTo>
              <a:cubicBezTo>
                <a:pt x="860425" y="173038"/>
                <a:pt x="1143000" y="0"/>
                <a:pt x="1219200" y="31750"/>
              </a:cubicBezTo>
            </a:path>
          </a:pathLst>
        </a:custGeom>
        <a:ln>
          <a:prstDash val="dash"/>
        </a:ln>
      </xdr:spPr>
      <xdr:style>
        <a:lnRef idx="2">
          <a:schemeClr val="dk1"/>
        </a:lnRef>
        <a:fillRef idx="0">
          <a:schemeClr val="dk1"/>
        </a:fillRef>
        <a:effectRef idx="1">
          <a:schemeClr val="dk1"/>
        </a:effectRef>
        <a:fontRef idx="minor">
          <a:schemeClr val="tx1"/>
        </a:fontRef>
      </xdr:style>
      <xdr:txBody>
        <a:bodyPr rtlCol="0" anchor="ctr"/>
        <a:lstStyle/>
        <a:p>
          <a:pPr marL="0" indent="0" algn="ctr"/>
          <a:endParaRPr lang="en-US" sz="1100">
            <a:solidFill>
              <a:schemeClr val="tx1"/>
            </a:solidFill>
            <a:latin typeface="+mn-lt"/>
            <a:ea typeface="+mn-ea"/>
            <a:cs typeface="+mn-cs"/>
          </a:endParaRPr>
        </a:p>
      </xdr:txBody>
    </xdr:sp>
    <xdr:clientData/>
  </xdr:twoCellAnchor>
  <xdr:oneCellAnchor>
    <xdr:from>
      <xdr:col>7</xdr:col>
      <xdr:colOff>212656</xdr:colOff>
      <xdr:row>435</xdr:row>
      <xdr:rowOff>140918</xdr:rowOff>
    </xdr:from>
    <xdr:ext cx="224509" cy="507924"/>
    <xdr:pic>
      <xdr:nvPicPr>
        <xdr:cNvPr id="97" name="Picture 96">
          <a:extLst>
            <a:ext uri="{FF2B5EF4-FFF2-40B4-BE49-F238E27FC236}">
              <a16:creationId xmlns:a16="http://schemas.microsoft.com/office/drawing/2014/main" id="{00000000-0008-0000-0A00-000061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rot="1800000" flipH="1">
          <a:off x="4237990" y="73235185"/>
          <a:ext cx="224790" cy="50800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xdr:from>
      <xdr:col>11</xdr:col>
      <xdr:colOff>123265</xdr:colOff>
      <xdr:row>436</xdr:row>
      <xdr:rowOff>11206</xdr:rowOff>
    </xdr:from>
    <xdr:to>
      <xdr:col>11</xdr:col>
      <xdr:colOff>212913</xdr:colOff>
      <xdr:row>436</xdr:row>
      <xdr:rowOff>156883</xdr:rowOff>
    </xdr:to>
    <xdr:sp macro="" textlink="">
      <xdr:nvSpPr>
        <xdr:cNvPr id="98" name="Curved Down Ribbon 1963">
          <a:extLst>
            <a:ext uri="{FF2B5EF4-FFF2-40B4-BE49-F238E27FC236}">
              <a16:creationId xmlns:a16="http://schemas.microsoft.com/office/drawing/2014/main" id="{00000000-0008-0000-0A00-000062000000}"/>
            </a:ext>
          </a:extLst>
        </xdr:cNvPr>
        <xdr:cNvSpPr/>
      </xdr:nvSpPr>
      <xdr:spPr>
        <a:xfrm>
          <a:off x="6155690" y="73273920"/>
          <a:ext cx="89535" cy="146050"/>
        </a:xfrm>
        <a:prstGeom prst="ellipseRibbon">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17</xdr:col>
      <xdr:colOff>0</xdr:colOff>
      <xdr:row>434</xdr:row>
      <xdr:rowOff>0</xdr:rowOff>
    </xdr:from>
    <xdr:to>
      <xdr:col>17</xdr:col>
      <xdr:colOff>609261</xdr:colOff>
      <xdr:row>435</xdr:row>
      <xdr:rowOff>95250</xdr:rowOff>
    </xdr:to>
    <xdr:sp macro="" textlink="">
      <xdr:nvSpPr>
        <xdr:cNvPr id="99" name="Isosceles Triangle 98">
          <a:extLst>
            <a:ext uri="{FF2B5EF4-FFF2-40B4-BE49-F238E27FC236}">
              <a16:creationId xmlns:a16="http://schemas.microsoft.com/office/drawing/2014/main" id="{00000000-0008-0000-0A00-000063000000}"/>
            </a:ext>
          </a:extLst>
        </xdr:cNvPr>
        <xdr:cNvSpPr/>
      </xdr:nvSpPr>
      <xdr:spPr>
        <a:xfrm>
          <a:off x="9042400" y="72929750"/>
          <a:ext cx="501650" cy="260350"/>
        </a:xfrm>
        <a:prstGeom prst="triangle">
          <a:avLst/>
        </a:prstGeom>
        <a:solidFill>
          <a:srgbClr val="00B0F0"/>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0</xdr:colOff>
      <xdr:row>437</xdr:row>
      <xdr:rowOff>0</xdr:rowOff>
    </xdr:from>
    <xdr:to>
      <xdr:col>17</xdr:col>
      <xdr:colOff>609261</xdr:colOff>
      <xdr:row>438</xdr:row>
      <xdr:rowOff>81642</xdr:rowOff>
    </xdr:to>
    <xdr:sp macro="" textlink="">
      <xdr:nvSpPr>
        <xdr:cNvPr id="100" name="Isosceles Triangle 99">
          <a:extLst>
            <a:ext uri="{FF2B5EF4-FFF2-40B4-BE49-F238E27FC236}">
              <a16:creationId xmlns:a16="http://schemas.microsoft.com/office/drawing/2014/main" id="{00000000-0008-0000-0A00-000064000000}"/>
            </a:ext>
          </a:extLst>
        </xdr:cNvPr>
        <xdr:cNvSpPr/>
      </xdr:nvSpPr>
      <xdr:spPr>
        <a:xfrm>
          <a:off x="9042400" y="73440925"/>
          <a:ext cx="501650" cy="26543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204108</xdr:colOff>
      <xdr:row>437</xdr:row>
      <xdr:rowOff>95250</xdr:rowOff>
    </xdr:from>
    <xdr:to>
      <xdr:col>17</xdr:col>
      <xdr:colOff>353787</xdr:colOff>
      <xdr:row>438</xdr:row>
      <xdr:rowOff>68035</xdr:rowOff>
    </xdr:to>
    <xdr:sp macro="" textlink="">
      <xdr:nvSpPr>
        <xdr:cNvPr id="101" name="Curved Right Arrow 2121">
          <a:extLst>
            <a:ext uri="{FF2B5EF4-FFF2-40B4-BE49-F238E27FC236}">
              <a16:creationId xmlns:a16="http://schemas.microsoft.com/office/drawing/2014/main" id="{00000000-0008-0000-0A00-000065000000}"/>
            </a:ext>
          </a:extLst>
        </xdr:cNvPr>
        <xdr:cNvSpPr/>
      </xdr:nvSpPr>
      <xdr:spPr>
        <a:xfrm>
          <a:off x="9246235" y="73536175"/>
          <a:ext cx="149860" cy="156845"/>
        </a:xfrm>
        <a:prstGeom prst="curvedRightArrow">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10</xdr:col>
      <xdr:colOff>244928</xdr:colOff>
      <xdr:row>435</xdr:row>
      <xdr:rowOff>13608</xdr:rowOff>
    </xdr:from>
    <xdr:to>
      <xdr:col>10</xdr:col>
      <xdr:colOff>381000</xdr:colOff>
      <xdr:row>435</xdr:row>
      <xdr:rowOff>149679</xdr:rowOff>
    </xdr:to>
    <xdr:sp macro="" textlink="">
      <xdr:nvSpPr>
        <xdr:cNvPr id="102" name="Flowchart: Connector 101">
          <a:extLst>
            <a:ext uri="{FF2B5EF4-FFF2-40B4-BE49-F238E27FC236}">
              <a16:creationId xmlns:a16="http://schemas.microsoft.com/office/drawing/2014/main" id="{00000000-0008-0000-0A00-000066000000}"/>
            </a:ext>
          </a:extLst>
        </xdr:cNvPr>
        <xdr:cNvSpPr/>
      </xdr:nvSpPr>
      <xdr:spPr>
        <a:xfrm>
          <a:off x="5775325" y="73108185"/>
          <a:ext cx="136525" cy="135890"/>
        </a:xfrm>
        <a:prstGeom prst="flowChartConnector">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10</xdr:col>
      <xdr:colOff>460385</xdr:colOff>
      <xdr:row>434</xdr:row>
      <xdr:rowOff>95250</xdr:rowOff>
    </xdr:from>
    <xdr:to>
      <xdr:col>11</xdr:col>
      <xdr:colOff>217714</xdr:colOff>
      <xdr:row>435</xdr:row>
      <xdr:rowOff>44130</xdr:rowOff>
    </xdr:to>
    <xdr:cxnSp macro="">
      <xdr:nvCxnSpPr>
        <xdr:cNvPr id="103" name="Straight Arrow Connector 102">
          <a:extLst>
            <a:ext uri="{FF2B5EF4-FFF2-40B4-BE49-F238E27FC236}">
              <a16:creationId xmlns:a16="http://schemas.microsoft.com/office/drawing/2014/main" id="{00000000-0008-0000-0A00-000067000000}"/>
            </a:ext>
          </a:extLst>
        </xdr:cNvPr>
        <xdr:cNvCxnSpPr>
          <a:endCxn id="94" idx="5"/>
        </xdr:cNvCxnSpPr>
      </xdr:nvCxnSpPr>
      <xdr:spPr>
        <a:xfrm flipH="1">
          <a:off x="5991225" y="73025000"/>
          <a:ext cx="258445" cy="11366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4572</xdr:colOff>
      <xdr:row>17</xdr:row>
      <xdr:rowOff>78146</xdr:rowOff>
    </xdr:from>
    <xdr:to>
      <xdr:col>3</xdr:col>
      <xdr:colOff>0</xdr:colOff>
      <xdr:row>18</xdr:row>
      <xdr:rowOff>173397</xdr:rowOff>
    </xdr:to>
    <xdr:sp macro="" textlink="">
      <xdr:nvSpPr>
        <xdr:cNvPr id="104" name="Isosceles Triangle 103">
          <a:extLst>
            <a:ext uri="{FF2B5EF4-FFF2-40B4-BE49-F238E27FC236}">
              <a16:creationId xmlns:a16="http://schemas.microsoft.com/office/drawing/2014/main" id="{00000000-0008-0000-0A00-000068000000}"/>
            </a:ext>
          </a:extLst>
        </xdr:cNvPr>
        <xdr:cNvSpPr/>
      </xdr:nvSpPr>
      <xdr:spPr>
        <a:xfrm>
          <a:off x="1287145" y="3183255"/>
          <a:ext cx="497205" cy="248920"/>
        </a:xfrm>
        <a:prstGeom prst="triangle">
          <a:avLst/>
        </a:prstGeom>
        <a:noFill/>
        <a:ln>
          <a:solidFill>
            <a:sysClr val="windowText" lastClr="000000"/>
          </a:solidFill>
        </a:ln>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199</xdr:colOff>
      <xdr:row>444</xdr:row>
      <xdr:rowOff>50269</xdr:rowOff>
    </xdr:from>
    <xdr:to>
      <xdr:col>4</xdr:col>
      <xdr:colOff>109057</xdr:colOff>
      <xdr:row>444</xdr:row>
      <xdr:rowOff>131915</xdr:rowOff>
    </xdr:to>
    <xdr:sp macro="" textlink="">
      <xdr:nvSpPr>
        <xdr:cNvPr id="105" name="Oval 104">
          <a:extLst>
            <a:ext uri="{FF2B5EF4-FFF2-40B4-BE49-F238E27FC236}">
              <a16:creationId xmlns:a16="http://schemas.microsoft.com/office/drawing/2014/main" id="{00000000-0008-0000-0A00-000069000000}"/>
            </a:ext>
          </a:extLst>
        </xdr:cNvPr>
        <xdr:cNvSpPr/>
      </xdr:nvSpPr>
      <xdr:spPr>
        <a:xfrm flipH="1">
          <a:off x="2520950" y="74675365"/>
          <a:ext cx="108585" cy="81280"/>
        </a:xfrm>
        <a:prstGeom prst="ellipse">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4</xdr:col>
      <xdr:colOff>152599</xdr:colOff>
      <xdr:row>445</xdr:row>
      <xdr:rowOff>45787</xdr:rowOff>
    </xdr:from>
    <xdr:to>
      <xdr:col>4</xdr:col>
      <xdr:colOff>261457</xdr:colOff>
      <xdr:row>445</xdr:row>
      <xdr:rowOff>127433</xdr:rowOff>
    </xdr:to>
    <xdr:sp macro="" textlink="">
      <xdr:nvSpPr>
        <xdr:cNvPr id="106" name="Oval 105">
          <a:extLst>
            <a:ext uri="{FF2B5EF4-FFF2-40B4-BE49-F238E27FC236}">
              <a16:creationId xmlns:a16="http://schemas.microsoft.com/office/drawing/2014/main" id="{00000000-0008-0000-0A00-00006A000000}"/>
            </a:ext>
          </a:extLst>
        </xdr:cNvPr>
        <xdr:cNvSpPr/>
      </xdr:nvSpPr>
      <xdr:spPr>
        <a:xfrm flipH="1">
          <a:off x="2673350" y="74829670"/>
          <a:ext cx="108585" cy="81280"/>
        </a:xfrm>
        <a:prstGeom prst="ellipse">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13</xdr:col>
      <xdr:colOff>497176</xdr:colOff>
      <xdr:row>41</xdr:row>
      <xdr:rowOff>59003</xdr:rowOff>
    </xdr:from>
    <xdr:to>
      <xdr:col>14</xdr:col>
      <xdr:colOff>492603</xdr:colOff>
      <xdr:row>42</xdr:row>
      <xdr:rowOff>148154</xdr:rowOff>
    </xdr:to>
    <xdr:sp macro="" textlink="">
      <xdr:nvSpPr>
        <xdr:cNvPr id="107" name="Isosceles Triangle 106">
          <a:extLst>
            <a:ext uri="{FF2B5EF4-FFF2-40B4-BE49-F238E27FC236}">
              <a16:creationId xmlns:a16="http://schemas.microsoft.com/office/drawing/2014/main" id="{00000000-0008-0000-0A00-00006B000000}"/>
            </a:ext>
          </a:extLst>
        </xdr:cNvPr>
        <xdr:cNvSpPr/>
      </xdr:nvSpPr>
      <xdr:spPr>
        <a:xfrm>
          <a:off x="7532370" y="7189470"/>
          <a:ext cx="497205" cy="24828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0</xdr:colOff>
      <xdr:row>49</xdr:row>
      <xdr:rowOff>67236</xdr:rowOff>
    </xdr:from>
    <xdr:to>
      <xdr:col>10</xdr:col>
      <xdr:colOff>600546</xdr:colOff>
      <xdr:row>50</xdr:row>
      <xdr:rowOff>162486</xdr:rowOff>
    </xdr:to>
    <xdr:sp macro="" textlink="">
      <xdr:nvSpPr>
        <xdr:cNvPr id="108" name="Isosceles Triangle 107">
          <a:extLst>
            <a:ext uri="{FF2B5EF4-FFF2-40B4-BE49-F238E27FC236}">
              <a16:creationId xmlns:a16="http://schemas.microsoft.com/office/drawing/2014/main" id="{00000000-0008-0000-0A00-00006C000000}"/>
            </a:ext>
          </a:extLst>
        </xdr:cNvPr>
        <xdr:cNvSpPr/>
      </xdr:nvSpPr>
      <xdr:spPr>
        <a:xfrm>
          <a:off x="5530850" y="8537575"/>
          <a:ext cx="501650" cy="2540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578793</xdr:colOff>
      <xdr:row>556</xdr:row>
      <xdr:rowOff>57736</xdr:rowOff>
    </xdr:from>
    <xdr:to>
      <xdr:col>14</xdr:col>
      <xdr:colOff>116151</xdr:colOff>
      <xdr:row>557</xdr:row>
      <xdr:rowOff>44129</xdr:rowOff>
    </xdr:to>
    <xdr:sp macro="" textlink="">
      <xdr:nvSpPr>
        <xdr:cNvPr id="109" name="Curved Right Arrow 320">
          <a:extLst>
            <a:ext uri="{FF2B5EF4-FFF2-40B4-BE49-F238E27FC236}">
              <a16:creationId xmlns:a16="http://schemas.microsoft.com/office/drawing/2014/main" id="{00000000-0008-0000-0A00-00006D000000}"/>
            </a:ext>
          </a:extLst>
        </xdr:cNvPr>
        <xdr:cNvSpPr/>
      </xdr:nvSpPr>
      <xdr:spPr>
        <a:xfrm>
          <a:off x="7537450" y="92471875"/>
          <a:ext cx="115570" cy="145415"/>
        </a:xfrm>
        <a:prstGeom prst="curvedRightArrow">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14</xdr:col>
      <xdr:colOff>118872</xdr:colOff>
      <xdr:row>557</xdr:row>
      <xdr:rowOff>46851</xdr:rowOff>
    </xdr:from>
    <xdr:to>
      <xdr:col>14</xdr:col>
      <xdr:colOff>268551</xdr:colOff>
      <xdr:row>558</xdr:row>
      <xdr:rowOff>33243</xdr:rowOff>
    </xdr:to>
    <xdr:sp macro="" textlink="">
      <xdr:nvSpPr>
        <xdr:cNvPr id="110" name="Curved Right Arrow 321">
          <a:extLst>
            <a:ext uri="{FF2B5EF4-FFF2-40B4-BE49-F238E27FC236}">
              <a16:creationId xmlns:a16="http://schemas.microsoft.com/office/drawing/2014/main" id="{00000000-0008-0000-0A00-00006E000000}"/>
            </a:ext>
          </a:extLst>
        </xdr:cNvPr>
        <xdr:cNvSpPr/>
      </xdr:nvSpPr>
      <xdr:spPr>
        <a:xfrm>
          <a:off x="7656195" y="92619830"/>
          <a:ext cx="149225" cy="145415"/>
        </a:xfrm>
        <a:prstGeom prst="curvedRightArrow">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14</xdr:col>
      <xdr:colOff>271272</xdr:colOff>
      <xdr:row>558</xdr:row>
      <xdr:rowOff>35965</xdr:rowOff>
    </xdr:from>
    <xdr:to>
      <xdr:col>14</xdr:col>
      <xdr:colOff>420951</xdr:colOff>
      <xdr:row>559</xdr:row>
      <xdr:rowOff>22357</xdr:rowOff>
    </xdr:to>
    <xdr:sp macro="" textlink="">
      <xdr:nvSpPr>
        <xdr:cNvPr id="111" name="Curved Right Arrow 322">
          <a:extLst>
            <a:ext uri="{FF2B5EF4-FFF2-40B4-BE49-F238E27FC236}">
              <a16:creationId xmlns:a16="http://schemas.microsoft.com/office/drawing/2014/main" id="{00000000-0008-0000-0A00-00006F000000}"/>
            </a:ext>
          </a:extLst>
        </xdr:cNvPr>
        <xdr:cNvSpPr/>
      </xdr:nvSpPr>
      <xdr:spPr>
        <a:xfrm>
          <a:off x="7808595" y="92767785"/>
          <a:ext cx="149225" cy="145415"/>
        </a:xfrm>
        <a:prstGeom prst="curvedRightArrow">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16</xdr:col>
      <xdr:colOff>11206</xdr:colOff>
      <xdr:row>41</xdr:row>
      <xdr:rowOff>78441</xdr:rowOff>
    </xdr:from>
    <xdr:to>
      <xdr:col>17</xdr:col>
      <xdr:colOff>6633</xdr:colOff>
      <xdr:row>43</xdr:row>
      <xdr:rowOff>5602</xdr:rowOff>
    </xdr:to>
    <xdr:sp macro="" textlink="">
      <xdr:nvSpPr>
        <xdr:cNvPr id="112" name="Isosceles Triangle 111">
          <a:extLst>
            <a:ext uri="{FF2B5EF4-FFF2-40B4-BE49-F238E27FC236}">
              <a16:creationId xmlns:a16="http://schemas.microsoft.com/office/drawing/2014/main" id="{00000000-0008-0000-0A00-000070000000}"/>
            </a:ext>
          </a:extLst>
        </xdr:cNvPr>
        <xdr:cNvSpPr/>
      </xdr:nvSpPr>
      <xdr:spPr>
        <a:xfrm>
          <a:off x="8551545" y="7209155"/>
          <a:ext cx="497205" cy="2540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52197</xdr:colOff>
      <xdr:row>519</xdr:row>
      <xdr:rowOff>123391</xdr:rowOff>
    </xdr:from>
    <xdr:to>
      <xdr:col>20</xdr:col>
      <xdr:colOff>188269</xdr:colOff>
      <xdr:row>520</xdr:row>
      <xdr:rowOff>92774</xdr:rowOff>
    </xdr:to>
    <xdr:sp macro="" textlink="">
      <xdr:nvSpPr>
        <xdr:cNvPr id="113" name="Flowchart: Connector 112">
          <a:extLst>
            <a:ext uri="{FF2B5EF4-FFF2-40B4-BE49-F238E27FC236}">
              <a16:creationId xmlns:a16="http://schemas.microsoft.com/office/drawing/2014/main" id="{00000000-0008-0000-0A00-000071000000}"/>
            </a:ext>
          </a:extLst>
        </xdr:cNvPr>
        <xdr:cNvSpPr/>
      </xdr:nvSpPr>
      <xdr:spPr>
        <a:xfrm>
          <a:off x="10599420" y="86664165"/>
          <a:ext cx="135890" cy="128270"/>
        </a:xfrm>
        <a:prstGeom prst="flowChartConnector">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18</xdr:col>
      <xdr:colOff>47434</xdr:colOff>
      <xdr:row>527</xdr:row>
      <xdr:rowOff>142441</xdr:rowOff>
    </xdr:from>
    <xdr:to>
      <xdr:col>18</xdr:col>
      <xdr:colOff>183506</xdr:colOff>
      <xdr:row>528</xdr:row>
      <xdr:rowOff>111824</xdr:rowOff>
    </xdr:to>
    <xdr:sp macro="" textlink="">
      <xdr:nvSpPr>
        <xdr:cNvPr id="114" name="Flowchart: Connector 113">
          <a:extLst>
            <a:ext uri="{FF2B5EF4-FFF2-40B4-BE49-F238E27FC236}">
              <a16:creationId xmlns:a16="http://schemas.microsoft.com/office/drawing/2014/main" id="{00000000-0008-0000-0A00-000072000000}"/>
            </a:ext>
          </a:extLst>
        </xdr:cNvPr>
        <xdr:cNvSpPr/>
      </xdr:nvSpPr>
      <xdr:spPr>
        <a:xfrm>
          <a:off x="9591040" y="87953215"/>
          <a:ext cx="135890" cy="128270"/>
        </a:xfrm>
        <a:prstGeom prst="flowChartConnector">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xdr:col>
      <xdr:colOff>4572</xdr:colOff>
      <xdr:row>66</xdr:row>
      <xdr:rowOff>78147</xdr:rowOff>
    </xdr:from>
    <xdr:to>
      <xdr:col>3</xdr:col>
      <xdr:colOff>0</xdr:colOff>
      <xdr:row>67</xdr:row>
      <xdr:rowOff>192447</xdr:rowOff>
    </xdr:to>
    <xdr:sp macro="" textlink="">
      <xdr:nvSpPr>
        <xdr:cNvPr id="115" name="Isosceles Triangle 114">
          <a:extLst>
            <a:ext uri="{FF2B5EF4-FFF2-40B4-BE49-F238E27FC236}">
              <a16:creationId xmlns:a16="http://schemas.microsoft.com/office/drawing/2014/main" id="{00000000-0008-0000-0A00-000073000000}"/>
            </a:ext>
          </a:extLst>
        </xdr:cNvPr>
        <xdr:cNvSpPr/>
      </xdr:nvSpPr>
      <xdr:spPr>
        <a:xfrm>
          <a:off x="1287145" y="113969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66</xdr:row>
      <xdr:rowOff>78147</xdr:rowOff>
    </xdr:from>
    <xdr:to>
      <xdr:col>7</xdr:col>
      <xdr:colOff>0</xdr:colOff>
      <xdr:row>67</xdr:row>
      <xdr:rowOff>192447</xdr:rowOff>
    </xdr:to>
    <xdr:sp macro="" textlink="">
      <xdr:nvSpPr>
        <xdr:cNvPr id="116" name="Isosceles Triangle 115">
          <a:extLst>
            <a:ext uri="{FF2B5EF4-FFF2-40B4-BE49-F238E27FC236}">
              <a16:creationId xmlns:a16="http://schemas.microsoft.com/office/drawing/2014/main" id="{00000000-0008-0000-0A00-000074000000}"/>
            </a:ext>
          </a:extLst>
        </xdr:cNvPr>
        <xdr:cNvSpPr/>
      </xdr:nvSpPr>
      <xdr:spPr>
        <a:xfrm>
          <a:off x="35286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66</xdr:row>
      <xdr:rowOff>78147</xdr:rowOff>
    </xdr:from>
    <xdr:to>
      <xdr:col>9</xdr:col>
      <xdr:colOff>0</xdr:colOff>
      <xdr:row>67</xdr:row>
      <xdr:rowOff>192447</xdr:rowOff>
    </xdr:to>
    <xdr:sp macro="" textlink="">
      <xdr:nvSpPr>
        <xdr:cNvPr id="117" name="Isosceles Triangle 116">
          <a:extLst>
            <a:ext uri="{FF2B5EF4-FFF2-40B4-BE49-F238E27FC236}">
              <a16:creationId xmlns:a16="http://schemas.microsoft.com/office/drawing/2014/main" id="{00000000-0008-0000-0A00-000075000000}"/>
            </a:ext>
          </a:extLst>
        </xdr:cNvPr>
        <xdr:cNvSpPr/>
      </xdr:nvSpPr>
      <xdr:spPr>
        <a:xfrm>
          <a:off x="45319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66</xdr:row>
      <xdr:rowOff>78147</xdr:rowOff>
    </xdr:from>
    <xdr:to>
      <xdr:col>13</xdr:col>
      <xdr:colOff>0</xdr:colOff>
      <xdr:row>67</xdr:row>
      <xdr:rowOff>192447</xdr:rowOff>
    </xdr:to>
    <xdr:sp macro="" textlink="">
      <xdr:nvSpPr>
        <xdr:cNvPr id="118" name="Isosceles Triangle 117">
          <a:extLst>
            <a:ext uri="{FF2B5EF4-FFF2-40B4-BE49-F238E27FC236}">
              <a16:creationId xmlns:a16="http://schemas.microsoft.com/office/drawing/2014/main" id="{00000000-0008-0000-0A00-000076000000}"/>
            </a:ext>
          </a:extLst>
        </xdr:cNvPr>
        <xdr:cNvSpPr/>
      </xdr:nvSpPr>
      <xdr:spPr>
        <a:xfrm>
          <a:off x="65385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66</xdr:row>
      <xdr:rowOff>78147</xdr:rowOff>
    </xdr:from>
    <xdr:to>
      <xdr:col>15</xdr:col>
      <xdr:colOff>0</xdr:colOff>
      <xdr:row>67</xdr:row>
      <xdr:rowOff>192447</xdr:rowOff>
    </xdr:to>
    <xdr:sp macro="" textlink="">
      <xdr:nvSpPr>
        <xdr:cNvPr id="119" name="Isosceles Triangle 118">
          <a:extLst>
            <a:ext uri="{FF2B5EF4-FFF2-40B4-BE49-F238E27FC236}">
              <a16:creationId xmlns:a16="http://schemas.microsoft.com/office/drawing/2014/main" id="{00000000-0008-0000-0A00-000077000000}"/>
            </a:ext>
          </a:extLst>
        </xdr:cNvPr>
        <xdr:cNvSpPr/>
      </xdr:nvSpPr>
      <xdr:spPr>
        <a:xfrm>
          <a:off x="75418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66</xdr:row>
      <xdr:rowOff>78147</xdr:rowOff>
    </xdr:from>
    <xdr:to>
      <xdr:col>17</xdr:col>
      <xdr:colOff>0</xdr:colOff>
      <xdr:row>67</xdr:row>
      <xdr:rowOff>192447</xdr:rowOff>
    </xdr:to>
    <xdr:sp macro="" textlink="">
      <xdr:nvSpPr>
        <xdr:cNvPr id="120" name="Isosceles Triangle 119">
          <a:extLst>
            <a:ext uri="{FF2B5EF4-FFF2-40B4-BE49-F238E27FC236}">
              <a16:creationId xmlns:a16="http://schemas.microsoft.com/office/drawing/2014/main" id="{00000000-0008-0000-0A00-000078000000}"/>
            </a:ext>
          </a:extLst>
        </xdr:cNvPr>
        <xdr:cNvSpPr/>
      </xdr:nvSpPr>
      <xdr:spPr>
        <a:xfrm>
          <a:off x="8545195" y="113969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66</xdr:row>
      <xdr:rowOff>78147</xdr:rowOff>
    </xdr:from>
    <xdr:to>
      <xdr:col>21</xdr:col>
      <xdr:colOff>0</xdr:colOff>
      <xdr:row>67</xdr:row>
      <xdr:rowOff>192447</xdr:rowOff>
    </xdr:to>
    <xdr:sp macro="" textlink="">
      <xdr:nvSpPr>
        <xdr:cNvPr id="121" name="Isosceles Triangle 120">
          <a:extLst>
            <a:ext uri="{FF2B5EF4-FFF2-40B4-BE49-F238E27FC236}">
              <a16:creationId xmlns:a16="http://schemas.microsoft.com/office/drawing/2014/main" id="{00000000-0008-0000-0A00-000079000000}"/>
            </a:ext>
          </a:extLst>
        </xdr:cNvPr>
        <xdr:cNvSpPr/>
      </xdr:nvSpPr>
      <xdr:spPr>
        <a:xfrm>
          <a:off x="105517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66</xdr:row>
      <xdr:rowOff>78147</xdr:rowOff>
    </xdr:from>
    <xdr:to>
      <xdr:col>3</xdr:col>
      <xdr:colOff>0</xdr:colOff>
      <xdr:row>67</xdr:row>
      <xdr:rowOff>192447</xdr:rowOff>
    </xdr:to>
    <xdr:sp macro="" textlink="">
      <xdr:nvSpPr>
        <xdr:cNvPr id="122" name="Isosceles Triangle 121">
          <a:extLst>
            <a:ext uri="{FF2B5EF4-FFF2-40B4-BE49-F238E27FC236}">
              <a16:creationId xmlns:a16="http://schemas.microsoft.com/office/drawing/2014/main" id="{00000000-0008-0000-0A00-00007A000000}"/>
            </a:ext>
          </a:extLst>
        </xdr:cNvPr>
        <xdr:cNvSpPr/>
      </xdr:nvSpPr>
      <xdr:spPr>
        <a:xfrm>
          <a:off x="1287145" y="113969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66</xdr:row>
      <xdr:rowOff>78147</xdr:rowOff>
    </xdr:from>
    <xdr:to>
      <xdr:col>5</xdr:col>
      <xdr:colOff>0</xdr:colOff>
      <xdr:row>67</xdr:row>
      <xdr:rowOff>192447</xdr:rowOff>
    </xdr:to>
    <xdr:sp macro="" textlink="">
      <xdr:nvSpPr>
        <xdr:cNvPr id="123" name="Isosceles Triangle 122">
          <a:extLst>
            <a:ext uri="{FF2B5EF4-FFF2-40B4-BE49-F238E27FC236}">
              <a16:creationId xmlns:a16="http://schemas.microsoft.com/office/drawing/2014/main" id="{00000000-0008-0000-0A00-00007B000000}"/>
            </a:ext>
          </a:extLst>
        </xdr:cNvPr>
        <xdr:cNvSpPr/>
      </xdr:nvSpPr>
      <xdr:spPr>
        <a:xfrm>
          <a:off x="25253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66</xdr:row>
      <xdr:rowOff>78147</xdr:rowOff>
    </xdr:from>
    <xdr:to>
      <xdr:col>3</xdr:col>
      <xdr:colOff>0</xdr:colOff>
      <xdr:row>67</xdr:row>
      <xdr:rowOff>192447</xdr:rowOff>
    </xdr:to>
    <xdr:sp macro="" textlink="">
      <xdr:nvSpPr>
        <xdr:cNvPr id="124" name="Isosceles Triangle 123">
          <a:extLst>
            <a:ext uri="{FF2B5EF4-FFF2-40B4-BE49-F238E27FC236}">
              <a16:creationId xmlns:a16="http://schemas.microsoft.com/office/drawing/2014/main" id="{00000000-0008-0000-0A00-00007C000000}"/>
            </a:ext>
          </a:extLst>
        </xdr:cNvPr>
        <xdr:cNvSpPr/>
      </xdr:nvSpPr>
      <xdr:spPr>
        <a:xfrm>
          <a:off x="128714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66</xdr:row>
      <xdr:rowOff>78147</xdr:rowOff>
    </xdr:from>
    <xdr:to>
      <xdr:col>17</xdr:col>
      <xdr:colOff>0</xdr:colOff>
      <xdr:row>67</xdr:row>
      <xdr:rowOff>192447</xdr:rowOff>
    </xdr:to>
    <xdr:sp macro="" textlink="">
      <xdr:nvSpPr>
        <xdr:cNvPr id="125" name="Isosceles Triangle 124">
          <a:extLst>
            <a:ext uri="{FF2B5EF4-FFF2-40B4-BE49-F238E27FC236}">
              <a16:creationId xmlns:a16="http://schemas.microsoft.com/office/drawing/2014/main" id="{00000000-0008-0000-0A00-00007D000000}"/>
            </a:ext>
          </a:extLst>
        </xdr:cNvPr>
        <xdr:cNvSpPr/>
      </xdr:nvSpPr>
      <xdr:spPr>
        <a:xfrm>
          <a:off x="85451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66</xdr:row>
      <xdr:rowOff>78147</xdr:rowOff>
    </xdr:from>
    <xdr:to>
      <xdr:col>19</xdr:col>
      <xdr:colOff>0</xdr:colOff>
      <xdr:row>67</xdr:row>
      <xdr:rowOff>192447</xdr:rowOff>
    </xdr:to>
    <xdr:sp macro="" textlink="">
      <xdr:nvSpPr>
        <xdr:cNvPr id="126" name="Isosceles Triangle 125">
          <a:extLst>
            <a:ext uri="{FF2B5EF4-FFF2-40B4-BE49-F238E27FC236}">
              <a16:creationId xmlns:a16="http://schemas.microsoft.com/office/drawing/2014/main" id="{00000000-0008-0000-0A00-00007E000000}"/>
            </a:ext>
          </a:extLst>
        </xdr:cNvPr>
        <xdr:cNvSpPr/>
      </xdr:nvSpPr>
      <xdr:spPr>
        <a:xfrm>
          <a:off x="95484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75</xdr:row>
      <xdr:rowOff>78147</xdr:rowOff>
    </xdr:from>
    <xdr:to>
      <xdr:col>3</xdr:col>
      <xdr:colOff>0</xdr:colOff>
      <xdr:row>76</xdr:row>
      <xdr:rowOff>192447</xdr:rowOff>
    </xdr:to>
    <xdr:sp macro="" textlink="">
      <xdr:nvSpPr>
        <xdr:cNvPr id="127" name="Isosceles Triangle 126">
          <a:extLst>
            <a:ext uri="{FF2B5EF4-FFF2-40B4-BE49-F238E27FC236}">
              <a16:creationId xmlns:a16="http://schemas.microsoft.com/office/drawing/2014/main" id="{00000000-0008-0000-0A00-00007F000000}"/>
            </a:ext>
          </a:extLst>
        </xdr:cNvPr>
        <xdr:cNvSpPr/>
      </xdr:nvSpPr>
      <xdr:spPr>
        <a:xfrm>
          <a:off x="1287145" y="128955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75</xdr:row>
      <xdr:rowOff>78147</xdr:rowOff>
    </xdr:from>
    <xdr:to>
      <xdr:col>7</xdr:col>
      <xdr:colOff>0</xdr:colOff>
      <xdr:row>76</xdr:row>
      <xdr:rowOff>192447</xdr:rowOff>
    </xdr:to>
    <xdr:sp macro="" textlink="">
      <xdr:nvSpPr>
        <xdr:cNvPr id="128" name="Isosceles Triangle 127">
          <a:extLst>
            <a:ext uri="{FF2B5EF4-FFF2-40B4-BE49-F238E27FC236}">
              <a16:creationId xmlns:a16="http://schemas.microsoft.com/office/drawing/2014/main" id="{00000000-0008-0000-0A00-000080000000}"/>
            </a:ext>
          </a:extLst>
        </xdr:cNvPr>
        <xdr:cNvSpPr/>
      </xdr:nvSpPr>
      <xdr:spPr>
        <a:xfrm>
          <a:off x="35286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75</xdr:row>
      <xdr:rowOff>78147</xdr:rowOff>
    </xdr:from>
    <xdr:to>
      <xdr:col>9</xdr:col>
      <xdr:colOff>0</xdr:colOff>
      <xdr:row>76</xdr:row>
      <xdr:rowOff>192447</xdr:rowOff>
    </xdr:to>
    <xdr:sp macro="" textlink="">
      <xdr:nvSpPr>
        <xdr:cNvPr id="129" name="Isosceles Triangle 128">
          <a:extLst>
            <a:ext uri="{FF2B5EF4-FFF2-40B4-BE49-F238E27FC236}">
              <a16:creationId xmlns:a16="http://schemas.microsoft.com/office/drawing/2014/main" id="{00000000-0008-0000-0A00-000081000000}"/>
            </a:ext>
          </a:extLst>
        </xdr:cNvPr>
        <xdr:cNvSpPr/>
      </xdr:nvSpPr>
      <xdr:spPr>
        <a:xfrm>
          <a:off x="45319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75</xdr:row>
      <xdr:rowOff>78147</xdr:rowOff>
    </xdr:from>
    <xdr:to>
      <xdr:col>11</xdr:col>
      <xdr:colOff>0</xdr:colOff>
      <xdr:row>76</xdr:row>
      <xdr:rowOff>192447</xdr:rowOff>
    </xdr:to>
    <xdr:sp macro="" textlink="">
      <xdr:nvSpPr>
        <xdr:cNvPr id="130" name="Isosceles Triangle 129">
          <a:extLst>
            <a:ext uri="{FF2B5EF4-FFF2-40B4-BE49-F238E27FC236}">
              <a16:creationId xmlns:a16="http://schemas.microsoft.com/office/drawing/2014/main" id="{00000000-0008-0000-0A00-000082000000}"/>
            </a:ext>
          </a:extLst>
        </xdr:cNvPr>
        <xdr:cNvSpPr/>
      </xdr:nvSpPr>
      <xdr:spPr>
        <a:xfrm>
          <a:off x="55352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75</xdr:row>
      <xdr:rowOff>78147</xdr:rowOff>
    </xdr:from>
    <xdr:to>
      <xdr:col>13</xdr:col>
      <xdr:colOff>0</xdr:colOff>
      <xdr:row>76</xdr:row>
      <xdr:rowOff>192447</xdr:rowOff>
    </xdr:to>
    <xdr:sp macro="" textlink="">
      <xdr:nvSpPr>
        <xdr:cNvPr id="131" name="Isosceles Triangle 130">
          <a:extLst>
            <a:ext uri="{FF2B5EF4-FFF2-40B4-BE49-F238E27FC236}">
              <a16:creationId xmlns:a16="http://schemas.microsoft.com/office/drawing/2014/main" id="{00000000-0008-0000-0A00-000083000000}"/>
            </a:ext>
          </a:extLst>
        </xdr:cNvPr>
        <xdr:cNvSpPr/>
      </xdr:nvSpPr>
      <xdr:spPr>
        <a:xfrm>
          <a:off x="65385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75</xdr:row>
      <xdr:rowOff>78147</xdr:rowOff>
    </xdr:from>
    <xdr:to>
      <xdr:col>15</xdr:col>
      <xdr:colOff>0</xdr:colOff>
      <xdr:row>76</xdr:row>
      <xdr:rowOff>192447</xdr:rowOff>
    </xdr:to>
    <xdr:sp macro="" textlink="">
      <xdr:nvSpPr>
        <xdr:cNvPr id="132" name="Isosceles Triangle 131">
          <a:extLst>
            <a:ext uri="{FF2B5EF4-FFF2-40B4-BE49-F238E27FC236}">
              <a16:creationId xmlns:a16="http://schemas.microsoft.com/office/drawing/2014/main" id="{00000000-0008-0000-0A00-000084000000}"/>
            </a:ext>
          </a:extLst>
        </xdr:cNvPr>
        <xdr:cNvSpPr/>
      </xdr:nvSpPr>
      <xdr:spPr>
        <a:xfrm>
          <a:off x="75418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75</xdr:row>
      <xdr:rowOff>78147</xdr:rowOff>
    </xdr:from>
    <xdr:to>
      <xdr:col>17</xdr:col>
      <xdr:colOff>0</xdr:colOff>
      <xdr:row>76</xdr:row>
      <xdr:rowOff>192447</xdr:rowOff>
    </xdr:to>
    <xdr:sp macro="" textlink="">
      <xdr:nvSpPr>
        <xdr:cNvPr id="133" name="Isosceles Triangle 132">
          <a:extLst>
            <a:ext uri="{FF2B5EF4-FFF2-40B4-BE49-F238E27FC236}">
              <a16:creationId xmlns:a16="http://schemas.microsoft.com/office/drawing/2014/main" id="{00000000-0008-0000-0A00-000085000000}"/>
            </a:ext>
          </a:extLst>
        </xdr:cNvPr>
        <xdr:cNvSpPr/>
      </xdr:nvSpPr>
      <xdr:spPr>
        <a:xfrm>
          <a:off x="8545195" y="128955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75</xdr:row>
      <xdr:rowOff>78147</xdr:rowOff>
    </xdr:from>
    <xdr:to>
      <xdr:col>21</xdr:col>
      <xdr:colOff>0</xdr:colOff>
      <xdr:row>76</xdr:row>
      <xdr:rowOff>192447</xdr:rowOff>
    </xdr:to>
    <xdr:sp macro="" textlink="">
      <xdr:nvSpPr>
        <xdr:cNvPr id="134" name="Isosceles Triangle 133">
          <a:extLst>
            <a:ext uri="{FF2B5EF4-FFF2-40B4-BE49-F238E27FC236}">
              <a16:creationId xmlns:a16="http://schemas.microsoft.com/office/drawing/2014/main" id="{00000000-0008-0000-0A00-000086000000}"/>
            </a:ext>
          </a:extLst>
        </xdr:cNvPr>
        <xdr:cNvSpPr/>
      </xdr:nvSpPr>
      <xdr:spPr>
        <a:xfrm>
          <a:off x="105517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75</xdr:row>
      <xdr:rowOff>78147</xdr:rowOff>
    </xdr:from>
    <xdr:to>
      <xdr:col>3</xdr:col>
      <xdr:colOff>0</xdr:colOff>
      <xdr:row>76</xdr:row>
      <xdr:rowOff>192447</xdr:rowOff>
    </xdr:to>
    <xdr:sp macro="" textlink="">
      <xdr:nvSpPr>
        <xdr:cNvPr id="135" name="Isosceles Triangle 134">
          <a:extLst>
            <a:ext uri="{FF2B5EF4-FFF2-40B4-BE49-F238E27FC236}">
              <a16:creationId xmlns:a16="http://schemas.microsoft.com/office/drawing/2014/main" id="{00000000-0008-0000-0A00-000087000000}"/>
            </a:ext>
          </a:extLst>
        </xdr:cNvPr>
        <xdr:cNvSpPr/>
      </xdr:nvSpPr>
      <xdr:spPr>
        <a:xfrm>
          <a:off x="1287145" y="128955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75</xdr:row>
      <xdr:rowOff>78147</xdr:rowOff>
    </xdr:from>
    <xdr:to>
      <xdr:col>5</xdr:col>
      <xdr:colOff>0</xdr:colOff>
      <xdr:row>76</xdr:row>
      <xdr:rowOff>192447</xdr:rowOff>
    </xdr:to>
    <xdr:sp macro="" textlink="">
      <xdr:nvSpPr>
        <xdr:cNvPr id="136" name="Isosceles Triangle 135">
          <a:extLst>
            <a:ext uri="{FF2B5EF4-FFF2-40B4-BE49-F238E27FC236}">
              <a16:creationId xmlns:a16="http://schemas.microsoft.com/office/drawing/2014/main" id="{00000000-0008-0000-0A00-000088000000}"/>
            </a:ext>
          </a:extLst>
        </xdr:cNvPr>
        <xdr:cNvSpPr/>
      </xdr:nvSpPr>
      <xdr:spPr>
        <a:xfrm>
          <a:off x="25253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75</xdr:row>
      <xdr:rowOff>78147</xdr:rowOff>
    </xdr:from>
    <xdr:to>
      <xdr:col>3</xdr:col>
      <xdr:colOff>0</xdr:colOff>
      <xdr:row>76</xdr:row>
      <xdr:rowOff>192447</xdr:rowOff>
    </xdr:to>
    <xdr:sp macro="" textlink="">
      <xdr:nvSpPr>
        <xdr:cNvPr id="137" name="Isosceles Triangle 136">
          <a:extLst>
            <a:ext uri="{FF2B5EF4-FFF2-40B4-BE49-F238E27FC236}">
              <a16:creationId xmlns:a16="http://schemas.microsoft.com/office/drawing/2014/main" id="{00000000-0008-0000-0A00-000089000000}"/>
            </a:ext>
          </a:extLst>
        </xdr:cNvPr>
        <xdr:cNvSpPr/>
      </xdr:nvSpPr>
      <xdr:spPr>
        <a:xfrm>
          <a:off x="128714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75</xdr:row>
      <xdr:rowOff>78147</xdr:rowOff>
    </xdr:from>
    <xdr:to>
      <xdr:col>17</xdr:col>
      <xdr:colOff>0</xdr:colOff>
      <xdr:row>76</xdr:row>
      <xdr:rowOff>192447</xdr:rowOff>
    </xdr:to>
    <xdr:sp macro="" textlink="">
      <xdr:nvSpPr>
        <xdr:cNvPr id="138" name="Isosceles Triangle 137">
          <a:extLst>
            <a:ext uri="{FF2B5EF4-FFF2-40B4-BE49-F238E27FC236}">
              <a16:creationId xmlns:a16="http://schemas.microsoft.com/office/drawing/2014/main" id="{00000000-0008-0000-0A00-00008A000000}"/>
            </a:ext>
          </a:extLst>
        </xdr:cNvPr>
        <xdr:cNvSpPr/>
      </xdr:nvSpPr>
      <xdr:spPr>
        <a:xfrm>
          <a:off x="85451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75</xdr:row>
      <xdr:rowOff>78147</xdr:rowOff>
    </xdr:from>
    <xdr:to>
      <xdr:col>19</xdr:col>
      <xdr:colOff>0</xdr:colOff>
      <xdr:row>76</xdr:row>
      <xdr:rowOff>192447</xdr:rowOff>
    </xdr:to>
    <xdr:sp macro="" textlink="">
      <xdr:nvSpPr>
        <xdr:cNvPr id="139" name="Isosceles Triangle 138">
          <a:extLst>
            <a:ext uri="{FF2B5EF4-FFF2-40B4-BE49-F238E27FC236}">
              <a16:creationId xmlns:a16="http://schemas.microsoft.com/office/drawing/2014/main" id="{00000000-0008-0000-0A00-00008B000000}"/>
            </a:ext>
          </a:extLst>
        </xdr:cNvPr>
        <xdr:cNvSpPr/>
      </xdr:nvSpPr>
      <xdr:spPr>
        <a:xfrm>
          <a:off x="95484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84</xdr:row>
      <xdr:rowOff>78147</xdr:rowOff>
    </xdr:from>
    <xdr:to>
      <xdr:col>3</xdr:col>
      <xdr:colOff>0</xdr:colOff>
      <xdr:row>85</xdr:row>
      <xdr:rowOff>192447</xdr:rowOff>
    </xdr:to>
    <xdr:sp macro="" textlink="">
      <xdr:nvSpPr>
        <xdr:cNvPr id="140" name="Isosceles Triangle 139">
          <a:extLst>
            <a:ext uri="{FF2B5EF4-FFF2-40B4-BE49-F238E27FC236}">
              <a16:creationId xmlns:a16="http://schemas.microsoft.com/office/drawing/2014/main" id="{00000000-0008-0000-0A00-00008C000000}"/>
            </a:ext>
          </a:extLst>
        </xdr:cNvPr>
        <xdr:cNvSpPr/>
      </xdr:nvSpPr>
      <xdr:spPr>
        <a:xfrm>
          <a:off x="1287145" y="144005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84</xdr:row>
      <xdr:rowOff>78147</xdr:rowOff>
    </xdr:from>
    <xdr:to>
      <xdr:col>7</xdr:col>
      <xdr:colOff>0</xdr:colOff>
      <xdr:row>85</xdr:row>
      <xdr:rowOff>192447</xdr:rowOff>
    </xdr:to>
    <xdr:sp macro="" textlink="">
      <xdr:nvSpPr>
        <xdr:cNvPr id="141" name="Isosceles Triangle 140">
          <a:extLst>
            <a:ext uri="{FF2B5EF4-FFF2-40B4-BE49-F238E27FC236}">
              <a16:creationId xmlns:a16="http://schemas.microsoft.com/office/drawing/2014/main" id="{00000000-0008-0000-0A00-00008D000000}"/>
            </a:ext>
          </a:extLst>
        </xdr:cNvPr>
        <xdr:cNvSpPr/>
      </xdr:nvSpPr>
      <xdr:spPr>
        <a:xfrm>
          <a:off x="35286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84</xdr:row>
      <xdr:rowOff>78147</xdr:rowOff>
    </xdr:from>
    <xdr:to>
      <xdr:col>9</xdr:col>
      <xdr:colOff>0</xdr:colOff>
      <xdr:row>85</xdr:row>
      <xdr:rowOff>192447</xdr:rowOff>
    </xdr:to>
    <xdr:sp macro="" textlink="">
      <xdr:nvSpPr>
        <xdr:cNvPr id="142" name="Isosceles Triangle 141">
          <a:extLst>
            <a:ext uri="{FF2B5EF4-FFF2-40B4-BE49-F238E27FC236}">
              <a16:creationId xmlns:a16="http://schemas.microsoft.com/office/drawing/2014/main" id="{00000000-0008-0000-0A00-00008E000000}"/>
            </a:ext>
          </a:extLst>
        </xdr:cNvPr>
        <xdr:cNvSpPr/>
      </xdr:nvSpPr>
      <xdr:spPr>
        <a:xfrm>
          <a:off x="45319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84</xdr:row>
      <xdr:rowOff>78147</xdr:rowOff>
    </xdr:from>
    <xdr:to>
      <xdr:col>11</xdr:col>
      <xdr:colOff>0</xdr:colOff>
      <xdr:row>85</xdr:row>
      <xdr:rowOff>192447</xdr:rowOff>
    </xdr:to>
    <xdr:sp macro="" textlink="">
      <xdr:nvSpPr>
        <xdr:cNvPr id="143" name="Isosceles Triangle 142">
          <a:extLst>
            <a:ext uri="{FF2B5EF4-FFF2-40B4-BE49-F238E27FC236}">
              <a16:creationId xmlns:a16="http://schemas.microsoft.com/office/drawing/2014/main" id="{00000000-0008-0000-0A00-00008F000000}"/>
            </a:ext>
          </a:extLst>
        </xdr:cNvPr>
        <xdr:cNvSpPr/>
      </xdr:nvSpPr>
      <xdr:spPr>
        <a:xfrm>
          <a:off x="55352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84</xdr:row>
      <xdr:rowOff>78147</xdr:rowOff>
    </xdr:from>
    <xdr:to>
      <xdr:col>13</xdr:col>
      <xdr:colOff>0</xdr:colOff>
      <xdr:row>85</xdr:row>
      <xdr:rowOff>192447</xdr:rowOff>
    </xdr:to>
    <xdr:sp macro="" textlink="">
      <xdr:nvSpPr>
        <xdr:cNvPr id="144" name="Isosceles Triangle 143">
          <a:extLst>
            <a:ext uri="{FF2B5EF4-FFF2-40B4-BE49-F238E27FC236}">
              <a16:creationId xmlns:a16="http://schemas.microsoft.com/office/drawing/2014/main" id="{00000000-0008-0000-0A00-000090000000}"/>
            </a:ext>
          </a:extLst>
        </xdr:cNvPr>
        <xdr:cNvSpPr/>
      </xdr:nvSpPr>
      <xdr:spPr>
        <a:xfrm>
          <a:off x="65385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84</xdr:row>
      <xdr:rowOff>78147</xdr:rowOff>
    </xdr:from>
    <xdr:to>
      <xdr:col>15</xdr:col>
      <xdr:colOff>0</xdr:colOff>
      <xdr:row>85</xdr:row>
      <xdr:rowOff>192447</xdr:rowOff>
    </xdr:to>
    <xdr:sp macro="" textlink="">
      <xdr:nvSpPr>
        <xdr:cNvPr id="145" name="Isosceles Triangle 144">
          <a:extLst>
            <a:ext uri="{FF2B5EF4-FFF2-40B4-BE49-F238E27FC236}">
              <a16:creationId xmlns:a16="http://schemas.microsoft.com/office/drawing/2014/main" id="{00000000-0008-0000-0A00-000091000000}"/>
            </a:ext>
          </a:extLst>
        </xdr:cNvPr>
        <xdr:cNvSpPr/>
      </xdr:nvSpPr>
      <xdr:spPr>
        <a:xfrm>
          <a:off x="75418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84</xdr:row>
      <xdr:rowOff>90053</xdr:rowOff>
    </xdr:from>
    <xdr:to>
      <xdr:col>17</xdr:col>
      <xdr:colOff>0</xdr:colOff>
      <xdr:row>86</xdr:row>
      <xdr:rowOff>18616</xdr:rowOff>
    </xdr:to>
    <xdr:sp macro="" textlink="">
      <xdr:nvSpPr>
        <xdr:cNvPr id="146" name="Isosceles Triangle 145">
          <a:extLst>
            <a:ext uri="{FF2B5EF4-FFF2-40B4-BE49-F238E27FC236}">
              <a16:creationId xmlns:a16="http://schemas.microsoft.com/office/drawing/2014/main" id="{00000000-0008-0000-0A00-000092000000}"/>
            </a:ext>
          </a:extLst>
        </xdr:cNvPr>
        <xdr:cNvSpPr/>
      </xdr:nvSpPr>
      <xdr:spPr>
        <a:xfrm>
          <a:off x="8545195" y="14411960"/>
          <a:ext cx="497205" cy="255905"/>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84</xdr:row>
      <xdr:rowOff>78147</xdr:rowOff>
    </xdr:from>
    <xdr:to>
      <xdr:col>21</xdr:col>
      <xdr:colOff>0</xdr:colOff>
      <xdr:row>85</xdr:row>
      <xdr:rowOff>192447</xdr:rowOff>
    </xdr:to>
    <xdr:sp macro="" textlink="">
      <xdr:nvSpPr>
        <xdr:cNvPr id="147" name="Isosceles Triangle 146">
          <a:extLst>
            <a:ext uri="{FF2B5EF4-FFF2-40B4-BE49-F238E27FC236}">
              <a16:creationId xmlns:a16="http://schemas.microsoft.com/office/drawing/2014/main" id="{00000000-0008-0000-0A00-000093000000}"/>
            </a:ext>
          </a:extLst>
        </xdr:cNvPr>
        <xdr:cNvSpPr/>
      </xdr:nvSpPr>
      <xdr:spPr>
        <a:xfrm>
          <a:off x="105517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84</xdr:row>
      <xdr:rowOff>78147</xdr:rowOff>
    </xdr:from>
    <xdr:to>
      <xdr:col>3</xdr:col>
      <xdr:colOff>0</xdr:colOff>
      <xdr:row>85</xdr:row>
      <xdr:rowOff>192447</xdr:rowOff>
    </xdr:to>
    <xdr:sp macro="" textlink="">
      <xdr:nvSpPr>
        <xdr:cNvPr id="148" name="Isosceles Triangle 147">
          <a:extLst>
            <a:ext uri="{FF2B5EF4-FFF2-40B4-BE49-F238E27FC236}">
              <a16:creationId xmlns:a16="http://schemas.microsoft.com/office/drawing/2014/main" id="{00000000-0008-0000-0A00-000094000000}"/>
            </a:ext>
          </a:extLst>
        </xdr:cNvPr>
        <xdr:cNvSpPr/>
      </xdr:nvSpPr>
      <xdr:spPr>
        <a:xfrm>
          <a:off x="1287145" y="144005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84</xdr:row>
      <xdr:rowOff>78147</xdr:rowOff>
    </xdr:from>
    <xdr:to>
      <xdr:col>5</xdr:col>
      <xdr:colOff>0</xdr:colOff>
      <xdr:row>85</xdr:row>
      <xdr:rowOff>192447</xdr:rowOff>
    </xdr:to>
    <xdr:sp macro="" textlink="">
      <xdr:nvSpPr>
        <xdr:cNvPr id="149" name="Isosceles Triangle 148">
          <a:extLst>
            <a:ext uri="{FF2B5EF4-FFF2-40B4-BE49-F238E27FC236}">
              <a16:creationId xmlns:a16="http://schemas.microsoft.com/office/drawing/2014/main" id="{00000000-0008-0000-0A00-000095000000}"/>
            </a:ext>
          </a:extLst>
        </xdr:cNvPr>
        <xdr:cNvSpPr/>
      </xdr:nvSpPr>
      <xdr:spPr>
        <a:xfrm>
          <a:off x="25253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84</xdr:row>
      <xdr:rowOff>78147</xdr:rowOff>
    </xdr:from>
    <xdr:to>
      <xdr:col>3</xdr:col>
      <xdr:colOff>0</xdr:colOff>
      <xdr:row>85</xdr:row>
      <xdr:rowOff>192447</xdr:rowOff>
    </xdr:to>
    <xdr:sp macro="" textlink="">
      <xdr:nvSpPr>
        <xdr:cNvPr id="150" name="Isosceles Triangle 149">
          <a:extLst>
            <a:ext uri="{FF2B5EF4-FFF2-40B4-BE49-F238E27FC236}">
              <a16:creationId xmlns:a16="http://schemas.microsoft.com/office/drawing/2014/main" id="{00000000-0008-0000-0A00-000096000000}"/>
            </a:ext>
          </a:extLst>
        </xdr:cNvPr>
        <xdr:cNvSpPr/>
      </xdr:nvSpPr>
      <xdr:spPr>
        <a:xfrm>
          <a:off x="128714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84</xdr:row>
      <xdr:rowOff>78147</xdr:rowOff>
    </xdr:from>
    <xdr:to>
      <xdr:col>17</xdr:col>
      <xdr:colOff>0</xdr:colOff>
      <xdr:row>85</xdr:row>
      <xdr:rowOff>192447</xdr:rowOff>
    </xdr:to>
    <xdr:sp macro="" textlink="">
      <xdr:nvSpPr>
        <xdr:cNvPr id="151" name="Isosceles Triangle 150">
          <a:extLst>
            <a:ext uri="{FF2B5EF4-FFF2-40B4-BE49-F238E27FC236}">
              <a16:creationId xmlns:a16="http://schemas.microsoft.com/office/drawing/2014/main" id="{00000000-0008-0000-0A00-000097000000}"/>
            </a:ext>
          </a:extLst>
        </xdr:cNvPr>
        <xdr:cNvSpPr/>
      </xdr:nvSpPr>
      <xdr:spPr>
        <a:xfrm>
          <a:off x="85451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84</xdr:row>
      <xdr:rowOff>78147</xdr:rowOff>
    </xdr:from>
    <xdr:to>
      <xdr:col>19</xdr:col>
      <xdr:colOff>0</xdr:colOff>
      <xdr:row>85</xdr:row>
      <xdr:rowOff>192447</xdr:rowOff>
    </xdr:to>
    <xdr:sp macro="" textlink="">
      <xdr:nvSpPr>
        <xdr:cNvPr id="152" name="Isosceles Triangle 151">
          <a:extLst>
            <a:ext uri="{FF2B5EF4-FFF2-40B4-BE49-F238E27FC236}">
              <a16:creationId xmlns:a16="http://schemas.microsoft.com/office/drawing/2014/main" id="{00000000-0008-0000-0A00-000098000000}"/>
            </a:ext>
          </a:extLst>
        </xdr:cNvPr>
        <xdr:cNvSpPr/>
      </xdr:nvSpPr>
      <xdr:spPr>
        <a:xfrm>
          <a:off x="95484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93</xdr:row>
      <xdr:rowOff>78147</xdr:rowOff>
    </xdr:from>
    <xdr:to>
      <xdr:col>3</xdr:col>
      <xdr:colOff>0</xdr:colOff>
      <xdr:row>94</xdr:row>
      <xdr:rowOff>192447</xdr:rowOff>
    </xdr:to>
    <xdr:sp macro="" textlink="">
      <xdr:nvSpPr>
        <xdr:cNvPr id="153" name="Isosceles Triangle 152">
          <a:extLst>
            <a:ext uri="{FF2B5EF4-FFF2-40B4-BE49-F238E27FC236}">
              <a16:creationId xmlns:a16="http://schemas.microsoft.com/office/drawing/2014/main" id="{00000000-0008-0000-0A00-000099000000}"/>
            </a:ext>
          </a:extLst>
        </xdr:cNvPr>
        <xdr:cNvSpPr/>
      </xdr:nvSpPr>
      <xdr:spPr>
        <a:xfrm>
          <a:off x="1287145" y="158991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93</xdr:row>
      <xdr:rowOff>78147</xdr:rowOff>
    </xdr:from>
    <xdr:to>
      <xdr:col>7</xdr:col>
      <xdr:colOff>0</xdr:colOff>
      <xdr:row>94</xdr:row>
      <xdr:rowOff>192447</xdr:rowOff>
    </xdr:to>
    <xdr:sp macro="" textlink="">
      <xdr:nvSpPr>
        <xdr:cNvPr id="154" name="Isosceles Triangle 153">
          <a:extLst>
            <a:ext uri="{FF2B5EF4-FFF2-40B4-BE49-F238E27FC236}">
              <a16:creationId xmlns:a16="http://schemas.microsoft.com/office/drawing/2014/main" id="{00000000-0008-0000-0A00-00009A000000}"/>
            </a:ext>
          </a:extLst>
        </xdr:cNvPr>
        <xdr:cNvSpPr/>
      </xdr:nvSpPr>
      <xdr:spPr>
        <a:xfrm>
          <a:off x="35286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93</xdr:row>
      <xdr:rowOff>78147</xdr:rowOff>
    </xdr:from>
    <xdr:to>
      <xdr:col>9</xdr:col>
      <xdr:colOff>0</xdr:colOff>
      <xdr:row>94</xdr:row>
      <xdr:rowOff>192447</xdr:rowOff>
    </xdr:to>
    <xdr:sp macro="" textlink="">
      <xdr:nvSpPr>
        <xdr:cNvPr id="155" name="Isosceles Triangle 154">
          <a:extLst>
            <a:ext uri="{FF2B5EF4-FFF2-40B4-BE49-F238E27FC236}">
              <a16:creationId xmlns:a16="http://schemas.microsoft.com/office/drawing/2014/main" id="{00000000-0008-0000-0A00-00009B000000}"/>
            </a:ext>
          </a:extLst>
        </xdr:cNvPr>
        <xdr:cNvSpPr/>
      </xdr:nvSpPr>
      <xdr:spPr>
        <a:xfrm>
          <a:off x="45319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93</xdr:row>
      <xdr:rowOff>78147</xdr:rowOff>
    </xdr:from>
    <xdr:to>
      <xdr:col>11</xdr:col>
      <xdr:colOff>0</xdr:colOff>
      <xdr:row>94</xdr:row>
      <xdr:rowOff>192447</xdr:rowOff>
    </xdr:to>
    <xdr:sp macro="" textlink="">
      <xdr:nvSpPr>
        <xdr:cNvPr id="156" name="Isosceles Triangle 155">
          <a:extLst>
            <a:ext uri="{FF2B5EF4-FFF2-40B4-BE49-F238E27FC236}">
              <a16:creationId xmlns:a16="http://schemas.microsoft.com/office/drawing/2014/main" id="{00000000-0008-0000-0A00-00009C000000}"/>
            </a:ext>
          </a:extLst>
        </xdr:cNvPr>
        <xdr:cNvSpPr/>
      </xdr:nvSpPr>
      <xdr:spPr>
        <a:xfrm>
          <a:off x="55352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93</xdr:row>
      <xdr:rowOff>78147</xdr:rowOff>
    </xdr:from>
    <xdr:to>
      <xdr:col>13</xdr:col>
      <xdr:colOff>0</xdr:colOff>
      <xdr:row>94</xdr:row>
      <xdr:rowOff>192447</xdr:rowOff>
    </xdr:to>
    <xdr:sp macro="" textlink="">
      <xdr:nvSpPr>
        <xdr:cNvPr id="157" name="Isosceles Triangle 156">
          <a:extLst>
            <a:ext uri="{FF2B5EF4-FFF2-40B4-BE49-F238E27FC236}">
              <a16:creationId xmlns:a16="http://schemas.microsoft.com/office/drawing/2014/main" id="{00000000-0008-0000-0A00-00009D000000}"/>
            </a:ext>
          </a:extLst>
        </xdr:cNvPr>
        <xdr:cNvSpPr/>
      </xdr:nvSpPr>
      <xdr:spPr>
        <a:xfrm>
          <a:off x="65385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93</xdr:row>
      <xdr:rowOff>78147</xdr:rowOff>
    </xdr:from>
    <xdr:to>
      <xdr:col>15</xdr:col>
      <xdr:colOff>0</xdr:colOff>
      <xdr:row>94</xdr:row>
      <xdr:rowOff>192447</xdr:rowOff>
    </xdr:to>
    <xdr:sp macro="" textlink="">
      <xdr:nvSpPr>
        <xdr:cNvPr id="158" name="Isosceles Triangle 157">
          <a:extLst>
            <a:ext uri="{FF2B5EF4-FFF2-40B4-BE49-F238E27FC236}">
              <a16:creationId xmlns:a16="http://schemas.microsoft.com/office/drawing/2014/main" id="{00000000-0008-0000-0A00-00009E000000}"/>
            </a:ext>
          </a:extLst>
        </xdr:cNvPr>
        <xdr:cNvSpPr/>
      </xdr:nvSpPr>
      <xdr:spPr>
        <a:xfrm>
          <a:off x="75418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93</xdr:row>
      <xdr:rowOff>78147</xdr:rowOff>
    </xdr:from>
    <xdr:to>
      <xdr:col>17</xdr:col>
      <xdr:colOff>0</xdr:colOff>
      <xdr:row>94</xdr:row>
      <xdr:rowOff>192447</xdr:rowOff>
    </xdr:to>
    <xdr:sp macro="" textlink="">
      <xdr:nvSpPr>
        <xdr:cNvPr id="159" name="Isosceles Triangle 158">
          <a:extLst>
            <a:ext uri="{FF2B5EF4-FFF2-40B4-BE49-F238E27FC236}">
              <a16:creationId xmlns:a16="http://schemas.microsoft.com/office/drawing/2014/main" id="{00000000-0008-0000-0A00-00009F000000}"/>
            </a:ext>
          </a:extLst>
        </xdr:cNvPr>
        <xdr:cNvSpPr/>
      </xdr:nvSpPr>
      <xdr:spPr>
        <a:xfrm>
          <a:off x="8545195" y="158991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93</xdr:row>
      <xdr:rowOff>78147</xdr:rowOff>
    </xdr:from>
    <xdr:to>
      <xdr:col>21</xdr:col>
      <xdr:colOff>0</xdr:colOff>
      <xdr:row>94</xdr:row>
      <xdr:rowOff>192447</xdr:rowOff>
    </xdr:to>
    <xdr:sp macro="" textlink="">
      <xdr:nvSpPr>
        <xdr:cNvPr id="160" name="Isosceles Triangle 159">
          <a:extLst>
            <a:ext uri="{FF2B5EF4-FFF2-40B4-BE49-F238E27FC236}">
              <a16:creationId xmlns:a16="http://schemas.microsoft.com/office/drawing/2014/main" id="{00000000-0008-0000-0A00-0000A0000000}"/>
            </a:ext>
          </a:extLst>
        </xdr:cNvPr>
        <xdr:cNvSpPr/>
      </xdr:nvSpPr>
      <xdr:spPr>
        <a:xfrm>
          <a:off x="105517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93</xdr:row>
      <xdr:rowOff>78147</xdr:rowOff>
    </xdr:from>
    <xdr:to>
      <xdr:col>3</xdr:col>
      <xdr:colOff>0</xdr:colOff>
      <xdr:row>94</xdr:row>
      <xdr:rowOff>192447</xdr:rowOff>
    </xdr:to>
    <xdr:sp macro="" textlink="">
      <xdr:nvSpPr>
        <xdr:cNvPr id="161" name="Isosceles Triangle 160">
          <a:extLst>
            <a:ext uri="{FF2B5EF4-FFF2-40B4-BE49-F238E27FC236}">
              <a16:creationId xmlns:a16="http://schemas.microsoft.com/office/drawing/2014/main" id="{00000000-0008-0000-0A00-0000A1000000}"/>
            </a:ext>
          </a:extLst>
        </xdr:cNvPr>
        <xdr:cNvSpPr/>
      </xdr:nvSpPr>
      <xdr:spPr>
        <a:xfrm>
          <a:off x="1287145" y="158991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93</xdr:row>
      <xdr:rowOff>78147</xdr:rowOff>
    </xdr:from>
    <xdr:to>
      <xdr:col>5</xdr:col>
      <xdr:colOff>0</xdr:colOff>
      <xdr:row>94</xdr:row>
      <xdr:rowOff>192447</xdr:rowOff>
    </xdr:to>
    <xdr:sp macro="" textlink="">
      <xdr:nvSpPr>
        <xdr:cNvPr id="162" name="Isosceles Triangle 161">
          <a:extLst>
            <a:ext uri="{FF2B5EF4-FFF2-40B4-BE49-F238E27FC236}">
              <a16:creationId xmlns:a16="http://schemas.microsoft.com/office/drawing/2014/main" id="{00000000-0008-0000-0A00-0000A2000000}"/>
            </a:ext>
          </a:extLst>
        </xdr:cNvPr>
        <xdr:cNvSpPr/>
      </xdr:nvSpPr>
      <xdr:spPr>
        <a:xfrm>
          <a:off x="25253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93</xdr:row>
      <xdr:rowOff>78147</xdr:rowOff>
    </xdr:from>
    <xdr:to>
      <xdr:col>3</xdr:col>
      <xdr:colOff>0</xdr:colOff>
      <xdr:row>94</xdr:row>
      <xdr:rowOff>192447</xdr:rowOff>
    </xdr:to>
    <xdr:sp macro="" textlink="">
      <xdr:nvSpPr>
        <xdr:cNvPr id="163" name="Isosceles Triangle 162">
          <a:extLst>
            <a:ext uri="{FF2B5EF4-FFF2-40B4-BE49-F238E27FC236}">
              <a16:creationId xmlns:a16="http://schemas.microsoft.com/office/drawing/2014/main" id="{00000000-0008-0000-0A00-0000A3000000}"/>
            </a:ext>
          </a:extLst>
        </xdr:cNvPr>
        <xdr:cNvSpPr/>
      </xdr:nvSpPr>
      <xdr:spPr>
        <a:xfrm>
          <a:off x="128714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93</xdr:row>
      <xdr:rowOff>78147</xdr:rowOff>
    </xdr:from>
    <xdr:to>
      <xdr:col>17</xdr:col>
      <xdr:colOff>0</xdr:colOff>
      <xdr:row>94</xdr:row>
      <xdr:rowOff>192447</xdr:rowOff>
    </xdr:to>
    <xdr:sp macro="" textlink="">
      <xdr:nvSpPr>
        <xdr:cNvPr id="164" name="Isosceles Triangle 163">
          <a:extLst>
            <a:ext uri="{FF2B5EF4-FFF2-40B4-BE49-F238E27FC236}">
              <a16:creationId xmlns:a16="http://schemas.microsoft.com/office/drawing/2014/main" id="{00000000-0008-0000-0A00-0000A4000000}"/>
            </a:ext>
          </a:extLst>
        </xdr:cNvPr>
        <xdr:cNvSpPr/>
      </xdr:nvSpPr>
      <xdr:spPr>
        <a:xfrm>
          <a:off x="85451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93</xdr:row>
      <xdr:rowOff>78147</xdr:rowOff>
    </xdr:from>
    <xdr:to>
      <xdr:col>19</xdr:col>
      <xdr:colOff>0</xdr:colOff>
      <xdr:row>94</xdr:row>
      <xdr:rowOff>192447</xdr:rowOff>
    </xdr:to>
    <xdr:sp macro="" textlink="">
      <xdr:nvSpPr>
        <xdr:cNvPr id="165" name="Isosceles Triangle 164">
          <a:extLst>
            <a:ext uri="{FF2B5EF4-FFF2-40B4-BE49-F238E27FC236}">
              <a16:creationId xmlns:a16="http://schemas.microsoft.com/office/drawing/2014/main" id="{00000000-0008-0000-0A00-0000A5000000}"/>
            </a:ext>
          </a:extLst>
        </xdr:cNvPr>
        <xdr:cNvSpPr/>
      </xdr:nvSpPr>
      <xdr:spPr>
        <a:xfrm>
          <a:off x="95484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102</xdr:row>
      <xdr:rowOff>78147</xdr:rowOff>
    </xdr:from>
    <xdr:to>
      <xdr:col>3</xdr:col>
      <xdr:colOff>0</xdr:colOff>
      <xdr:row>103</xdr:row>
      <xdr:rowOff>192447</xdr:rowOff>
    </xdr:to>
    <xdr:sp macro="" textlink="">
      <xdr:nvSpPr>
        <xdr:cNvPr id="166" name="Isosceles Triangle 165">
          <a:extLst>
            <a:ext uri="{FF2B5EF4-FFF2-40B4-BE49-F238E27FC236}">
              <a16:creationId xmlns:a16="http://schemas.microsoft.com/office/drawing/2014/main" id="{00000000-0008-0000-0A00-0000A6000000}"/>
            </a:ext>
          </a:extLst>
        </xdr:cNvPr>
        <xdr:cNvSpPr/>
      </xdr:nvSpPr>
      <xdr:spPr>
        <a:xfrm>
          <a:off x="1287145" y="174040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102</xdr:row>
      <xdr:rowOff>78147</xdr:rowOff>
    </xdr:from>
    <xdr:to>
      <xdr:col>7</xdr:col>
      <xdr:colOff>0</xdr:colOff>
      <xdr:row>103</xdr:row>
      <xdr:rowOff>192447</xdr:rowOff>
    </xdr:to>
    <xdr:sp macro="" textlink="">
      <xdr:nvSpPr>
        <xdr:cNvPr id="167" name="Isosceles Triangle 166">
          <a:extLst>
            <a:ext uri="{FF2B5EF4-FFF2-40B4-BE49-F238E27FC236}">
              <a16:creationId xmlns:a16="http://schemas.microsoft.com/office/drawing/2014/main" id="{00000000-0008-0000-0A00-0000A7000000}"/>
            </a:ext>
          </a:extLst>
        </xdr:cNvPr>
        <xdr:cNvSpPr/>
      </xdr:nvSpPr>
      <xdr:spPr>
        <a:xfrm>
          <a:off x="35286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102</xdr:row>
      <xdr:rowOff>78147</xdr:rowOff>
    </xdr:from>
    <xdr:to>
      <xdr:col>9</xdr:col>
      <xdr:colOff>0</xdr:colOff>
      <xdr:row>103</xdr:row>
      <xdr:rowOff>192447</xdr:rowOff>
    </xdr:to>
    <xdr:sp macro="" textlink="">
      <xdr:nvSpPr>
        <xdr:cNvPr id="168" name="Isosceles Triangle 167">
          <a:extLst>
            <a:ext uri="{FF2B5EF4-FFF2-40B4-BE49-F238E27FC236}">
              <a16:creationId xmlns:a16="http://schemas.microsoft.com/office/drawing/2014/main" id="{00000000-0008-0000-0A00-0000A8000000}"/>
            </a:ext>
          </a:extLst>
        </xdr:cNvPr>
        <xdr:cNvSpPr/>
      </xdr:nvSpPr>
      <xdr:spPr>
        <a:xfrm>
          <a:off x="45319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102</xdr:row>
      <xdr:rowOff>78147</xdr:rowOff>
    </xdr:from>
    <xdr:to>
      <xdr:col>11</xdr:col>
      <xdr:colOff>0</xdr:colOff>
      <xdr:row>103</xdr:row>
      <xdr:rowOff>192447</xdr:rowOff>
    </xdr:to>
    <xdr:sp macro="" textlink="">
      <xdr:nvSpPr>
        <xdr:cNvPr id="169" name="Isosceles Triangle 168">
          <a:extLst>
            <a:ext uri="{FF2B5EF4-FFF2-40B4-BE49-F238E27FC236}">
              <a16:creationId xmlns:a16="http://schemas.microsoft.com/office/drawing/2014/main" id="{00000000-0008-0000-0A00-0000A9000000}"/>
            </a:ext>
          </a:extLst>
        </xdr:cNvPr>
        <xdr:cNvSpPr/>
      </xdr:nvSpPr>
      <xdr:spPr>
        <a:xfrm>
          <a:off x="55352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102</xdr:row>
      <xdr:rowOff>78147</xdr:rowOff>
    </xdr:from>
    <xdr:to>
      <xdr:col>13</xdr:col>
      <xdr:colOff>0</xdr:colOff>
      <xdr:row>103</xdr:row>
      <xdr:rowOff>192447</xdr:rowOff>
    </xdr:to>
    <xdr:sp macro="" textlink="">
      <xdr:nvSpPr>
        <xdr:cNvPr id="170" name="Isosceles Triangle 169">
          <a:extLst>
            <a:ext uri="{FF2B5EF4-FFF2-40B4-BE49-F238E27FC236}">
              <a16:creationId xmlns:a16="http://schemas.microsoft.com/office/drawing/2014/main" id="{00000000-0008-0000-0A00-0000AA000000}"/>
            </a:ext>
          </a:extLst>
        </xdr:cNvPr>
        <xdr:cNvSpPr/>
      </xdr:nvSpPr>
      <xdr:spPr>
        <a:xfrm>
          <a:off x="65385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102</xdr:row>
      <xdr:rowOff>78147</xdr:rowOff>
    </xdr:from>
    <xdr:to>
      <xdr:col>15</xdr:col>
      <xdr:colOff>0</xdr:colOff>
      <xdr:row>103</xdr:row>
      <xdr:rowOff>192447</xdr:rowOff>
    </xdr:to>
    <xdr:sp macro="" textlink="">
      <xdr:nvSpPr>
        <xdr:cNvPr id="171" name="Isosceles Triangle 170">
          <a:extLst>
            <a:ext uri="{FF2B5EF4-FFF2-40B4-BE49-F238E27FC236}">
              <a16:creationId xmlns:a16="http://schemas.microsoft.com/office/drawing/2014/main" id="{00000000-0008-0000-0A00-0000AB000000}"/>
            </a:ext>
          </a:extLst>
        </xdr:cNvPr>
        <xdr:cNvSpPr/>
      </xdr:nvSpPr>
      <xdr:spPr>
        <a:xfrm>
          <a:off x="75418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102</xdr:row>
      <xdr:rowOff>78147</xdr:rowOff>
    </xdr:from>
    <xdr:to>
      <xdr:col>17</xdr:col>
      <xdr:colOff>0</xdr:colOff>
      <xdr:row>103</xdr:row>
      <xdr:rowOff>192447</xdr:rowOff>
    </xdr:to>
    <xdr:sp macro="" textlink="">
      <xdr:nvSpPr>
        <xdr:cNvPr id="172" name="Isosceles Triangle 171">
          <a:extLst>
            <a:ext uri="{FF2B5EF4-FFF2-40B4-BE49-F238E27FC236}">
              <a16:creationId xmlns:a16="http://schemas.microsoft.com/office/drawing/2014/main" id="{00000000-0008-0000-0A00-0000AC000000}"/>
            </a:ext>
          </a:extLst>
        </xdr:cNvPr>
        <xdr:cNvSpPr/>
      </xdr:nvSpPr>
      <xdr:spPr>
        <a:xfrm>
          <a:off x="8545195" y="174040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102</xdr:row>
      <xdr:rowOff>78147</xdr:rowOff>
    </xdr:from>
    <xdr:to>
      <xdr:col>19</xdr:col>
      <xdr:colOff>0</xdr:colOff>
      <xdr:row>104</xdr:row>
      <xdr:rowOff>5057</xdr:rowOff>
    </xdr:to>
    <xdr:sp macro="" textlink="">
      <xdr:nvSpPr>
        <xdr:cNvPr id="173" name="Isosceles Triangle 172">
          <a:extLst>
            <a:ext uri="{FF2B5EF4-FFF2-40B4-BE49-F238E27FC236}">
              <a16:creationId xmlns:a16="http://schemas.microsoft.com/office/drawing/2014/main" id="{00000000-0008-0000-0A00-0000AD000000}"/>
            </a:ext>
          </a:extLst>
        </xdr:cNvPr>
        <xdr:cNvSpPr/>
      </xdr:nvSpPr>
      <xdr:spPr>
        <a:xfrm>
          <a:off x="9548495" y="174040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102</xdr:row>
      <xdr:rowOff>78147</xdr:rowOff>
    </xdr:from>
    <xdr:to>
      <xdr:col>21</xdr:col>
      <xdr:colOff>0</xdr:colOff>
      <xdr:row>103</xdr:row>
      <xdr:rowOff>192447</xdr:rowOff>
    </xdr:to>
    <xdr:sp macro="" textlink="">
      <xdr:nvSpPr>
        <xdr:cNvPr id="174" name="Isosceles Triangle 173">
          <a:extLst>
            <a:ext uri="{FF2B5EF4-FFF2-40B4-BE49-F238E27FC236}">
              <a16:creationId xmlns:a16="http://schemas.microsoft.com/office/drawing/2014/main" id="{00000000-0008-0000-0A00-0000AE000000}"/>
            </a:ext>
          </a:extLst>
        </xdr:cNvPr>
        <xdr:cNvSpPr/>
      </xdr:nvSpPr>
      <xdr:spPr>
        <a:xfrm>
          <a:off x="105517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102</xdr:row>
      <xdr:rowOff>78147</xdr:rowOff>
    </xdr:from>
    <xdr:to>
      <xdr:col>3</xdr:col>
      <xdr:colOff>0</xdr:colOff>
      <xdr:row>103</xdr:row>
      <xdr:rowOff>192447</xdr:rowOff>
    </xdr:to>
    <xdr:sp macro="" textlink="">
      <xdr:nvSpPr>
        <xdr:cNvPr id="175" name="Isosceles Triangle 174">
          <a:extLst>
            <a:ext uri="{FF2B5EF4-FFF2-40B4-BE49-F238E27FC236}">
              <a16:creationId xmlns:a16="http://schemas.microsoft.com/office/drawing/2014/main" id="{00000000-0008-0000-0A00-0000AF000000}"/>
            </a:ext>
          </a:extLst>
        </xdr:cNvPr>
        <xdr:cNvSpPr/>
      </xdr:nvSpPr>
      <xdr:spPr>
        <a:xfrm>
          <a:off x="1287145" y="174040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102</xdr:row>
      <xdr:rowOff>78147</xdr:rowOff>
    </xdr:from>
    <xdr:to>
      <xdr:col>5</xdr:col>
      <xdr:colOff>0</xdr:colOff>
      <xdr:row>103</xdr:row>
      <xdr:rowOff>192447</xdr:rowOff>
    </xdr:to>
    <xdr:sp macro="" textlink="">
      <xdr:nvSpPr>
        <xdr:cNvPr id="176" name="Isosceles Triangle 175">
          <a:extLst>
            <a:ext uri="{FF2B5EF4-FFF2-40B4-BE49-F238E27FC236}">
              <a16:creationId xmlns:a16="http://schemas.microsoft.com/office/drawing/2014/main" id="{00000000-0008-0000-0A00-0000B0000000}"/>
            </a:ext>
          </a:extLst>
        </xdr:cNvPr>
        <xdr:cNvSpPr/>
      </xdr:nvSpPr>
      <xdr:spPr>
        <a:xfrm>
          <a:off x="25253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102</xdr:row>
      <xdr:rowOff>78147</xdr:rowOff>
    </xdr:from>
    <xdr:to>
      <xdr:col>3</xdr:col>
      <xdr:colOff>0</xdr:colOff>
      <xdr:row>103</xdr:row>
      <xdr:rowOff>192447</xdr:rowOff>
    </xdr:to>
    <xdr:sp macro="" textlink="">
      <xdr:nvSpPr>
        <xdr:cNvPr id="177" name="Isosceles Triangle 176">
          <a:extLst>
            <a:ext uri="{FF2B5EF4-FFF2-40B4-BE49-F238E27FC236}">
              <a16:creationId xmlns:a16="http://schemas.microsoft.com/office/drawing/2014/main" id="{00000000-0008-0000-0A00-0000B1000000}"/>
            </a:ext>
          </a:extLst>
        </xdr:cNvPr>
        <xdr:cNvSpPr/>
      </xdr:nvSpPr>
      <xdr:spPr>
        <a:xfrm>
          <a:off x="128714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102</xdr:row>
      <xdr:rowOff>78147</xdr:rowOff>
    </xdr:from>
    <xdr:to>
      <xdr:col>17</xdr:col>
      <xdr:colOff>0</xdr:colOff>
      <xdr:row>103</xdr:row>
      <xdr:rowOff>192447</xdr:rowOff>
    </xdr:to>
    <xdr:sp macro="" textlink="">
      <xdr:nvSpPr>
        <xdr:cNvPr id="178" name="Isosceles Triangle 177">
          <a:extLst>
            <a:ext uri="{FF2B5EF4-FFF2-40B4-BE49-F238E27FC236}">
              <a16:creationId xmlns:a16="http://schemas.microsoft.com/office/drawing/2014/main" id="{00000000-0008-0000-0A00-0000B2000000}"/>
            </a:ext>
          </a:extLst>
        </xdr:cNvPr>
        <xdr:cNvSpPr/>
      </xdr:nvSpPr>
      <xdr:spPr>
        <a:xfrm>
          <a:off x="85451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111</xdr:row>
      <xdr:rowOff>78147</xdr:rowOff>
    </xdr:from>
    <xdr:to>
      <xdr:col>3</xdr:col>
      <xdr:colOff>0</xdr:colOff>
      <xdr:row>112</xdr:row>
      <xdr:rowOff>192447</xdr:rowOff>
    </xdr:to>
    <xdr:sp macro="" textlink="">
      <xdr:nvSpPr>
        <xdr:cNvPr id="179" name="Isosceles Triangle 178">
          <a:extLst>
            <a:ext uri="{FF2B5EF4-FFF2-40B4-BE49-F238E27FC236}">
              <a16:creationId xmlns:a16="http://schemas.microsoft.com/office/drawing/2014/main" id="{00000000-0008-0000-0A00-0000B3000000}"/>
            </a:ext>
          </a:extLst>
        </xdr:cNvPr>
        <xdr:cNvSpPr/>
      </xdr:nvSpPr>
      <xdr:spPr>
        <a:xfrm>
          <a:off x="1287145" y="189026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111</xdr:row>
      <xdr:rowOff>78147</xdr:rowOff>
    </xdr:from>
    <xdr:to>
      <xdr:col>5</xdr:col>
      <xdr:colOff>0</xdr:colOff>
      <xdr:row>112</xdr:row>
      <xdr:rowOff>192447</xdr:rowOff>
    </xdr:to>
    <xdr:sp macro="" textlink="">
      <xdr:nvSpPr>
        <xdr:cNvPr id="180" name="Isosceles Triangle 179">
          <a:extLst>
            <a:ext uri="{FF2B5EF4-FFF2-40B4-BE49-F238E27FC236}">
              <a16:creationId xmlns:a16="http://schemas.microsoft.com/office/drawing/2014/main" id="{00000000-0008-0000-0A00-0000B4000000}"/>
            </a:ext>
          </a:extLst>
        </xdr:cNvPr>
        <xdr:cNvSpPr/>
      </xdr:nvSpPr>
      <xdr:spPr>
        <a:xfrm>
          <a:off x="2525395" y="189026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111</xdr:row>
      <xdr:rowOff>78147</xdr:rowOff>
    </xdr:from>
    <xdr:to>
      <xdr:col>7</xdr:col>
      <xdr:colOff>0</xdr:colOff>
      <xdr:row>112</xdr:row>
      <xdr:rowOff>192447</xdr:rowOff>
    </xdr:to>
    <xdr:sp macro="" textlink="">
      <xdr:nvSpPr>
        <xdr:cNvPr id="181" name="Isosceles Triangle 180">
          <a:extLst>
            <a:ext uri="{FF2B5EF4-FFF2-40B4-BE49-F238E27FC236}">
              <a16:creationId xmlns:a16="http://schemas.microsoft.com/office/drawing/2014/main" id="{00000000-0008-0000-0A00-0000B5000000}"/>
            </a:ext>
          </a:extLst>
        </xdr:cNvPr>
        <xdr:cNvSpPr/>
      </xdr:nvSpPr>
      <xdr:spPr>
        <a:xfrm>
          <a:off x="35286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111</xdr:row>
      <xdr:rowOff>78147</xdr:rowOff>
    </xdr:from>
    <xdr:to>
      <xdr:col>9</xdr:col>
      <xdr:colOff>0</xdr:colOff>
      <xdr:row>112</xdr:row>
      <xdr:rowOff>192447</xdr:rowOff>
    </xdr:to>
    <xdr:sp macro="" textlink="">
      <xdr:nvSpPr>
        <xdr:cNvPr id="182" name="Isosceles Triangle 181">
          <a:extLst>
            <a:ext uri="{FF2B5EF4-FFF2-40B4-BE49-F238E27FC236}">
              <a16:creationId xmlns:a16="http://schemas.microsoft.com/office/drawing/2014/main" id="{00000000-0008-0000-0A00-0000B6000000}"/>
            </a:ext>
          </a:extLst>
        </xdr:cNvPr>
        <xdr:cNvSpPr/>
      </xdr:nvSpPr>
      <xdr:spPr>
        <a:xfrm>
          <a:off x="45319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111</xdr:row>
      <xdr:rowOff>78147</xdr:rowOff>
    </xdr:from>
    <xdr:to>
      <xdr:col>11</xdr:col>
      <xdr:colOff>0</xdr:colOff>
      <xdr:row>112</xdr:row>
      <xdr:rowOff>192447</xdr:rowOff>
    </xdr:to>
    <xdr:sp macro="" textlink="">
      <xdr:nvSpPr>
        <xdr:cNvPr id="183" name="Isosceles Triangle 182">
          <a:extLst>
            <a:ext uri="{FF2B5EF4-FFF2-40B4-BE49-F238E27FC236}">
              <a16:creationId xmlns:a16="http://schemas.microsoft.com/office/drawing/2014/main" id="{00000000-0008-0000-0A00-0000B7000000}"/>
            </a:ext>
          </a:extLst>
        </xdr:cNvPr>
        <xdr:cNvSpPr/>
      </xdr:nvSpPr>
      <xdr:spPr>
        <a:xfrm>
          <a:off x="55352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111</xdr:row>
      <xdr:rowOff>78147</xdr:rowOff>
    </xdr:from>
    <xdr:to>
      <xdr:col>13</xdr:col>
      <xdr:colOff>0</xdr:colOff>
      <xdr:row>112</xdr:row>
      <xdr:rowOff>192447</xdr:rowOff>
    </xdr:to>
    <xdr:sp macro="" textlink="">
      <xdr:nvSpPr>
        <xdr:cNvPr id="184" name="Isosceles Triangle 183">
          <a:extLst>
            <a:ext uri="{FF2B5EF4-FFF2-40B4-BE49-F238E27FC236}">
              <a16:creationId xmlns:a16="http://schemas.microsoft.com/office/drawing/2014/main" id="{00000000-0008-0000-0A00-0000B8000000}"/>
            </a:ext>
          </a:extLst>
        </xdr:cNvPr>
        <xdr:cNvSpPr/>
      </xdr:nvSpPr>
      <xdr:spPr>
        <a:xfrm>
          <a:off x="65385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111</xdr:row>
      <xdr:rowOff>78147</xdr:rowOff>
    </xdr:from>
    <xdr:to>
      <xdr:col>15</xdr:col>
      <xdr:colOff>0</xdr:colOff>
      <xdr:row>112</xdr:row>
      <xdr:rowOff>192447</xdr:rowOff>
    </xdr:to>
    <xdr:sp macro="" textlink="">
      <xdr:nvSpPr>
        <xdr:cNvPr id="185" name="Isosceles Triangle 184">
          <a:extLst>
            <a:ext uri="{FF2B5EF4-FFF2-40B4-BE49-F238E27FC236}">
              <a16:creationId xmlns:a16="http://schemas.microsoft.com/office/drawing/2014/main" id="{00000000-0008-0000-0A00-0000B9000000}"/>
            </a:ext>
          </a:extLst>
        </xdr:cNvPr>
        <xdr:cNvSpPr/>
      </xdr:nvSpPr>
      <xdr:spPr>
        <a:xfrm>
          <a:off x="75418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111</xdr:row>
      <xdr:rowOff>78147</xdr:rowOff>
    </xdr:from>
    <xdr:to>
      <xdr:col>21</xdr:col>
      <xdr:colOff>0</xdr:colOff>
      <xdr:row>112</xdr:row>
      <xdr:rowOff>192447</xdr:rowOff>
    </xdr:to>
    <xdr:sp macro="" textlink="">
      <xdr:nvSpPr>
        <xdr:cNvPr id="186" name="Isosceles Triangle 185">
          <a:extLst>
            <a:ext uri="{FF2B5EF4-FFF2-40B4-BE49-F238E27FC236}">
              <a16:creationId xmlns:a16="http://schemas.microsoft.com/office/drawing/2014/main" id="{00000000-0008-0000-0A00-0000BA000000}"/>
            </a:ext>
          </a:extLst>
        </xdr:cNvPr>
        <xdr:cNvSpPr/>
      </xdr:nvSpPr>
      <xdr:spPr>
        <a:xfrm>
          <a:off x="105517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111</xdr:row>
      <xdr:rowOff>78147</xdr:rowOff>
    </xdr:from>
    <xdr:to>
      <xdr:col>3</xdr:col>
      <xdr:colOff>0</xdr:colOff>
      <xdr:row>112</xdr:row>
      <xdr:rowOff>192447</xdr:rowOff>
    </xdr:to>
    <xdr:sp macro="" textlink="">
      <xdr:nvSpPr>
        <xdr:cNvPr id="187" name="Isosceles Triangle 186">
          <a:extLst>
            <a:ext uri="{FF2B5EF4-FFF2-40B4-BE49-F238E27FC236}">
              <a16:creationId xmlns:a16="http://schemas.microsoft.com/office/drawing/2014/main" id="{00000000-0008-0000-0A00-0000BB000000}"/>
            </a:ext>
          </a:extLst>
        </xdr:cNvPr>
        <xdr:cNvSpPr/>
      </xdr:nvSpPr>
      <xdr:spPr>
        <a:xfrm>
          <a:off x="1287145" y="189026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111</xdr:row>
      <xdr:rowOff>78147</xdr:rowOff>
    </xdr:from>
    <xdr:to>
      <xdr:col>5</xdr:col>
      <xdr:colOff>0</xdr:colOff>
      <xdr:row>112</xdr:row>
      <xdr:rowOff>192447</xdr:rowOff>
    </xdr:to>
    <xdr:sp macro="" textlink="">
      <xdr:nvSpPr>
        <xdr:cNvPr id="188" name="Isosceles Triangle 187">
          <a:extLst>
            <a:ext uri="{FF2B5EF4-FFF2-40B4-BE49-F238E27FC236}">
              <a16:creationId xmlns:a16="http://schemas.microsoft.com/office/drawing/2014/main" id="{00000000-0008-0000-0A00-0000BC000000}"/>
            </a:ext>
          </a:extLst>
        </xdr:cNvPr>
        <xdr:cNvSpPr/>
      </xdr:nvSpPr>
      <xdr:spPr>
        <a:xfrm>
          <a:off x="25253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111</xdr:row>
      <xdr:rowOff>78147</xdr:rowOff>
    </xdr:from>
    <xdr:to>
      <xdr:col>3</xdr:col>
      <xdr:colOff>0</xdr:colOff>
      <xdr:row>112</xdr:row>
      <xdr:rowOff>192447</xdr:rowOff>
    </xdr:to>
    <xdr:sp macro="" textlink="">
      <xdr:nvSpPr>
        <xdr:cNvPr id="189" name="Isosceles Triangle 188">
          <a:extLst>
            <a:ext uri="{FF2B5EF4-FFF2-40B4-BE49-F238E27FC236}">
              <a16:creationId xmlns:a16="http://schemas.microsoft.com/office/drawing/2014/main" id="{00000000-0008-0000-0A00-0000BD000000}"/>
            </a:ext>
          </a:extLst>
        </xdr:cNvPr>
        <xdr:cNvSpPr/>
      </xdr:nvSpPr>
      <xdr:spPr>
        <a:xfrm>
          <a:off x="128714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111</xdr:row>
      <xdr:rowOff>78147</xdr:rowOff>
    </xdr:from>
    <xdr:to>
      <xdr:col>17</xdr:col>
      <xdr:colOff>0</xdr:colOff>
      <xdr:row>112</xdr:row>
      <xdr:rowOff>192447</xdr:rowOff>
    </xdr:to>
    <xdr:sp macro="" textlink="">
      <xdr:nvSpPr>
        <xdr:cNvPr id="190" name="Isosceles Triangle 189">
          <a:extLst>
            <a:ext uri="{FF2B5EF4-FFF2-40B4-BE49-F238E27FC236}">
              <a16:creationId xmlns:a16="http://schemas.microsoft.com/office/drawing/2014/main" id="{00000000-0008-0000-0A00-0000BE000000}"/>
            </a:ext>
          </a:extLst>
        </xdr:cNvPr>
        <xdr:cNvSpPr/>
      </xdr:nvSpPr>
      <xdr:spPr>
        <a:xfrm>
          <a:off x="85451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111</xdr:row>
      <xdr:rowOff>78147</xdr:rowOff>
    </xdr:from>
    <xdr:to>
      <xdr:col>19</xdr:col>
      <xdr:colOff>0</xdr:colOff>
      <xdr:row>112</xdr:row>
      <xdr:rowOff>192447</xdr:rowOff>
    </xdr:to>
    <xdr:sp macro="" textlink="">
      <xdr:nvSpPr>
        <xdr:cNvPr id="191" name="Isosceles Triangle 190">
          <a:extLst>
            <a:ext uri="{FF2B5EF4-FFF2-40B4-BE49-F238E27FC236}">
              <a16:creationId xmlns:a16="http://schemas.microsoft.com/office/drawing/2014/main" id="{00000000-0008-0000-0A00-0000BF000000}"/>
            </a:ext>
          </a:extLst>
        </xdr:cNvPr>
        <xdr:cNvSpPr/>
      </xdr:nvSpPr>
      <xdr:spPr>
        <a:xfrm>
          <a:off x="95484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120</xdr:row>
      <xdr:rowOff>78147</xdr:rowOff>
    </xdr:from>
    <xdr:to>
      <xdr:col>3</xdr:col>
      <xdr:colOff>0</xdr:colOff>
      <xdr:row>121</xdr:row>
      <xdr:rowOff>192447</xdr:rowOff>
    </xdr:to>
    <xdr:sp macro="" textlink="">
      <xdr:nvSpPr>
        <xdr:cNvPr id="192" name="Isosceles Triangle 191">
          <a:extLst>
            <a:ext uri="{FF2B5EF4-FFF2-40B4-BE49-F238E27FC236}">
              <a16:creationId xmlns:a16="http://schemas.microsoft.com/office/drawing/2014/main" id="{00000000-0008-0000-0A00-0000C0000000}"/>
            </a:ext>
          </a:extLst>
        </xdr:cNvPr>
        <xdr:cNvSpPr/>
      </xdr:nvSpPr>
      <xdr:spPr>
        <a:xfrm>
          <a:off x="1287145" y="204012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120</xdr:row>
      <xdr:rowOff>78147</xdr:rowOff>
    </xdr:from>
    <xdr:to>
      <xdr:col>7</xdr:col>
      <xdr:colOff>0</xdr:colOff>
      <xdr:row>121</xdr:row>
      <xdr:rowOff>192447</xdr:rowOff>
    </xdr:to>
    <xdr:sp macro="" textlink="">
      <xdr:nvSpPr>
        <xdr:cNvPr id="193" name="Isosceles Triangle 192">
          <a:extLst>
            <a:ext uri="{FF2B5EF4-FFF2-40B4-BE49-F238E27FC236}">
              <a16:creationId xmlns:a16="http://schemas.microsoft.com/office/drawing/2014/main" id="{00000000-0008-0000-0A00-0000C1000000}"/>
            </a:ext>
          </a:extLst>
        </xdr:cNvPr>
        <xdr:cNvSpPr/>
      </xdr:nvSpPr>
      <xdr:spPr>
        <a:xfrm>
          <a:off x="3528695" y="204012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solidFill>
              <a:srgbClr val="00B050"/>
            </a:solidFill>
          </a:endParaRPr>
        </a:p>
      </xdr:txBody>
    </xdr:sp>
    <xdr:clientData/>
  </xdr:twoCellAnchor>
  <xdr:twoCellAnchor>
    <xdr:from>
      <xdr:col>8</xdr:col>
      <xdr:colOff>4572</xdr:colOff>
      <xdr:row>120</xdr:row>
      <xdr:rowOff>78147</xdr:rowOff>
    </xdr:from>
    <xdr:to>
      <xdr:col>9</xdr:col>
      <xdr:colOff>0</xdr:colOff>
      <xdr:row>121</xdr:row>
      <xdr:rowOff>192447</xdr:rowOff>
    </xdr:to>
    <xdr:sp macro="" textlink="">
      <xdr:nvSpPr>
        <xdr:cNvPr id="194" name="Isosceles Triangle 193">
          <a:extLst>
            <a:ext uri="{FF2B5EF4-FFF2-40B4-BE49-F238E27FC236}">
              <a16:creationId xmlns:a16="http://schemas.microsoft.com/office/drawing/2014/main" id="{00000000-0008-0000-0A00-0000C2000000}"/>
            </a:ext>
          </a:extLst>
        </xdr:cNvPr>
        <xdr:cNvSpPr/>
      </xdr:nvSpPr>
      <xdr:spPr>
        <a:xfrm>
          <a:off x="4531995" y="204012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120</xdr:row>
      <xdr:rowOff>78147</xdr:rowOff>
    </xdr:from>
    <xdr:to>
      <xdr:col>13</xdr:col>
      <xdr:colOff>0</xdr:colOff>
      <xdr:row>122</xdr:row>
      <xdr:rowOff>5057</xdr:rowOff>
    </xdr:to>
    <xdr:sp macro="" textlink="">
      <xdr:nvSpPr>
        <xdr:cNvPr id="195" name="Isosceles Triangle 194">
          <a:extLst>
            <a:ext uri="{FF2B5EF4-FFF2-40B4-BE49-F238E27FC236}">
              <a16:creationId xmlns:a16="http://schemas.microsoft.com/office/drawing/2014/main" id="{00000000-0008-0000-0A00-0000C3000000}"/>
            </a:ext>
          </a:extLst>
        </xdr:cNvPr>
        <xdr:cNvSpPr/>
      </xdr:nvSpPr>
      <xdr:spPr>
        <a:xfrm>
          <a:off x="6538595" y="204012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120</xdr:row>
      <xdr:rowOff>78147</xdr:rowOff>
    </xdr:from>
    <xdr:to>
      <xdr:col>15</xdr:col>
      <xdr:colOff>0</xdr:colOff>
      <xdr:row>122</xdr:row>
      <xdr:rowOff>5057</xdr:rowOff>
    </xdr:to>
    <xdr:sp macro="" textlink="">
      <xdr:nvSpPr>
        <xdr:cNvPr id="196" name="Isosceles Triangle 195">
          <a:extLst>
            <a:ext uri="{FF2B5EF4-FFF2-40B4-BE49-F238E27FC236}">
              <a16:creationId xmlns:a16="http://schemas.microsoft.com/office/drawing/2014/main" id="{00000000-0008-0000-0A00-0000C4000000}"/>
            </a:ext>
          </a:extLst>
        </xdr:cNvPr>
        <xdr:cNvSpPr/>
      </xdr:nvSpPr>
      <xdr:spPr>
        <a:xfrm>
          <a:off x="7541895" y="204012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120</xdr:row>
      <xdr:rowOff>78147</xdr:rowOff>
    </xdr:from>
    <xdr:to>
      <xdr:col>19</xdr:col>
      <xdr:colOff>0</xdr:colOff>
      <xdr:row>121</xdr:row>
      <xdr:rowOff>192447</xdr:rowOff>
    </xdr:to>
    <xdr:sp macro="" textlink="">
      <xdr:nvSpPr>
        <xdr:cNvPr id="197" name="Isosceles Triangle 196">
          <a:extLst>
            <a:ext uri="{FF2B5EF4-FFF2-40B4-BE49-F238E27FC236}">
              <a16:creationId xmlns:a16="http://schemas.microsoft.com/office/drawing/2014/main" id="{00000000-0008-0000-0A00-0000C5000000}"/>
            </a:ext>
          </a:extLst>
        </xdr:cNvPr>
        <xdr:cNvSpPr/>
      </xdr:nvSpPr>
      <xdr:spPr>
        <a:xfrm>
          <a:off x="9548495" y="204012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120</xdr:row>
      <xdr:rowOff>78147</xdr:rowOff>
    </xdr:from>
    <xdr:to>
      <xdr:col>21</xdr:col>
      <xdr:colOff>0</xdr:colOff>
      <xdr:row>122</xdr:row>
      <xdr:rowOff>5057</xdr:rowOff>
    </xdr:to>
    <xdr:sp macro="" textlink="">
      <xdr:nvSpPr>
        <xdr:cNvPr id="198" name="Isosceles Triangle 197">
          <a:extLst>
            <a:ext uri="{FF2B5EF4-FFF2-40B4-BE49-F238E27FC236}">
              <a16:creationId xmlns:a16="http://schemas.microsoft.com/office/drawing/2014/main" id="{00000000-0008-0000-0A00-0000C6000000}"/>
            </a:ext>
          </a:extLst>
        </xdr:cNvPr>
        <xdr:cNvSpPr/>
      </xdr:nvSpPr>
      <xdr:spPr>
        <a:xfrm>
          <a:off x="10551795" y="204012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120</xdr:row>
      <xdr:rowOff>78147</xdr:rowOff>
    </xdr:from>
    <xdr:to>
      <xdr:col>3</xdr:col>
      <xdr:colOff>0</xdr:colOff>
      <xdr:row>121</xdr:row>
      <xdr:rowOff>192447</xdr:rowOff>
    </xdr:to>
    <xdr:sp macro="" textlink="">
      <xdr:nvSpPr>
        <xdr:cNvPr id="199" name="Isosceles Triangle 198">
          <a:extLst>
            <a:ext uri="{FF2B5EF4-FFF2-40B4-BE49-F238E27FC236}">
              <a16:creationId xmlns:a16="http://schemas.microsoft.com/office/drawing/2014/main" id="{00000000-0008-0000-0A00-0000C7000000}"/>
            </a:ext>
          </a:extLst>
        </xdr:cNvPr>
        <xdr:cNvSpPr/>
      </xdr:nvSpPr>
      <xdr:spPr>
        <a:xfrm>
          <a:off x="1287145" y="204012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120</xdr:row>
      <xdr:rowOff>78147</xdr:rowOff>
    </xdr:from>
    <xdr:to>
      <xdr:col>5</xdr:col>
      <xdr:colOff>0</xdr:colOff>
      <xdr:row>121</xdr:row>
      <xdr:rowOff>192447</xdr:rowOff>
    </xdr:to>
    <xdr:sp macro="" textlink="">
      <xdr:nvSpPr>
        <xdr:cNvPr id="200" name="Isosceles Triangle 199">
          <a:extLst>
            <a:ext uri="{FF2B5EF4-FFF2-40B4-BE49-F238E27FC236}">
              <a16:creationId xmlns:a16="http://schemas.microsoft.com/office/drawing/2014/main" id="{00000000-0008-0000-0A00-0000C8000000}"/>
            </a:ext>
          </a:extLst>
        </xdr:cNvPr>
        <xdr:cNvSpPr/>
      </xdr:nvSpPr>
      <xdr:spPr>
        <a:xfrm>
          <a:off x="2525395" y="204012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120</xdr:row>
      <xdr:rowOff>78147</xdr:rowOff>
    </xdr:from>
    <xdr:to>
      <xdr:col>3</xdr:col>
      <xdr:colOff>0</xdr:colOff>
      <xdr:row>121</xdr:row>
      <xdr:rowOff>192447</xdr:rowOff>
    </xdr:to>
    <xdr:sp macro="" textlink="">
      <xdr:nvSpPr>
        <xdr:cNvPr id="201" name="Isosceles Triangle 200">
          <a:extLst>
            <a:ext uri="{FF2B5EF4-FFF2-40B4-BE49-F238E27FC236}">
              <a16:creationId xmlns:a16="http://schemas.microsoft.com/office/drawing/2014/main" id="{00000000-0008-0000-0A00-0000C9000000}"/>
            </a:ext>
          </a:extLst>
        </xdr:cNvPr>
        <xdr:cNvSpPr/>
      </xdr:nvSpPr>
      <xdr:spPr>
        <a:xfrm>
          <a:off x="1287145" y="204012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120</xdr:row>
      <xdr:rowOff>78147</xdr:rowOff>
    </xdr:from>
    <xdr:to>
      <xdr:col>17</xdr:col>
      <xdr:colOff>0</xdr:colOff>
      <xdr:row>121</xdr:row>
      <xdr:rowOff>192447</xdr:rowOff>
    </xdr:to>
    <xdr:sp macro="" textlink="">
      <xdr:nvSpPr>
        <xdr:cNvPr id="202" name="Isosceles Triangle 201">
          <a:extLst>
            <a:ext uri="{FF2B5EF4-FFF2-40B4-BE49-F238E27FC236}">
              <a16:creationId xmlns:a16="http://schemas.microsoft.com/office/drawing/2014/main" id="{00000000-0008-0000-0A00-0000CA000000}"/>
            </a:ext>
          </a:extLst>
        </xdr:cNvPr>
        <xdr:cNvSpPr/>
      </xdr:nvSpPr>
      <xdr:spPr>
        <a:xfrm>
          <a:off x="8545195" y="204012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120</xdr:row>
      <xdr:rowOff>78147</xdr:rowOff>
    </xdr:from>
    <xdr:to>
      <xdr:col>19</xdr:col>
      <xdr:colOff>0</xdr:colOff>
      <xdr:row>121</xdr:row>
      <xdr:rowOff>192447</xdr:rowOff>
    </xdr:to>
    <xdr:sp macro="" textlink="">
      <xdr:nvSpPr>
        <xdr:cNvPr id="203" name="Isosceles Triangle 202">
          <a:extLst>
            <a:ext uri="{FF2B5EF4-FFF2-40B4-BE49-F238E27FC236}">
              <a16:creationId xmlns:a16="http://schemas.microsoft.com/office/drawing/2014/main" id="{00000000-0008-0000-0A00-0000CB000000}"/>
            </a:ext>
          </a:extLst>
        </xdr:cNvPr>
        <xdr:cNvSpPr/>
      </xdr:nvSpPr>
      <xdr:spPr>
        <a:xfrm>
          <a:off x="9548495" y="204012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129</xdr:row>
      <xdr:rowOff>78147</xdr:rowOff>
    </xdr:from>
    <xdr:to>
      <xdr:col>5</xdr:col>
      <xdr:colOff>0</xdr:colOff>
      <xdr:row>131</xdr:row>
      <xdr:rowOff>5057</xdr:rowOff>
    </xdr:to>
    <xdr:sp macro="" textlink="">
      <xdr:nvSpPr>
        <xdr:cNvPr id="204" name="Isosceles Triangle 203">
          <a:extLst>
            <a:ext uri="{FF2B5EF4-FFF2-40B4-BE49-F238E27FC236}">
              <a16:creationId xmlns:a16="http://schemas.microsoft.com/office/drawing/2014/main" id="{00000000-0008-0000-0A00-0000CC000000}"/>
            </a:ext>
          </a:extLst>
        </xdr:cNvPr>
        <xdr:cNvSpPr/>
      </xdr:nvSpPr>
      <xdr:spPr>
        <a:xfrm>
          <a:off x="2525395" y="218998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129</xdr:row>
      <xdr:rowOff>78147</xdr:rowOff>
    </xdr:from>
    <xdr:to>
      <xdr:col>7</xdr:col>
      <xdr:colOff>0</xdr:colOff>
      <xdr:row>131</xdr:row>
      <xdr:rowOff>5057</xdr:rowOff>
    </xdr:to>
    <xdr:sp macro="" textlink="">
      <xdr:nvSpPr>
        <xdr:cNvPr id="205" name="Isosceles Triangle 204">
          <a:extLst>
            <a:ext uri="{FF2B5EF4-FFF2-40B4-BE49-F238E27FC236}">
              <a16:creationId xmlns:a16="http://schemas.microsoft.com/office/drawing/2014/main" id="{00000000-0008-0000-0A00-0000CD000000}"/>
            </a:ext>
          </a:extLst>
        </xdr:cNvPr>
        <xdr:cNvSpPr/>
      </xdr:nvSpPr>
      <xdr:spPr>
        <a:xfrm>
          <a:off x="3528695" y="218998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129</xdr:row>
      <xdr:rowOff>78147</xdr:rowOff>
    </xdr:from>
    <xdr:to>
      <xdr:col>9</xdr:col>
      <xdr:colOff>0</xdr:colOff>
      <xdr:row>131</xdr:row>
      <xdr:rowOff>5057</xdr:rowOff>
    </xdr:to>
    <xdr:sp macro="" textlink="">
      <xdr:nvSpPr>
        <xdr:cNvPr id="206" name="Isosceles Triangle 205">
          <a:extLst>
            <a:ext uri="{FF2B5EF4-FFF2-40B4-BE49-F238E27FC236}">
              <a16:creationId xmlns:a16="http://schemas.microsoft.com/office/drawing/2014/main" id="{00000000-0008-0000-0A00-0000CE000000}"/>
            </a:ext>
          </a:extLst>
        </xdr:cNvPr>
        <xdr:cNvSpPr/>
      </xdr:nvSpPr>
      <xdr:spPr>
        <a:xfrm>
          <a:off x="4531995" y="218998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129</xdr:row>
      <xdr:rowOff>58708</xdr:rowOff>
    </xdr:from>
    <xdr:to>
      <xdr:col>11</xdr:col>
      <xdr:colOff>0</xdr:colOff>
      <xdr:row>130</xdr:row>
      <xdr:rowOff>147608</xdr:rowOff>
    </xdr:to>
    <xdr:sp macro="" textlink="">
      <xdr:nvSpPr>
        <xdr:cNvPr id="207" name="Isosceles Triangle 206">
          <a:extLst>
            <a:ext uri="{FF2B5EF4-FFF2-40B4-BE49-F238E27FC236}">
              <a16:creationId xmlns:a16="http://schemas.microsoft.com/office/drawing/2014/main" id="{00000000-0008-0000-0A00-0000CF000000}"/>
            </a:ext>
          </a:extLst>
        </xdr:cNvPr>
        <xdr:cNvSpPr/>
      </xdr:nvSpPr>
      <xdr:spPr>
        <a:xfrm>
          <a:off x="5535295" y="21880195"/>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129</xdr:row>
      <xdr:rowOff>78147</xdr:rowOff>
    </xdr:from>
    <xdr:to>
      <xdr:col>13</xdr:col>
      <xdr:colOff>0</xdr:colOff>
      <xdr:row>130</xdr:row>
      <xdr:rowOff>192447</xdr:rowOff>
    </xdr:to>
    <xdr:sp macro="" textlink="">
      <xdr:nvSpPr>
        <xdr:cNvPr id="208" name="Isosceles Triangle 207">
          <a:extLst>
            <a:ext uri="{FF2B5EF4-FFF2-40B4-BE49-F238E27FC236}">
              <a16:creationId xmlns:a16="http://schemas.microsoft.com/office/drawing/2014/main" id="{00000000-0008-0000-0A00-0000D0000000}"/>
            </a:ext>
          </a:extLst>
        </xdr:cNvPr>
        <xdr:cNvSpPr/>
      </xdr:nvSpPr>
      <xdr:spPr>
        <a:xfrm>
          <a:off x="6538595" y="218998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129</xdr:row>
      <xdr:rowOff>78147</xdr:rowOff>
    </xdr:from>
    <xdr:to>
      <xdr:col>15</xdr:col>
      <xdr:colOff>0</xdr:colOff>
      <xdr:row>130</xdr:row>
      <xdr:rowOff>192447</xdr:rowOff>
    </xdr:to>
    <xdr:sp macro="" textlink="">
      <xdr:nvSpPr>
        <xdr:cNvPr id="209" name="Isosceles Triangle 208">
          <a:extLst>
            <a:ext uri="{FF2B5EF4-FFF2-40B4-BE49-F238E27FC236}">
              <a16:creationId xmlns:a16="http://schemas.microsoft.com/office/drawing/2014/main" id="{00000000-0008-0000-0A00-0000D1000000}"/>
            </a:ext>
          </a:extLst>
        </xdr:cNvPr>
        <xdr:cNvSpPr/>
      </xdr:nvSpPr>
      <xdr:spPr>
        <a:xfrm>
          <a:off x="7541895" y="218998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129</xdr:row>
      <xdr:rowOff>78147</xdr:rowOff>
    </xdr:from>
    <xdr:to>
      <xdr:col>21</xdr:col>
      <xdr:colOff>0</xdr:colOff>
      <xdr:row>130</xdr:row>
      <xdr:rowOff>192447</xdr:rowOff>
    </xdr:to>
    <xdr:sp macro="" textlink="">
      <xdr:nvSpPr>
        <xdr:cNvPr id="210" name="Isosceles Triangle 209">
          <a:extLst>
            <a:ext uri="{FF2B5EF4-FFF2-40B4-BE49-F238E27FC236}">
              <a16:creationId xmlns:a16="http://schemas.microsoft.com/office/drawing/2014/main" id="{00000000-0008-0000-0A00-0000D2000000}"/>
            </a:ext>
          </a:extLst>
        </xdr:cNvPr>
        <xdr:cNvSpPr/>
      </xdr:nvSpPr>
      <xdr:spPr>
        <a:xfrm>
          <a:off x="10551795" y="218998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24011</xdr:colOff>
      <xdr:row>129</xdr:row>
      <xdr:rowOff>78147</xdr:rowOff>
    </xdr:from>
    <xdr:to>
      <xdr:col>3</xdr:col>
      <xdr:colOff>19439</xdr:colOff>
      <xdr:row>131</xdr:row>
      <xdr:rowOff>5057</xdr:rowOff>
    </xdr:to>
    <xdr:sp macro="" textlink="">
      <xdr:nvSpPr>
        <xdr:cNvPr id="211" name="Isosceles Triangle 210">
          <a:extLst>
            <a:ext uri="{FF2B5EF4-FFF2-40B4-BE49-F238E27FC236}">
              <a16:creationId xmlns:a16="http://schemas.microsoft.com/office/drawing/2014/main" id="{00000000-0008-0000-0A00-0000D3000000}"/>
            </a:ext>
          </a:extLst>
        </xdr:cNvPr>
        <xdr:cNvSpPr/>
      </xdr:nvSpPr>
      <xdr:spPr>
        <a:xfrm>
          <a:off x="1306195" y="218998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129</xdr:row>
      <xdr:rowOff>78147</xdr:rowOff>
    </xdr:from>
    <xdr:to>
      <xdr:col>17</xdr:col>
      <xdr:colOff>0</xdr:colOff>
      <xdr:row>130</xdr:row>
      <xdr:rowOff>192447</xdr:rowOff>
    </xdr:to>
    <xdr:sp macro="" textlink="">
      <xdr:nvSpPr>
        <xdr:cNvPr id="212" name="Isosceles Triangle 211">
          <a:extLst>
            <a:ext uri="{FF2B5EF4-FFF2-40B4-BE49-F238E27FC236}">
              <a16:creationId xmlns:a16="http://schemas.microsoft.com/office/drawing/2014/main" id="{00000000-0008-0000-0A00-0000D4000000}"/>
            </a:ext>
          </a:extLst>
        </xdr:cNvPr>
        <xdr:cNvSpPr/>
      </xdr:nvSpPr>
      <xdr:spPr>
        <a:xfrm>
          <a:off x="8545195" y="218998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129</xdr:row>
      <xdr:rowOff>78147</xdr:rowOff>
    </xdr:from>
    <xdr:to>
      <xdr:col>19</xdr:col>
      <xdr:colOff>0</xdr:colOff>
      <xdr:row>130</xdr:row>
      <xdr:rowOff>192447</xdr:rowOff>
    </xdr:to>
    <xdr:sp macro="" textlink="">
      <xdr:nvSpPr>
        <xdr:cNvPr id="213" name="Isosceles Triangle 212">
          <a:extLst>
            <a:ext uri="{FF2B5EF4-FFF2-40B4-BE49-F238E27FC236}">
              <a16:creationId xmlns:a16="http://schemas.microsoft.com/office/drawing/2014/main" id="{00000000-0008-0000-0A00-0000D5000000}"/>
            </a:ext>
          </a:extLst>
        </xdr:cNvPr>
        <xdr:cNvSpPr/>
      </xdr:nvSpPr>
      <xdr:spPr>
        <a:xfrm>
          <a:off x="9548495" y="218998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137</xdr:row>
      <xdr:rowOff>78147</xdr:rowOff>
    </xdr:from>
    <xdr:to>
      <xdr:col>3</xdr:col>
      <xdr:colOff>0</xdr:colOff>
      <xdr:row>138</xdr:row>
      <xdr:rowOff>192447</xdr:rowOff>
    </xdr:to>
    <xdr:sp macro="" textlink="">
      <xdr:nvSpPr>
        <xdr:cNvPr id="214" name="Isosceles Triangle 213">
          <a:extLst>
            <a:ext uri="{FF2B5EF4-FFF2-40B4-BE49-F238E27FC236}">
              <a16:creationId xmlns:a16="http://schemas.microsoft.com/office/drawing/2014/main" id="{00000000-0008-0000-0A00-0000D6000000}"/>
            </a:ext>
          </a:extLst>
        </xdr:cNvPr>
        <xdr:cNvSpPr/>
      </xdr:nvSpPr>
      <xdr:spPr>
        <a:xfrm>
          <a:off x="1287145" y="232397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137</xdr:row>
      <xdr:rowOff>78147</xdr:rowOff>
    </xdr:from>
    <xdr:to>
      <xdr:col>7</xdr:col>
      <xdr:colOff>0</xdr:colOff>
      <xdr:row>138</xdr:row>
      <xdr:rowOff>192447</xdr:rowOff>
    </xdr:to>
    <xdr:sp macro="" textlink="">
      <xdr:nvSpPr>
        <xdr:cNvPr id="215" name="Isosceles Triangle 214">
          <a:extLst>
            <a:ext uri="{FF2B5EF4-FFF2-40B4-BE49-F238E27FC236}">
              <a16:creationId xmlns:a16="http://schemas.microsoft.com/office/drawing/2014/main" id="{00000000-0008-0000-0A00-0000D7000000}"/>
            </a:ext>
          </a:extLst>
        </xdr:cNvPr>
        <xdr:cNvSpPr/>
      </xdr:nvSpPr>
      <xdr:spPr>
        <a:xfrm>
          <a:off x="3528695" y="232397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137</xdr:row>
      <xdr:rowOff>78147</xdr:rowOff>
    </xdr:from>
    <xdr:to>
      <xdr:col>9</xdr:col>
      <xdr:colOff>0</xdr:colOff>
      <xdr:row>138</xdr:row>
      <xdr:rowOff>192447</xdr:rowOff>
    </xdr:to>
    <xdr:sp macro="" textlink="">
      <xdr:nvSpPr>
        <xdr:cNvPr id="216" name="Isosceles Triangle 215">
          <a:extLst>
            <a:ext uri="{FF2B5EF4-FFF2-40B4-BE49-F238E27FC236}">
              <a16:creationId xmlns:a16="http://schemas.microsoft.com/office/drawing/2014/main" id="{00000000-0008-0000-0A00-0000D8000000}"/>
            </a:ext>
          </a:extLst>
        </xdr:cNvPr>
        <xdr:cNvSpPr/>
      </xdr:nvSpPr>
      <xdr:spPr>
        <a:xfrm>
          <a:off x="4531995" y="232397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137</xdr:row>
      <xdr:rowOff>78147</xdr:rowOff>
    </xdr:from>
    <xdr:to>
      <xdr:col>11</xdr:col>
      <xdr:colOff>0</xdr:colOff>
      <xdr:row>138</xdr:row>
      <xdr:rowOff>192447</xdr:rowOff>
    </xdr:to>
    <xdr:sp macro="" textlink="">
      <xdr:nvSpPr>
        <xdr:cNvPr id="217" name="Isosceles Triangle 216">
          <a:extLst>
            <a:ext uri="{FF2B5EF4-FFF2-40B4-BE49-F238E27FC236}">
              <a16:creationId xmlns:a16="http://schemas.microsoft.com/office/drawing/2014/main" id="{00000000-0008-0000-0A00-0000D9000000}"/>
            </a:ext>
          </a:extLst>
        </xdr:cNvPr>
        <xdr:cNvSpPr/>
      </xdr:nvSpPr>
      <xdr:spPr>
        <a:xfrm>
          <a:off x="5535295" y="232397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137</xdr:row>
      <xdr:rowOff>78147</xdr:rowOff>
    </xdr:from>
    <xdr:to>
      <xdr:col>13</xdr:col>
      <xdr:colOff>0</xdr:colOff>
      <xdr:row>139</xdr:row>
      <xdr:rowOff>5057</xdr:rowOff>
    </xdr:to>
    <xdr:sp macro="" textlink="">
      <xdr:nvSpPr>
        <xdr:cNvPr id="218" name="Isosceles Triangle 217">
          <a:extLst>
            <a:ext uri="{FF2B5EF4-FFF2-40B4-BE49-F238E27FC236}">
              <a16:creationId xmlns:a16="http://schemas.microsoft.com/office/drawing/2014/main" id="{00000000-0008-0000-0A00-0000DA000000}"/>
            </a:ext>
          </a:extLst>
        </xdr:cNvPr>
        <xdr:cNvSpPr/>
      </xdr:nvSpPr>
      <xdr:spPr>
        <a:xfrm>
          <a:off x="6538595" y="2323973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137</xdr:row>
      <xdr:rowOff>78147</xdr:rowOff>
    </xdr:from>
    <xdr:to>
      <xdr:col>15</xdr:col>
      <xdr:colOff>0</xdr:colOff>
      <xdr:row>138</xdr:row>
      <xdr:rowOff>192447</xdr:rowOff>
    </xdr:to>
    <xdr:sp macro="" textlink="">
      <xdr:nvSpPr>
        <xdr:cNvPr id="219" name="Isosceles Triangle 218">
          <a:extLst>
            <a:ext uri="{FF2B5EF4-FFF2-40B4-BE49-F238E27FC236}">
              <a16:creationId xmlns:a16="http://schemas.microsoft.com/office/drawing/2014/main" id="{00000000-0008-0000-0A00-0000DB000000}"/>
            </a:ext>
          </a:extLst>
        </xdr:cNvPr>
        <xdr:cNvSpPr/>
      </xdr:nvSpPr>
      <xdr:spPr>
        <a:xfrm>
          <a:off x="7541895" y="232397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137</xdr:row>
      <xdr:rowOff>78147</xdr:rowOff>
    </xdr:from>
    <xdr:to>
      <xdr:col>21</xdr:col>
      <xdr:colOff>0</xdr:colOff>
      <xdr:row>139</xdr:row>
      <xdr:rowOff>5057</xdr:rowOff>
    </xdr:to>
    <xdr:sp macro="" textlink="">
      <xdr:nvSpPr>
        <xdr:cNvPr id="220" name="Isosceles Triangle 219">
          <a:extLst>
            <a:ext uri="{FF2B5EF4-FFF2-40B4-BE49-F238E27FC236}">
              <a16:creationId xmlns:a16="http://schemas.microsoft.com/office/drawing/2014/main" id="{00000000-0008-0000-0A00-0000DC000000}"/>
            </a:ext>
          </a:extLst>
        </xdr:cNvPr>
        <xdr:cNvSpPr/>
      </xdr:nvSpPr>
      <xdr:spPr>
        <a:xfrm>
          <a:off x="10551795" y="2323973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137</xdr:row>
      <xdr:rowOff>78147</xdr:rowOff>
    </xdr:from>
    <xdr:to>
      <xdr:col>5</xdr:col>
      <xdr:colOff>0</xdr:colOff>
      <xdr:row>138</xdr:row>
      <xdr:rowOff>192447</xdr:rowOff>
    </xdr:to>
    <xdr:sp macro="" textlink="">
      <xdr:nvSpPr>
        <xdr:cNvPr id="221" name="Isosceles Triangle 220">
          <a:extLst>
            <a:ext uri="{FF2B5EF4-FFF2-40B4-BE49-F238E27FC236}">
              <a16:creationId xmlns:a16="http://schemas.microsoft.com/office/drawing/2014/main" id="{00000000-0008-0000-0A00-0000DD000000}"/>
            </a:ext>
          </a:extLst>
        </xdr:cNvPr>
        <xdr:cNvSpPr/>
      </xdr:nvSpPr>
      <xdr:spPr>
        <a:xfrm>
          <a:off x="2525395" y="232397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137</xdr:row>
      <xdr:rowOff>78147</xdr:rowOff>
    </xdr:from>
    <xdr:to>
      <xdr:col>17</xdr:col>
      <xdr:colOff>0</xdr:colOff>
      <xdr:row>138</xdr:row>
      <xdr:rowOff>192447</xdr:rowOff>
    </xdr:to>
    <xdr:sp macro="" textlink="">
      <xdr:nvSpPr>
        <xdr:cNvPr id="222" name="Isosceles Triangle 221">
          <a:extLst>
            <a:ext uri="{FF2B5EF4-FFF2-40B4-BE49-F238E27FC236}">
              <a16:creationId xmlns:a16="http://schemas.microsoft.com/office/drawing/2014/main" id="{00000000-0008-0000-0A00-0000DE000000}"/>
            </a:ext>
          </a:extLst>
        </xdr:cNvPr>
        <xdr:cNvSpPr/>
      </xdr:nvSpPr>
      <xdr:spPr>
        <a:xfrm>
          <a:off x="8545195" y="232397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137</xdr:row>
      <xdr:rowOff>78147</xdr:rowOff>
    </xdr:from>
    <xdr:to>
      <xdr:col>19</xdr:col>
      <xdr:colOff>0</xdr:colOff>
      <xdr:row>138</xdr:row>
      <xdr:rowOff>192447</xdr:rowOff>
    </xdr:to>
    <xdr:sp macro="" textlink="">
      <xdr:nvSpPr>
        <xdr:cNvPr id="223" name="Isosceles Triangle 222">
          <a:extLst>
            <a:ext uri="{FF2B5EF4-FFF2-40B4-BE49-F238E27FC236}">
              <a16:creationId xmlns:a16="http://schemas.microsoft.com/office/drawing/2014/main" id="{00000000-0008-0000-0A00-0000DF000000}"/>
            </a:ext>
          </a:extLst>
        </xdr:cNvPr>
        <xdr:cNvSpPr/>
      </xdr:nvSpPr>
      <xdr:spPr>
        <a:xfrm>
          <a:off x="9548495" y="232397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145</xdr:row>
      <xdr:rowOff>78147</xdr:rowOff>
    </xdr:from>
    <xdr:to>
      <xdr:col>3</xdr:col>
      <xdr:colOff>0</xdr:colOff>
      <xdr:row>146</xdr:row>
      <xdr:rowOff>192447</xdr:rowOff>
    </xdr:to>
    <xdr:sp macro="" textlink="">
      <xdr:nvSpPr>
        <xdr:cNvPr id="224" name="Isosceles Triangle 223">
          <a:extLst>
            <a:ext uri="{FF2B5EF4-FFF2-40B4-BE49-F238E27FC236}">
              <a16:creationId xmlns:a16="http://schemas.microsoft.com/office/drawing/2014/main" id="{00000000-0008-0000-0A00-0000E0000000}"/>
            </a:ext>
          </a:extLst>
        </xdr:cNvPr>
        <xdr:cNvSpPr/>
      </xdr:nvSpPr>
      <xdr:spPr>
        <a:xfrm>
          <a:off x="1287145" y="245795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145</xdr:row>
      <xdr:rowOff>78147</xdr:rowOff>
    </xdr:from>
    <xdr:to>
      <xdr:col>7</xdr:col>
      <xdr:colOff>0</xdr:colOff>
      <xdr:row>146</xdr:row>
      <xdr:rowOff>192447</xdr:rowOff>
    </xdr:to>
    <xdr:sp macro="" textlink="">
      <xdr:nvSpPr>
        <xdr:cNvPr id="225" name="Isosceles Triangle 224">
          <a:extLst>
            <a:ext uri="{FF2B5EF4-FFF2-40B4-BE49-F238E27FC236}">
              <a16:creationId xmlns:a16="http://schemas.microsoft.com/office/drawing/2014/main" id="{00000000-0008-0000-0A00-0000E1000000}"/>
            </a:ext>
          </a:extLst>
        </xdr:cNvPr>
        <xdr:cNvSpPr/>
      </xdr:nvSpPr>
      <xdr:spPr>
        <a:xfrm>
          <a:off x="3528695" y="24579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145</xdr:row>
      <xdr:rowOff>78147</xdr:rowOff>
    </xdr:from>
    <xdr:to>
      <xdr:col>9</xdr:col>
      <xdr:colOff>0</xdr:colOff>
      <xdr:row>146</xdr:row>
      <xdr:rowOff>192447</xdr:rowOff>
    </xdr:to>
    <xdr:sp macro="" textlink="">
      <xdr:nvSpPr>
        <xdr:cNvPr id="226" name="Isosceles Triangle 225">
          <a:extLst>
            <a:ext uri="{FF2B5EF4-FFF2-40B4-BE49-F238E27FC236}">
              <a16:creationId xmlns:a16="http://schemas.microsoft.com/office/drawing/2014/main" id="{00000000-0008-0000-0A00-0000E2000000}"/>
            </a:ext>
          </a:extLst>
        </xdr:cNvPr>
        <xdr:cNvSpPr/>
      </xdr:nvSpPr>
      <xdr:spPr>
        <a:xfrm>
          <a:off x="4531995" y="24579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145</xdr:row>
      <xdr:rowOff>78147</xdr:rowOff>
    </xdr:from>
    <xdr:to>
      <xdr:col>11</xdr:col>
      <xdr:colOff>0</xdr:colOff>
      <xdr:row>146</xdr:row>
      <xdr:rowOff>192447</xdr:rowOff>
    </xdr:to>
    <xdr:sp macro="" textlink="">
      <xdr:nvSpPr>
        <xdr:cNvPr id="227" name="Isosceles Triangle 226">
          <a:extLst>
            <a:ext uri="{FF2B5EF4-FFF2-40B4-BE49-F238E27FC236}">
              <a16:creationId xmlns:a16="http://schemas.microsoft.com/office/drawing/2014/main" id="{00000000-0008-0000-0A00-0000E3000000}"/>
            </a:ext>
          </a:extLst>
        </xdr:cNvPr>
        <xdr:cNvSpPr/>
      </xdr:nvSpPr>
      <xdr:spPr>
        <a:xfrm>
          <a:off x="5535295" y="24579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145</xdr:row>
      <xdr:rowOff>78147</xdr:rowOff>
    </xdr:from>
    <xdr:to>
      <xdr:col>13</xdr:col>
      <xdr:colOff>0</xdr:colOff>
      <xdr:row>147</xdr:row>
      <xdr:rowOff>5057</xdr:rowOff>
    </xdr:to>
    <xdr:sp macro="" textlink="">
      <xdr:nvSpPr>
        <xdr:cNvPr id="228" name="Isosceles Triangle 227">
          <a:extLst>
            <a:ext uri="{FF2B5EF4-FFF2-40B4-BE49-F238E27FC236}">
              <a16:creationId xmlns:a16="http://schemas.microsoft.com/office/drawing/2014/main" id="{00000000-0008-0000-0A00-0000E4000000}"/>
            </a:ext>
          </a:extLst>
        </xdr:cNvPr>
        <xdr:cNvSpPr/>
      </xdr:nvSpPr>
      <xdr:spPr>
        <a:xfrm>
          <a:off x="6538595" y="245795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145</xdr:row>
      <xdr:rowOff>78147</xdr:rowOff>
    </xdr:from>
    <xdr:to>
      <xdr:col>15</xdr:col>
      <xdr:colOff>0</xdr:colOff>
      <xdr:row>146</xdr:row>
      <xdr:rowOff>192447</xdr:rowOff>
    </xdr:to>
    <xdr:sp macro="" textlink="">
      <xdr:nvSpPr>
        <xdr:cNvPr id="229" name="Isosceles Triangle 228">
          <a:extLst>
            <a:ext uri="{FF2B5EF4-FFF2-40B4-BE49-F238E27FC236}">
              <a16:creationId xmlns:a16="http://schemas.microsoft.com/office/drawing/2014/main" id="{00000000-0008-0000-0A00-0000E5000000}"/>
            </a:ext>
          </a:extLst>
        </xdr:cNvPr>
        <xdr:cNvSpPr/>
      </xdr:nvSpPr>
      <xdr:spPr>
        <a:xfrm>
          <a:off x="7541895" y="24579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145</xdr:row>
      <xdr:rowOff>78147</xdr:rowOff>
    </xdr:from>
    <xdr:to>
      <xdr:col>19</xdr:col>
      <xdr:colOff>0</xdr:colOff>
      <xdr:row>147</xdr:row>
      <xdr:rowOff>5057</xdr:rowOff>
    </xdr:to>
    <xdr:sp macro="" textlink="">
      <xdr:nvSpPr>
        <xdr:cNvPr id="230" name="Isosceles Triangle 229">
          <a:extLst>
            <a:ext uri="{FF2B5EF4-FFF2-40B4-BE49-F238E27FC236}">
              <a16:creationId xmlns:a16="http://schemas.microsoft.com/office/drawing/2014/main" id="{00000000-0008-0000-0A00-0000E6000000}"/>
            </a:ext>
          </a:extLst>
        </xdr:cNvPr>
        <xdr:cNvSpPr/>
      </xdr:nvSpPr>
      <xdr:spPr>
        <a:xfrm>
          <a:off x="9548495" y="245795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145</xdr:row>
      <xdr:rowOff>78147</xdr:rowOff>
    </xdr:from>
    <xdr:to>
      <xdr:col>21</xdr:col>
      <xdr:colOff>0</xdr:colOff>
      <xdr:row>146</xdr:row>
      <xdr:rowOff>192447</xdr:rowOff>
    </xdr:to>
    <xdr:sp macro="" textlink="">
      <xdr:nvSpPr>
        <xdr:cNvPr id="231" name="Isosceles Triangle 230">
          <a:extLst>
            <a:ext uri="{FF2B5EF4-FFF2-40B4-BE49-F238E27FC236}">
              <a16:creationId xmlns:a16="http://schemas.microsoft.com/office/drawing/2014/main" id="{00000000-0008-0000-0A00-0000E7000000}"/>
            </a:ext>
          </a:extLst>
        </xdr:cNvPr>
        <xdr:cNvSpPr/>
      </xdr:nvSpPr>
      <xdr:spPr>
        <a:xfrm>
          <a:off x="10551795" y="24579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145</xdr:row>
      <xdr:rowOff>78147</xdr:rowOff>
    </xdr:from>
    <xdr:to>
      <xdr:col>3</xdr:col>
      <xdr:colOff>0</xdr:colOff>
      <xdr:row>146</xdr:row>
      <xdr:rowOff>192447</xdr:rowOff>
    </xdr:to>
    <xdr:sp macro="" textlink="">
      <xdr:nvSpPr>
        <xdr:cNvPr id="232" name="Isosceles Triangle 231">
          <a:extLst>
            <a:ext uri="{FF2B5EF4-FFF2-40B4-BE49-F238E27FC236}">
              <a16:creationId xmlns:a16="http://schemas.microsoft.com/office/drawing/2014/main" id="{00000000-0008-0000-0A00-0000E8000000}"/>
            </a:ext>
          </a:extLst>
        </xdr:cNvPr>
        <xdr:cNvSpPr/>
      </xdr:nvSpPr>
      <xdr:spPr>
        <a:xfrm>
          <a:off x="1287145" y="245795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145</xdr:row>
      <xdr:rowOff>78147</xdr:rowOff>
    </xdr:from>
    <xdr:to>
      <xdr:col>5</xdr:col>
      <xdr:colOff>0</xdr:colOff>
      <xdr:row>146</xdr:row>
      <xdr:rowOff>192447</xdr:rowOff>
    </xdr:to>
    <xdr:sp macro="" textlink="">
      <xdr:nvSpPr>
        <xdr:cNvPr id="233" name="Isosceles Triangle 232">
          <a:extLst>
            <a:ext uri="{FF2B5EF4-FFF2-40B4-BE49-F238E27FC236}">
              <a16:creationId xmlns:a16="http://schemas.microsoft.com/office/drawing/2014/main" id="{00000000-0008-0000-0A00-0000E9000000}"/>
            </a:ext>
          </a:extLst>
        </xdr:cNvPr>
        <xdr:cNvSpPr/>
      </xdr:nvSpPr>
      <xdr:spPr>
        <a:xfrm>
          <a:off x="2525395" y="24579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145</xdr:row>
      <xdr:rowOff>78147</xdr:rowOff>
    </xdr:from>
    <xdr:to>
      <xdr:col>17</xdr:col>
      <xdr:colOff>0</xdr:colOff>
      <xdr:row>146</xdr:row>
      <xdr:rowOff>192447</xdr:rowOff>
    </xdr:to>
    <xdr:sp macro="" textlink="">
      <xdr:nvSpPr>
        <xdr:cNvPr id="234" name="Isosceles Triangle 233">
          <a:extLst>
            <a:ext uri="{FF2B5EF4-FFF2-40B4-BE49-F238E27FC236}">
              <a16:creationId xmlns:a16="http://schemas.microsoft.com/office/drawing/2014/main" id="{00000000-0008-0000-0A00-0000EA000000}"/>
            </a:ext>
          </a:extLst>
        </xdr:cNvPr>
        <xdr:cNvSpPr/>
      </xdr:nvSpPr>
      <xdr:spPr>
        <a:xfrm>
          <a:off x="8545195" y="24579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11906</xdr:colOff>
      <xdr:row>9</xdr:row>
      <xdr:rowOff>71437</xdr:rowOff>
    </xdr:from>
    <xdr:to>
      <xdr:col>3</xdr:col>
      <xdr:colOff>7334</xdr:colOff>
      <xdr:row>10</xdr:row>
      <xdr:rowOff>166687</xdr:rowOff>
    </xdr:to>
    <xdr:sp macro="" textlink="">
      <xdr:nvSpPr>
        <xdr:cNvPr id="235" name="Isosceles Triangle 234">
          <a:extLst>
            <a:ext uri="{FF2B5EF4-FFF2-40B4-BE49-F238E27FC236}">
              <a16:creationId xmlns:a16="http://schemas.microsoft.com/office/drawing/2014/main" id="{00000000-0008-0000-0A00-0000EB000000}"/>
            </a:ext>
          </a:extLst>
        </xdr:cNvPr>
        <xdr:cNvSpPr/>
      </xdr:nvSpPr>
      <xdr:spPr>
        <a:xfrm>
          <a:off x="1294130" y="1830070"/>
          <a:ext cx="497205" cy="260350"/>
        </a:xfrm>
        <a:prstGeom prst="triangle">
          <a:avLst/>
        </a:prstGeom>
        <a:solidFill>
          <a:schemeClr val="bg1"/>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1</xdr:colOff>
      <xdr:row>9</xdr:row>
      <xdr:rowOff>71438</xdr:rowOff>
    </xdr:from>
    <xdr:to>
      <xdr:col>4</xdr:col>
      <xdr:colOff>602647</xdr:colOff>
      <xdr:row>11</xdr:row>
      <xdr:rowOff>0</xdr:rowOff>
    </xdr:to>
    <xdr:sp macro="" textlink="">
      <xdr:nvSpPr>
        <xdr:cNvPr id="236" name="Isosceles Triangle 235">
          <a:extLst>
            <a:ext uri="{FF2B5EF4-FFF2-40B4-BE49-F238E27FC236}">
              <a16:creationId xmlns:a16="http://schemas.microsoft.com/office/drawing/2014/main" id="{00000000-0008-0000-0A00-0000EC000000}"/>
            </a:ext>
          </a:extLst>
        </xdr:cNvPr>
        <xdr:cNvSpPr/>
      </xdr:nvSpPr>
      <xdr:spPr>
        <a:xfrm>
          <a:off x="2520950" y="1830070"/>
          <a:ext cx="501650" cy="262255"/>
        </a:xfrm>
        <a:prstGeom prst="triangle">
          <a:avLst/>
        </a:prstGeom>
        <a:solidFill>
          <a:schemeClr val="bg1"/>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23814</xdr:colOff>
      <xdr:row>9</xdr:row>
      <xdr:rowOff>71438</xdr:rowOff>
    </xdr:from>
    <xdr:to>
      <xdr:col>6</xdr:col>
      <xdr:colOff>626460</xdr:colOff>
      <xdr:row>11</xdr:row>
      <xdr:rowOff>0</xdr:rowOff>
    </xdr:to>
    <xdr:sp macro="" textlink="">
      <xdr:nvSpPr>
        <xdr:cNvPr id="237" name="Isosceles Triangle 236">
          <a:extLst>
            <a:ext uri="{FF2B5EF4-FFF2-40B4-BE49-F238E27FC236}">
              <a16:creationId xmlns:a16="http://schemas.microsoft.com/office/drawing/2014/main" id="{00000000-0008-0000-0A00-0000ED000000}"/>
            </a:ext>
          </a:extLst>
        </xdr:cNvPr>
        <xdr:cNvSpPr/>
      </xdr:nvSpPr>
      <xdr:spPr>
        <a:xfrm>
          <a:off x="3547745" y="1830070"/>
          <a:ext cx="478155" cy="262255"/>
        </a:xfrm>
        <a:prstGeom prst="triangle">
          <a:avLst/>
        </a:prstGeom>
        <a:solidFill>
          <a:schemeClr val="bg1"/>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0</xdr:colOff>
      <xdr:row>9</xdr:row>
      <xdr:rowOff>67467</xdr:rowOff>
    </xdr:from>
    <xdr:to>
      <xdr:col>9</xdr:col>
      <xdr:colOff>983</xdr:colOff>
      <xdr:row>10</xdr:row>
      <xdr:rowOff>162716</xdr:rowOff>
    </xdr:to>
    <xdr:sp macro="" textlink="">
      <xdr:nvSpPr>
        <xdr:cNvPr id="238" name="Isosceles Triangle 237">
          <a:extLst>
            <a:ext uri="{FF2B5EF4-FFF2-40B4-BE49-F238E27FC236}">
              <a16:creationId xmlns:a16="http://schemas.microsoft.com/office/drawing/2014/main" id="{00000000-0008-0000-0A00-0000EE000000}"/>
            </a:ext>
          </a:extLst>
        </xdr:cNvPr>
        <xdr:cNvSpPr/>
      </xdr:nvSpPr>
      <xdr:spPr>
        <a:xfrm>
          <a:off x="4527550" y="1826260"/>
          <a:ext cx="502285" cy="260350"/>
        </a:xfrm>
        <a:prstGeom prst="triangle">
          <a:avLst/>
        </a:prstGeom>
        <a:solidFill>
          <a:schemeClr val="bg1"/>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153</xdr:row>
      <xdr:rowOff>78147</xdr:rowOff>
    </xdr:from>
    <xdr:to>
      <xdr:col>3</xdr:col>
      <xdr:colOff>0</xdr:colOff>
      <xdr:row>154</xdr:row>
      <xdr:rowOff>192447</xdr:rowOff>
    </xdr:to>
    <xdr:sp macro="" textlink="">
      <xdr:nvSpPr>
        <xdr:cNvPr id="239" name="Isosceles Triangle 238">
          <a:extLst>
            <a:ext uri="{FF2B5EF4-FFF2-40B4-BE49-F238E27FC236}">
              <a16:creationId xmlns:a16="http://schemas.microsoft.com/office/drawing/2014/main" id="{00000000-0008-0000-0A00-0000EF000000}"/>
            </a:ext>
          </a:extLst>
        </xdr:cNvPr>
        <xdr:cNvSpPr/>
      </xdr:nvSpPr>
      <xdr:spPr>
        <a:xfrm>
          <a:off x="1287145" y="259194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153</xdr:row>
      <xdr:rowOff>78147</xdr:rowOff>
    </xdr:from>
    <xdr:to>
      <xdr:col>7</xdr:col>
      <xdr:colOff>0</xdr:colOff>
      <xdr:row>154</xdr:row>
      <xdr:rowOff>192447</xdr:rowOff>
    </xdr:to>
    <xdr:sp macro="" textlink="">
      <xdr:nvSpPr>
        <xdr:cNvPr id="240" name="Isosceles Triangle 239">
          <a:extLst>
            <a:ext uri="{FF2B5EF4-FFF2-40B4-BE49-F238E27FC236}">
              <a16:creationId xmlns:a16="http://schemas.microsoft.com/office/drawing/2014/main" id="{00000000-0008-0000-0A00-0000F0000000}"/>
            </a:ext>
          </a:extLst>
        </xdr:cNvPr>
        <xdr:cNvSpPr/>
      </xdr:nvSpPr>
      <xdr:spPr>
        <a:xfrm>
          <a:off x="3528695" y="259194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153</xdr:row>
      <xdr:rowOff>78147</xdr:rowOff>
    </xdr:from>
    <xdr:to>
      <xdr:col>9</xdr:col>
      <xdr:colOff>0</xdr:colOff>
      <xdr:row>154</xdr:row>
      <xdr:rowOff>192447</xdr:rowOff>
    </xdr:to>
    <xdr:sp macro="" textlink="">
      <xdr:nvSpPr>
        <xdr:cNvPr id="241" name="Isosceles Triangle 240">
          <a:extLst>
            <a:ext uri="{FF2B5EF4-FFF2-40B4-BE49-F238E27FC236}">
              <a16:creationId xmlns:a16="http://schemas.microsoft.com/office/drawing/2014/main" id="{00000000-0008-0000-0A00-0000F1000000}"/>
            </a:ext>
          </a:extLst>
        </xdr:cNvPr>
        <xdr:cNvSpPr/>
      </xdr:nvSpPr>
      <xdr:spPr>
        <a:xfrm>
          <a:off x="4531995" y="259194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153</xdr:row>
      <xdr:rowOff>78147</xdr:rowOff>
    </xdr:from>
    <xdr:to>
      <xdr:col>11</xdr:col>
      <xdr:colOff>0</xdr:colOff>
      <xdr:row>154</xdr:row>
      <xdr:rowOff>192447</xdr:rowOff>
    </xdr:to>
    <xdr:sp macro="" textlink="">
      <xdr:nvSpPr>
        <xdr:cNvPr id="242" name="Isosceles Triangle 241">
          <a:extLst>
            <a:ext uri="{FF2B5EF4-FFF2-40B4-BE49-F238E27FC236}">
              <a16:creationId xmlns:a16="http://schemas.microsoft.com/office/drawing/2014/main" id="{00000000-0008-0000-0A00-0000F2000000}"/>
            </a:ext>
          </a:extLst>
        </xdr:cNvPr>
        <xdr:cNvSpPr/>
      </xdr:nvSpPr>
      <xdr:spPr>
        <a:xfrm>
          <a:off x="5535295" y="259194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153</xdr:row>
      <xdr:rowOff>90053</xdr:rowOff>
    </xdr:from>
    <xdr:to>
      <xdr:col>13</xdr:col>
      <xdr:colOff>0</xdr:colOff>
      <xdr:row>155</xdr:row>
      <xdr:rowOff>18616</xdr:rowOff>
    </xdr:to>
    <xdr:sp macro="" textlink="">
      <xdr:nvSpPr>
        <xdr:cNvPr id="243" name="Isosceles Triangle 242">
          <a:extLst>
            <a:ext uri="{FF2B5EF4-FFF2-40B4-BE49-F238E27FC236}">
              <a16:creationId xmlns:a16="http://schemas.microsoft.com/office/drawing/2014/main" id="{00000000-0008-0000-0A00-0000F3000000}"/>
            </a:ext>
          </a:extLst>
        </xdr:cNvPr>
        <xdr:cNvSpPr/>
      </xdr:nvSpPr>
      <xdr:spPr>
        <a:xfrm>
          <a:off x="6538595" y="25930860"/>
          <a:ext cx="497205" cy="25590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153</xdr:row>
      <xdr:rowOff>78147</xdr:rowOff>
    </xdr:from>
    <xdr:to>
      <xdr:col>15</xdr:col>
      <xdr:colOff>0</xdr:colOff>
      <xdr:row>155</xdr:row>
      <xdr:rowOff>6710</xdr:rowOff>
    </xdr:to>
    <xdr:sp macro="" textlink="">
      <xdr:nvSpPr>
        <xdr:cNvPr id="244" name="Isosceles Triangle 243">
          <a:extLst>
            <a:ext uri="{FF2B5EF4-FFF2-40B4-BE49-F238E27FC236}">
              <a16:creationId xmlns:a16="http://schemas.microsoft.com/office/drawing/2014/main" id="{00000000-0008-0000-0A00-0000F4000000}"/>
            </a:ext>
          </a:extLst>
        </xdr:cNvPr>
        <xdr:cNvSpPr/>
      </xdr:nvSpPr>
      <xdr:spPr>
        <a:xfrm>
          <a:off x="7541895" y="25919430"/>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153</xdr:row>
      <xdr:rowOff>78147</xdr:rowOff>
    </xdr:from>
    <xdr:to>
      <xdr:col>17</xdr:col>
      <xdr:colOff>0</xdr:colOff>
      <xdr:row>154</xdr:row>
      <xdr:rowOff>192447</xdr:rowOff>
    </xdr:to>
    <xdr:sp macro="" textlink="">
      <xdr:nvSpPr>
        <xdr:cNvPr id="245" name="Isosceles Triangle 244">
          <a:extLst>
            <a:ext uri="{FF2B5EF4-FFF2-40B4-BE49-F238E27FC236}">
              <a16:creationId xmlns:a16="http://schemas.microsoft.com/office/drawing/2014/main" id="{00000000-0008-0000-0A00-0000F5000000}"/>
            </a:ext>
          </a:extLst>
        </xdr:cNvPr>
        <xdr:cNvSpPr/>
      </xdr:nvSpPr>
      <xdr:spPr>
        <a:xfrm>
          <a:off x="8545195" y="259194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153</xdr:row>
      <xdr:rowOff>78147</xdr:rowOff>
    </xdr:from>
    <xdr:to>
      <xdr:col>19</xdr:col>
      <xdr:colOff>0</xdr:colOff>
      <xdr:row>154</xdr:row>
      <xdr:rowOff>192447</xdr:rowOff>
    </xdr:to>
    <xdr:sp macro="" textlink="">
      <xdr:nvSpPr>
        <xdr:cNvPr id="246" name="Isosceles Triangle 245">
          <a:extLst>
            <a:ext uri="{FF2B5EF4-FFF2-40B4-BE49-F238E27FC236}">
              <a16:creationId xmlns:a16="http://schemas.microsoft.com/office/drawing/2014/main" id="{00000000-0008-0000-0A00-0000F6000000}"/>
            </a:ext>
          </a:extLst>
        </xdr:cNvPr>
        <xdr:cNvSpPr/>
      </xdr:nvSpPr>
      <xdr:spPr>
        <a:xfrm>
          <a:off x="9548495" y="259194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153</xdr:row>
      <xdr:rowOff>78147</xdr:rowOff>
    </xdr:from>
    <xdr:to>
      <xdr:col>21</xdr:col>
      <xdr:colOff>0</xdr:colOff>
      <xdr:row>155</xdr:row>
      <xdr:rowOff>3761</xdr:rowOff>
    </xdr:to>
    <xdr:sp macro="" textlink="">
      <xdr:nvSpPr>
        <xdr:cNvPr id="247" name="Isosceles Triangle 246">
          <a:extLst>
            <a:ext uri="{FF2B5EF4-FFF2-40B4-BE49-F238E27FC236}">
              <a16:creationId xmlns:a16="http://schemas.microsoft.com/office/drawing/2014/main" id="{00000000-0008-0000-0A00-0000F7000000}"/>
            </a:ext>
          </a:extLst>
        </xdr:cNvPr>
        <xdr:cNvSpPr/>
      </xdr:nvSpPr>
      <xdr:spPr>
        <a:xfrm>
          <a:off x="10551795" y="25919430"/>
          <a:ext cx="497205" cy="25209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153</xdr:row>
      <xdr:rowOff>78147</xdr:rowOff>
    </xdr:from>
    <xdr:to>
      <xdr:col>5</xdr:col>
      <xdr:colOff>0</xdr:colOff>
      <xdr:row>154</xdr:row>
      <xdr:rowOff>192447</xdr:rowOff>
    </xdr:to>
    <xdr:sp macro="" textlink="">
      <xdr:nvSpPr>
        <xdr:cNvPr id="248" name="Isosceles Triangle 247">
          <a:extLst>
            <a:ext uri="{FF2B5EF4-FFF2-40B4-BE49-F238E27FC236}">
              <a16:creationId xmlns:a16="http://schemas.microsoft.com/office/drawing/2014/main" id="{00000000-0008-0000-0A00-0000F8000000}"/>
            </a:ext>
          </a:extLst>
        </xdr:cNvPr>
        <xdr:cNvSpPr/>
      </xdr:nvSpPr>
      <xdr:spPr>
        <a:xfrm>
          <a:off x="2525395" y="259194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153</xdr:row>
      <xdr:rowOff>78147</xdr:rowOff>
    </xdr:from>
    <xdr:to>
      <xdr:col>3</xdr:col>
      <xdr:colOff>0</xdr:colOff>
      <xdr:row>154</xdr:row>
      <xdr:rowOff>192447</xdr:rowOff>
    </xdr:to>
    <xdr:sp macro="" textlink="">
      <xdr:nvSpPr>
        <xdr:cNvPr id="249" name="Isosceles Triangle 248">
          <a:extLst>
            <a:ext uri="{FF2B5EF4-FFF2-40B4-BE49-F238E27FC236}">
              <a16:creationId xmlns:a16="http://schemas.microsoft.com/office/drawing/2014/main" id="{00000000-0008-0000-0A00-0000F9000000}"/>
            </a:ext>
          </a:extLst>
        </xdr:cNvPr>
        <xdr:cNvSpPr/>
      </xdr:nvSpPr>
      <xdr:spPr>
        <a:xfrm>
          <a:off x="1287145" y="259194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153</xdr:row>
      <xdr:rowOff>78147</xdr:rowOff>
    </xdr:from>
    <xdr:to>
      <xdr:col>17</xdr:col>
      <xdr:colOff>0</xdr:colOff>
      <xdr:row>154</xdr:row>
      <xdr:rowOff>192447</xdr:rowOff>
    </xdr:to>
    <xdr:sp macro="" textlink="">
      <xdr:nvSpPr>
        <xdr:cNvPr id="250" name="Isosceles Triangle 249">
          <a:extLst>
            <a:ext uri="{FF2B5EF4-FFF2-40B4-BE49-F238E27FC236}">
              <a16:creationId xmlns:a16="http://schemas.microsoft.com/office/drawing/2014/main" id="{00000000-0008-0000-0A00-0000FA000000}"/>
            </a:ext>
          </a:extLst>
        </xdr:cNvPr>
        <xdr:cNvSpPr/>
      </xdr:nvSpPr>
      <xdr:spPr>
        <a:xfrm>
          <a:off x="8545195" y="259194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57</xdr:row>
      <xdr:rowOff>78147</xdr:rowOff>
    </xdr:from>
    <xdr:to>
      <xdr:col>11</xdr:col>
      <xdr:colOff>0</xdr:colOff>
      <xdr:row>58</xdr:row>
      <xdr:rowOff>192447</xdr:rowOff>
    </xdr:to>
    <xdr:sp macro="" textlink="">
      <xdr:nvSpPr>
        <xdr:cNvPr id="338" name="Isosceles Triangle 337">
          <a:extLst>
            <a:ext uri="{FF2B5EF4-FFF2-40B4-BE49-F238E27FC236}">
              <a16:creationId xmlns:a16="http://schemas.microsoft.com/office/drawing/2014/main" id="{00000000-0008-0000-0A00-000052010000}"/>
            </a:ext>
          </a:extLst>
        </xdr:cNvPr>
        <xdr:cNvSpPr/>
      </xdr:nvSpPr>
      <xdr:spPr>
        <a:xfrm>
          <a:off x="553529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57</xdr:row>
      <xdr:rowOff>78147</xdr:rowOff>
    </xdr:from>
    <xdr:to>
      <xdr:col>13</xdr:col>
      <xdr:colOff>0</xdr:colOff>
      <xdr:row>58</xdr:row>
      <xdr:rowOff>192447</xdr:rowOff>
    </xdr:to>
    <xdr:sp macro="" textlink="">
      <xdr:nvSpPr>
        <xdr:cNvPr id="339" name="Isosceles Triangle 338">
          <a:extLst>
            <a:ext uri="{FF2B5EF4-FFF2-40B4-BE49-F238E27FC236}">
              <a16:creationId xmlns:a16="http://schemas.microsoft.com/office/drawing/2014/main" id="{00000000-0008-0000-0A00-000053010000}"/>
            </a:ext>
          </a:extLst>
        </xdr:cNvPr>
        <xdr:cNvSpPr/>
      </xdr:nvSpPr>
      <xdr:spPr>
        <a:xfrm>
          <a:off x="653859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57</xdr:row>
      <xdr:rowOff>78147</xdr:rowOff>
    </xdr:from>
    <xdr:to>
      <xdr:col>15</xdr:col>
      <xdr:colOff>0</xdr:colOff>
      <xdr:row>58</xdr:row>
      <xdr:rowOff>192447</xdr:rowOff>
    </xdr:to>
    <xdr:sp macro="" textlink="">
      <xdr:nvSpPr>
        <xdr:cNvPr id="340" name="Isosceles Triangle 339">
          <a:extLst>
            <a:ext uri="{FF2B5EF4-FFF2-40B4-BE49-F238E27FC236}">
              <a16:creationId xmlns:a16="http://schemas.microsoft.com/office/drawing/2014/main" id="{00000000-0008-0000-0A00-000054010000}"/>
            </a:ext>
          </a:extLst>
        </xdr:cNvPr>
        <xdr:cNvSpPr/>
      </xdr:nvSpPr>
      <xdr:spPr>
        <a:xfrm>
          <a:off x="7541895" y="98983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57</xdr:row>
      <xdr:rowOff>78147</xdr:rowOff>
    </xdr:from>
    <xdr:to>
      <xdr:col>19</xdr:col>
      <xdr:colOff>0</xdr:colOff>
      <xdr:row>58</xdr:row>
      <xdr:rowOff>192447</xdr:rowOff>
    </xdr:to>
    <xdr:sp macro="" textlink="">
      <xdr:nvSpPr>
        <xdr:cNvPr id="341" name="Isosceles Triangle 340">
          <a:extLst>
            <a:ext uri="{FF2B5EF4-FFF2-40B4-BE49-F238E27FC236}">
              <a16:creationId xmlns:a16="http://schemas.microsoft.com/office/drawing/2014/main" id="{00000000-0008-0000-0A00-000055010000}"/>
            </a:ext>
          </a:extLst>
        </xdr:cNvPr>
        <xdr:cNvSpPr/>
      </xdr:nvSpPr>
      <xdr:spPr>
        <a:xfrm>
          <a:off x="954849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57</xdr:row>
      <xdr:rowOff>78147</xdr:rowOff>
    </xdr:from>
    <xdr:to>
      <xdr:col>15</xdr:col>
      <xdr:colOff>0</xdr:colOff>
      <xdr:row>58</xdr:row>
      <xdr:rowOff>192447</xdr:rowOff>
    </xdr:to>
    <xdr:sp macro="" textlink="">
      <xdr:nvSpPr>
        <xdr:cNvPr id="342" name="Isosceles Triangle 341">
          <a:extLst>
            <a:ext uri="{FF2B5EF4-FFF2-40B4-BE49-F238E27FC236}">
              <a16:creationId xmlns:a16="http://schemas.microsoft.com/office/drawing/2014/main" id="{00000000-0008-0000-0A00-000056010000}"/>
            </a:ext>
          </a:extLst>
        </xdr:cNvPr>
        <xdr:cNvSpPr/>
      </xdr:nvSpPr>
      <xdr:spPr>
        <a:xfrm>
          <a:off x="754189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57</xdr:row>
      <xdr:rowOff>78147</xdr:rowOff>
    </xdr:from>
    <xdr:to>
      <xdr:col>17</xdr:col>
      <xdr:colOff>0</xdr:colOff>
      <xdr:row>58</xdr:row>
      <xdr:rowOff>192447</xdr:rowOff>
    </xdr:to>
    <xdr:sp macro="" textlink="">
      <xdr:nvSpPr>
        <xdr:cNvPr id="343" name="Isosceles Triangle 342">
          <a:extLst>
            <a:ext uri="{FF2B5EF4-FFF2-40B4-BE49-F238E27FC236}">
              <a16:creationId xmlns:a16="http://schemas.microsoft.com/office/drawing/2014/main" id="{00000000-0008-0000-0A00-000057010000}"/>
            </a:ext>
          </a:extLst>
        </xdr:cNvPr>
        <xdr:cNvSpPr/>
      </xdr:nvSpPr>
      <xdr:spPr>
        <a:xfrm>
          <a:off x="854519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57</xdr:row>
      <xdr:rowOff>78147</xdr:rowOff>
    </xdr:from>
    <xdr:to>
      <xdr:col>21</xdr:col>
      <xdr:colOff>0</xdr:colOff>
      <xdr:row>58</xdr:row>
      <xdr:rowOff>192447</xdr:rowOff>
    </xdr:to>
    <xdr:sp macro="" textlink="">
      <xdr:nvSpPr>
        <xdr:cNvPr id="344" name="Isosceles Triangle 343">
          <a:extLst>
            <a:ext uri="{FF2B5EF4-FFF2-40B4-BE49-F238E27FC236}">
              <a16:creationId xmlns:a16="http://schemas.microsoft.com/office/drawing/2014/main" id="{00000000-0008-0000-0A00-000058010000}"/>
            </a:ext>
          </a:extLst>
        </xdr:cNvPr>
        <xdr:cNvSpPr/>
      </xdr:nvSpPr>
      <xdr:spPr>
        <a:xfrm>
          <a:off x="10551795" y="98983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57</xdr:row>
      <xdr:rowOff>78147</xdr:rowOff>
    </xdr:from>
    <xdr:to>
      <xdr:col>21</xdr:col>
      <xdr:colOff>0</xdr:colOff>
      <xdr:row>58</xdr:row>
      <xdr:rowOff>192447</xdr:rowOff>
    </xdr:to>
    <xdr:sp macro="" textlink="">
      <xdr:nvSpPr>
        <xdr:cNvPr id="345" name="Isosceles Triangle 344">
          <a:extLst>
            <a:ext uri="{FF2B5EF4-FFF2-40B4-BE49-F238E27FC236}">
              <a16:creationId xmlns:a16="http://schemas.microsoft.com/office/drawing/2014/main" id="{00000000-0008-0000-0A00-000059010000}"/>
            </a:ext>
          </a:extLst>
        </xdr:cNvPr>
        <xdr:cNvSpPr/>
      </xdr:nvSpPr>
      <xdr:spPr>
        <a:xfrm>
          <a:off x="10551795" y="98983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57</xdr:row>
      <xdr:rowOff>78147</xdr:rowOff>
    </xdr:from>
    <xdr:to>
      <xdr:col>21</xdr:col>
      <xdr:colOff>0</xdr:colOff>
      <xdr:row>58</xdr:row>
      <xdr:rowOff>192447</xdr:rowOff>
    </xdr:to>
    <xdr:sp macro="" textlink="">
      <xdr:nvSpPr>
        <xdr:cNvPr id="346" name="Isosceles Triangle 345">
          <a:extLst>
            <a:ext uri="{FF2B5EF4-FFF2-40B4-BE49-F238E27FC236}">
              <a16:creationId xmlns:a16="http://schemas.microsoft.com/office/drawing/2014/main" id="{00000000-0008-0000-0A00-00005A010000}"/>
            </a:ext>
          </a:extLst>
        </xdr:cNvPr>
        <xdr:cNvSpPr/>
      </xdr:nvSpPr>
      <xdr:spPr>
        <a:xfrm>
          <a:off x="1055179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66</xdr:row>
      <xdr:rowOff>78147</xdr:rowOff>
    </xdr:from>
    <xdr:to>
      <xdr:col>3</xdr:col>
      <xdr:colOff>0</xdr:colOff>
      <xdr:row>67</xdr:row>
      <xdr:rowOff>192447</xdr:rowOff>
    </xdr:to>
    <xdr:sp macro="" textlink="">
      <xdr:nvSpPr>
        <xdr:cNvPr id="347" name="Isosceles Triangle 346">
          <a:extLst>
            <a:ext uri="{FF2B5EF4-FFF2-40B4-BE49-F238E27FC236}">
              <a16:creationId xmlns:a16="http://schemas.microsoft.com/office/drawing/2014/main" id="{00000000-0008-0000-0A00-00005B010000}"/>
            </a:ext>
          </a:extLst>
        </xdr:cNvPr>
        <xdr:cNvSpPr/>
      </xdr:nvSpPr>
      <xdr:spPr>
        <a:xfrm>
          <a:off x="1287145" y="113969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66</xdr:row>
      <xdr:rowOff>78147</xdr:rowOff>
    </xdr:from>
    <xdr:to>
      <xdr:col>5</xdr:col>
      <xdr:colOff>0</xdr:colOff>
      <xdr:row>67</xdr:row>
      <xdr:rowOff>192447</xdr:rowOff>
    </xdr:to>
    <xdr:sp macro="" textlink="">
      <xdr:nvSpPr>
        <xdr:cNvPr id="348" name="Isosceles Triangle 347">
          <a:extLst>
            <a:ext uri="{FF2B5EF4-FFF2-40B4-BE49-F238E27FC236}">
              <a16:creationId xmlns:a16="http://schemas.microsoft.com/office/drawing/2014/main" id="{00000000-0008-0000-0A00-00005C010000}"/>
            </a:ext>
          </a:extLst>
        </xdr:cNvPr>
        <xdr:cNvSpPr/>
      </xdr:nvSpPr>
      <xdr:spPr>
        <a:xfrm>
          <a:off x="25253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66</xdr:row>
      <xdr:rowOff>78147</xdr:rowOff>
    </xdr:from>
    <xdr:to>
      <xdr:col>11</xdr:col>
      <xdr:colOff>0</xdr:colOff>
      <xdr:row>67</xdr:row>
      <xdr:rowOff>192447</xdr:rowOff>
    </xdr:to>
    <xdr:sp macro="" textlink="">
      <xdr:nvSpPr>
        <xdr:cNvPr id="349" name="Isosceles Triangle 348">
          <a:extLst>
            <a:ext uri="{FF2B5EF4-FFF2-40B4-BE49-F238E27FC236}">
              <a16:creationId xmlns:a16="http://schemas.microsoft.com/office/drawing/2014/main" id="{00000000-0008-0000-0A00-00005D010000}"/>
            </a:ext>
          </a:extLst>
        </xdr:cNvPr>
        <xdr:cNvSpPr/>
      </xdr:nvSpPr>
      <xdr:spPr>
        <a:xfrm>
          <a:off x="55352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66</xdr:row>
      <xdr:rowOff>78147</xdr:rowOff>
    </xdr:from>
    <xdr:to>
      <xdr:col>3</xdr:col>
      <xdr:colOff>0</xdr:colOff>
      <xdr:row>67</xdr:row>
      <xdr:rowOff>192447</xdr:rowOff>
    </xdr:to>
    <xdr:sp macro="" textlink="">
      <xdr:nvSpPr>
        <xdr:cNvPr id="350" name="Isosceles Triangle 349">
          <a:extLst>
            <a:ext uri="{FF2B5EF4-FFF2-40B4-BE49-F238E27FC236}">
              <a16:creationId xmlns:a16="http://schemas.microsoft.com/office/drawing/2014/main" id="{00000000-0008-0000-0A00-00005E010000}"/>
            </a:ext>
          </a:extLst>
        </xdr:cNvPr>
        <xdr:cNvSpPr/>
      </xdr:nvSpPr>
      <xdr:spPr>
        <a:xfrm>
          <a:off x="128714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66</xdr:row>
      <xdr:rowOff>78147</xdr:rowOff>
    </xdr:from>
    <xdr:to>
      <xdr:col>15</xdr:col>
      <xdr:colOff>0</xdr:colOff>
      <xdr:row>67</xdr:row>
      <xdr:rowOff>192447</xdr:rowOff>
    </xdr:to>
    <xdr:sp macro="" textlink="">
      <xdr:nvSpPr>
        <xdr:cNvPr id="351" name="Isosceles Triangle 350">
          <a:extLst>
            <a:ext uri="{FF2B5EF4-FFF2-40B4-BE49-F238E27FC236}">
              <a16:creationId xmlns:a16="http://schemas.microsoft.com/office/drawing/2014/main" id="{00000000-0008-0000-0A00-00005F010000}"/>
            </a:ext>
          </a:extLst>
        </xdr:cNvPr>
        <xdr:cNvSpPr/>
      </xdr:nvSpPr>
      <xdr:spPr>
        <a:xfrm>
          <a:off x="75418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66</xdr:row>
      <xdr:rowOff>78147</xdr:rowOff>
    </xdr:from>
    <xdr:to>
      <xdr:col>17</xdr:col>
      <xdr:colOff>0</xdr:colOff>
      <xdr:row>67</xdr:row>
      <xdr:rowOff>192447</xdr:rowOff>
    </xdr:to>
    <xdr:sp macro="" textlink="">
      <xdr:nvSpPr>
        <xdr:cNvPr id="352" name="Isosceles Triangle 351">
          <a:extLst>
            <a:ext uri="{FF2B5EF4-FFF2-40B4-BE49-F238E27FC236}">
              <a16:creationId xmlns:a16="http://schemas.microsoft.com/office/drawing/2014/main" id="{00000000-0008-0000-0A00-000060010000}"/>
            </a:ext>
          </a:extLst>
        </xdr:cNvPr>
        <xdr:cNvSpPr/>
      </xdr:nvSpPr>
      <xdr:spPr>
        <a:xfrm>
          <a:off x="85451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66</xdr:row>
      <xdr:rowOff>78147</xdr:rowOff>
    </xdr:from>
    <xdr:to>
      <xdr:col>21</xdr:col>
      <xdr:colOff>0</xdr:colOff>
      <xdr:row>67</xdr:row>
      <xdr:rowOff>192447</xdr:rowOff>
    </xdr:to>
    <xdr:sp macro="" textlink="">
      <xdr:nvSpPr>
        <xdr:cNvPr id="353" name="Isosceles Triangle 352">
          <a:extLst>
            <a:ext uri="{FF2B5EF4-FFF2-40B4-BE49-F238E27FC236}">
              <a16:creationId xmlns:a16="http://schemas.microsoft.com/office/drawing/2014/main" id="{00000000-0008-0000-0A00-000061010000}"/>
            </a:ext>
          </a:extLst>
        </xdr:cNvPr>
        <xdr:cNvSpPr/>
      </xdr:nvSpPr>
      <xdr:spPr>
        <a:xfrm>
          <a:off x="10551795" y="113969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66</xdr:row>
      <xdr:rowOff>78147</xdr:rowOff>
    </xdr:from>
    <xdr:to>
      <xdr:col>21</xdr:col>
      <xdr:colOff>0</xdr:colOff>
      <xdr:row>67</xdr:row>
      <xdr:rowOff>192447</xdr:rowOff>
    </xdr:to>
    <xdr:sp macro="" textlink="">
      <xdr:nvSpPr>
        <xdr:cNvPr id="354" name="Isosceles Triangle 353">
          <a:extLst>
            <a:ext uri="{FF2B5EF4-FFF2-40B4-BE49-F238E27FC236}">
              <a16:creationId xmlns:a16="http://schemas.microsoft.com/office/drawing/2014/main" id="{00000000-0008-0000-0A00-000062010000}"/>
            </a:ext>
          </a:extLst>
        </xdr:cNvPr>
        <xdr:cNvSpPr/>
      </xdr:nvSpPr>
      <xdr:spPr>
        <a:xfrm>
          <a:off x="10551795" y="113969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66</xdr:row>
      <xdr:rowOff>78147</xdr:rowOff>
    </xdr:from>
    <xdr:to>
      <xdr:col>21</xdr:col>
      <xdr:colOff>0</xdr:colOff>
      <xdr:row>67</xdr:row>
      <xdr:rowOff>192447</xdr:rowOff>
    </xdr:to>
    <xdr:sp macro="" textlink="">
      <xdr:nvSpPr>
        <xdr:cNvPr id="355" name="Isosceles Triangle 354">
          <a:extLst>
            <a:ext uri="{FF2B5EF4-FFF2-40B4-BE49-F238E27FC236}">
              <a16:creationId xmlns:a16="http://schemas.microsoft.com/office/drawing/2014/main" id="{00000000-0008-0000-0A00-000063010000}"/>
            </a:ext>
          </a:extLst>
        </xdr:cNvPr>
        <xdr:cNvSpPr/>
      </xdr:nvSpPr>
      <xdr:spPr>
        <a:xfrm>
          <a:off x="105517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75</xdr:row>
      <xdr:rowOff>78147</xdr:rowOff>
    </xdr:from>
    <xdr:to>
      <xdr:col>5</xdr:col>
      <xdr:colOff>0</xdr:colOff>
      <xdr:row>76</xdr:row>
      <xdr:rowOff>192447</xdr:rowOff>
    </xdr:to>
    <xdr:sp macro="" textlink="">
      <xdr:nvSpPr>
        <xdr:cNvPr id="356" name="Isosceles Triangle 355">
          <a:extLst>
            <a:ext uri="{FF2B5EF4-FFF2-40B4-BE49-F238E27FC236}">
              <a16:creationId xmlns:a16="http://schemas.microsoft.com/office/drawing/2014/main" id="{00000000-0008-0000-0A00-000064010000}"/>
            </a:ext>
          </a:extLst>
        </xdr:cNvPr>
        <xdr:cNvSpPr/>
      </xdr:nvSpPr>
      <xdr:spPr>
        <a:xfrm>
          <a:off x="25253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75</xdr:row>
      <xdr:rowOff>78147</xdr:rowOff>
    </xdr:from>
    <xdr:to>
      <xdr:col>15</xdr:col>
      <xdr:colOff>0</xdr:colOff>
      <xdr:row>76</xdr:row>
      <xdr:rowOff>192447</xdr:rowOff>
    </xdr:to>
    <xdr:sp macro="" textlink="">
      <xdr:nvSpPr>
        <xdr:cNvPr id="357" name="Isosceles Triangle 356">
          <a:extLst>
            <a:ext uri="{FF2B5EF4-FFF2-40B4-BE49-F238E27FC236}">
              <a16:creationId xmlns:a16="http://schemas.microsoft.com/office/drawing/2014/main" id="{00000000-0008-0000-0A00-000065010000}"/>
            </a:ext>
          </a:extLst>
        </xdr:cNvPr>
        <xdr:cNvSpPr/>
      </xdr:nvSpPr>
      <xdr:spPr>
        <a:xfrm>
          <a:off x="7541895" y="128955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75</xdr:row>
      <xdr:rowOff>78147</xdr:rowOff>
    </xdr:from>
    <xdr:to>
      <xdr:col>19</xdr:col>
      <xdr:colOff>0</xdr:colOff>
      <xdr:row>76</xdr:row>
      <xdr:rowOff>192447</xdr:rowOff>
    </xdr:to>
    <xdr:sp macro="" textlink="">
      <xdr:nvSpPr>
        <xdr:cNvPr id="358" name="Isosceles Triangle 357">
          <a:extLst>
            <a:ext uri="{FF2B5EF4-FFF2-40B4-BE49-F238E27FC236}">
              <a16:creationId xmlns:a16="http://schemas.microsoft.com/office/drawing/2014/main" id="{00000000-0008-0000-0A00-000066010000}"/>
            </a:ext>
          </a:extLst>
        </xdr:cNvPr>
        <xdr:cNvSpPr/>
      </xdr:nvSpPr>
      <xdr:spPr>
        <a:xfrm>
          <a:off x="95484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75</xdr:row>
      <xdr:rowOff>78147</xdr:rowOff>
    </xdr:from>
    <xdr:to>
      <xdr:col>15</xdr:col>
      <xdr:colOff>0</xdr:colOff>
      <xdr:row>76</xdr:row>
      <xdr:rowOff>192447</xdr:rowOff>
    </xdr:to>
    <xdr:sp macro="" textlink="">
      <xdr:nvSpPr>
        <xdr:cNvPr id="359" name="Isosceles Triangle 358">
          <a:extLst>
            <a:ext uri="{FF2B5EF4-FFF2-40B4-BE49-F238E27FC236}">
              <a16:creationId xmlns:a16="http://schemas.microsoft.com/office/drawing/2014/main" id="{00000000-0008-0000-0A00-000067010000}"/>
            </a:ext>
          </a:extLst>
        </xdr:cNvPr>
        <xdr:cNvSpPr/>
      </xdr:nvSpPr>
      <xdr:spPr>
        <a:xfrm>
          <a:off x="75418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75</xdr:row>
      <xdr:rowOff>78147</xdr:rowOff>
    </xdr:from>
    <xdr:to>
      <xdr:col>17</xdr:col>
      <xdr:colOff>0</xdr:colOff>
      <xdr:row>76</xdr:row>
      <xdr:rowOff>192447</xdr:rowOff>
    </xdr:to>
    <xdr:sp macro="" textlink="">
      <xdr:nvSpPr>
        <xdr:cNvPr id="360" name="Isosceles Triangle 359">
          <a:extLst>
            <a:ext uri="{FF2B5EF4-FFF2-40B4-BE49-F238E27FC236}">
              <a16:creationId xmlns:a16="http://schemas.microsoft.com/office/drawing/2014/main" id="{00000000-0008-0000-0A00-000068010000}"/>
            </a:ext>
          </a:extLst>
        </xdr:cNvPr>
        <xdr:cNvSpPr/>
      </xdr:nvSpPr>
      <xdr:spPr>
        <a:xfrm>
          <a:off x="85451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75</xdr:row>
      <xdr:rowOff>78147</xdr:rowOff>
    </xdr:from>
    <xdr:to>
      <xdr:col>21</xdr:col>
      <xdr:colOff>0</xdr:colOff>
      <xdr:row>76</xdr:row>
      <xdr:rowOff>192447</xdr:rowOff>
    </xdr:to>
    <xdr:sp macro="" textlink="">
      <xdr:nvSpPr>
        <xdr:cNvPr id="361" name="Isosceles Triangle 360">
          <a:extLst>
            <a:ext uri="{FF2B5EF4-FFF2-40B4-BE49-F238E27FC236}">
              <a16:creationId xmlns:a16="http://schemas.microsoft.com/office/drawing/2014/main" id="{00000000-0008-0000-0A00-000069010000}"/>
            </a:ext>
          </a:extLst>
        </xdr:cNvPr>
        <xdr:cNvSpPr/>
      </xdr:nvSpPr>
      <xdr:spPr>
        <a:xfrm>
          <a:off x="10551795" y="128955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75</xdr:row>
      <xdr:rowOff>78147</xdr:rowOff>
    </xdr:from>
    <xdr:to>
      <xdr:col>21</xdr:col>
      <xdr:colOff>0</xdr:colOff>
      <xdr:row>76</xdr:row>
      <xdr:rowOff>192447</xdr:rowOff>
    </xdr:to>
    <xdr:sp macro="" textlink="">
      <xdr:nvSpPr>
        <xdr:cNvPr id="362" name="Isosceles Triangle 361">
          <a:extLst>
            <a:ext uri="{FF2B5EF4-FFF2-40B4-BE49-F238E27FC236}">
              <a16:creationId xmlns:a16="http://schemas.microsoft.com/office/drawing/2014/main" id="{00000000-0008-0000-0A00-00006A010000}"/>
            </a:ext>
          </a:extLst>
        </xdr:cNvPr>
        <xdr:cNvSpPr/>
      </xdr:nvSpPr>
      <xdr:spPr>
        <a:xfrm>
          <a:off x="10551795" y="128955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75</xdr:row>
      <xdr:rowOff>78147</xdr:rowOff>
    </xdr:from>
    <xdr:to>
      <xdr:col>21</xdr:col>
      <xdr:colOff>0</xdr:colOff>
      <xdr:row>76</xdr:row>
      <xdr:rowOff>192447</xdr:rowOff>
    </xdr:to>
    <xdr:sp macro="" textlink="">
      <xdr:nvSpPr>
        <xdr:cNvPr id="363" name="Isosceles Triangle 362">
          <a:extLst>
            <a:ext uri="{FF2B5EF4-FFF2-40B4-BE49-F238E27FC236}">
              <a16:creationId xmlns:a16="http://schemas.microsoft.com/office/drawing/2014/main" id="{00000000-0008-0000-0A00-00006B010000}"/>
            </a:ext>
          </a:extLst>
        </xdr:cNvPr>
        <xdr:cNvSpPr/>
      </xdr:nvSpPr>
      <xdr:spPr>
        <a:xfrm>
          <a:off x="105517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84</xdr:row>
      <xdr:rowOff>78147</xdr:rowOff>
    </xdr:from>
    <xdr:to>
      <xdr:col>5</xdr:col>
      <xdr:colOff>0</xdr:colOff>
      <xdr:row>85</xdr:row>
      <xdr:rowOff>192447</xdr:rowOff>
    </xdr:to>
    <xdr:sp macro="" textlink="">
      <xdr:nvSpPr>
        <xdr:cNvPr id="364" name="Isosceles Triangle 363">
          <a:extLst>
            <a:ext uri="{FF2B5EF4-FFF2-40B4-BE49-F238E27FC236}">
              <a16:creationId xmlns:a16="http://schemas.microsoft.com/office/drawing/2014/main" id="{00000000-0008-0000-0A00-00006C010000}"/>
            </a:ext>
          </a:extLst>
        </xdr:cNvPr>
        <xdr:cNvSpPr/>
      </xdr:nvSpPr>
      <xdr:spPr>
        <a:xfrm>
          <a:off x="25253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84</xdr:row>
      <xdr:rowOff>78147</xdr:rowOff>
    </xdr:from>
    <xdr:to>
      <xdr:col>19</xdr:col>
      <xdr:colOff>0</xdr:colOff>
      <xdr:row>85</xdr:row>
      <xdr:rowOff>192447</xdr:rowOff>
    </xdr:to>
    <xdr:sp macro="" textlink="">
      <xdr:nvSpPr>
        <xdr:cNvPr id="365" name="Isosceles Triangle 364">
          <a:extLst>
            <a:ext uri="{FF2B5EF4-FFF2-40B4-BE49-F238E27FC236}">
              <a16:creationId xmlns:a16="http://schemas.microsoft.com/office/drawing/2014/main" id="{00000000-0008-0000-0A00-00006D010000}"/>
            </a:ext>
          </a:extLst>
        </xdr:cNvPr>
        <xdr:cNvSpPr/>
      </xdr:nvSpPr>
      <xdr:spPr>
        <a:xfrm>
          <a:off x="95484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84</xdr:row>
      <xdr:rowOff>78147</xdr:rowOff>
    </xdr:from>
    <xdr:to>
      <xdr:col>21</xdr:col>
      <xdr:colOff>0</xdr:colOff>
      <xdr:row>85</xdr:row>
      <xdr:rowOff>192447</xdr:rowOff>
    </xdr:to>
    <xdr:sp macro="" textlink="">
      <xdr:nvSpPr>
        <xdr:cNvPr id="366" name="Isosceles Triangle 365">
          <a:extLst>
            <a:ext uri="{FF2B5EF4-FFF2-40B4-BE49-F238E27FC236}">
              <a16:creationId xmlns:a16="http://schemas.microsoft.com/office/drawing/2014/main" id="{00000000-0008-0000-0A00-00006E010000}"/>
            </a:ext>
          </a:extLst>
        </xdr:cNvPr>
        <xdr:cNvSpPr/>
      </xdr:nvSpPr>
      <xdr:spPr>
        <a:xfrm>
          <a:off x="10551795" y="144005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84</xdr:row>
      <xdr:rowOff>78147</xdr:rowOff>
    </xdr:from>
    <xdr:to>
      <xdr:col>21</xdr:col>
      <xdr:colOff>0</xdr:colOff>
      <xdr:row>85</xdr:row>
      <xdr:rowOff>192447</xdr:rowOff>
    </xdr:to>
    <xdr:sp macro="" textlink="">
      <xdr:nvSpPr>
        <xdr:cNvPr id="367" name="Isosceles Triangle 366">
          <a:extLst>
            <a:ext uri="{FF2B5EF4-FFF2-40B4-BE49-F238E27FC236}">
              <a16:creationId xmlns:a16="http://schemas.microsoft.com/office/drawing/2014/main" id="{00000000-0008-0000-0A00-00006F010000}"/>
            </a:ext>
          </a:extLst>
        </xdr:cNvPr>
        <xdr:cNvSpPr/>
      </xdr:nvSpPr>
      <xdr:spPr>
        <a:xfrm>
          <a:off x="105517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93</xdr:row>
      <xdr:rowOff>78147</xdr:rowOff>
    </xdr:from>
    <xdr:to>
      <xdr:col>5</xdr:col>
      <xdr:colOff>0</xdr:colOff>
      <xdr:row>94</xdr:row>
      <xdr:rowOff>192447</xdr:rowOff>
    </xdr:to>
    <xdr:sp macro="" textlink="">
      <xdr:nvSpPr>
        <xdr:cNvPr id="368" name="Isosceles Triangle 367">
          <a:extLst>
            <a:ext uri="{FF2B5EF4-FFF2-40B4-BE49-F238E27FC236}">
              <a16:creationId xmlns:a16="http://schemas.microsoft.com/office/drawing/2014/main" id="{00000000-0008-0000-0A00-000070010000}"/>
            </a:ext>
          </a:extLst>
        </xdr:cNvPr>
        <xdr:cNvSpPr/>
      </xdr:nvSpPr>
      <xdr:spPr>
        <a:xfrm>
          <a:off x="25253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93</xdr:row>
      <xdr:rowOff>78147</xdr:rowOff>
    </xdr:from>
    <xdr:to>
      <xdr:col>19</xdr:col>
      <xdr:colOff>0</xdr:colOff>
      <xdr:row>94</xdr:row>
      <xdr:rowOff>192447</xdr:rowOff>
    </xdr:to>
    <xdr:sp macro="" textlink="">
      <xdr:nvSpPr>
        <xdr:cNvPr id="369" name="Isosceles Triangle 368">
          <a:extLst>
            <a:ext uri="{FF2B5EF4-FFF2-40B4-BE49-F238E27FC236}">
              <a16:creationId xmlns:a16="http://schemas.microsoft.com/office/drawing/2014/main" id="{00000000-0008-0000-0A00-000071010000}"/>
            </a:ext>
          </a:extLst>
        </xdr:cNvPr>
        <xdr:cNvSpPr/>
      </xdr:nvSpPr>
      <xdr:spPr>
        <a:xfrm>
          <a:off x="95484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93</xdr:row>
      <xdr:rowOff>78147</xdr:rowOff>
    </xdr:from>
    <xdr:to>
      <xdr:col>3</xdr:col>
      <xdr:colOff>0</xdr:colOff>
      <xdr:row>94</xdr:row>
      <xdr:rowOff>192447</xdr:rowOff>
    </xdr:to>
    <xdr:sp macro="" textlink="">
      <xdr:nvSpPr>
        <xdr:cNvPr id="370" name="Isosceles Triangle 369">
          <a:extLst>
            <a:ext uri="{FF2B5EF4-FFF2-40B4-BE49-F238E27FC236}">
              <a16:creationId xmlns:a16="http://schemas.microsoft.com/office/drawing/2014/main" id="{00000000-0008-0000-0A00-000072010000}"/>
            </a:ext>
          </a:extLst>
        </xdr:cNvPr>
        <xdr:cNvSpPr/>
      </xdr:nvSpPr>
      <xdr:spPr>
        <a:xfrm>
          <a:off x="128714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93</xdr:row>
      <xdr:rowOff>78147</xdr:rowOff>
    </xdr:from>
    <xdr:to>
      <xdr:col>17</xdr:col>
      <xdr:colOff>0</xdr:colOff>
      <xdr:row>94</xdr:row>
      <xdr:rowOff>192447</xdr:rowOff>
    </xdr:to>
    <xdr:sp macro="" textlink="">
      <xdr:nvSpPr>
        <xdr:cNvPr id="371" name="Isosceles Triangle 370">
          <a:extLst>
            <a:ext uri="{FF2B5EF4-FFF2-40B4-BE49-F238E27FC236}">
              <a16:creationId xmlns:a16="http://schemas.microsoft.com/office/drawing/2014/main" id="{00000000-0008-0000-0A00-000073010000}"/>
            </a:ext>
          </a:extLst>
        </xdr:cNvPr>
        <xdr:cNvSpPr/>
      </xdr:nvSpPr>
      <xdr:spPr>
        <a:xfrm>
          <a:off x="85451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93</xdr:row>
      <xdr:rowOff>78147</xdr:rowOff>
    </xdr:from>
    <xdr:to>
      <xdr:col>21</xdr:col>
      <xdr:colOff>0</xdr:colOff>
      <xdr:row>94</xdr:row>
      <xdr:rowOff>192447</xdr:rowOff>
    </xdr:to>
    <xdr:sp macro="" textlink="">
      <xdr:nvSpPr>
        <xdr:cNvPr id="372" name="Isosceles Triangle 371">
          <a:extLst>
            <a:ext uri="{FF2B5EF4-FFF2-40B4-BE49-F238E27FC236}">
              <a16:creationId xmlns:a16="http://schemas.microsoft.com/office/drawing/2014/main" id="{00000000-0008-0000-0A00-000074010000}"/>
            </a:ext>
          </a:extLst>
        </xdr:cNvPr>
        <xdr:cNvSpPr/>
      </xdr:nvSpPr>
      <xdr:spPr>
        <a:xfrm>
          <a:off x="10551795" y="158991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93</xdr:row>
      <xdr:rowOff>78147</xdr:rowOff>
    </xdr:from>
    <xdr:to>
      <xdr:col>21</xdr:col>
      <xdr:colOff>0</xdr:colOff>
      <xdr:row>94</xdr:row>
      <xdr:rowOff>192447</xdr:rowOff>
    </xdr:to>
    <xdr:sp macro="" textlink="">
      <xdr:nvSpPr>
        <xdr:cNvPr id="373" name="Isosceles Triangle 372">
          <a:extLst>
            <a:ext uri="{FF2B5EF4-FFF2-40B4-BE49-F238E27FC236}">
              <a16:creationId xmlns:a16="http://schemas.microsoft.com/office/drawing/2014/main" id="{00000000-0008-0000-0A00-000075010000}"/>
            </a:ext>
          </a:extLst>
        </xdr:cNvPr>
        <xdr:cNvSpPr/>
      </xdr:nvSpPr>
      <xdr:spPr>
        <a:xfrm>
          <a:off x="105517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102</xdr:row>
      <xdr:rowOff>78147</xdr:rowOff>
    </xdr:from>
    <xdr:to>
      <xdr:col>5</xdr:col>
      <xdr:colOff>0</xdr:colOff>
      <xdr:row>103</xdr:row>
      <xdr:rowOff>192447</xdr:rowOff>
    </xdr:to>
    <xdr:sp macro="" textlink="">
      <xdr:nvSpPr>
        <xdr:cNvPr id="374" name="Isosceles Triangle 373">
          <a:extLst>
            <a:ext uri="{FF2B5EF4-FFF2-40B4-BE49-F238E27FC236}">
              <a16:creationId xmlns:a16="http://schemas.microsoft.com/office/drawing/2014/main" id="{00000000-0008-0000-0A00-000076010000}"/>
            </a:ext>
          </a:extLst>
        </xdr:cNvPr>
        <xdr:cNvSpPr/>
      </xdr:nvSpPr>
      <xdr:spPr>
        <a:xfrm>
          <a:off x="25253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102</xdr:row>
      <xdr:rowOff>78147</xdr:rowOff>
    </xdr:from>
    <xdr:to>
      <xdr:col>3</xdr:col>
      <xdr:colOff>0</xdr:colOff>
      <xdr:row>103</xdr:row>
      <xdr:rowOff>192447</xdr:rowOff>
    </xdr:to>
    <xdr:sp macro="" textlink="">
      <xdr:nvSpPr>
        <xdr:cNvPr id="375" name="Isosceles Triangle 374">
          <a:extLst>
            <a:ext uri="{FF2B5EF4-FFF2-40B4-BE49-F238E27FC236}">
              <a16:creationId xmlns:a16="http://schemas.microsoft.com/office/drawing/2014/main" id="{00000000-0008-0000-0A00-000077010000}"/>
            </a:ext>
          </a:extLst>
        </xdr:cNvPr>
        <xdr:cNvSpPr/>
      </xdr:nvSpPr>
      <xdr:spPr>
        <a:xfrm>
          <a:off x="128714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102</xdr:row>
      <xdr:rowOff>78147</xdr:rowOff>
    </xdr:from>
    <xdr:to>
      <xdr:col>15</xdr:col>
      <xdr:colOff>0</xdr:colOff>
      <xdr:row>103</xdr:row>
      <xdr:rowOff>192447</xdr:rowOff>
    </xdr:to>
    <xdr:sp macro="" textlink="">
      <xdr:nvSpPr>
        <xdr:cNvPr id="376" name="Isosceles Triangle 375">
          <a:extLst>
            <a:ext uri="{FF2B5EF4-FFF2-40B4-BE49-F238E27FC236}">
              <a16:creationId xmlns:a16="http://schemas.microsoft.com/office/drawing/2014/main" id="{00000000-0008-0000-0A00-000078010000}"/>
            </a:ext>
          </a:extLst>
        </xdr:cNvPr>
        <xdr:cNvSpPr/>
      </xdr:nvSpPr>
      <xdr:spPr>
        <a:xfrm>
          <a:off x="75418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102</xdr:row>
      <xdr:rowOff>78147</xdr:rowOff>
    </xdr:from>
    <xdr:to>
      <xdr:col>17</xdr:col>
      <xdr:colOff>0</xdr:colOff>
      <xdr:row>103</xdr:row>
      <xdr:rowOff>192447</xdr:rowOff>
    </xdr:to>
    <xdr:sp macro="" textlink="">
      <xdr:nvSpPr>
        <xdr:cNvPr id="377" name="Isosceles Triangle 376">
          <a:extLst>
            <a:ext uri="{FF2B5EF4-FFF2-40B4-BE49-F238E27FC236}">
              <a16:creationId xmlns:a16="http://schemas.microsoft.com/office/drawing/2014/main" id="{00000000-0008-0000-0A00-000079010000}"/>
            </a:ext>
          </a:extLst>
        </xdr:cNvPr>
        <xdr:cNvSpPr/>
      </xdr:nvSpPr>
      <xdr:spPr>
        <a:xfrm>
          <a:off x="85451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102</xdr:row>
      <xdr:rowOff>78147</xdr:rowOff>
    </xdr:from>
    <xdr:to>
      <xdr:col>21</xdr:col>
      <xdr:colOff>0</xdr:colOff>
      <xdr:row>103</xdr:row>
      <xdr:rowOff>192447</xdr:rowOff>
    </xdr:to>
    <xdr:sp macro="" textlink="">
      <xdr:nvSpPr>
        <xdr:cNvPr id="378" name="Isosceles Triangle 377">
          <a:extLst>
            <a:ext uri="{FF2B5EF4-FFF2-40B4-BE49-F238E27FC236}">
              <a16:creationId xmlns:a16="http://schemas.microsoft.com/office/drawing/2014/main" id="{00000000-0008-0000-0A00-00007A010000}"/>
            </a:ext>
          </a:extLst>
        </xdr:cNvPr>
        <xdr:cNvSpPr/>
      </xdr:nvSpPr>
      <xdr:spPr>
        <a:xfrm>
          <a:off x="10551795" y="174040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102</xdr:row>
      <xdr:rowOff>78147</xdr:rowOff>
    </xdr:from>
    <xdr:to>
      <xdr:col>21</xdr:col>
      <xdr:colOff>0</xdr:colOff>
      <xdr:row>103</xdr:row>
      <xdr:rowOff>192447</xdr:rowOff>
    </xdr:to>
    <xdr:sp macro="" textlink="">
      <xdr:nvSpPr>
        <xdr:cNvPr id="379" name="Isosceles Triangle 378">
          <a:extLst>
            <a:ext uri="{FF2B5EF4-FFF2-40B4-BE49-F238E27FC236}">
              <a16:creationId xmlns:a16="http://schemas.microsoft.com/office/drawing/2014/main" id="{00000000-0008-0000-0A00-00007B010000}"/>
            </a:ext>
          </a:extLst>
        </xdr:cNvPr>
        <xdr:cNvSpPr/>
      </xdr:nvSpPr>
      <xdr:spPr>
        <a:xfrm>
          <a:off x="105517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111</xdr:row>
      <xdr:rowOff>78147</xdr:rowOff>
    </xdr:from>
    <xdr:to>
      <xdr:col>5</xdr:col>
      <xdr:colOff>0</xdr:colOff>
      <xdr:row>112</xdr:row>
      <xdr:rowOff>192447</xdr:rowOff>
    </xdr:to>
    <xdr:sp macro="" textlink="">
      <xdr:nvSpPr>
        <xdr:cNvPr id="380" name="Isosceles Triangle 379">
          <a:extLst>
            <a:ext uri="{FF2B5EF4-FFF2-40B4-BE49-F238E27FC236}">
              <a16:creationId xmlns:a16="http://schemas.microsoft.com/office/drawing/2014/main" id="{00000000-0008-0000-0A00-00007C010000}"/>
            </a:ext>
          </a:extLst>
        </xdr:cNvPr>
        <xdr:cNvSpPr/>
      </xdr:nvSpPr>
      <xdr:spPr>
        <a:xfrm>
          <a:off x="25253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111</xdr:row>
      <xdr:rowOff>78147</xdr:rowOff>
    </xdr:from>
    <xdr:to>
      <xdr:col>9</xdr:col>
      <xdr:colOff>0</xdr:colOff>
      <xdr:row>112</xdr:row>
      <xdr:rowOff>192447</xdr:rowOff>
    </xdr:to>
    <xdr:sp macro="" textlink="">
      <xdr:nvSpPr>
        <xdr:cNvPr id="381" name="Isosceles Triangle 380">
          <a:extLst>
            <a:ext uri="{FF2B5EF4-FFF2-40B4-BE49-F238E27FC236}">
              <a16:creationId xmlns:a16="http://schemas.microsoft.com/office/drawing/2014/main" id="{00000000-0008-0000-0A00-00007D010000}"/>
            </a:ext>
          </a:extLst>
        </xdr:cNvPr>
        <xdr:cNvSpPr/>
      </xdr:nvSpPr>
      <xdr:spPr>
        <a:xfrm>
          <a:off x="45319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111</xdr:row>
      <xdr:rowOff>78147</xdr:rowOff>
    </xdr:from>
    <xdr:to>
      <xdr:col>11</xdr:col>
      <xdr:colOff>0</xdr:colOff>
      <xdr:row>112</xdr:row>
      <xdr:rowOff>192447</xdr:rowOff>
    </xdr:to>
    <xdr:sp macro="" textlink="">
      <xdr:nvSpPr>
        <xdr:cNvPr id="382" name="Isosceles Triangle 381">
          <a:extLst>
            <a:ext uri="{FF2B5EF4-FFF2-40B4-BE49-F238E27FC236}">
              <a16:creationId xmlns:a16="http://schemas.microsoft.com/office/drawing/2014/main" id="{00000000-0008-0000-0A00-00007E010000}"/>
            </a:ext>
          </a:extLst>
        </xdr:cNvPr>
        <xdr:cNvSpPr/>
      </xdr:nvSpPr>
      <xdr:spPr>
        <a:xfrm>
          <a:off x="55352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111</xdr:row>
      <xdr:rowOff>78147</xdr:rowOff>
    </xdr:from>
    <xdr:to>
      <xdr:col>13</xdr:col>
      <xdr:colOff>0</xdr:colOff>
      <xdr:row>112</xdr:row>
      <xdr:rowOff>192447</xdr:rowOff>
    </xdr:to>
    <xdr:sp macro="" textlink="">
      <xdr:nvSpPr>
        <xdr:cNvPr id="383" name="Isosceles Triangle 382">
          <a:extLst>
            <a:ext uri="{FF2B5EF4-FFF2-40B4-BE49-F238E27FC236}">
              <a16:creationId xmlns:a16="http://schemas.microsoft.com/office/drawing/2014/main" id="{00000000-0008-0000-0A00-00007F010000}"/>
            </a:ext>
          </a:extLst>
        </xdr:cNvPr>
        <xdr:cNvSpPr/>
      </xdr:nvSpPr>
      <xdr:spPr>
        <a:xfrm>
          <a:off x="65385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111</xdr:row>
      <xdr:rowOff>78147</xdr:rowOff>
    </xdr:from>
    <xdr:to>
      <xdr:col>19</xdr:col>
      <xdr:colOff>0</xdr:colOff>
      <xdr:row>112</xdr:row>
      <xdr:rowOff>192447</xdr:rowOff>
    </xdr:to>
    <xdr:sp macro="" textlink="">
      <xdr:nvSpPr>
        <xdr:cNvPr id="384" name="Isosceles Triangle 383">
          <a:extLst>
            <a:ext uri="{FF2B5EF4-FFF2-40B4-BE49-F238E27FC236}">
              <a16:creationId xmlns:a16="http://schemas.microsoft.com/office/drawing/2014/main" id="{00000000-0008-0000-0A00-000080010000}"/>
            </a:ext>
          </a:extLst>
        </xdr:cNvPr>
        <xdr:cNvSpPr/>
      </xdr:nvSpPr>
      <xdr:spPr>
        <a:xfrm>
          <a:off x="95484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111</xdr:row>
      <xdr:rowOff>78147</xdr:rowOff>
    </xdr:from>
    <xdr:to>
      <xdr:col>15</xdr:col>
      <xdr:colOff>0</xdr:colOff>
      <xdr:row>112</xdr:row>
      <xdr:rowOff>192447</xdr:rowOff>
    </xdr:to>
    <xdr:sp macro="" textlink="">
      <xdr:nvSpPr>
        <xdr:cNvPr id="385" name="Isosceles Triangle 384">
          <a:extLst>
            <a:ext uri="{FF2B5EF4-FFF2-40B4-BE49-F238E27FC236}">
              <a16:creationId xmlns:a16="http://schemas.microsoft.com/office/drawing/2014/main" id="{00000000-0008-0000-0A00-000081010000}"/>
            </a:ext>
          </a:extLst>
        </xdr:cNvPr>
        <xdr:cNvSpPr/>
      </xdr:nvSpPr>
      <xdr:spPr>
        <a:xfrm>
          <a:off x="75418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111</xdr:row>
      <xdr:rowOff>78147</xdr:rowOff>
    </xdr:from>
    <xdr:to>
      <xdr:col>21</xdr:col>
      <xdr:colOff>0</xdr:colOff>
      <xdr:row>112</xdr:row>
      <xdr:rowOff>192447</xdr:rowOff>
    </xdr:to>
    <xdr:sp macro="" textlink="">
      <xdr:nvSpPr>
        <xdr:cNvPr id="386" name="Isosceles Triangle 385">
          <a:extLst>
            <a:ext uri="{FF2B5EF4-FFF2-40B4-BE49-F238E27FC236}">
              <a16:creationId xmlns:a16="http://schemas.microsoft.com/office/drawing/2014/main" id="{00000000-0008-0000-0A00-000082010000}"/>
            </a:ext>
          </a:extLst>
        </xdr:cNvPr>
        <xdr:cNvSpPr/>
      </xdr:nvSpPr>
      <xdr:spPr>
        <a:xfrm>
          <a:off x="10551795" y="189026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111</xdr:row>
      <xdr:rowOff>78147</xdr:rowOff>
    </xdr:from>
    <xdr:to>
      <xdr:col>21</xdr:col>
      <xdr:colOff>0</xdr:colOff>
      <xdr:row>112</xdr:row>
      <xdr:rowOff>192447</xdr:rowOff>
    </xdr:to>
    <xdr:sp macro="" textlink="">
      <xdr:nvSpPr>
        <xdr:cNvPr id="387" name="Isosceles Triangle 386">
          <a:extLst>
            <a:ext uri="{FF2B5EF4-FFF2-40B4-BE49-F238E27FC236}">
              <a16:creationId xmlns:a16="http://schemas.microsoft.com/office/drawing/2014/main" id="{00000000-0008-0000-0A00-000083010000}"/>
            </a:ext>
          </a:extLst>
        </xdr:cNvPr>
        <xdr:cNvSpPr/>
      </xdr:nvSpPr>
      <xdr:spPr>
        <a:xfrm>
          <a:off x="105517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120</xdr:row>
      <xdr:rowOff>78147</xdr:rowOff>
    </xdr:from>
    <xdr:to>
      <xdr:col>5</xdr:col>
      <xdr:colOff>0</xdr:colOff>
      <xdr:row>121</xdr:row>
      <xdr:rowOff>192447</xdr:rowOff>
    </xdr:to>
    <xdr:sp macro="" textlink="">
      <xdr:nvSpPr>
        <xdr:cNvPr id="388" name="Isosceles Triangle 387">
          <a:extLst>
            <a:ext uri="{FF2B5EF4-FFF2-40B4-BE49-F238E27FC236}">
              <a16:creationId xmlns:a16="http://schemas.microsoft.com/office/drawing/2014/main" id="{00000000-0008-0000-0A00-000084010000}"/>
            </a:ext>
          </a:extLst>
        </xdr:cNvPr>
        <xdr:cNvSpPr/>
      </xdr:nvSpPr>
      <xdr:spPr>
        <a:xfrm>
          <a:off x="2525395" y="204012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120</xdr:row>
      <xdr:rowOff>78147</xdr:rowOff>
    </xdr:from>
    <xdr:to>
      <xdr:col>11</xdr:col>
      <xdr:colOff>0</xdr:colOff>
      <xdr:row>122</xdr:row>
      <xdr:rowOff>5057</xdr:rowOff>
    </xdr:to>
    <xdr:sp macro="" textlink="">
      <xdr:nvSpPr>
        <xdr:cNvPr id="389" name="Isosceles Triangle 388">
          <a:extLst>
            <a:ext uri="{FF2B5EF4-FFF2-40B4-BE49-F238E27FC236}">
              <a16:creationId xmlns:a16="http://schemas.microsoft.com/office/drawing/2014/main" id="{00000000-0008-0000-0A00-000085010000}"/>
            </a:ext>
          </a:extLst>
        </xdr:cNvPr>
        <xdr:cNvSpPr/>
      </xdr:nvSpPr>
      <xdr:spPr>
        <a:xfrm>
          <a:off x="5535295" y="204012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120278</xdr:colOff>
      <xdr:row>113</xdr:row>
      <xdr:rowOff>28186</xdr:rowOff>
    </xdr:from>
    <xdr:to>
      <xdr:col>13</xdr:col>
      <xdr:colOff>316971</xdr:colOff>
      <xdr:row>114</xdr:row>
      <xdr:rowOff>150722</xdr:rowOff>
    </xdr:to>
    <xdr:cxnSp macro="">
      <xdr:nvCxnSpPr>
        <xdr:cNvPr id="390" name="Straight Connector 389">
          <a:extLst>
            <a:ext uri="{FF2B5EF4-FFF2-40B4-BE49-F238E27FC236}">
              <a16:creationId xmlns:a16="http://schemas.microsoft.com/office/drawing/2014/main" id="{00000000-0008-0000-0A00-000086010000}"/>
            </a:ext>
          </a:extLst>
        </xdr:cNvPr>
        <xdr:cNvCxnSpPr/>
      </xdr:nvCxnSpPr>
      <xdr:spPr>
        <a:xfrm flipH="1">
          <a:off x="7155815" y="19179540"/>
          <a:ext cx="196850" cy="300355"/>
        </a:xfrm>
        <a:prstGeom prst="line">
          <a:avLst/>
        </a:prstGeom>
        <a:ln>
          <a:solidFill>
            <a:schemeClr val="bg1"/>
          </a:solidFill>
          <a:prstDash val="sysDash"/>
        </a:ln>
      </xdr:spPr>
      <xdr:style>
        <a:lnRef idx="2">
          <a:schemeClr val="accent6"/>
        </a:lnRef>
        <a:fillRef idx="0">
          <a:schemeClr val="accent6"/>
        </a:fillRef>
        <a:effectRef idx="1">
          <a:schemeClr val="accent6"/>
        </a:effectRef>
        <a:fontRef idx="minor">
          <a:schemeClr val="tx1"/>
        </a:fontRef>
      </xdr:style>
    </xdr:cxnSp>
    <xdr:clientData/>
  </xdr:twoCellAnchor>
  <xdr:twoCellAnchor>
    <xdr:from>
      <xdr:col>9</xdr:col>
      <xdr:colOff>119062</xdr:colOff>
      <xdr:row>10</xdr:row>
      <xdr:rowOff>166687</xdr:rowOff>
    </xdr:from>
    <xdr:to>
      <xdr:col>9</xdr:col>
      <xdr:colOff>385762</xdr:colOff>
      <xdr:row>12</xdr:row>
      <xdr:rowOff>154780</xdr:rowOff>
    </xdr:to>
    <xdr:sp macro="" textlink="">
      <xdr:nvSpPr>
        <xdr:cNvPr id="391" name="Line 327">
          <a:extLst>
            <a:ext uri="{FF2B5EF4-FFF2-40B4-BE49-F238E27FC236}">
              <a16:creationId xmlns:a16="http://schemas.microsoft.com/office/drawing/2014/main" id="{00000000-0008-0000-0A00-000087010000}"/>
            </a:ext>
          </a:extLst>
        </xdr:cNvPr>
        <xdr:cNvSpPr>
          <a:spLocks noChangeShapeType="1"/>
        </xdr:cNvSpPr>
      </xdr:nvSpPr>
      <xdr:spPr>
        <a:xfrm flipH="1">
          <a:off x="5147945" y="2090420"/>
          <a:ext cx="266700" cy="33401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13</xdr:col>
      <xdr:colOff>54267</xdr:colOff>
      <xdr:row>19</xdr:row>
      <xdr:rowOff>4375</xdr:rowOff>
    </xdr:from>
    <xdr:to>
      <xdr:col>13</xdr:col>
      <xdr:colOff>320967</xdr:colOff>
      <xdr:row>20</xdr:row>
      <xdr:rowOff>149032</xdr:rowOff>
    </xdr:to>
    <xdr:sp macro="" textlink="">
      <xdr:nvSpPr>
        <xdr:cNvPr id="392" name="Line 327">
          <a:extLst>
            <a:ext uri="{FF2B5EF4-FFF2-40B4-BE49-F238E27FC236}">
              <a16:creationId xmlns:a16="http://schemas.microsoft.com/office/drawing/2014/main" id="{00000000-0008-0000-0A00-000088010000}"/>
            </a:ext>
          </a:extLst>
        </xdr:cNvPr>
        <xdr:cNvSpPr>
          <a:spLocks noChangeShapeType="1"/>
        </xdr:cNvSpPr>
      </xdr:nvSpPr>
      <xdr:spPr>
        <a:xfrm flipH="1">
          <a:off x="7089775" y="3435985"/>
          <a:ext cx="266700" cy="3225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130969</xdr:colOff>
      <xdr:row>51</xdr:row>
      <xdr:rowOff>47625</xdr:rowOff>
    </xdr:from>
    <xdr:to>
      <xdr:col>5</xdr:col>
      <xdr:colOff>397669</xdr:colOff>
      <xdr:row>53</xdr:row>
      <xdr:rowOff>23812</xdr:rowOff>
    </xdr:to>
    <xdr:sp macro="" textlink="">
      <xdr:nvSpPr>
        <xdr:cNvPr id="393" name="Line 327">
          <a:extLst>
            <a:ext uri="{FF2B5EF4-FFF2-40B4-BE49-F238E27FC236}">
              <a16:creationId xmlns:a16="http://schemas.microsoft.com/office/drawing/2014/main" id="{00000000-0008-0000-0A00-000089010000}"/>
            </a:ext>
          </a:extLst>
        </xdr:cNvPr>
        <xdr:cNvSpPr>
          <a:spLocks noChangeShapeType="1"/>
        </xdr:cNvSpPr>
      </xdr:nvSpPr>
      <xdr:spPr>
        <a:xfrm flipH="1">
          <a:off x="3153410" y="8845550"/>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9</xdr:col>
      <xdr:colOff>17657</xdr:colOff>
      <xdr:row>51</xdr:row>
      <xdr:rowOff>4374</xdr:rowOff>
    </xdr:from>
    <xdr:to>
      <xdr:col>9</xdr:col>
      <xdr:colOff>284357</xdr:colOff>
      <xdr:row>52</xdr:row>
      <xdr:rowOff>152805</xdr:rowOff>
    </xdr:to>
    <xdr:sp macro="" textlink="">
      <xdr:nvSpPr>
        <xdr:cNvPr id="394" name="Line 327">
          <a:extLst>
            <a:ext uri="{FF2B5EF4-FFF2-40B4-BE49-F238E27FC236}">
              <a16:creationId xmlns:a16="http://schemas.microsoft.com/office/drawing/2014/main" id="{00000000-0008-0000-0A00-00008A010000}"/>
            </a:ext>
          </a:extLst>
        </xdr:cNvPr>
        <xdr:cNvSpPr>
          <a:spLocks noChangeShapeType="1"/>
        </xdr:cNvSpPr>
      </xdr:nvSpPr>
      <xdr:spPr>
        <a:xfrm flipH="1">
          <a:off x="5046345" y="8801735"/>
          <a:ext cx="266700" cy="32639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11</xdr:col>
      <xdr:colOff>196816</xdr:colOff>
      <xdr:row>51</xdr:row>
      <xdr:rowOff>35719</xdr:rowOff>
    </xdr:from>
    <xdr:to>
      <xdr:col>11</xdr:col>
      <xdr:colOff>463516</xdr:colOff>
      <xdr:row>53</xdr:row>
      <xdr:rowOff>11906</xdr:rowOff>
    </xdr:to>
    <xdr:sp macro="" textlink="">
      <xdr:nvSpPr>
        <xdr:cNvPr id="395" name="Line 327">
          <a:extLst>
            <a:ext uri="{FF2B5EF4-FFF2-40B4-BE49-F238E27FC236}">
              <a16:creationId xmlns:a16="http://schemas.microsoft.com/office/drawing/2014/main" id="{00000000-0008-0000-0A00-00008B010000}"/>
            </a:ext>
          </a:extLst>
        </xdr:cNvPr>
        <xdr:cNvSpPr>
          <a:spLocks noChangeShapeType="1"/>
        </xdr:cNvSpPr>
      </xdr:nvSpPr>
      <xdr:spPr>
        <a:xfrm flipH="1">
          <a:off x="6228715" y="8833485"/>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3</xdr:col>
      <xdr:colOff>119063</xdr:colOff>
      <xdr:row>59</xdr:row>
      <xdr:rowOff>23812</xdr:rowOff>
    </xdr:from>
    <xdr:to>
      <xdr:col>3</xdr:col>
      <xdr:colOff>385763</xdr:colOff>
      <xdr:row>61</xdr:row>
      <xdr:rowOff>0</xdr:rowOff>
    </xdr:to>
    <xdr:sp macro="" textlink="">
      <xdr:nvSpPr>
        <xdr:cNvPr id="396" name="Line 327">
          <a:extLst>
            <a:ext uri="{FF2B5EF4-FFF2-40B4-BE49-F238E27FC236}">
              <a16:creationId xmlns:a16="http://schemas.microsoft.com/office/drawing/2014/main" id="{00000000-0008-0000-0A00-00008C010000}"/>
            </a:ext>
          </a:extLst>
        </xdr:cNvPr>
        <xdr:cNvSpPr>
          <a:spLocks noChangeShapeType="1"/>
        </xdr:cNvSpPr>
      </xdr:nvSpPr>
      <xdr:spPr>
        <a:xfrm flipH="1">
          <a:off x="1903095" y="10170795"/>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13</xdr:col>
      <xdr:colOff>47787</xdr:colOff>
      <xdr:row>58</xdr:row>
      <xdr:rowOff>126432</xdr:rowOff>
    </xdr:from>
    <xdr:to>
      <xdr:col>13</xdr:col>
      <xdr:colOff>314487</xdr:colOff>
      <xdr:row>60</xdr:row>
      <xdr:rowOff>109100</xdr:rowOff>
    </xdr:to>
    <xdr:sp macro="" textlink="">
      <xdr:nvSpPr>
        <xdr:cNvPr id="397" name="Line 327">
          <a:extLst>
            <a:ext uri="{FF2B5EF4-FFF2-40B4-BE49-F238E27FC236}">
              <a16:creationId xmlns:a16="http://schemas.microsoft.com/office/drawing/2014/main" id="{00000000-0008-0000-0A00-00008D010000}"/>
            </a:ext>
          </a:extLst>
        </xdr:cNvPr>
        <xdr:cNvSpPr>
          <a:spLocks noChangeShapeType="1"/>
        </xdr:cNvSpPr>
      </xdr:nvSpPr>
      <xdr:spPr>
        <a:xfrm flipH="1">
          <a:off x="7083425" y="10105390"/>
          <a:ext cx="266700" cy="32829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19</xdr:col>
      <xdr:colOff>67387</xdr:colOff>
      <xdr:row>59</xdr:row>
      <xdr:rowOff>36771</xdr:rowOff>
    </xdr:from>
    <xdr:to>
      <xdr:col>19</xdr:col>
      <xdr:colOff>334087</xdr:colOff>
      <xdr:row>61</xdr:row>
      <xdr:rowOff>12959</xdr:rowOff>
    </xdr:to>
    <xdr:sp macro="" textlink="">
      <xdr:nvSpPr>
        <xdr:cNvPr id="398" name="Line 327">
          <a:extLst>
            <a:ext uri="{FF2B5EF4-FFF2-40B4-BE49-F238E27FC236}">
              <a16:creationId xmlns:a16="http://schemas.microsoft.com/office/drawing/2014/main" id="{00000000-0008-0000-0A00-00008E010000}"/>
            </a:ext>
          </a:extLst>
        </xdr:cNvPr>
        <xdr:cNvSpPr>
          <a:spLocks noChangeShapeType="1"/>
        </xdr:cNvSpPr>
      </xdr:nvSpPr>
      <xdr:spPr>
        <a:xfrm flipH="1">
          <a:off x="10113010" y="10183495"/>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21</xdr:col>
      <xdr:colOff>166688</xdr:colOff>
      <xdr:row>59</xdr:row>
      <xdr:rowOff>47625</xdr:rowOff>
    </xdr:from>
    <xdr:to>
      <xdr:col>21</xdr:col>
      <xdr:colOff>433388</xdr:colOff>
      <xdr:row>61</xdr:row>
      <xdr:rowOff>23813</xdr:rowOff>
    </xdr:to>
    <xdr:sp macro="" textlink="">
      <xdr:nvSpPr>
        <xdr:cNvPr id="399" name="Line 327">
          <a:extLst>
            <a:ext uri="{FF2B5EF4-FFF2-40B4-BE49-F238E27FC236}">
              <a16:creationId xmlns:a16="http://schemas.microsoft.com/office/drawing/2014/main" id="{00000000-0008-0000-0A00-00008F010000}"/>
            </a:ext>
          </a:extLst>
        </xdr:cNvPr>
        <xdr:cNvSpPr>
          <a:spLocks noChangeShapeType="1"/>
        </xdr:cNvSpPr>
      </xdr:nvSpPr>
      <xdr:spPr>
        <a:xfrm flipH="1">
          <a:off x="11215370" y="10194925"/>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84882</xdr:colOff>
      <xdr:row>68</xdr:row>
      <xdr:rowOff>27296</xdr:rowOff>
    </xdr:from>
    <xdr:to>
      <xdr:col>3</xdr:col>
      <xdr:colOff>351582</xdr:colOff>
      <xdr:row>70</xdr:row>
      <xdr:rowOff>3483</xdr:rowOff>
    </xdr:to>
    <xdr:sp macro="" textlink="">
      <xdr:nvSpPr>
        <xdr:cNvPr id="400" name="Line 327">
          <a:extLst>
            <a:ext uri="{FF2B5EF4-FFF2-40B4-BE49-F238E27FC236}">
              <a16:creationId xmlns:a16="http://schemas.microsoft.com/office/drawing/2014/main" id="{00000000-0008-0000-0A00-000090010000}"/>
            </a:ext>
          </a:extLst>
        </xdr:cNvPr>
        <xdr:cNvSpPr>
          <a:spLocks noChangeShapeType="1"/>
        </xdr:cNvSpPr>
      </xdr:nvSpPr>
      <xdr:spPr>
        <a:xfrm flipH="1">
          <a:off x="1868805" y="11672570"/>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37094</xdr:colOff>
      <xdr:row>67</xdr:row>
      <xdr:rowOff>119952</xdr:rowOff>
    </xdr:from>
    <xdr:to>
      <xdr:col>5</xdr:col>
      <xdr:colOff>303794</xdr:colOff>
      <xdr:row>69</xdr:row>
      <xdr:rowOff>102619</xdr:rowOff>
    </xdr:to>
    <xdr:sp macro="" textlink="">
      <xdr:nvSpPr>
        <xdr:cNvPr id="401" name="Line 327">
          <a:extLst>
            <a:ext uri="{FF2B5EF4-FFF2-40B4-BE49-F238E27FC236}">
              <a16:creationId xmlns:a16="http://schemas.microsoft.com/office/drawing/2014/main" id="{00000000-0008-0000-0A00-000091010000}"/>
            </a:ext>
          </a:extLst>
        </xdr:cNvPr>
        <xdr:cNvSpPr>
          <a:spLocks noChangeShapeType="1"/>
        </xdr:cNvSpPr>
      </xdr:nvSpPr>
      <xdr:spPr>
        <a:xfrm flipH="1">
          <a:off x="3059430" y="11597005"/>
          <a:ext cx="266700"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8</xdr:col>
      <xdr:colOff>498199</xdr:colOff>
      <xdr:row>67</xdr:row>
      <xdr:rowOff>138339</xdr:rowOff>
    </xdr:from>
    <xdr:to>
      <xdr:col>9</xdr:col>
      <xdr:colOff>265971</xdr:colOff>
      <xdr:row>69</xdr:row>
      <xdr:rowOff>121006</xdr:rowOff>
    </xdr:to>
    <xdr:sp macro="" textlink="">
      <xdr:nvSpPr>
        <xdr:cNvPr id="402" name="Line 327">
          <a:extLst>
            <a:ext uri="{FF2B5EF4-FFF2-40B4-BE49-F238E27FC236}">
              <a16:creationId xmlns:a16="http://schemas.microsoft.com/office/drawing/2014/main" id="{00000000-0008-0000-0A00-000092010000}"/>
            </a:ext>
          </a:extLst>
        </xdr:cNvPr>
        <xdr:cNvSpPr>
          <a:spLocks noChangeShapeType="1"/>
        </xdr:cNvSpPr>
      </xdr:nvSpPr>
      <xdr:spPr>
        <a:xfrm flipH="1">
          <a:off x="5025390" y="11615420"/>
          <a:ext cx="269240"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11</xdr:col>
      <xdr:colOff>52160</xdr:colOff>
      <xdr:row>67</xdr:row>
      <xdr:rowOff>132913</xdr:rowOff>
    </xdr:from>
    <xdr:to>
      <xdr:col>11</xdr:col>
      <xdr:colOff>318860</xdr:colOff>
      <xdr:row>69</xdr:row>
      <xdr:rowOff>115580</xdr:rowOff>
    </xdr:to>
    <xdr:sp macro="" textlink="">
      <xdr:nvSpPr>
        <xdr:cNvPr id="403" name="Line 327">
          <a:extLst>
            <a:ext uri="{FF2B5EF4-FFF2-40B4-BE49-F238E27FC236}">
              <a16:creationId xmlns:a16="http://schemas.microsoft.com/office/drawing/2014/main" id="{00000000-0008-0000-0A00-000093010000}"/>
            </a:ext>
          </a:extLst>
        </xdr:cNvPr>
        <xdr:cNvSpPr>
          <a:spLocks noChangeShapeType="1"/>
        </xdr:cNvSpPr>
      </xdr:nvSpPr>
      <xdr:spPr>
        <a:xfrm flipH="1">
          <a:off x="6084570" y="11610340"/>
          <a:ext cx="266700"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15</xdr:col>
      <xdr:colOff>66173</xdr:colOff>
      <xdr:row>67</xdr:row>
      <xdr:rowOff>139392</xdr:rowOff>
    </xdr:from>
    <xdr:to>
      <xdr:col>15</xdr:col>
      <xdr:colOff>332873</xdr:colOff>
      <xdr:row>69</xdr:row>
      <xdr:rowOff>122059</xdr:rowOff>
    </xdr:to>
    <xdr:sp macro="" textlink="">
      <xdr:nvSpPr>
        <xdr:cNvPr id="404" name="Line 327">
          <a:extLst>
            <a:ext uri="{FF2B5EF4-FFF2-40B4-BE49-F238E27FC236}">
              <a16:creationId xmlns:a16="http://schemas.microsoft.com/office/drawing/2014/main" id="{00000000-0008-0000-0A00-000094010000}"/>
            </a:ext>
          </a:extLst>
        </xdr:cNvPr>
        <xdr:cNvSpPr>
          <a:spLocks noChangeShapeType="1"/>
        </xdr:cNvSpPr>
      </xdr:nvSpPr>
      <xdr:spPr>
        <a:xfrm flipH="1">
          <a:off x="8105140" y="11616690"/>
          <a:ext cx="266700"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5</xdr:col>
      <xdr:colOff>37096</xdr:colOff>
      <xdr:row>76</xdr:row>
      <xdr:rowOff>152351</xdr:rowOff>
    </xdr:from>
    <xdr:to>
      <xdr:col>5</xdr:col>
      <xdr:colOff>303796</xdr:colOff>
      <xdr:row>78</xdr:row>
      <xdr:rowOff>135019</xdr:rowOff>
    </xdr:to>
    <xdr:sp macro="" textlink="">
      <xdr:nvSpPr>
        <xdr:cNvPr id="405" name="Line 327">
          <a:extLst>
            <a:ext uri="{FF2B5EF4-FFF2-40B4-BE49-F238E27FC236}">
              <a16:creationId xmlns:a16="http://schemas.microsoft.com/office/drawing/2014/main" id="{00000000-0008-0000-0A00-000095010000}"/>
            </a:ext>
          </a:extLst>
        </xdr:cNvPr>
        <xdr:cNvSpPr>
          <a:spLocks noChangeShapeType="1"/>
        </xdr:cNvSpPr>
      </xdr:nvSpPr>
      <xdr:spPr>
        <a:xfrm flipH="1">
          <a:off x="3059430" y="13127990"/>
          <a:ext cx="266700" cy="3289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21</xdr:col>
      <xdr:colOff>270362</xdr:colOff>
      <xdr:row>86</xdr:row>
      <xdr:rowOff>6481</xdr:rowOff>
    </xdr:from>
    <xdr:to>
      <xdr:col>21</xdr:col>
      <xdr:colOff>537062</xdr:colOff>
      <xdr:row>87</xdr:row>
      <xdr:rowOff>161262</xdr:rowOff>
    </xdr:to>
    <xdr:sp macro="" textlink="">
      <xdr:nvSpPr>
        <xdr:cNvPr id="406" name="Line 327">
          <a:extLst>
            <a:ext uri="{FF2B5EF4-FFF2-40B4-BE49-F238E27FC236}">
              <a16:creationId xmlns:a16="http://schemas.microsoft.com/office/drawing/2014/main" id="{00000000-0008-0000-0A00-000096010000}"/>
            </a:ext>
          </a:extLst>
        </xdr:cNvPr>
        <xdr:cNvSpPr>
          <a:spLocks noChangeShapeType="1"/>
        </xdr:cNvSpPr>
      </xdr:nvSpPr>
      <xdr:spPr>
        <a:xfrm flipH="1">
          <a:off x="11318875" y="14655800"/>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7</xdr:col>
      <xdr:colOff>156888</xdr:colOff>
      <xdr:row>95</xdr:row>
      <xdr:rowOff>70385</xdr:rowOff>
    </xdr:from>
    <xdr:to>
      <xdr:col>7</xdr:col>
      <xdr:colOff>423588</xdr:colOff>
      <xdr:row>97</xdr:row>
      <xdr:rowOff>46573</xdr:rowOff>
    </xdr:to>
    <xdr:sp macro="" textlink="">
      <xdr:nvSpPr>
        <xdr:cNvPr id="407" name="Line 327">
          <a:extLst>
            <a:ext uri="{FF2B5EF4-FFF2-40B4-BE49-F238E27FC236}">
              <a16:creationId xmlns:a16="http://schemas.microsoft.com/office/drawing/2014/main" id="{00000000-0008-0000-0A00-000097010000}"/>
            </a:ext>
          </a:extLst>
        </xdr:cNvPr>
        <xdr:cNvSpPr>
          <a:spLocks noChangeShapeType="1"/>
        </xdr:cNvSpPr>
      </xdr:nvSpPr>
      <xdr:spPr>
        <a:xfrm flipH="1">
          <a:off x="4182745" y="16217900"/>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11</xdr:col>
      <xdr:colOff>150408</xdr:colOff>
      <xdr:row>95</xdr:row>
      <xdr:rowOff>47626</xdr:rowOff>
    </xdr:from>
    <xdr:to>
      <xdr:col>11</xdr:col>
      <xdr:colOff>417108</xdr:colOff>
      <xdr:row>97</xdr:row>
      <xdr:rowOff>23814</xdr:rowOff>
    </xdr:to>
    <xdr:sp macro="" textlink="">
      <xdr:nvSpPr>
        <xdr:cNvPr id="408" name="Line 327">
          <a:extLst>
            <a:ext uri="{FF2B5EF4-FFF2-40B4-BE49-F238E27FC236}">
              <a16:creationId xmlns:a16="http://schemas.microsoft.com/office/drawing/2014/main" id="{00000000-0008-0000-0A00-000098010000}"/>
            </a:ext>
          </a:extLst>
        </xdr:cNvPr>
        <xdr:cNvSpPr>
          <a:spLocks noChangeShapeType="1"/>
        </xdr:cNvSpPr>
      </xdr:nvSpPr>
      <xdr:spPr>
        <a:xfrm flipH="1">
          <a:off x="6182360" y="16195675"/>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13</xdr:col>
      <xdr:colOff>129917</xdr:colOff>
      <xdr:row>95</xdr:row>
      <xdr:rowOff>26081</xdr:rowOff>
    </xdr:from>
    <xdr:to>
      <xdr:col>13</xdr:col>
      <xdr:colOff>396617</xdr:colOff>
      <xdr:row>97</xdr:row>
      <xdr:rowOff>2269</xdr:rowOff>
    </xdr:to>
    <xdr:sp macro="" textlink="">
      <xdr:nvSpPr>
        <xdr:cNvPr id="409" name="Line 327">
          <a:extLst>
            <a:ext uri="{FF2B5EF4-FFF2-40B4-BE49-F238E27FC236}">
              <a16:creationId xmlns:a16="http://schemas.microsoft.com/office/drawing/2014/main" id="{00000000-0008-0000-0A00-000099010000}"/>
            </a:ext>
          </a:extLst>
        </xdr:cNvPr>
        <xdr:cNvSpPr>
          <a:spLocks noChangeShapeType="1"/>
        </xdr:cNvSpPr>
      </xdr:nvSpPr>
      <xdr:spPr>
        <a:xfrm flipH="1">
          <a:off x="7165340" y="16174085"/>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6</xdr:col>
      <xdr:colOff>497148</xdr:colOff>
      <xdr:row>103</xdr:row>
      <xdr:rowOff>139392</xdr:rowOff>
    </xdr:from>
    <xdr:to>
      <xdr:col>7</xdr:col>
      <xdr:colOff>264919</xdr:colOff>
      <xdr:row>105</xdr:row>
      <xdr:rowOff>122058</xdr:rowOff>
    </xdr:to>
    <xdr:sp macro="" textlink="">
      <xdr:nvSpPr>
        <xdr:cNvPr id="410" name="Line 327">
          <a:extLst>
            <a:ext uri="{FF2B5EF4-FFF2-40B4-BE49-F238E27FC236}">
              <a16:creationId xmlns:a16="http://schemas.microsoft.com/office/drawing/2014/main" id="{00000000-0008-0000-0A00-00009A010000}"/>
            </a:ext>
          </a:extLst>
        </xdr:cNvPr>
        <xdr:cNvSpPr>
          <a:spLocks noChangeShapeType="1"/>
        </xdr:cNvSpPr>
      </xdr:nvSpPr>
      <xdr:spPr>
        <a:xfrm flipH="1">
          <a:off x="4020820" y="17623790"/>
          <a:ext cx="269875" cy="3289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17</xdr:col>
      <xdr:colOff>19762</xdr:colOff>
      <xdr:row>112</xdr:row>
      <xdr:rowOff>140446</xdr:rowOff>
    </xdr:from>
    <xdr:to>
      <xdr:col>17</xdr:col>
      <xdr:colOff>286462</xdr:colOff>
      <xdr:row>114</xdr:row>
      <xdr:rowOff>123113</xdr:rowOff>
    </xdr:to>
    <xdr:sp macro="" textlink="">
      <xdr:nvSpPr>
        <xdr:cNvPr id="411" name="Line 327">
          <a:extLst>
            <a:ext uri="{FF2B5EF4-FFF2-40B4-BE49-F238E27FC236}">
              <a16:creationId xmlns:a16="http://schemas.microsoft.com/office/drawing/2014/main" id="{00000000-0008-0000-0A00-00009B010000}"/>
            </a:ext>
          </a:extLst>
        </xdr:cNvPr>
        <xdr:cNvSpPr>
          <a:spLocks noChangeShapeType="1"/>
        </xdr:cNvSpPr>
      </xdr:nvSpPr>
      <xdr:spPr>
        <a:xfrm flipH="1">
          <a:off x="9062085" y="19123660"/>
          <a:ext cx="266700" cy="32829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21</xdr:col>
      <xdr:colOff>154781</xdr:colOff>
      <xdr:row>113</xdr:row>
      <xdr:rowOff>47625</xdr:rowOff>
    </xdr:from>
    <xdr:to>
      <xdr:col>21</xdr:col>
      <xdr:colOff>421481</xdr:colOff>
      <xdr:row>115</xdr:row>
      <xdr:rowOff>23813</xdr:rowOff>
    </xdr:to>
    <xdr:sp macro="" textlink="">
      <xdr:nvSpPr>
        <xdr:cNvPr id="412" name="Line 327">
          <a:extLst>
            <a:ext uri="{FF2B5EF4-FFF2-40B4-BE49-F238E27FC236}">
              <a16:creationId xmlns:a16="http://schemas.microsoft.com/office/drawing/2014/main" id="{00000000-0008-0000-0A00-00009C010000}"/>
            </a:ext>
          </a:extLst>
        </xdr:cNvPr>
        <xdr:cNvSpPr>
          <a:spLocks noChangeShapeType="1"/>
        </xdr:cNvSpPr>
      </xdr:nvSpPr>
      <xdr:spPr>
        <a:xfrm flipH="1">
          <a:off x="11203305" y="19199225"/>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40254</xdr:colOff>
      <xdr:row>121</xdr:row>
      <xdr:rowOff>147978</xdr:rowOff>
    </xdr:from>
    <xdr:to>
      <xdr:col>3</xdr:col>
      <xdr:colOff>306954</xdr:colOff>
      <xdr:row>123</xdr:row>
      <xdr:rowOff>140769</xdr:rowOff>
    </xdr:to>
    <xdr:sp macro="" textlink="">
      <xdr:nvSpPr>
        <xdr:cNvPr id="413" name="Line 327">
          <a:extLst>
            <a:ext uri="{FF2B5EF4-FFF2-40B4-BE49-F238E27FC236}">
              <a16:creationId xmlns:a16="http://schemas.microsoft.com/office/drawing/2014/main" id="{00000000-0008-0000-0A00-00009D010000}"/>
            </a:ext>
          </a:extLst>
        </xdr:cNvPr>
        <xdr:cNvSpPr>
          <a:spLocks noChangeShapeType="1"/>
        </xdr:cNvSpPr>
      </xdr:nvSpPr>
      <xdr:spPr>
        <a:xfrm flipH="1">
          <a:off x="1824355" y="20629880"/>
          <a:ext cx="266700" cy="33845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40092</xdr:colOff>
      <xdr:row>121</xdr:row>
      <xdr:rowOff>141498</xdr:rowOff>
    </xdr:from>
    <xdr:to>
      <xdr:col>5</xdr:col>
      <xdr:colOff>306792</xdr:colOff>
      <xdr:row>123</xdr:row>
      <xdr:rowOff>134289</xdr:rowOff>
    </xdr:to>
    <xdr:sp macro="" textlink="">
      <xdr:nvSpPr>
        <xdr:cNvPr id="414" name="Line 327">
          <a:extLst>
            <a:ext uri="{FF2B5EF4-FFF2-40B4-BE49-F238E27FC236}">
              <a16:creationId xmlns:a16="http://schemas.microsoft.com/office/drawing/2014/main" id="{00000000-0008-0000-0A00-00009E010000}"/>
            </a:ext>
          </a:extLst>
        </xdr:cNvPr>
        <xdr:cNvSpPr>
          <a:spLocks noChangeShapeType="1"/>
        </xdr:cNvSpPr>
      </xdr:nvSpPr>
      <xdr:spPr>
        <a:xfrm flipH="1">
          <a:off x="3062605" y="20622895"/>
          <a:ext cx="266700" cy="33909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9</xdr:col>
      <xdr:colOff>161780</xdr:colOff>
      <xdr:row>121</xdr:row>
      <xdr:rowOff>153630</xdr:rowOff>
    </xdr:from>
    <xdr:to>
      <xdr:col>9</xdr:col>
      <xdr:colOff>428480</xdr:colOff>
      <xdr:row>123</xdr:row>
      <xdr:rowOff>145180</xdr:rowOff>
    </xdr:to>
    <xdr:sp macro="" textlink="">
      <xdr:nvSpPr>
        <xdr:cNvPr id="415" name="Line 327">
          <a:extLst>
            <a:ext uri="{FF2B5EF4-FFF2-40B4-BE49-F238E27FC236}">
              <a16:creationId xmlns:a16="http://schemas.microsoft.com/office/drawing/2014/main" id="{00000000-0008-0000-0A00-00009F010000}"/>
            </a:ext>
          </a:extLst>
        </xdr:cNvPr>
        <xdr:cNvSpPr>
          <a:spLocks noChangeShapeType="1"/>
        </xdr:cNvSpPr>
      </xdr:nvSpPr>
      <xdr:spPr>
        <a:xfrm flipH="1">
          <a:off x="5190490" y="20634960"/>
          <a:ext cx="266700" cy="33782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12</xdr:col>
      <xdr:colOff>485761</xdr:colOff>
      <xdr:row>121</xdr:row>
      <xdr:rowOff>151433</xdr:rowOff>
    </xdr:from>
    <xdr:to>
      <xdr:col>13</xdr:col>
      <xdr:colOff>253533</xdr:colOff>
      <xdr:row>123</xdr:row>
      <xdr:rowOff>143635</xdr:rowOff>
    </xdr:to>
    <xdr:sp macro="" textlink="">
      <xdr:nvSpPr>
        <xdr:cNvPr id="416" name="Line 327">
          <a:extLst>
            <a:ext uri="{FF2B5EF4-FFF2-40B4-BE49-F238E27FC236}">
              <a16:creationId xmlns:a16="http://schemas.microsoft.com/office/drawing/2014/main" id="{00000000-0008-0000-0A00-0000A0010000}"/>
            </a:ext>
          </a:extLst>
        </xdr:cNvPr>
        <xdr:cNvSpPr>
          <a:spLocks noChangeShapeType="1"/>
        </xdr:cNvSpPr>
      </xdr:nvSpPr>
      <xdr:spPr>
        <a:xfrm flipH="1">
          <a:off x="7019290" y="20633055"/>
          <a:ext cx="269875" cy="338455"/>
        </a:xfrm>
        <a:prstGeom prst="line">
          <a:avLst/>
        </a:prstGeom>
      </xdr:spPr>
      <xdr:style>
        <a:lnRef idx="3">
          <a:schemeClr val="dk1"/>
        </a:lnRef>
        <a:fillRef idx="0">
          <a:schemeClr val="dk1"/>
        </a:fillRef>
        <a:effectRef idx="2">
          <a:schemeClr val="dk1"/>
        </a:effectRef>
        <a:fontRef idx="minor">
          <a:schemeClr val="tx1"/>
        </a:fontRef>
      </xdr:style>
    </xdr:sp>
    <xdr:clientData/>
  </xdr:twoCellAnchor>
  <xdr:twoCellAnchor>
    <xdr:from>
      <xdr:col>15</xdr:col>
      <xdr:colOff>15885</xdr:colOff>
      <xdr:row>122</xdr:row>
      <xdr:rowOff>2404</xdr:rowOff>
    </xdr:from>
    <xdr:to>
      <xdr:col>15</xdr:col>
      <xdr:colOff>282585</xdr:colOff>
      <xdr:row>123</xdr:row>
      <xdr:rowOff>156596</xdr:rowOff>
    </xdr:to>
    <xdr:sp macro="" textlink="">
      <xdr:nvSpPr>
        <xdr:cNvPr id="417" name="Line 327">
          <a:extLst>
            <a:ext uri="{FF2B5EF4-FFF2-40B4-BE49-F238E27FC236}">
              <a16:creationId xmlns:a16="http://schemas.microsoft.com/office/drawing/2014/main" id="{00000000-0008-0000-0A00-0000A1010000}"/>
            </a:ext>
          </a:extLst>
        </xdr:cNvPr>
        <xdr:cNvSpPr>
          <a:spLocks noChangeShapeType="1"/>
        </xdr:cNvSpPr>
      </xdr:nvSpPr>
      <xdr:spPr>
        <a:xfrm flipH="1">
          <a:off x="8054975" y="20652105"/>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39399</xdr:colOff>
      <xdr:row>131</xdr:row>
      <xdr:rowOff>19439</xdr:rowOff>
    </xdr:from>
    <xdr:to>
      <xdr:col>3</xdr:col>
      <xdr:colOff>306099</xdr:colOff>
      <xdr:row>133</xdr:row>
      <xdr:rowOff>11512</xdr:rowOff>
    </xdr:to>
    <xdr:sp macro="" textlink="">
      <xdr:nvSpPr>
        <xdr:cNvPr id="418" name="Line 327">
          <a:extLst>
            <a:ext uri="{FF2B5EF4-FFF2-40B4-BE49-F238E27FC236}">
              <a16:creationId xmlns:a16="http://schemas.microsoft.com/office/drawing/2014/main" id="{00000000-0008-0000-0A00-0000A2010000}"/>
            </a:ext>
          </a:extLst>
        </xdr:cNvPr>
        <xdr:cNvSpPr>
          <a:spLocks noChangeShapeType="1"/>
        </xdr:cNvSpPr>
      </xdr:nvSpPr>
      <xdr:spPr>
        <a:xfrm flipH="1">
          <a:off x="1823720" y="22167850"/>
          <a:ext cx="266700" cy="3479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42744</xdr:colOff>
      <xdr:row>130</xdr:row>
      <xdr:rowOff>155510</xdr:rowOff>
    </xdr:from>
    <xdr:to>
      <xdr:col>5</xdr:col>
      <xdr:colOff>309444</xdr:colOff>
      <xdr:row>132</xdr:row>
      <xdr:rowOff>154063</xdr:rowOff>
    </xdr:to>
    <xdr:sp macro="" textlink="">
      <xdr:nvSpPr>
        <xdr:cNvPr id="419" name="Line 327">
          <a:extLst>
            <a:ext uri="{FF2B5EF4-FFF2-40B4-BE49-F238E27FC236}">
              <a16:creationId xmlns:a16="http://schemas.microsoft.com/office/drawing/2014/main" id="{00000000-0008-0000-0A00-0000A3010000}"/>
            </a:ext>
          </a:extLst>
        </xdr:cNvPr>
        <xdr:cNvSpPr>
          <a:spLocks noChangeShapeType="1"/>
        </xdr:cNvSpPr>
      </xdr:nvSpPr>
      <xdr:spPr>
        <a:xfrm flipH="1">
          <a:off x="3065145" y="22135465"/>
          <a:ext cx="266700" cy="3448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9</xdr:col>
      <xdr:colOff>174740</xdr:colOff>
      <xdr:row>130</xdr:row>
      <xdr:rowOff>123112</xdr:rowOff>
    </xdr:from>
    <xdr:to>
      <xdr:col>9</xdr:col>
      <xdr:colOff>441440</xdr:colOff>
      <xdr:row>132</xdr:row>
      <xdr:rowOff>121665</xdr:rowOff>
    </xdr:to>
    <xdr:sp macro="" textlink="">
      <xdr:nvSpPr>
        <xdr:cNvPr id="420" name="Line 327">
          <a:extLst>
            <a:ext uri="{FF2B5EF4-FFF2-40B4-BE49-F238E27FC236}">
              <a16:creationId xmlns:a16="http://schemas.microsoft.com/office/drawing/2014/main" id="{00000000-0008-0000-0A00-0000A4010000}"/>
            </a:ext>
          </a:extLst>
        </xdr:cNvPr>
        <xdr:cNvSpPr>
          <a:spLocks noChangeShapeType="1"/>
        </xdr:cNvSpPr>
      </xdr:nvSpPr>
      <xdr:spPr>
        <a:xfrm flipH="1">
          <a:off x="5203825" y="22103080"/>
          <a:ext cx="266700" cy="3448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13</xdr:col>
      <xdr:colOff>71798</xdr:colOff>
      <xdr:row>130</xdr:row>
      <xdr:rowOff>151433</xdr:rowOff>
    </xdr:from>
    <xdr:to>
      <xdr:col>13</xdr:col>
      <xdr:colOff>338498</xdr:colOff>
      <xdr:row>132</xdr:row>
      <xdr:rowOff>143636</xdr:rowOff>
    </xdr:to>
    <xdr:sp macro="" textlink="">
      <xdr:nvSpPr>
        <xdr:cNvPr id="421" name="Line 327">
          <a:extLst>
            <a:ext uri="{FF2B5EF4-FFF2-40B4-BE49-F238E27FC236}">
              <a16:creationId xmlns:a16="http://schemas.microsoft.com/office/drawing/2014/main" id="{00000000-0008-0000-0A00-0000A5010000}"/>
            </a:ext>
          </a:extLst>
        </xdr:cNvPr>
        <xdr:cNvSpPr>
          <a:spLocks noChangeShapeType="1"/>
        </xdr:cNvSpPr>
      </xdr:nvSpPr>
      <xdr:spPr>
        <a:xfrm flipH="1">
          <a:off x="7107555" y="22131655"/>
          <a:ext cx="266700" cy="33845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21</xdr:col>
      <xdr:colOff>120499</xdr:colOff>
      <xdr:row>122</xdr:row>
      <xdr:rowOff>8883</xdr:rowOff>
    </xdr:from>
    <xdr:to>
      <xdr:col>21</xdr:col>
      <xdr:colOff>387199</xdr:colOff>
      <xdr:row>123</xdr:row>
      <xdr:rowOff>163075</xdr:rowOff>
    </xdr:to>
    <xdr:sp macro="" textlink="">
      <xdr:nvSpPr>
        <xdr:cNvPr id="422" name="Line 327">
          <a:extLst>
            <a:ext uri="{FF2B5EF4-FFF2-40B4-BE49-F238E27FC236}">
              <a16:creationId xmlns:a16="http://schemas.microsoft.com/office/drawing/2014/main" id="{00000000-0008-0000-0A00-0000A6010000}"/>
            </a:ext>
          </a:extLst>
        </xdr:cNvPr>
        <xdr:cNvSpPr>
          <a:spLocks noChangeShapeType="1"/>
        </xdr:cNvSpPr>
      </xdr:nvSpPr>
      <xdr:spPr>
        <a:xfrm flipH="1">
          <a:off x="11169015" y="20658455"/>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38669</xdr:colOff>
      <xdr:row>138</xdr:row>
      <xdr:rowOff>151434</xdr:rowOff>
    </xdr:from>
    <xdr:to>
      <xdr:col>3</xdr:col>
      <xdr:colOff>305369</xdr:colOff>
      <xdr:row>140</xdr:row>
      <xdr:rowOff>143636</xdr:rowOff>
    </xdr:to>
    <xdr:sp macro="" textlink="">
      <xdr:nvSpPr>
        <xdr:cNvPr id="423" name="Line 327">
          <a:extLst>
            <a:ext uri="{FF2B5EF4-FFF2-40B4-BE49-F238E27FC236}">
              <a16:creationId xmlns:a16="http://schemas.microsoft.com/office/drawing/2014/main" id="{00000000-0008-0000-0A00-0000A7010000}"/>
            </a:ext>
          </a:extLst>
        </xdr:cNvPr>
        <xdr:cNvSpPr>
          <a:spLocks noChangeShapeType="1"/>
        </xdr:cNvSpPr>
      </xdr:nvSpPr>
      <xdr:spPr>
        <a:xfrm flipH="1">
          <a:off x="1822450" y="23471505"/>
          <a:ext cx="266700" cy="33845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9</xdr:col>
      <xdr:colOff>46088</xdr:colOff>
      <xdr:row>138</xdr:row>
      <xdr:rowOff>129592</xdr:rowOff>
    </xdr:from>
    <xdr:to>
      <xdr:col>9</xdr:col>
      <xdr:colOff>312788</xdr:colOff>
      <xdr:row>140</xdr:row>
      <xdr:rowOff>128144</xdr:rowOff>
    </xdr:to>
    <xdr:sp macro="" textlink="">
      <xdr:nvSpPr>
        <xdr:cNvPr id="424" name="Line 327">
          <a:extLst>
            <a:ext uri="{FF2B5EF4-FFF2-40B4-BE49-F238E27FC236}">
              <a16:creationId xmlns:a16="http://schemas.microsoft.com/office/drawing/2014/main" id="{00000000-0008-0000-0A00-0000A8010000}"/>
            </a:ext>
          </a:extLst>
        </xdr:cNvPr>
        <xdr:cNvSpPr>
          <a:spLocks noChangeShapeType="1"/>
        </xdr:cNvSpPr>
      </xdr:nvSpPr>
      <xdr:spPr>
        <a:xfrm flipH="1">
          <a:off x="5074920" y="23449915"/>
          <a:ext cx="266700" cy="3441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13</xdr:col>
      <xdr:colOff>153629</xdr:colOff>
      <xdr:row>139</xdr:row>
      <xdr:rowOff>46089</xdr:rowOff>
    </xdr:from>
    <xdr:to>
      <xdr:col>13</xdr:col>
      <xdr:colOff>420329</xdr:colOff>
      <xdr:row>141</xdr:row>
      <xdr:rowOff>22277</xdr:rowOff>
    </xdr:to>
    <xdr:sp macro="" textlink="">
      <xdr:nvSpPr>
        <xdr:cNvPr id="425" name="Line 327">
          <a:extLst>
            <a:ext uri="{FF2B5EF4-FFF2-40B4-BE49-F238E27FC236}">
              <a16:creationId xmlns:a16="http://schemas.microsoft.com/office/drawing/2014/main" id="{00000000-0008-0000-0A00-0000A9010000}"/>
            </a:ext>
          </a:extLst>
        </xdr:cNvPr>
        <xdr:cNvSpPr>
          <a:spLocks noChangeShapeType="1"/>
        </xdr:cNvSpPr>
      </xdr:nvSpPr>
      <xdr:spPr>
        <a:xfrm flipH="1">
          <a:off x="7188835" y="23534370"/>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7734</xdr:colOff>
      <xdr:row>147</xdr:row>
      <xdr:rowOff>2405</xdr:rowOff>
    </xdr:from>
    <xdr:to>
      <xdr:col>5</xdr:col>
      <xdr:colOff>274434</xdr:colOff>
      <xdr:row>148</xdr:row>
      <xdr:rowOff>156597</xdr:rowOff>
    </xdr:to>
    <xdr:sp macro="" textlink="">
      <xdr:nvSpPr>
        <xdr:cNvPr id="426" name="Line 327">
          <a:extLst>
            <a:ext uri="{FF2B5EF4-FFF2-40B4-BE49-F238E27FC236}">
              <a16:creationId xmlns:a16="http://schemas.microsoft.com/office/drawing/2014/main" id="{00000000-0008-0000-0A00-0000AA010000}"/>
            </a:ext>
          </a:extLst>
        </xdr:cNvPr>
        <xdr:cNvSpPr>
          <a:spLocks noChangeShapeType="1"/>
        </xdr:cNvSpPr>
      </xdr:nvSpPr>
      <xdr:spPr>
        <a:xfrm flipH="1">
          <a:off x="3030220" y="24830405"/>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15</xdr:col>
      <xdr:colOff>79949</xdr:colOff>
      <xdr:row>139</xdr:row>
      <xdr:rowOff>30516</xdr:rowOff>
    </xdr:from>
    <xdr:to>
      <xdr:col>15</xdr:col>
      <xdr:colOff>346649</xdr:colOff>
      <xdr:row>141</xdr:row>
      <xdr:rowOff>15586</xdr:rowOff>
    </xdr:to>
    <xdr:sp macro="" textlink="">
      <xdr:nvSpPr>
        <xdr:cNvPr id="427" name="Line 327">
          <a:extLst>
            <a:ext uri="{FF2B5EF4-FFF2-40B4-BE49-F238E27FC236}">
              <a16:creationId xmlns:a16="http://schemas.microsoft.com/office/drawing/2014/main" id="{00000000-0008-0000-0A00-0000AB010000}"/>
            </a:ext>
          </a:extLst>
        </xdr:cNvPr>
        <xdr:cNvSpPr>
          <a:spLocks noChangeShapeType="1"/>
        </xdr:cNvSpPr>
      </xdr:nvSpPr>
      <xdr:spPr>
        <a:xfrm flipH="1">
          <a:off x="8118475" y="23519130"/>
          <a:ext cx="266700" cy="34036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21</xdr:col>
      <xdr:colOff>179547</xdr:colOff>
      <xdr:row>139</xdr:row>
      <xdr:rowOff>41281</xdr:rowOff>
    </xdr:from>
    <xdr:to>
      <xdr:col>21</xdr:col>
      <xdr:colOff>446247</xdr:colOff>
      <xdr:row>141</xdr:row>
      <xdr:rowOff>27003</xdr:rowOff>
    </xdr:to>
    <xdr:sp macro="" textlink="">
      <xdr:nvSpPr>
        <xdr:cNvPr id="428" name="Line 327">
          <a:extLst>
            <a:ext uri="{FF2B5EF4-FFF2-40B4-BE49-F238E27FC236}">
              <a16:creationId xmlns:a16="http://schemas.microsoft.com/office/drawing/2014/main" id="{00000000-0008-0000-0A00-0000AC010000}"/>
            </a:ext>
          </a:extLst>
        </xdr:cNvPr>
        <xdr:cNvSpPr>
          <a:spLocks noChangeShapeType="1"/>
        </xdr:cNvSpPr>
      </xdr:nvSpPr>
      <xdr:spPr>
        <a:xfrm flipH="1">
          <a:off x="11228070" y="23529925"/>
          <a:ext cx="266700" cy="34099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15</xdr:col>
      <xdr:colOff>184355</xdr:colOff>
      <xdr:row>147</xdr:row>
      <xdr:rowOff>30726</xdr:rowOff>
    </xdr:from>
    <xdr:to>
      <xdr:col>15</xdr:col>
      <xdr:colOff>451055</xdr:colOff>
      <xdr:row>149</xdr:row>
      <xdr:rowOff>6913</xdr:rowOff>
    </xdr:to>
    <xdr:sp macro="" textlink="">
      <xdr:nvSpPr>
        <xdr:cNvPr id="429" name="Line 327">
          <a:extLst>
            <a:ext uri="{FF2B5EF4-FFF2-40B4-BE49-F238E27FC236}">
              <a16:creationId xmlns:a16="http://schemas.microsoft.com/office/drawing/2014/main" id="{00000000-0008-0000-0A00-0000AD010000}"/>
            </a:ext>
          </a:extLst>
        </xdr:cNvPr>
        <xdr:cNvSpPr>
          <a:spLocks noChangeShapeType="1"/>
        </xdr:cNvSpPr>
      </xdr:nvSpPr>
      <xdr:spPr>
        <a:xfrm flipH="1">
          <a:off x="8223250" y="24858980"/>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19</xdr:col>
      <xdr:colOff>56436</xdr:colOff>
      <xdr:row>147</xdr:row>
      <xdr:rowOff>21843</xdr:rowOff>
    </xdr:from>
    <xdr:to>
      <xdr:col>19</xdr:col>
      <xdr:colOff>323136</xdr:colOff>
      <xdr:row>149</xdr:row>
      <xdr:rowOff>7565</xdr:rowOff>
    </xdr:to>
    <xdr:sp macro="" textlink="">
      <xdr:nvSpPr>
        <xdr:cNvPr id="430" name="Line 327">
          <a:extLst>
            <a:ext uri="{FF2B5EF4-FFF2-40B4-BE49-F238E27FC236}">
              <a16:creationId xmlns:a16="http://schemas.microsoft.com/office/drawing/2014/main" id="{00000000-0008-0000-0A00-0000AE010000}"/>
            </a:ext>
          </a:extLst>
        </xdr:cNvPr>
        <xdr:cNvSpPr>
          <a:spLocks noChangeShapeType="1"/>
        </xdr:cNvSpPr>
      </xdr:nvSpPr>
      <xdr:spPr>
        <a:xfrm flipH="1">
          <a:off x="10101580" y="24850090"/>
          <a:ext cx="266700" cy="34099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13</xdr:col>
      <xdr:colOff>15155</xdr:colOff>
      <xdr:row>154</xdr:row>
      <xdr:rowOff>123112</xdr:rowOff>
    </xdr:from>
    <xdr:to>
      <xdr:col>13</xdr:col>
      <xdr:colOff>281855</xdr:colOff>
      <xdr:row>156</xdr:row>
      <xdr:rowOff>121664</xdr:rowOff>
    </xdr:to>
    <xdr:sp macro="" textlink="">
      <xdr:nvSpPr>
        <xdr:cNvPr id="431" name="Line 327">
          <a:extLst>
            <a:ext uri="{FF2B5EF4-FFF2-40B4-BE49-F238E27FC236}">
              <a16:creationId xmlns:a16="http://schemas.microsoft.com/office/drawing/2014/main" id="{00000000-0008-0000-0A00-0000AF010000}"/>
            </a:ext>
          </a:extLst>
        </xdr:cNvPr>
        <xdr:cNvSpPr>
          <a:spLocks noChangeShapeType="1"/>
        </xdr:cNvSpPr>
      </xdr:nvSpPr>
      <xdr:spPr>
        <a:xfrm flipH="1">
          <a:off x="7050405" y="26122630"/>
          <a:ext cx="266700" cy="3448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17</xdr:col>
      <xdr:colOff>153628</xdr:colOff>
      <xdr:row>154</xdr:row>
      <xdr:rowOff>160318</xdr:rowOff>
    </xdr:from>
    <xdr:to>
      <xdr:col>17</xdr:col>
      <xdr:colOff>420328</xdr:colOff>
      <xdr:row>156</xdr:row>
      <xdr:rowOff>142984</xdr:rowOff>
    </xdr:to>
    <xdr:sp macro="" textlink="">
      <xdr:nvSpPr>
        <xdr:cNvPr id="432" name="Line 327">
          <a:extLst>
            <a:ext uri="{FF2B5EF4-FFF2-40B4-BE49-F238E27FC236}">
              <a16:creationId xmlns:a16="http://schemas.microsoft.com/office/drawing/2014/main" id="{00000000-0008-0000-0A00-0000B0010000}"/>
            </a:ext>
          </a:extLst>
        </xdr:cNvPr>
        <xdr:cNvSpPr>
          <a:spLocks noChangeShapeType="1"/>
        </xdr:cNvSpPr>
      </xdr:nvSpPr>
      <xdr:spPr>
        <a:xfrm flipH="1">
          <a:off x="9195435" y="26160095"/>
          <a:ext cx="266700" cy="3289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15</xdr:col>
      <xdr:colOff>168992</xdr:colOff>
      <xdr:row>155</xdr:row>
      <xdr:rowOff>30726</xdr:rowOff>
    </xdr:from>
    <xdr:to>
      <xdr:col>15</xdr:col>
      <xdr:colOff>435692</xdr:colOff>
      <xdr:row>157</xdr:row>
      <xdr:rowOff>6913</xdr:rowOff>
    </xdr:to>
    <xdr:sp macro="" textlink="">
      <xdr:nvSpPr>
        <xdr:cNvPr id="433" name="Line 327">
          <a:extLst>
            <a:ext uri="{FF2B5EF4-FFF2-40B4-BE49-F238E27FC236}">
              <a16:creationId xmlns:a16="http://schemas.microsoft.com/office/drawing/2014/main" id="{00000000-0008-0000-0A00-0000B1010000}"/>
            </a:ext>
          </a:extLst>
        </xdr:cNvPr>
        <xdr:cNvSpPr>
          <a:spLocks noChangeShapeType="1"/>
        </xdr:cNvSpPr>
      </xdr:nvSpPr>
      <xdr:spPr>
        <a:xfrm flipH="1">
          <a:off x="8208010" y="26198830"/>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2</xdr:col>
      <xdr:colOff>15362</xdr:colOff>
      <xdr:row>10</xdr:row>
      <xdr:rowOff>153629</xdr:rowOff>
    </xdr:from>
    <xdr:to>
      <xdr:col>3</xdr:col>
      <xdr:colOff>30725</xdr:colOff>
      <xdr:row>13</xdr:row>
      <xdr:rowOff>34181</xdr:rowOff>
    </xdr:to>
    <xdr:sp macro="" textlink="">
      <xdr:nvSpPr>
        <xdr:cNvPr id="455" name="Line 327">
          <a:extLst>
            <a:ext uri="{FF2B5EF4-FFF2-40B4-BE49-F238E27FC236}">
              <a16:creationId xmlns:a16="http://schemas.microsoft.com/office/drawing/2014/main" id="{00000000-0008-0000-0A00-0000C7010000}"/>
            </a:ext>
          </a:extLst>
        </xdr:cNvPr>
        <xdr:cNvSpPr>
          <a:spLocks noChangeShapeType="1"/>
        </xdr:cNvSpPr>
      </xdr:nvSpPr>
      <xdr:spPr>
        <a:xfrm flipH="1">
          <a:off x="1297940" y="2077085"/>
          <a:ext cx="516890" cy="40449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2</xdr:col>
      <xdr:colOff>46089</xdr:colOff>
      <xdr:row>11</xdr:row>
      <xdr:rowOff>15362</xdr:rowOff>
    </xdr:from>
    <xdr:to>
      <xdr:col>2</xdr:col>
      <xdr:colOff>599152</xdr:colOff>
      <xdr:row>12</xdr:row>
      <xdr:rowOff>168990</xdr:rowOff>
    </xdr:to>
    <xdr:sp macro="" textlink="">
      <xdr:nvSpPr>
        <xdr:cNvPr id="456" name="Line 327">
          <a:extLst>
            <a:ext uri="{FF2B5EF4-FFF2-40B4-BE49-F238E27FC236}">
              <a16:creationId xmlns:a16="http://schemas.microsoft.com/office/drawing/2014/main" id="{00000000-0008-0000-0A00-0000C8010000}"/>
            </a:ext>
          </a:extLst>
        </xdr:cNvPr>
        <xdr:cNvSpPr>
          <a:spLocks noChangeShapeType="1"/>
        </xdr:cNvSpPr>
      </xdr:nvSpPr>
      <xdr:spPr>
        <a:xfrm flipH="1" flipV="1">
          <a:off x="1328420" y="2107565"/>
          <a:ext cx="45593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6</xdr:col>
      <xdr:colOff>14134</xdr:colOff>
      <xdr:row>11</xdr:row>
      <xdr:rowOff>14133</xdr:rowOff>
    </xdr:from>
    <xdr:to>
      <xdr:col>6</xdr:col>
      <xdr:colOff>567197</xdr:colOff>
      <xdr:row>12</xdr:row>
      <xdr:rowOff>167761</xdr:rowOff>
    </xdr:to>
    <xdr:sp macro="" textlink="">
      <xdr:nvSpPr>
        <xdr:cNvPr id="457" name="Line 327">
          <a:extLst>
            <a:ext uri="{FF2B5EF4-FFF2-40B4-BE49-F238E27FC236}">
              <a16:creationId xmlns:a16="http://schemas.microsoft.com/office/drawing/2014/main" id="{00000000-0008-0000-0A00-0000C9010000}"/>
            </a:ext>
          </a:extLst>
        </xdr:cNvPr>
        <xdr:cNvSpPr>
          <a:spLocks noChangeShapeType="1"/>
        </xdr:cNvSpPr>
      </xdr:nvSpPr>
      <xdr:spPr>
        <a:xfrm flipH="1" flipV="1">
          <a:off x="3538220" y="2106295"/>
          <a:ext cx="48768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6</xdr:col>
      <xdr:colOff>6077</xdr:colOff>
      <xdr:row>10</xdr:row>
      <xdr:rowOff>126317</xdr:rowOff>
    </xdr:from>
    <xdr:to>
      <xdr:col>7</xdr:col>
      <xdr:colOff>5463</xdr:colOff>
      <xdr:row>12</xdr:row>
      <xdr:rowOff>146842</xdr:rowOff>
    </xdr:to>
    <xdr:sp macro="" textlink="">
      <xdr:nvSpPr>
        <xdr:cNvPr id="458" name="Line 327">
          <a:extLst>
            <a:ext uri="{FF2B5EF4-FFF2-40B4-BE49-F238E27FC236}">
              <a16:creationId xmlns:a16="http://schemas.microsoft.com/office/drawing/2014/main" id="{00000000-0008-0000-0A00-0000CA010000}"/>
            </a:ext>
          </a:extLst>
        </xdr:cNvPr>
        <xdr:cNvSpPr>
          <a:spLocks noChangeShapeType="1"/>
        </xdr:cNvSpPr>
      </xdr:nvSpPr>
      <xdr:spPr>
        <a:xfrm flipH="1">
          <a:off x="3529965" y="2049780"/>
          <a:ext cx="501015" cy="3670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7</xdr:col>
      <xdr:colOff>97199</xdr:colOff>
      <xdr:row>11</xdr:row>
      <xdr:rowOff>0</xdr:rowOff>
    </xdr:from>
    <xdr:to>
      <xdr:col>7</xdr:col>
      <xdr:colOff>363899</xdr:colOff>
      <xdr:row>12</xdr:row>
      <xdr:rowOff>155511</xdr:rowOff>
    </xdr:to>
    <xdr:sp macro="" textlink="">
      <xdr:nvSpPr>
        <xdr:cNvPr id="465" name="Line 327">
          <a:extLst>
            <a:ext uri="{FF2B5EF4-FFF2-40B4-BE49-F238E27FC236}">
              <a16:creationId xmlns:a16="http://schemas.microsoft.com/office/drawing/2014/main" id="{00000000-0008-0000-0A00-0000D1010000}"/>
            </a:ext>
          </a:extLst>
        </xdr:cNvPr>
        <xdr:cNvSpPr>
          <a:spLocks noChangeShapeType="1"/>
        </xdr:cNvSpPr>
      </xdr:nvSpPr>
      <xdr:spPr>
        <a:xfrm flipH="1">
          <a:off x="4123055" y="2092325"/>
          <a:ext cx="266700" cy="33274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77745</xdr:colOff>
      <xdr:row>18</xdr:row>
      <xdr:rowOff>155510</xdr:rowOff>
    </xdr:from>
    <xdr:to>
      <xdr:col>3</xdr:col>
      <xdr:colOff>344445</xdr:colOff>
      <xdr:row>20</xdr:row>
      <xdr:rowOff>149031</xdr:rowOff>
    </xdr:to>
    <xdr:sp macro="" textlink="">
      <xdr:nvSpPr>
        <xdr:cNvPr id="466" name="Line 327">
          <a:extLst>
            <a:ext uri="{FF2B5EF4-FFF2-40B4-BE49-F238E27FC236}">
              <a16:creationId xmlns:a16="http://schemas.microsoft.com/office/drawing/2014/main" id="{00000000-0008-0000-0A00-0000D2010000}"/>
            </a:ext>
          </a:extLst>
        </xdr:cNvPr>
        <xdr:cNvSpPr>
          <a:spLocks noChangeShapeType="1"/>
        </xdr:cNvSpPr>
      </xdr:nvSpPr>
      <xdr:spPr>
        <a:xfrm flipH="1">
          <a:off x="1861820" y="3418840"/>
          <a:ext cx="266700" cy="33972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txBody>
        <a:bodyPr/>
        <a:lstStyle/>
        <a:p>
          <a:endParaRPr lang="en-IN"/>
        </a:p>
      </xdr:txBody>
    </xdr:sp>
    <xdr:clientData/>
  </xdr:twoCellAnchor>
  <xdr:twoCellAnchor>
    <xdr:from>
      <xdr:col>15</xdr:col>
      <xdr:colOff>123113</xdr:colOff>
      <xdr:row>59</xdr:row>
      <xdr:rowOff>25919</xdr:rowOff>
    </xdr:from>
    <xdr:to>
      <xdr:col>15</xdr:col>
      <xdr:colOff>389813</xdr:colOff>
      <xdr:row>61</xdr:row>
      <xdr:rowOff>2107</xdr:rowOff>
    </xdr:to>
    <xdr:sp macro="" textlink="">
      <xdr:nvSpPr>
        <xdr:cNvPr id="467" name="Line 327">
          <a:extLst>
            <a:ext uri="{FF2B5EF4-FFF2-40B4-BE49-F238E27FC236}">
              <a16:creationId xmlns:a16="http://schemas.microsoft.com/office/drawing/2014/main" id="{00000000-0008-0000-0A00-0000D3010000}"/>
            </a:ext>
          </a:extLst>
        </xdr:cNvPr>
        <xdr:cNvSpPr>
          <a:spLocks noChangeShapeType="1"/>
        </xdr:cNvSpPr>
      </xdr:nvSpPr>
      <xdr:spPr>
        <a:xfrm flipH="1">
          <a:off x="8161655" y="10172700"/>
          <a:ext cx="266700" cy="33210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17</xdr:col>
      <xdr:colOff>97194</xdr:colOff>
      <xdr:row>59</xdr:row>
      <xdr:rowOff>32398</xdr:rowOff>
    </xdr:from>
    <xdr:to>
      <xdr:col>17</xdr:col>
      <xdr:colOff>363894</xdr:colOff>
      <xdr:row>61</xdr:row>
      <xdr:rowOff>8586</xdr:rowOff>
    </xdr:to>
    <xdr:sp macro="" textlink="">
      <xdr:nvSpPr>
        <xdr:cNvPr id="468" name="Line 327">
          <a:extLst>
            <a:ext uri="{FF2B5EF4-FFF2-40B4-BE49-F238E27FC236}">
              <a16:creationId xmlns:a16="http://schemas.microsoft.com/office/drawing/2014/main" id="{00000000-0008-0000-0A00-0000D4010000}"/>
            </a:ext>
          </a:extLst>
        </xdr:cNvPr>
        <xdr:cNvSpPr>
          <a:spLocks noChangeShapeType="1"/>
        </xdr:cNvSpPr>
      </xdr:nvSpPr>
      <xdr:spPr>
        <a:xfrm flipH="1">
          <a:off x="9139555" y="10179685"/>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15</xdr:col>
      <xdr:colOff>58317</xdr:colOff>
      <xdr:row>76</xdr:row>
      <xdr:rowOff>155509</xdr:rowOff>
    </xdr:from>
    <xdr:to>
      <xdr:col>15</xdr:col>
      <xdr:colOff>325017</xdr:colOff>
      <xdr:row>78</xdr:row>
      <xdr:rowOff>138177</xdr:rowOff>
    </xdr:to>
    <xdr:sp macro="" textlink="">
      <xdr:nvSpPr>
        <xdr:cNvPr id="469" name="Line 327">
          <a:extLst>
            <a:ext uri="{FF2B5EF4-FFF2-40B4-BE49-F238E27FC236}">
              <a16:creationId xmlns:a16="http://schemas.microsoft.com/office/drawing/2014/main" id="{00000000-0008-0000-0A00-0000D5010000}"/>
            </a:ext>
          </a:extLst>
        </xdr:cNvPr>
        <xdr:cNvSpPr>
          <a:spLocks noChangeShapeType="1"/>
        </xdr:cNvSpPr>
      </xdr:nvSpPr>
      <xdr:spPr>
        <a:xfrm flipH="1">
          <a:off x="8096885" y="13131165"/>
          <a:ext cx="266700" cy="3289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21</xdr:col>
      <xdr:colOff>64796</xdr:colOff>
      <xdr:row>77</xdr:row>
      <xdr:rowOff>19439</xdr:rowOff>
    </xdr:from>
    <xdr:to>
      <xdr:col>21</xdr:col>
      <xdr:colOff>331496</xdr:colOff>
      <xdr:row>78</xdr:row>
      <xdr:rowOff>164096</xdr:rowOff>
    </xdr:to>
    <xdr:sp macro="" textlink="">
      <xdr:nvSpPr>
        <xdr:cNvPr id="470" name="Line 327">
          <a:extLst>
            <a:ext uri="{FF2B5EF4-FFF2-40B4-BE49-F238E27FC236}">
              <a16:creationId xmlns:a16="http://schemas.microsoft.com/office/drawing/2014/main" id="{00000000-0008-0000-0A00-0000D6010000}"/>
            </a:ext>
          </a:extLst>
        </xdr:cNvPr>
        <xdr:cNvSpPr>
          <a:spLocks noChangeShapeType="1"/>
        </xdr:cNvSpPr>
      </xdr:nvSpPr>
      <xdr:spPr>
        <a:xfrm flipH="1">
          <a:off x="11113770" y="13163550"/>
          <a:ext cx="266700" cy="3225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21</xdr:col>
      <xdr:colOff>103674</xdr:colOff>
      <xdr:row>104</xdr:row>
      <xdr:rowOff>19439</xdr:rowOff>
    </xdr:from>
    <xdr:to>
      <xdr:col>21</xdr:col>
      <xdr:colOff>370374</xdr:colOff>
      <xdr:row>105</xdr:row>
      <xdr:rowOff>164096</xdr:rowOff>
    </xdr:to>
    <xdr:sp macro="" textlink="">
      <xdr:nvSpPr>
        <xdr:cNvPr id="471" name="Line 327">
          <a:extLst>
            <a:ext uri="{FF2B5EF4-FFF2-40B4-BE49-F238E27FC236}">
              <a16:creationId xmlns:a16="http://schemas.microsoft.com/office/drawing/2014/main" id="{00000000-0008-0000-0A00-0000D7010000}"/>
            </a:ext>
          </a:extLst>
        </xdr:cNvPr>
        <xdr:cNvSpPr>
          <a:spLocks noChangeShapeType="1"/>
        </xdr:cNvSpPr>
      </xdr:nvSpPr>
      <xdr:spPr>
        <a:xfrm flipH="1">
          <a:off x="11152505" y="17672050"/>
          <a:ext cx="266700" cy="3225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19</xdr:col>
      <xdr:colOff>6480</xdr:colOff>
      <xdr:row>122</xdr:row>
      <xdr:rowOff>0</xdr:rowOff>
    </xdr:from>
    <xdr:to>
      <xdr:col>19</xdr:col>
      <xdr:colOff>273180</xdr:colOff>
      <xdr:row>123</xdr:row>
      <xdr:rowOff>144657</xdr:rowOff>
    </xdr:to>
    <xdr:sp macro="" textlink="">
      <xdr:nvSpPr>
        <xdr:cNvPr id="472" name="Line 327">
          <a:extLst>
            <a:ext uri="{FF2B5EF4-FFF2-40B4-BE49-F238E27FC236}">
              <a16:creationId xmlns:a16="http://schemas.microsoft.com/office/drawing/2014/main" id="{00000000-0008-0000-0A00-0000D8010000}"/>
            </a:ext>
          </a:extLst>
        </xdr:cNvPr>
        <xdr:cNvSpPr>
          <a:spLocks noChangeShapeType="1"/>
        </xdr:cNvSpPr>
      </xdr:nvSpPr>
      <xdr:spPr>
        <a:xfrm flipH="1">
          <a:off x="10052050" y="20650200"/>
          <a:ext cx="266700" cy="32194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7</xdr:col>
      <xdr:colOff>38880</xdr:colOff>
      <xdr:row>130</xdr:row>
      <xdr:rowOff>129592</xdr:rowOff>
    </xdr:from>
    <xdr:to>
      <xdr:col>7</xdr:col>
      <xdr:colOff>305580</xdr:colOff>
      <xdr:row>132</xdr:row>
      <xdr:rowOff>112260</xdr:rowOff>
    </xdr:to>
    <xdr:sp macro="" textlink="">
      <xdr:nvSpPr>
        <xdr:cNvPr id="473" name="Line 327">
          <a:extLst>
            <a:ext uri="{FF2B5EF4-FFF2-40B4-BE49-F238E27FC236}">
              <a16:creationId xmlns:a16="http://schemas.microsoft.com/office/drawing/2014/main" id="{00000000-0008-0000-0A00-0000D9010000}"/>
            </a:ext>
          </a:extLst>
        </xdr:cNvPr>
        <xdr:cNvSpPr>
          <a:spLocks noChangeShapeType="1"/>
        </xdr:cNvSpPr>
      </xdr:nvSpPr>
      <xdr:spPr>
        <a:xfrm flipH="1">
          <a:off x="4064635" y="22110065"/>
          <a:ext cx="266700" cy="32829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5</xdr:col>
      <xdr:colOff>32397</xdr:colOff>
      <xdr:row>138</xdr:row>
      <xdr:rowOff>129592</xdr:rowOff>
    </xdr:from>
    <xdr:to>
      <xdr:col>5</xdr:col>
      <xdr:colOff>299097</xdr:colOff>
      <xdr:row>140</xdr:row>
      <xdr:rowOff>112260</xdr:rowOff>
    </xdr:to>
    <xdr:sp macro="" textlink="">
      <xdr:nvSpPr>
        <xdr:cNvPr id="474" name="Line 327">
          <a:extLst>
            <a:ext uri="{FF2B5EF4-FFF2-40B4-BE49-F238E27FC236}">
              <a16:creationId xmlns:a16="http://schemas.microsoft.com/office/drawing/2014/main" id="{00000000-0008-0000-0A00-0000DA010000}"/>
            </a:ext>
          </a:extLst>
        </xdr:cNvPr>
        <xdr:cNvSpPr>
          <a:spLocks noChangeShapeType="1"/>
        </xdr:cNvSpPr>
      </xdr:nvSpPr>
      <xdr:spPr>
        <a:xfrm flipH="1">
          <a:off x="3054985" y="23449915"/>
          <a:ext cx="266700" cy="32829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17</xdr:col>
      <xdr:colOff>12960</xdr:colOff>
      <xdr:row>139</xdr:row>
      <xdr:rowOff>0</xdr:rowOff>
    </xdr:from>
    <xdr:to>
      <xdr:col>17</xdr:col>
      <xdr:colOff>279660</xdr:colOff>
      <xdr:row>140</xdr:row>
      <xdr:rowOff>144658</xdr:rowOff>
    </xdr:to>
    <xdr:sp macro="" textlink="">
      <xdr:nvSpPr>
        <xdr:cNvPr id="475" name="Line 327">
          <a:extLst>
            <a:ext uri="{FF2B5EF4-FFF2-40B4-BE49-F238E27FC236}">
              <a16:creationId xmlns:a16="http://schemas.microsoft.com/office/drawing/2014/main" id="{00000000-0008-0000-0A00-0000DB010000}"/>
            </a:ext>
          </a:extLst>
        </xdr:cNvPr>
        <xdr:cNvSpPr>
          <a:spLocks noChangeShapeType="1"/>
        </xdr:cNvSpPr>
      </xdr:nvSpPr>
      <xdr:spPr>
        <a:xfrm flipH="1">
          <a:off x="9055100" y="23488650"/>
          <a:ext cx="266700" cy="32194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editAs="oneCell">
    <xdr:from>
      <xdr:col>10</xdr:col>
      <xdr:colOff>358507</xdr:colOff>
      <xdr:row>77</xdr:row>
      <xdr:rowOff>123495</xdr:rowOff>
    </xdr:from>
    <xdr:to>
      <xdr:col>11</xdr:col>
      <xdr:colOff>380734</xdr:colOff>
      <xdr:row>78</xdr:row>
      <xdr:rowOff>29228</xdr:rowOff>
    </xdr:to>
    <xdr:pic>
      <xdr:nvPicPr>
        <xdr:cNvPr id="479" name="Picture 13">
          <a:extLst>
            <a:ext uri="{FF2B5EF4-FFF2-40B4-BE49-F238E27FC236}">
              <a16:creationId xmlns:a16="http://schemas.microsoft.com/office/drawing/2014/main" id="{00000000-0008-0000-0A00-0000DF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6109335" y="13047345"/>
          <a:ext cx="83185" cy="523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6</xdr:col>
      <xdr:colOff>479490</xdr:colOff>
      <xdr:row>95</xdr:row>
      <xdr:rowOff>110154</xdr:rowOff>
    </xdr:from>
    <xdr:to>
      <xdr:col>8</xdr:col>
      <xdr:colOff>65</xdr:colOff>
      <xdr:row>96</xdr:row>
      <xdr:rowOff>15888</xdr:rowOff>
    </xdr:to>
    <xdr:pic>
      <xdr:nvPicPr>
        <xdr:cNvPr id="480" name="Picture 13">
          <a:extLst>
            <a:ext uri="{FF2B5EF4-FFF2-40B4-BE49-F238E27FC236}">
              <a16:creationId xmlns:a16="http://schemas.microsoft.com/office/drawing/2014/main" id="{00000000-0008-0000-0A00-0000E0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4223385" y="16037560"/>
          <a:ext cx="83820" cy="523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18</xdr:col>
      <xdr:colOff>485971</xdr:colOff>
      <xdr:row>104</xdr:row>
      <xdr:rowOff>103676</xdr:rowOff>
    </xdr:from>
    <xdr:to>
      <xdr:col>20</xdr:col>
      <xdr:colOff>6546</xdr:colOff>
      <xdr:row>105</xdr:row>
      <xdr:rowOff>9409</xdr:rowOff>
    </xdr:to>
    <xdr:pic>
      <xdr:nvPicPr>
        <xdr:cNvPr id="481" name="Picture 13">
          <a:extLst>
            <a:ext uri="{FF2B5EF4-FFF2-40B4-BE49-F238E27FC236}">
              <a16:creationId xmlns:a16="http://schemas.microsoft.com/office/drawing/2014/main" id="{00000000-0008-0000-0A00-0000E1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0250170" y="17536160"/>
          <a:ext cx="83185" cy="523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13</xdr:col>
      <xdr:colOff>32399</xdr:colOff>
      <xdr:row>122</xdr:row>
      <xdr:rowOff>110155</xdr:rowOff>
    </xdr:from>
    <xdr:to>
      <xdr:col>14</xdr:col>
      <xdr:colOff>22874</xdr:colOff>
      <xdr:row>123</xdr:row>
      <xdr:rowOff>15890</xdr:rowOff>
    </xdr:to>
    <xdr:pic>
      <xdr:nvPicPr>
        <xdr:cNvPr id="482" name="Picture 13">
          <a:extLst>
            <a:ext uri="{FF2B5EF4-FFF2-40B4-BE49-F238E27FC236}">
              <a16:creationId xmlns:a16="http://schemas.microsoft.com/office/drawing/2014/main" id="{00000000-0008-0000-0A00-0000E2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7272020" y="20555585"/>
          <a:ext cx="83820" cy="492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9</xdr:col>
      <xdr:colOff>0</xdr:colOff>
      <xdr:row>140</xdr:row>
      <xdr:rowOff>0</xdr:rowOff>
    </xdr:from>
    <xdr:to>
      <xdr:col>9</xdr:col>
      <xdr:colOff>489404</xdr:colOff>
      <xdr:row>140</xdr:row>
      <xdr:rowOff>86904</xdr:rowOff>
    </xdr:to>
    <xdr:pic>
      <xdr:nvPicPr>
        <xdr:cNvPr id="483" name="Picture 13">
          <a:extLst>
            <a:ext uri="{FF2B5EF4-FFF2-40B4-BE49-F238E27FC236}">
              <a16:creationId xmlns:a16="http://schemas.microsoft.com/office/drawing/2014/main" id="{00000000-0008-0000-0A00-0000E3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5229860" y="23465155"/>
          <a:ext cx="86995" cy="4889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13</xdr:col>
      <xdr:colOff>32399</xdr:colOff>
      <xdr:row>156</xdr:row>
      <xdr:rowOff>32396</xdr:rowOff>
    </xdr:from>
    <xdr:to>
      <xdr:col>14</xdr:col>
      <xdr:colOff>22874</xdr:colOff>
      <xdr:row>156</xdr:row>
      <xdr:rowOff>119300</xdr:rowOff>
    </xdr:to>
    <xdr:pic>
      <xdr:nvPicPr>
        <xdr:cNvPr id="484" name="Picture 13">
          <a:extLst>
            <a:ext uri="{FF2B5EF4-FFF2-40B4-BE49-F238E27FC236}">
              <a16:creationId xmlns:a16="http://schemas.microsoft.com/office/drawing/2014/main" id="{00000000-0008-0000-0A00-0000E4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7270750" y="26175335"/>
          <a:ext cx="86360" cy="492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14</xdr:col>
      <xdr:colOff>453571</xdr:colOff>
      <xdr:row>155</xdr:row>
      <xdr:rowOff>103675</xdr:rowOff>
    </xdr:from>
    <xdr:to>
      <xdr:col>15</xdr:col>
      <xdr:colOff>475796</xdr:colOff>
      <xdr:row>156</xdr:row>
      <xdr:rowOff>9410</xdr:rowOff>
    </xdr:to>
    <xdr:pic>
      <xdr:nvPicPr>
        <xdr:cNvPr id="485" name="Picture 13">
          <a:extLst>
            <a:ext uri="{FF2B5EF4-FFF2-40B4-BE49-F238E27FC236}">
              <a16:creationId xmlns:a16="http://schemas.microsoft.com/office/drawing/2014/main" id="{00000000-0008-0000-0A00-0000E5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8211185" y="26051510"/>
          <a:ext cx="83185" cy="523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19</xdr:col>
      <xdr:colOff>0</xdr:colOff>
      <xdr:row>156</xdr:row>
      <xdr:rowOff>0</xdr:rowOff>
    </xdr:from>
    <xdr:to>
      <xdr:col>19</xdr:col>
      <xdr:colOff>489404</xdr:colOff>
      <xdr:row>156</xdr:row>
      <xdr:rowOff>86904</xdr:rowOff>
    </xdr:to>
    <xdr:pic>
      <xdr:nvPicPr>
        <xdr:cNvPr id="486" name="Picture 13">
          <a:extLst>
            <a:ext uri="{FF2B5EF4-FFF2-40B4-BE49-F238E27FC236}">
              <a16:creationId xmlns:a16="http://schemas.microsoft.com/office/drawing/2014/main" id="{00000000-0008-0000-0A00-0000E6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0246360" y="26144855"/>
          <a:ext cx="86995" cy="4889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11</xdr:col>
      <xdr:colOff>51837</xdr:colOff>
      <xdr:row>154</xdr:row>
      <xdr:rowOff>142552</xdr:rowOff>
    </xdr:from>
    <xdr:to>
      <xdr:col>11</xdr:col>
      <xdr:colOff>370272</xdr:colOff>
      <xdr:row>157</xdr:row>
      <xdr:rowOff>8273</xdr:rowOff>
    </xdr:to>
    <xdr:pic>
      <xdr:nvPicPr>
        <xdr:cNvPr id="497" name="Picture 496">
          <a:extLst>
            <a:ext uri="{FF2B5EF4-FFF2-40B4-BE49-F238E27FC236}">
              <a16:creationId xmlns:a16="http://schemas.microsoft.com/office/drawing/2014/main" id="{00000000-0008-0000-0A00-0000F101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a:off x="6083935" y="26142315"/>
          <a:ext cx="318770" cy="38989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15</xdr:col>
      <xdr:colOff>84235</xdr:colOff>
      <xdr:row>146</xdr:row>
      <xdr:rowOff>136072</xdr:rowOff>
    </xdr:from>
    <xdr:to>
      <xdr:col>15</xdr:col>
      <xdr:colOff>277429</xdr:colOff>
      <xdr:row>148</xdr:row>
      <xdr:rowOff>137367</xdr:rowOff>
    </xdr:to>
    <xdr:sp macro="" textlink="">
      <xdr:nvSpPr>
        <xdr:cNvPr id="498" name="Parallelogram 497">
          <a:extLst>
            <a:ext uri="{FF2B5EF4-FFF2-40B4-BE49-F238E27FC236}">
              <a16:creationId xmlns:a16="http://schemas.microsoft.com/office/drawing/2014/main" id="{00000000-0008-0000-0A00-0000F2010000}"/>
            </a:ext>
          </a:extLst>
        </xdr:cNvPr>
        <xdr:cNvSpPr/>
      </xdr:nvSpPr>
      <xdr:spPr>
        <a:xfrm rot="1440000">
          <a:off x="8122920" y="24796115"/>
          <a:ext cx="193040" cy="347345"/>
        </a:xfrm>
        <a:prstGeom prst="parallelogram">
          <a:avLst/>
        </a:prstGeom>
      </xdr:spPr>
      <xdr:style>
        <a:lnRef idx="2">
          <a:schemeClr val="dk1">
            <a:shade val="50000"/>
          </a:schemeClr>
        </a:lnRef>
        <a:fillRef idx="1">
          <a:schemeClr val="dk1"/>
        </a:fillRef>
        <a:effectRef idx="0">
          <a:schemeClr val="dk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12</xdr:col>
      <xdr:colOff>438832</xdr:colOff>
      <xdr:row>113</xdr:row>
      <xdr:rowOff>105942</xdr:rowOff>
    </xdr:from>
    <xdr:to>
      <xdr:col>13</xdr:col>
      <xdr:colOff>461058</xdr:colOff>
      <xdr:row>114</xdr:row>
      <xdr:rowOff>11678</xdr:rowOff>
    </xdr:to>
    <xdr:pic>
      <xdr:nvPicPr>
        <xdr:cNvPr id="499" name="Picture 13">
          <a:extLst>
            <a:ext uri="{FF2B5EF4-FFF2-40B4-BE49-F238E27FC236}">
              <a16:creationId xmlns:a16="http://schemas.microsoft.com/office/drawing/2014/main" id="{00000000-0008-0000-0A00-0000F3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7192645" y="19037300"/>
          <a:ext cx="83820" cy="523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15</xdr:col>
      <xdr:colOff>84235</xdr:colOff>
      <xdr:row>146</xdr:row>
      <xdr:rowOff>136072</xdr:rowOff>
    </xdr:from>
    <xdr:to>
      <xdr:col>15</xdr:col>
      <xdr:colOff>280928</xdr:colOff>
      <xdr:row>148</xdr:row>
      <xdr:rowOff>96618</xdr:rowOff>
    </xdr:to>
    <xdr:cxnSp macro="">
      <xdr:nvCxnSpPr>
        <xdr:cNvPr id="500" name="Straight Connector 499">
          <a:extLst>
            <a:ext uri="{FF2B5EF4-FFF2-40B4-BE49-F238E27FC236}">
              <a16:creationId xmlns:a16="http://schemas.microsoft.com/office/drawing/2014/main" id="{00000000-0008-0000-0A00-0000F4010000}"/>
            </a:ext>
          </a:extLst>
        </xdr:cNvPr>
        <xdr:cNvCxnSpPr/>
      </xdr:nvCxnSpPr>
      <xdr:spPr>
        <a:xfrm flipH="1">
          <a:off x="8122920" y="24796115"/>
          <a:ext cx="196850" cy="306705"/>
        </a:xfrm>
        <a:prstGeom prst="line">
          <a:avLst/>
        </a:prstGeom>
        <a:ln>
          <a:solidFill>
            <a:schemeClr val="bg1"/>
          </a:solidFill>
          <a:prstDash val="sysDash"/>
        </a:ln>
      </xdr:spPr>
      <xdr:style>
        <a:lnRef idx="2">
          <a:schemeClr val="accent6"/>
        </a:lnRef>
        <a:fillRef idx="0">
          <a:schemeClr val="accent6"/>
        </a:fillRef>
        <a:effectRef idx="1">
          <a:schemeClr val="accent6"/>
        </a:effectRef>
        <a:fontRef idx="minor">
          <a:schemeClr val="tx1"/>
        </a:fontRef>
      </xdr:style>
    </xdr:cxnSp>
    <xdr:clientData/>
  </xdr:twoCellAnchor>
  <xdr:twoCellAnchor>
    <xdr:from>
      <xdr:col>9</xdr:col>
      <xdr:colOff>0</xdr:colOff>
      <xdr:row>140</xdr:row>
      <xdr:rowOff>0</xdr:rowOff>
    </xdr:from>
    <xdr:to>
      <xdr:col>9</xdr:col>
      <xdr:colOff>196693</xdr:colOff>
      <xdr:row>141</xdr:row>
      <xdr:rowOff>122535</xdr:rowOff>
    </xdr:to>
    <xdr:cxnSp macro="">
      <xdr:nvCxnSpPr>
        <xdr:cNvPr id="501" name="Straight Connector 500">
          <a:extLst>
            <a:ext uri="{FF2B5EF4-FFF2-40B4-BE49-F238E27FC236}">
              <a16:creationId xmlns:a16="http://schemas.microsoft.com/office/drawing/2014/main" id="{00000000-0008-0000-0A00-0000F5010000}"/>
            </a:ext>
          </a:extLst>
        </xdr:cNvPr>
        <xdr:cNvCxnSpPr/>
      </xdr:nvCxnSpPr>
      <xdr:spPr>
        <a:xfrm flipH="1">
          <a:off x="5029200" y="23666450"/>
          <a:ext cx="196215" cy="299720"/>
        </a:xfrm>
        <a:prstGeom prst="line">
          <a:avLst/>
        </a:prstGeom>
        <a:ln>
          <a:solidFill>
            <a:schemeClr val="bg1"/>
          </a:solidFill>
          <a:prstDash val="sysDash"/>
        </a:ln>
      </xdr:spPr>
      <xdr:style>
        <a:lnRef idx="2">
          <a:schemeClr val="accent6"/>
        </a:lnRef>
        <a:fillRef idx="0">
          <a:schemeClr val="accent6"/>
        </a:fillRef>
        <a:effectRef idx="1">
          <a:schemeClr val="accent6"/>
        </a:effectRef>
        <a:fontRef idx="minor">
          <a:schemeClr val="tx1"/>
        </a:fontRef>
      </xdr:style>
    </xdr:cxnSp>
    <xdr:clientData/>
  </xdr:twoCellAnchor>
  <xdr:twoCellAnchor editAs="oneCell">
    <xdr:from>
      <xdr:col>2</xdr:col>
      <xdr:colOff>356378</xdr:colOff>
      <xdr:row>68</xdr:row>
      <xdr:rowOff>129592</xdr:rowOff>
    </xdr:from>
    <xdr:to>
      <xdr:col>3</xdr:col>
      <xdr:colOff>378603</xdr:colOff>
      <xdr:row>69</xdr:row>
      <xdr:rowOff>35326</xdr:rowOff>
    </xdr:to>
    <xdr:pic>
      <xdr:nvPicPr>
        <xdr:cNvPr id="502" name="Picture 13">
          <a:extLst>
            <a:ext uri="{FF2B5EF4-FFF2-40B4-BE49-F238E27FC236}">
              <a16:creationId xmlns:a16="http://schemas.microsoft.com/office/drawing/2014/main" id="{00000000-0008-0000-0A00-0000F6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858645" y="11555095"/>
          <a:ext cx="83820" cy="523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18</xdr:col>
      <xdr:colOff>473012</xdr:colOff>
      <xdr:row>51</xdr:row>
      <xdr:rowOff>90715</xdr:rowOff>
    </xdr:from>
    <xdr:to>
      <xdr:col>19</xdr:col>
      <xdr:colOff>495237</xdr:colOff>
      <xdr:row>52</xdr:row>
      <xdr:rowOff>2799</xdr:rowOff>
    </xdr:to>
    <xdr:pic>
      <xdr:nvPicPr>
        <xdr:cNvPr id="503" name="Picture 13">
          <a:extLst>
            <a:ext uri="{FF2B5EF4-FFF2-40B4-BE49-F238E27FC236}">
              <a16:creationId xmlns:a16="http://schemas.microsoft.com/office/drawing/2014/main" id="{00000000-0008-0000-0A00-0000F7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0233660" y="8671560"/>
          <a:ext cx="90170" cy="523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13</xdr:col>
      <xdr:colOff>12959</xdr:colOff>
      <xdr:row>27</xdr:row>
      <xdr:rowOff>168468</xdr:rowOff>
    </xdr:from>
    <xdr:to>
      <xdr:col>14</xdr:col>
      <xdr:colOff>3434</xdr:colOff>
      <xdr:row>28</xdr:row>
      <xdr:rowOff>74078</xdr:rowOff>
    </xdr:to>
    <xdr:pic>
      <xdr:nvPicPr>
        <xdr:cNvPr id="504" name="Picture 13">
          <a:extLst>
            <a:ext uri="{FF2B5EF4-FFF2-40B4-BE49-F238E27FC236}">
              <a16:creationId xmlns:a16="http://schemas.microsoft.com/office/drawing/2014/main" id="{00000000-0008-0000-0A00-0000F8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7252970" y="4742180"/>
          <a:ext cx="83185" cy="492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13</xdr:col>
      <xdr:colOff>58316</xdr:colOff>
      <xdr:row>19</xdr:row>
      <xdr:rowOff>155510</xdr:rowOff>
    </xdr:from>
    <xdr:to>
      <xdr:col>14</xdr:col>
      <xdr:colOff>48791</xdr:colOff>
      <xdr:row>20</xdr:row>
      <xdr:rowOff>61246</xdr:rowOff>
    </xdr:to>
    <xdr:pic>
      <xdr:nvPicPr>
        <xdr:cNvPr id="505" name="Picture 13">
          <a:extLst>
            <a:ext uri="{FF2B5EF4-FFF2-40B4-BE49-F238E27FC236}">
              <a16:creationId xmlns:a16="http://schemas.microsoft.com/office/drawing/2014/main" id="{00000000-0008-0000-0A00-0000F9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7298055" y="3383280"/>
          <a:ext cx="83820" cy="492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7</xdr:col>
      <xdr:colOff>0</xdr:colOff>
      <xdr:row>20</xdr:row>
      <xdr:rowOff>0</xdr:rowOff>
    </xdr:from>
    <xdr:to>
      <xdr:col>7</xdr:col>
      <xdr:colOff>489404</xdr:colOff>
      <xdr:row>20</xdr:row>
      <xdr:rowOff>86904</xdr:rowOff>
    </xdr:to>
    <xdr:pic>
      <xdr:nvPicPr>
        <xdr:cNvPr id="506" name="Picture 13">
          <a:extLst>
            <a:ext uri="{FF2B5EF4-FFF2-40B4-BE49-F238E27FC236}">
              <a16:creationId xmlns:a16="http://schemas.microsoft.com/office/drawing/2014/main" id="{00000000-0008-0000-0A00-0000FA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4226560" y="3408680"/>
          <a:ext cx="86995" cy="4889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11</xdr:col>
      <xdr:colOff>464302</xdr:colOff>
      <xdr:row>437</xdr:row>
      <xdr:rowOff>163871</xdr:rowOff>
    </xdr:from>
    <xdr:to>
      <xdr:col>12</xdr:col>
      <xdr:colOff>487014</xdr:colOff>
      <xdr:row>438</xdr:row>
      <xdr:rowOff>66900</xdr:rowOff>
    </xdr:to>
    <xdr:pic>
      <xdr:nvPicPr>
        <xdr:cNvPr id="507" name="Picture 13">
          <a:extLst>
            <a:ext uri="{FF2B5EF4-FFF2-40B4-BE49-F238E27FC236}">
              <a16:creationId xmlns:a16="http://schemas.microsoft.com/office/drawing/2014/main" id="{00000000-0008-0000-0A00-0000FB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6715125" y="73385680"/>
          <a:ext cx="86995" cy="52451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17</xdr:col>
      <xdr:colOff>25918</xdr:colOff>
      <xdr:row>447</xdr:row>
      <xdr:rowOff>19440</xdr:rowOff>
    </xdr:from>
    <xdr:to>
      <xdr:col>17</xdr:col>
      <xdr:colOff>431132</xdr:colOff>
      <xdr:row>447</xdr:row>
      <xdr:rowOff>133733</xdr:rowOff>
    </xdr:to>
    <xdr:pic>
      <xdr:nvPicPr>
        <xdr:cNvPr id="508" name="Picture 13">
          <a:extLst>
            <a:ext uri="{FF2B5EF4-FFF2-40B4-BE49-F238E27FC236}">
              <a16:creationId xmlns:a16="http://schemas.microsoft.com/office/drawing/2014/main" id="{00000000-0008-0000-0A00-0000FC010000}"/>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a:xfrm rot="2805195" flipH="1">
          <a:off x="9213215" y="74975085"/>
          <a:ext cx="114300" cy="40513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58316</xdr:colOff>
      <xdr:row>19</xdr:row>
      <xdr:rowOff>129591</xdr:rowOff>
    </xdr:from>
    <xdr:to>
      <xdr:col>5</xdr:col>
      <xdr:colOff>463530</xdr:colOff>
      <xdr:row>20</xdr:row>
      <xdr:rowOff>62716</xdr:rowOff>
    </xdr:to>
    <xdr:pic>
      <xdr:nvPicPr>
        <xdr:cNvPr id="509" name="Picture 13">
          <a:extLst>
            <a:ext uri="{FF2B5EF4-FFF2-40B4-BE49-F238E27FC236}">
              <a16:creationId xmlns:a16="http://schemas.microsoft.com/office/drawing/2014/main" id="{00000000-0008-0000-0A00-0000FD010000}"/>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a:xfrm rot="2805195" flipH="1">
          <a:off x="3227705" y="3414395"/>
          <a:ext cx="111125" cy="40513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8</xdr:col>
      <xdr:colOff>181430</xdr:colOff>
      <xdr:row>441</xdr:row>
      <xdr:rowOff>19438</xdr:rowOff>
    </xdr:from>
    <xdr:to>
      <xdr:col>8</xdr:col>
      <xdr:colOff>311022</xdr:colOff>
      <xdr:row>442</xdr:row>
      <xdr:rowOff>12959</xdr:rowOff>
    </xdr:to>
    <xdr:sp macro="" textlink="">
      <xdr:nvSpPr>
        <xdr:cNvPr id="511" name="Flowchart: Magnetic Disk 510">
          <a:extLst>
            <a:ext uri="{FF2B5EF4-FFF2-40B4-BE49-F238E27FC236}">
              <a16:creationId xmlns:a16="http://schemas.microsoft.com/office/drawing/2014/main" id="{00000000-0008-0000-0A00-0000FF010000}"/>
            </a:ext>
          </a:extLst>
        </xdr:cNvPr>
        <xdr:cNvSpPr/>
      </xdr:nvSpPr>
      <xdr:spPr>
        <a:xfrm>
          <a:off x="4708525" y="74139425"/>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5</xdr:col>
      <xdr:colOff>311020</xdr:colOff>
      <xdr:row>52</xdr:row>
      <xdr:rowOff>19439</xdr:rowOff>
    </xdr:from>
    <xdr:to>
      <xdr:col>5</xdr:col>
      <xdr:colOff>440612</xdr:colOff>
      <xdr:row>53</xdr:row>
      <xdr:rowOff>12960</xdr:rowOff>
    </xdr:to>
    <xdr:sp macro="" textlink="">
      <xdr:nvSpPr>
        <xdr:cNvPr id="512" name="Flowchart: Magnetic Disk 511">
          <a:extLst>
            <a:ext uri="{FF2B5EF4-FFF2-40B4-BE49-F238E27FC236}">
              <a16:creationId xmlns:a16="http://schemas.microsoft.com/office/drawing/2014/main" id="{00000000-0008-0000-0A00-000000020000}"/>
            </a:ext>
          </a:extLst>
        </xdr:cNvPr>
        <xdr:cNvSpPr/>
      </xdr:nvSpPr>
      <xdr:spPr>
        <a:xfrm>
          <a:off x="3333115" y="8994775"/>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19</xdr:col>
      <xdr:colOff>356378</xdr:colOff>
      <xdr:row>52</xdr:row>
      <xdr:rowOff>64796</xdr:rowOff>
    </xdr:from>
    <xdr:to>
      <xdr:col>19</xdr:col>
      <xdr:colOff>485970</xdr:colOff>
      <xdr:row>53</xdr:row>
      <xdr:rowOff>58317</xdr:rowOff>
    </xdr:to>
    <xdr:sp macro="" textlink="">
      <xdr:nvSpPr>
        <xdr:cNvPr id="513" name="Flowchart: Magnetic Disk 512">
          <a:extLst>
            <a:ext uri="{FF2B5EF4-FFF2-40B4-BE49-F238E27FC236}">
              <a16:creationId xmlns:a16="http://schemas.microsoft.com/office/drawing/2014/main" id="{00000000-0008-0000-0A00-000001020000}"/>
            </a:ext>
          </a:extLst>
        </xdr:cNvPr>
        <xdr:cNvSpPr/>
      </xdr:nvSpPr>
      <xdr:spPr>
        <a:xfrm>
          <a:off x="10401935" y="9040495"/>
          <a:ext cx="129540" cy="170815"/>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13</xdr:col>
      <xdr:colOff>187908</xdr:colOff>
      <xdr:row>86</xdr:row>
      <xdr:rowOff>110154</xdr:rowOff>
    </xdr:from>
    <xdr:to>
      <xdr:col>13</xdr:col>
      <xdr:colOff>317500</xdr:colOff>
      <xdr:row>87</xdr:row>
      <xdr:rowOff>103674</xdr:rowOff>
    </xdr:to>
    <xdr:sp macro="" textlink="">
      <xdr:nvSpPr>
        <xdr:cNvPr id="514" name="Flowchart: Magnetic Disk 513">
          <a:extLst>
            <a:ext uri="{FF2B5EF4-FFF2-40B4-BE49-F238E27FC236}">
              <a16:creationId xmlns:a16="http://schemas.microsoft.com/office/drawing/2014/main" id="{00000000-0008-0000-0A00-000002020000}"/>
            </a:ext>
          </a:extLst>
        </xdr:cNvPr>
        <xdr:cNvSpPr/>
      </xdr:nvSpPr>
      <xdr:spPr>
        <a:xfrm>
          <a:off x="7223125" y="14759305"/>
          <a:ext cx="130175"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15</xdr:col>
      <xdr:colOff>213827</xdr:colOff>
      <xdr:row>95</xdr:row>
      <xdr:rowOff>84236</xdr:rowOff>
    </xdr:from>
    <xdr:to>
      <xdr:col>15</xdr:col>
      <xdr:colOff>343419</xdr:colOff>
      <xdr:row>96</xdr:row>
      <xdr:rowOff>77756</xdr:rowOff>
    </xdr:to>
    <xdr:sp macro="" textlink="">
      <xdr:nvSpPr>
        <xdr:cNvPr id="515" name="Flowchart: Magnetic Disk 514">
          <a:extLst>
            <a:ext uri="{FF2B5EF4-FFF2-40B4-BE49-F238E27FC236}">
              <a16:creationId xmlns:a16="http://schemas.microsoft.com/office/drawing/2014/main" id="{00000000-0008-0000-0A00-000003020000}"/>
            </a:ext>
          </a:extLst>
        </xdr:cNvPr>
        <xdr:cNvSpPr/>
      </xdr:nvSpPr>
      <xdr:spPr>
        <a:xfrm>
          <a:off x="8252460" y="16231870"/>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19</xdr:col>
      <xdr:colOff>123112</xdr:colOff>
      <xdr:row>95</xdr:row>
      <xdr:rowOff>25918</xdr:rowOff>
    </xdr:from>
    <xdr:to>
      <xdr:col>19</xdr:col>
      <xdr:colOff>252704</xdr:colOff>
      <xdr:row>96</xdr:row>
      <xdr:rowOff>19438</xdr:rowOff>
    </xdr:to>
    <xdr:sp macro="" textlink="">
      <xdr:nvSpPr>
        <xdr:cNvPr id="516" name="Flowchart: Magnetic Disk 515">
          <a:extLst>
            <a:ext uri="{FF2B5EF4-FFF2-40B4-BE49-F238E27FC236}">
              <a16:creationId xmlns:a16="http://schemas.microsoft.com/office/drawing/2014/main" id="{00000000-0008-0000-0A00-000004020000}"/>
            </a:ext>
          </a:extLst>
        </xdr:cNvPr>
        <xdr:cNvSpPr/>
      </xdr:nvSpPr>
      <xdr:spPr>
        <a:xfrm>
          <a:off x="10168255" y="16173450"/>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17</xdr:col>
      <xdr:colOff>291581</xdr:colOff>
      <xdr:row>105</xdr:row>
      <xdr:rowOff>0</xdr:rowOff>
    </xdr:from>
    <xdr:to>
      <xdr:col>17</xdr:col>
      <xdr:colOff>421173</xdr:colOff>
      <xdr:row>105</xdr:row>
      <xdr:rowOff>161990</xdr:rowOff>
    </xdr:to>
    <xdr:sp macro="" textlink="">
      <xdr:nvSpPr>
        <xdr:cNvPr id="517" name="Flowchart: Magnetic Disk 516">
          <a:extLst>
            <a:ext uri="{FF2B5EF4-FFF2-40B4-BE49-F238E27FC236}">
              <a16:creationId xmlns:a16="http://schemas.microsoft.com/office/drawing/2014/main" id="{00000000-0008-0000-0A00-000005020000}"/>
            </a:ext>
          </a:extLst>
        </xdr:cNvPr>
        <xdr:cNvSpPr/>
      </xdr:nvSpPr>
      <xdr:spPr>
        <a:xfrm>
          <a:off x="9333865" y="17830800"/>
          <a:ext cx="129540" cy="161925"/>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19</xdr:col>
      <xdr:colOff>311020</xdr:colOff>
      <xdr:row>123</xdr:row>
      <xdr:rowOff>0</xdr:rowOff>
    </xdr:from>
    <xdr:to>
      <xdr:col>19</xdr:col>
      <xdr:colOff>440612</xdr:colOff>
      <xdr:row>123</xdr:row>
      <xdr:rowOff>161990</xdr:rowOff>
    </xdr:to>
    <xdr:sp macro="" textlink="">
      <xdr:nvSpPr>
        <xdr:cNvPr id="518" name="Flowchart: Magnetic Disk 517">
          <a:extLst>
            <a:ext uri="{FF2B5EF4-FFF2-40B4-BE49-F238E27FC236}">
              <a16:creationId xmlns:a16="http://schemas.microsoft.com/office/drawing/2014/main" id="{00000000-0008-0000-0A00-000006020000}"/>
            </a:ext>
          </a:extLst>
        </xdr:cNvPr>
        <xdr:cNvSpPr/>
      </xdr:nvSpPr>
      <xdr:spPr>
        <a:xfrm>
          <a:off x="10356215" y="20828000"/>
          <a:ext cx="129540" cy="161925"/>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3</xdr:col>
      <xdr:colOff>498929</xdr:colOff>
      <xdr:row>132</xdr:row>
      <xdr:rowOff>32398</xdr:rowOff>
    </xdr:from>
    <xdr:to>
      <xdr:col>3</xdr:col>
      <xdr:colOff>628521</xdr:colOff>
      <xdr:row>133</xdr:row>
      <xdr:rowOff>25918</xdr:rowOff>
    </xdr:to>
    <xdr:sp macro="" textlink="">
      <xdr:nvSpPr>
        <xdr:cNvPr id="519" name="Flowchart: Magnetic Disk 518">
          <a:extLst>
            <a:ext uri="{FF2B5EF4-FFF2-40B4-BE49-F238E27FC236}">
              <a16:creationId xmlns:a16="http://schemas.microsoft.com/office/drawing/2014/main" id="{00000000-0008-0000-0A00-000007020000}"/>
            </a:ext>
          </a:extLst>
        </xdr:cNvPr>
        <xdr:cNvSpPr/>
      </xdr:nvSpPr>
      <xdr:spPr>
        <a:xfrm>
          <a:off x="2282825" y="22358985"/>
          <a:ext cx="129540" cy="170815"/>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2</a:t>
          </a:r>
        </a:p>
      </xdr:txBody>
    </xdr:sp>
    <xdr:clientData/>
  </xdr:twoCellAnchor>
  <xdr:twoCellAnchor>
    <xdr:from>
      <xdr:col>21</xdr:col>
      <xdr:colOff>408215</xdr:colOff>
      <xdr:row>123</xdr:row>
      <xdr:rowOff>25919</xdr:rowOff>
    </xdr:from>
    <xdr:to>
      <xdr:col>21</xdr:col>
      <xdr:colOff>537807</xdr:colOff>
      <xdr:row>124</xdr:row>
      <xdr:rowOff>19440</xdr:rowOff>
    </xdr:to>
    <xdr:sp macro="" textlink="">
      <xdr:nvSpPr>
        <xdr:cNvPr id="520" name="Flowchart: Magnetic Disk 519">
          <a:extLst>
            <a:ext uri="{FF2B5EF4-FFF2-40B4-BE49-F238E27FC236}">
              <a16:creationId xmlns:a16="http://schemas.microsoft.com/office/drawing/2014/main" id="{00000000-0008-0000-0A00-000008020000}"/>
            </a:ext>
          </a:extLst>
        </xdr:cNvPr>
        <xdr:cNvSpPr/>
      </xdr:nvSpPr>
      <xdr:spPr>
        <a:xfrm>
          <a:off x="11456670" y="20853400"/>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7</xdr:col>
      <xdr:colOff>330459</xdr:colOff>
      <xdr:row>132</xdr:row>
      <xdr:rowOff>12959</xdr:rowOff>
    </xdr:from>
    <xdr:to>
      <xdr:col>7</xdr:col>
      <xdr:colOff>460051</xdr:colOff>
      <xdr:row>133</xdr:row>
      <xdr:rowOff>6479</xdr:rowOff>
    </xdr:to>
    <xdr:sp macro="" textlink="">
      <xdr:nvSpPr>
        <xdr:cNvPr id="521" name="Flowchart: Magnetic Disk 520">
          <a:extLst>
            <a:ext uri="{FF2B5EF4-FFF2-40B4-BE49-F238E27FC236}">
              <a16:creationId xmlns:a16="http://schemas.microsoft.com/office/drawing/2014/main" id="{00000000-0008-0000-0A00-000009020000}"/>
            </a:ext>
          </a:extLst>
        </xdr:cNvPr>
        <xdr:cNvSpPr/>
      </xdr:nvSpPr>
      <xdr:spPr>
        <a:xfrm>
          <a:off x="4356100" y="22339300"/>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9</xdr:col>
      <xdr:colOff>77756</xdr:colOff>
      <xdr:row>131</xdr:row>
      <xdr:rowOff>58316</xdr:rowOff>
    </xdr:from>
    <xdr:to>
      <xdr:col>9</xdr:col>
      <xdr:colOff>207348</xdr:colOff>
      <xdr:row>132</xdr:row>
      <xdr:rowOff>51837</xdr:rowOff>
    </xdr:to>
    <xdr:sp macro="" textlink="">
      <xdr:nvSpPr>
        <xdr:cNvPr id="522" name="Flowchart: Magnetic Disk 521">
          <a:extLst>
            <a:ext uri="{FF2B5EF4-FFF2-40B4-BE49-F238E27FC236}">
              <a16:creationId xmlns:a16="http://schemas.microsoft.com/office/drawing/2014/main" id="{00000000-0008-0000-0A00-00000A020000}"/>
            </a:ext>
          </a:extLst>
        </xdr:cNvPr>
        <xdr:cNvSpPr/>
      </xdr:nvSpPr>
      <xdr:spPr>
        <a:xfrm>
          <a:off x="5106670" y="22206585"/>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13</xdr:col>
      <xdr:colOff>38877</xdr:colOff>
      <xdr:row>131</xdr:row>
      <xdr:rowOff>6479</xdr:rowOff>
    </xdr:from>
    <xdr:to>
      <xdr:col>13</xdr:col>
      <xdr:colOff>168469</xdr:colOff>
      <xdr:row>132</xdr:row>
      <xdr:rowOff>0</xdr:rowOff>
    </xdr:to>
    <xdr:sp macro="" textlink="">
      <xdr:nvSpPr>
        <xdr:cNvPr id="523" name="Flowchart: Magnetic Disk 522">
          <a:extLst>
            <a:ext uri="{FF2B5EF4-FFF2-40B4-BE49-F238E27FC236}">
              <a16:creationId xmlns:a16="http://schemas.microsoft.com/office/drawing/2014/main" id="{00000000-0008-0000-0A00-00000B020000}"/>
            </a:ext>
          </a:extLst>
        </xdr:cNvPr>
        <xdr:cNvSpPr/>
      </xdr:nvSpPr>
      <xdr:spPr>
        <a:xfrm>
          <a:off x="7074535" y="22155150"/>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17</xdr:col>
      <xdr:colOff>155510</xdr:colOff>
      <xdr:row>439</xdr:row>
      <xdr:rowOff>123113</xdr:rowOff>
    </xdr:from>
    <xdr:to>
      <xdr:col>17</xdr:col>
      <xdr:colOff>369336</xdr:colOff>
      <xdr:row>441</xdr:row>
      <xdr:rowOff>84235</xdr:rowOff>
    </xdr:to>
    <xdr:sp macro="" textlink="">
      <xdr:nvSpPr>
        <xdr:cNvPr id="537" name="Flowchart: Predefined Process 536">
          <a:extLst>
            <a:ext uri="{FF2B5EF4-FFF2-40B4-BE49-F238E27FC236}">
              <a16:creationId xmlns:a16="http://schemas.microsoft.com/office/drawing/2014/main" id="{00000000-0008-0000-0A00-000019020000}"/>
            </a:ext>
          </a:extLst>
        </xdr:cNvPr>
        <xdr:cNvSpPr/>
      </xdr:nvSpPr>
      <xdr:spPr>
        <a:xfrm>
          <a:off x="9197340" y="73915905"/>
          <a:ext cx="213995" cy="2882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7</xdr:col>
      <xdr:colOff>207347</xdr:colOff>
      <xdr:row>12</xdr:row>
      <xdr:rowOff>123112</xdr:rowOff>
    </xdr:from>
    <xdr:to>
      <xdr:col>7</xdr:col>
      <xdr:colOff>421173</xdr:colOff>
      <xdr:row>14</xdr:row>
      <xdr:rowOff>71275</xdr:rowOff>
    </xdr:to>
    <xdr:sp macro="" textlink="">
      <xdr:nvSpPr>
        <xdr:cNvPr id="538" name="Flowchart: Predefined Process 537">
          <a:extLst>
            <a:ext uri="{FF2B5EF4-FFF2-40B4-BE49-F238E27FC236}">
              <a16:creationId xmlns:a16="http://schemas.microsoft.com/office/drawing/2014/main" id="{00000000-0008-0000-0A00-00001A020000}"/>
            </a:ext>
          </a:extLst>
        </xdr:cNvPr>
        <xdr:cNvSpPr/>
      </xdr:nvSpPr>
      <xdr:spPr>
        <a:xfrm>
          <a:off x="4232910" y="2392680"/>
          <a:ext cx="213995" cy="3009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9</xdr:col>
      <xdr:colOff>239745</xdr:colOff>
      <xdr:row>12</xdr:row>
      <xdr:rowOff>142550</xdr:rowOff>
    </xdr:from>
    <xdr:to>
      <xdr:col>9</xdr:col>
      <xdr:colOff>453571</xdr:colOff>
      <xdr:row>14</xdr:row>
      <xdr:rowOff>90713</xdr:rowOff>
    </xdr:to>
    <xdr:sp macro="" textlink="">
      <xdr:nvSpPr>
        <xdr:cNvPr id="539" name="Flowchart: Predefined Process 538">
          <a:extLst>
            <a:ext uri="{FF2B5EF4-FFF2-40B4-BE49-F238E27FC236}">
              <a16:creationId xmlns:a16="http://schemas.microsoft.com/office/drawing/2014/main" id="{00000000-0008-0000-0A00-00001B020000}"/>
            </a:ext>
          </a:extLst>
        </xdr:cNvPr>
        <xdr:cNvSpPr/>
      </xdr:nvSpPr>
      <xdr:spPr>
        <a:xfrm>
          <a:off x="5268595" y="2412365"/>
          <a:ext cx="213995" cy="30035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13</xdr:col>
      <xdr:colOff>149031</xdr:colOff>
      <xdr:row>11</xdr:row>
      <xdr:rowOff>38878</xdr:rowOff>
    </xdr:from>
    <xdr:to>
      <xdr:col>13</xdr:col>
      <xdr:colOff>362857</xdr:colOff>
      <xdr:row>12</xdr:row>
      <xdr:rowOff>155511</xdr:rowOff>
    </xdr:to>
    <xdr:sp macro="" textlink="">
      <xdr:nvSpPr>
        <xdr:cNvPr id="540" name="Flowchart: Predefined Process 539">
          <a:extLst>
            <a:ext uri="{FF2B5EF4-FFF2-40B4-BE49-F238E27FC236}">
              <a16:creationId xmlns:a16="http://schemas.microsoft.com/office/drawing/2014/main" id="{00000000-0008-0000-0A00-00001C020000}"/>
            </a:ext>
          </a:extLst>
        </xdr:cNvPr>
        <xdr:cNvSpPr/>
      </xdr:nvSpPr>
      <xdr:spPr>
        <a:xfrm>
          <a:off x="7184390" y="2131060"/>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116633</xdr:colOff>
      <xdr:row>11</xdr:row>
      <xdr:rowOff>32398</xdr:rowOff>
    </xdr:from>
    <xdr:to>
      <xdr:col>15</xdr:col>
      <xdr:colOff>330459</xdr:colOff>
      <xdr:row>12</xdr:row>
      <xdr:rowOff>149031</xdr:rowOff>
    </xdr:to>
    <xdr:sp macro="" textlink="">
      <xdr:nvSpPr>
        <xdr:cNvPr id="541" name="Flowchart: Predefined Process 540">
          <a:extLst>
            <a:ext uri="{FF2B5EF4-FFF2-40B4-BE49-F238E27FC236}">
              <a16:creationId xmlns:a16="http://schemas.microsoft.com/office/drawing/2014/main" id="{00000000-0008-0000-0A00-00001D020000}"/>
            </a:ext>
          </a:extLst>
        </xdr:cNvPr>
        <xdr:cNvSpPr/>
      </xdr:nvSpPr>
      <xdr:spPr>
        <a:xfrm>
          <a:off x="8155305" y="2124710"/>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21</xdr:col>
      <xdr:colOff>213826</xdr:colOff>
      <xdr:row>19</xdr:row>
      <xdr:rowOff>58316</xdr:rowOff>
    </xdr:from>
    <xdr:to>
      <xdr:col>21</xdr:col>
      <xdr:colOff>427652</xdr:colOff>
      <xdr:row>21</xdr:row>
      <xdr:rowOff>6479</xdr:rowOff>
    </xdr:to>
    <xdr:sp macro="" textlink="">
      <xdr:nvSpPr>
        <xdr:cNvPr id="542" name="Flowchart: Predefined Process 541">
          <a:extLst>
            <a:ext uri="{FF2B5EF4-FFF2-40B4-BE49-F238E27FC236}">
              <a16:creationId xmlns:a16="http://schemas.microsoft.com/office/drawing/2014/main" id="{00000000-0008-0000-0A00-00001E020000}"/>
            </a:ext>
          </a:extLst>
        </xdr:cNvPr>
        <xdr:cNvSpPr/>
      </xdr:nvSpPr>
      <xdr:spPr>
        <a:xfrm>
          <a:off x="11262360" y="3489960"/>
          <a:ext cx="213995" cy="3041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5</xdr:col>
      <xdr:colOff>252704</xdr:colOff>
      <xdr:row>27</xdr:row>
      <xdr:rowOff>110154</xdr:rowOff>
    </xdr:from>
    <xdr:to>
      <xdr:col>5</xdr:col>
      <xdr:colOff>466530</xdr:colOff>
      <xdr:row>29</xdr:row>
      <xdr:rowOff>58317</xdr:rowOff>
    </xdr:to>
    <xdr:sp macro="" textlink="">
      <xdr:nvSpPr>
        <xdr:cNvPr id="543" name="Flowchart: Predefined Process 542">
          <a:extLst>
            <a:ext uri="{FF2B5EF4-FFF2-40B4-BE49-F238E27FC236}">
              <a16:creationId xmlns:a16="http://schemas.microsoft.com/office/drawing/2014/main" id="{00000000-0008-0000-0A00-00001F020000}"/>
            </a:ext>
          </a:extLst>
        </xdr:cNvPr>
        <xdr:cNvSpPr/>
      </xdr:nvSpPr>
      <xdr:spPr>
        <a:xfrm>
          <a:off x="3274695" y="4888230"/>
          <a:ext cx="213995" cy="30353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21</xdr:col>
      <xdr:colOff>272143</xdr:colOff>
      <xdr:row>27</xdr:row>
      <xdr:rowOff>77754</xdr:rowOff>
    </xdr:from>
    <xdr:to>
      <xdr:col>21</xdr:col>
      <xdr:colOff>485969</xdr:colOff>
      <xdr:row>29</xdr:row>
      <xdr:rowOff>25917</xdr:rowOff>
    </xdr:to>
    <xdr:sp macro="" textlink="">
      <xdr:nvSpPr>
        <xdr:cNvPr id="544" name="Flowchart: Predefined Process 543">
          <a:extLst>
            <a:ext uri="{FF2B5EF4-FFF2-40B4-BE49-F238E27FC236}">
              <a16:creationId xmlns:a16="http://schemas.microsoft.com/office/drawing/2014/main" id="{00000000-0008-0000-0A00-000020020000}"/>
            </a:ext>
          </a:extLst>
        </xdr:cNvPr>
        <xdr:cNvSpPr/>
      </xdr:nvSpPr>
      <xdr:spPr>
        <a:xfrm>
          <a:off x="11320780" y="4855845"/>
          <a:ext cx="213995" cy="30353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9</xdr:col>
      <xdr:colOff>233265</xdr:colOff>
      <xdr:row>52</xdr:row>
      <xdr:rowOff>38877</xdr:rowOff>
    </xdr:from>
    <xdr:to>
      <xdr:col>9</xdr:col>
      <xdr:colOff>447091</xdr:colOff>
      <xdr:row>53</xdr:row>
      <xdr:rowOff>155510</xdr:rowOff>
    </xdr:to>
    <xdr:sp macro="" textlink="">
      <xdr:nvSpPr>
        <xdr:cNvPr id="545" name="Flowchart: Predefined Process 544">
          <a:extLst>
            <a:ext uri="{FF2B5EF4-FFF2-40B4-BE49-F238E27FC236}">
              <a16:creationId xmlns:a16="http://schemas.microsoft.com/office/drawing/2014/main" id="{00000000-0008-0000-0A00-000021020000}"/>
            </a:ext>
          </a:extLst>
        </xdr:cNvPr>
        <xdr:cNvSpPr/>
      </xdr:nvSpPr>
      <xdr:spPr>
        <a:xfrm>
          <a:off x="5262245" y="9014460"/>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3</xdr:col>
      <xdr:colOff>440612</xdr:colOff>
      <xdr:row>59</xdr:row>
      <xdr:rowOff>149031</xdr:rowOff>
    </xdr:from>
    <xdr:to>
      <xdr:col>3</xdr:col>
      <xdr:colOff>654438</xdr:colOff>
      <xdr:row>61</xdr:row>
      <xdr:rowOff>97194</xdr:rowOff>
    </xdr:to>
    <xdr:sp macro="" textlink="">
      <xdr:nvSpPr>
        <xdr:cNvPr id="546" name="Flowchart: Predefined Process 545">
          <a:extLst>
            <a:ext uri="{FF2B5EF4-FFF2-40B4-BE49-F238E27FC236}">
              <a16:creationId xmlns:a16="http://schemas.microsoft.com/office/drawing/2014/main" id="{00000000-0008-0000-0A00-000022020000}"/>
            </a:ext>
          </a:extLst>
        </xdr:cNvPr>
        <xdr:cNvSpPr/>
      </xdr:nvSpPr>
      <xdr:spPr>
        <a:xfrm>
          <a:off x="2224405" y="10295890"/>
          <a:ext cx="213995" cy="3041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7</xdr:col>
      <xdr:colOff>123113</xdr:colOff>
      <xdr:row>59</xdr:row>
      <xdr:rowOff>45356</xdr:rowOff>
    </xdr:from>
    <xdr:to>
      <xdr:col>7</xdr:col>
      <xdr:colOff>336939</xdr:colOff>
      <xdr:row>60</xdr:row>
      <xdr:rowOff>161988</xdr:rowOff>
    </xdr:to>
    <xdr:sp macro="" textlink="">
      <xdr:nvSpPr>
        <xdr:cNvPr id="547" name="Flowchart: Predefined Process 546">
          <a:extLst>
            <a:ext uri="{FF2B5EF4-FFF2-40B4-BE49-F238E27FC236}">
              <a16:creationId xmlns:a16="http://schemas.microsoft.com/office/drawing/2014/main" id="{00000000-0008-0000-0A00-000023020000}"/>
            </a:ext>
          </a:extLst>
        </xdr:cNvPr>
        <xdr:cNvSpPr/>
      </xdr:nvSpPr>
      <xdr:spPr>
        <a:xfrm>
          <a:off x="4148455" y="10192385"/>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lang="en-IN" sz="1100" kern="1200"/>
            <a:t>2  </a:t>
          </a:r>
        </a:p>
      </xdr:txBody>
    </xdr:sp>
    <xdr:clientData/>
  </xdr:twoCellAnchor>
  <xdr:twoCellAnchor>
    <xdr:from>
      <xdr:col>11</xdr:col>
      <xdr:colOff>149031</xdr:colOff>
      <xdr:row>59</xdr:row>
      <xdr:rowOff>58317</xdr:rowOff>
    </xdr:from>
    <xdr:to>
      <xdr:col>11</xdr:col>
      <xdr:colOff>362857</xdr:colOff>
      <xdr:row>61</xdr:row>
      <xdr:rowOff>6480</xdr:rowOff>
    </xdr:to>
    <xdr:sp macro="" textlink="">
      <xdr:nvSpPr>
        <xdr:cNvPr id="548" name="Flowchart: Predefined Process 547">
          <a:extLst>
            <a:ext uri="{FF2B5EF4-FFF2-40B4-BE49-F238E27FC236}">
              <a16:creationId xmlns:a16="http://schemas.microsoft.com/office/drawing/2014/main" id="{00000000-0008-0000-0A00-000024020000}"/>
            </a:ext>
          </a:extLst>
        </xdr:cNvPr>
        <xdr:cNvSpPr/>
      </xdr:nvSpPr>
      <xdr:spPr>
        <a:xfrm>
          <a:off x="6181090" y="10205085"/>
          <a:ext cx="213995" cy="3041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13</xdr:col>
      <xdr:colOff>213826</xdr:colOff>
      <xdr:row>59</xdr:row>
      <xdr:rowOff>149031</xdr:rowOff>
    </xdr:from>
    <xdr:to>
      <xdr:col>13</xdr:col>
      <xdr:colOff>427652</xdr:colOff>
      <xdr:row>61</xdr:row>
      <xdr:rowOff>97194</xdr:rowOff>
    </xdr:to>
    <xdr:sp macro="" textlink="">
      <xdr:nvSpPr>
        <xdr:cNvPr id="549" name="Flowchart: Predefined Process 548">
          <a:extLst>
            <a:ext uri="{FF2B5EF4-FFF2-40B4-BE49-F238E27FC236}">
              <a16:creationId xmlns:a16="http://schemas.microsoft.com/office/drawing/2014/main" id="{00000000-0008-0000-0A00-000025020000}"/>
            </a:ext>
          </a:extLst>
        </xdr:cNvPr>
        <xdr:cNvSpPr/>
      </xdr:nvSpPr>
      <xdr:spPr>
        <a:xfrm>
          <a:off x="7249160" y="10295890"/>
          <a:ext cx="213995" cy="3041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17</xdr:col>
      <xdr:colOff>0</xdr:colOff>
      <xdr:row>59</xdr:row>
      <xdr:rowOff>0</xdr:rowOff>
    </xdr:from>
    <xdr:to>
      <xdr:col>17</xdr:col>
      <xdr:colOff>266700</xdr:colOff>
      <xdr:row>60</xdr:row>
      <xdr:rowOff>144657</xdr:rowOff>
    </xdr:to>
    <xdr:sp macro="" textlink="">
      <xdr:nvSpPr>
        <xdr:cNvPr id="550" name="Line 327">
          <a:extLst>
            <a:ext uri="{FF2B5EF4-FFF2-40B4-BE49-F238E27FC236}">
              <a16:creationId xmlns:a16="http://schemas.microsoft.com/office/drawing/2014/main" id="{00000000-0008-0000-0A00-000026020000}"/>
            </a:ext>
          </a:extLst>
        </xdr:cNvPr>
        <xdr:cNvSpPr>
          <a:spLocks noChangeShapeType="1"/>
        </xdr:cNvSpPr>
      </xdr:nvSpPr>
      <xdr:spPr>
        <a:xfrm flipH="1">
          <a:off x="9042400" y="10147300"/>
          <a:ext cx="266700" cy="32194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19</xdr:col>
      <xdr:colOff>0</xdr:colOff>
      <xdr:row>59</xdr:row>
      <xdr:rowOff>0</xdr:rowOff>
    </xdr:from>
    <xdr:to>
      <xdr:col>19</xdr:col>
      <xdr:colOff>266700</xdr:colOff>
      <xdr:row>60</xdr:row>
      <xdr:rowOff>144657</xdr:rowOff>
    </xdr:to>
    <xdr:sp macro="" textlink="">
      <xdr:nvSpPr>
        <xdr:cNvPr id="551" name="Line 327">
          <a:extLst>
            <a:ext uri="{FF2B5EF4-FFF2-40B4-BE49-F238E27FC236}">
              <a16:creationId xmlns:a16="http://schemas.microsoft.com/office/drawing/2014/main" id="{00000000-0008-0000-0A00-000027020000}"/>
            </a:ext>
          </a:extLst>
        </xdr:cNvPr>
        <xdr:cNvSpPr>
          <a:spLocks noChangeShapeType="1"/>
        </xdr:cNvSpPr>
      </xdr:nvSpPr>
      <xdr:spPr>
        <a:xfrm flipH="1">
          <a:off x="10045700" y="10147300"/>
          <a:ext cx="266700" cy="32194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19</xdr:col>
      <xdr:colOff>233265</xdr:colOff>
      <xdr:row>60</xdr:row>
      <xdr:rowOff>32398</xdr:rowOff>
    </xdr:from>
    <xdr:to>
      <xdr:col>19</xdr:col>
      <xdr:colOff>447091</xdr:colOff>
      <xdr:row>61</xdr:row>
      <xdr:rowOff>149031</xdr:rowOff>
    </xdr:to>
    <xdr:sp macro="" textlink="">
      <xdr:nvSpPr>
        <xdr:cNvPr id="552" name="Flowchart: Predefined Process 551">
          <a:extLst>
            <a:ext uri="{FF2B5EF4-FFF2-40B4-BE49-F238E27FC236}">
              <a16:creationId xmlns:a16="http://schemas.microsoft.com/office/drawing/2014/main" id="{00000000-0008-0000-0A00-000028020000}"/>
            </a:ext>
          </a:extLst>
        </xdr:cNvPr>
        <xdr:cNvSpPr/>
      </xdr:nvSpPr>
      <xdr:spPr>
        <a:xfrm>
          <a:off x="10278745" y="10357485"/>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3</xdr:col>
      <xdr:colOff>453571</xdr:colOff>
      <xdr:row>69</xdr:row>
      <xdr:rowOff>58317</xdr:rowOff>
    </xdr:from>
    <xdr:to>
      <xdr:col>3</xdr:col>
      <xdr:colOff>667397</xdr:colOff>
      <xdr:row>71</xdr:row>
      <xdr:rowOff>6480</xdr:rowOff>
    </xdr:to>
    <xdr:sp macro="" textlink="">
      <xdr:nvSpPr>
        <xdr:cNvPr id="553" name="Flowchart: Predefined Process 552">
          <a:extLst>
            <a:ext uri="{FF2B5EF4-FFF2-40B4-BE49-F238E27FC236}">
              <a16:creationId xmlns:a16="http://schemas.microsoft.com/office/drawing/2014/main" id="{00000000-0008-0000-0A00-000029020000}"/>
            </a:ext>
          </a:extLst>
        </xdr:cNvPr>
        <xdr:cNvSpPr/>
      </xdr:nvSpPr>
      <xdr:spPr>
        <a:xfrm>
          <a:off x="2237740" y="11881485"/>
          <a:ext cx="213995" cy="3009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lang="en-IN" sz="1100" kern="1200"/>
            <a:t>2</a:t>
          </a:r>
        </a:p>
      </xdr:txBody>
    </xdr:sp>
    <xdr:clientData/>
  </xdr:twoCellAnchor>
  <xdr:twoCellAnchor>
    <xdr:from>
      <xdr:col>3</xdr:col>
      <xdr:colOff>200867</xdr:colOff>
      <xdr:row>68</xdr:row>
      <xdr:rowOff>19440</xdr:rowOff>
    </xdr:from>
    <xdr:to>
      <xdr:col>3</xdr:col>
      <xdr:colOff>467567</xdr:colOff>
      <xdr:row>69</xdr:row>
      <xdr:rowOff>164097</xdr:rowOff>
    </xdr:to>
    <xdr:sp macro="" textlink="">
      <xdr:nvSpPr>
        <xdr:cNvPr id="554" name="Line 327">
          <a:extLst>
            <a:ext uri="{FF2B5EF4-FFF2-40B4-BE49-F238E27FC236}">
              <a16:creationId xmlns:a16="http://schemas.microsoft.com/office/drawing/2014/main" id="{00000000-0008-0000-0A00-00002A020000}"/>
            </a:ext>
          </a:extLst>
        </xdr:cNvPr>
        <xdr:cNvSpPr>
          <a:spLocks noChangeShapeType="1"/>
        </xdr:cNvSpPr>
      </xdr:nvSpPr>
      <xdr:spPr>
        <a:xfrm flipH="1">
          <a:off x="1985010" y="11664950"/>
          <a:ext cx="266700" cy="32258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5</xdr:col>
      <xdr:colOff>233265</xdr:colOff>
      <xdr:row>69</xdr:row>
      <xdr:rowOff>25919</xdr:rowOff>
    </xdr:from>
    <xdr:to>
      <xdr:col>5</xdr:col>
      <xdr:colOff>447091</xdr:colOff>
      <xdr:row>70</xdr:row>
      <xdr:rowOff>142552</xdr:rowOff>
    </xdr:to>
    <xdr:sp macro="" textlink="">
      <xdr:nvSpPr>
        <xdr:cNvPr id="555" name="Flowchart: Predefined Process 554">
          <a:extLst>
            <a:ext uri="{FF2B5EF4-FFF2-40B4-BE49-F238E27FC236}">
              <a16:creationId xmlns:a16="http://schemas.microsoft.com/office/drawing/2014/main" id="{00000000-0008-0000-0A00-00002B020000}"/>
            </a:ext>
          </a:extLst>
        </xdr:cNvPr>
        <xdr:cNvSpPr/>
      </xdr:nvSpPr>
      <xdr:spPr>
        <a:xfrm>
          <a:off x="3255645" y="11849100"/>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editAs="oneCell">
    <xdr:from>
      <xdr:col>9</xdr:col>
      <xdr:colOff>38877</xdr:colOff>
      <xdr:row>69</xdr:row>
      <xdr:rowOff>19439</xdr:rowOff>
    </xdr:from>
    <xdr:to>
      <xdr:col>10</xdr:col>
      <xdr:colOff>29352</xdr:colOff>
      <xdr:row>69</xdr:row>
      <xdr:rowOff>106343</xdr:rowOff>
    </xdr:to>
    <xdr:pic>
      <xdr:nvPicPr>
        <xdr:cNvPr id="556" name="Picture 13">
          <a:extLst>
            <a:ext uri="{FF2B5EF4-FFF2-40B4-BE49-F238E27FC236}">
              <a16:creationId xmlns:a16="http://schemas.microsoft.com/office/drawing/2014/main" id="{00000000-0008-0000-0A00-00002C02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5270500" y="11640185"/>
          <a:ext cx="86995" cy="492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11</xdr:col>
      <xdr:colOff>207347</xdr:colOff>
      <xdr:row>69</xdr:row>
      <xdr:rowOff>25919</xdr:rowOff>
    </xdr:from>
    <xdr:to>
      <xdr:col>11</xdr:col>
      <xdr:colOff>421173</xdr:colOff>
      <xdr:row>70</xdr:row>
      <xdr:rowOff>142552</xdr:rowOff>
    </xdr:to>
    <xdr:sp macro="" textlink="">
      <xdr:nvSpPr>
        <xdr:cNvPr id="557" name="Flowchart: Predefined Process 556">
          <a:extLst>
            <a:ext uri="{FF2B5EF4-FFF2-40B4-BE49-F238E27FC236}">
              <a16:creationId xmlns:a16="http://schemas.microsoft.com/office/drawing/2014/main" id="{00000000-0008-0000-0A00-00002D020000}"/>
            </a:ext>
          </a:extLst>
        </xdr:cNvPr>
        <xdr:cNvSpPr/>
      </xdr:nvSpPr>
      <xdr:spPr>
        <a:xfrm>
          <a:off x="6239510" y="11849100"/>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19440</xdr:colOff>
      <xdr:row>67</xdr:row>
      <xdr:rowOff>129591</xdr:rowOff>
    </xdr:from>
    <xdr:to>
      <xdr:col>15</xdr:col>
      <xdr:colOff>286140</xdr:colOff>
      <xdr:row>69</xdr:row>
      <xdr:rowOff>112258</xdr:rowOff>
    </xdr:to>
    <xdr:sp macro="" textlink="">
      <xdr:nvSpPr>
        <xdr:cNvPr id="558" name="Line 327">
          <a:extLst>
            <a:ext uri="{FF2B5EF4-FFF2-40B4-BE49-F238E27FC236}">
              <a16:creationId xmlns:a16="http://schemas.microsoft.com/office/drawing/2014/main" id="{00000000-0008-0000-0A00-00002E020000}"/>
            </a:ext>
          </a:extLst>
        </xdr:cNvPr>
        <xdr:cNvSpPr>
          <a:spLocks noChangeShapeType="1"/>
        </xdr:cNvSpPr>
      </xdr:nvSpPr>
      <xdr:spPr>
        <a:xfrm flipH="1">
          <a:off x="8058150" y="11607165"/>
          <a:ext cx="266700" cy="32829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editAs="oneCell">
    <xdr:from>
      <xdr:col>15</xdr:col>
      <xdr:colOff>32398</xdr:colOff>
      <xdr:row>69</xdr:row>
      <xdr:rowOff>6481</xdr:rowOff>
    </xdr:from>
    <xdr:to>
      <xdr:col>16</xdr:col>
      <xdr:colOff>22874</xdr:colOff>
      <xdr:row>69</xdr:row>
      <xdr:rowOff>93385</xdr:rowOff>
    </xdr:to>
    <xdr:pic>
      <xdr:nvPicPr>
        <xdr:cNvPr id="559" name="Picture 13">
          <a:extLst>
            <a:ext uri="{FF2B5EF4-FFF2-40B4-BE49-F238E27FC236}">
              <a16:creationId xmlns:a16="http://schemas.microsoft.com/office/drawing/2014/main" id="{00000000-0008-0000-0A00-00002F02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8274050" y="11627485"/>
          <a:ext cx="86360" cy="492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19</xdr:col>
      <xdr:colOff>71276</xdr:colOff>
      <xdr:row>68</xdr:row>
      <xdr:rowOff>58317</xdr:rowOff>
    </xdr:from>
    <xdr:to>
      <xdr:col>19</xdr:col>
      <xdr:colOff>285102</xdr:colOff>
      <xdr:row>70</xdr:row>
      <xdr:rowOff>6480</xdr:rowOff>
    </xdr:to>
    <xdr:sp macro="" textlink="">
      <xdr:nvSpPr>
        <xdr:cNvPr id="560" name="Flowchart: Predefined Process 559">
          <a:extLst>
            <a:ext uri="{FF2B5EF4-FFF2-40B4-BE49-F238E27FC236}">
              <a16:creationId xmlns:a16="http://schemas.microsoft.com/office/drawing/2014/main" id="{00000000-0008-0000-0A00-000030020000}"/>
            </a:ext>
          </a:extLst>
        </xdr:cNvPr>
        <xdr:cNvSpPr/>
      </xdr:nvSpPr>
      <xdr:spPr>
        <a:xfrm>
          <a:off x="10116820" y="11703685"/>
          <a:ext cx="213360" cy="3041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21</xdr:col>
      <xdr:colOff>51836</xdr:colOff>
      <xdr:row>68</xdr:row>
      <xdr:rowOff>45357</xdr:rowOff>
    </xdr:from>
    <xdr:to>
      <xdr:col>21</xdr:col>
      <xdr:colOff>318536</xdr:colOff>
      <xdr:row>70</xdr:row>
      <xdr:rowOff>21544</xdr:rowOff>
    </xdr:to>
    <xdr:sp macro="" textlink="">
      <xdr:nvSpPr>
        <xdr:cNvPr id="561" name="Line 327">
          <a:extLst>
            <a:ext uri="{FF2B5EF4-FFF2-40B4-BE49-F238E27FC236}">
              <a16:creationId xmlns:a16="http://schemas.microsoft.com/office/drawing/2014/main" id="{00000000-0008-0000-0A00-000031020000}"/>
            </a:ext>
          </a:extLst>
        </xdr:cNvPr>
        <xdr:cNvSpPr>
          <a:spLocks noChangeShapeType="1"/>
        </xdr:cNvSpPr>
      </xdr:nvSpPr>
      <xdr:spPr>
        <a:xfrm flipH="1">
          <a:off x="11100435" y="11690985"/>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4</xdr:col>
      <xdr:colOff>473011</xdr:colOff>
      <xdr:row>76</xdr:row>
      <xdr:rowOff>123111</xdr:rowOff>
    </xdr:from>
    <xdr:to>
      <xdr:col>5</xdr:col>
      <xdr:colOff>240782</xdr:colOff>
      <xdr:row>78</xdr:row>
      <xdr:rowOff>105778</xdr:rowOff>
    </xdr:to>
    <xdr:sp macro="" textlink="">
      <xdr:nvSpPr>
        <xdr:cNvPr id="562" name="Line 327">
          <a:extLst>
            <a:ext uri="{FF2B5EF4-FFF2-40B4-BE49-F238E27FC236}">
              <a16:creationId xmlns:a16="http://schemas.microsoft.com/office/drawing/2014/main" id="{00000000-0008-0000-0A00-000032020000}"/>
            </a:ext>
          </a:extLst>
        </xdr:cNvPr>
        <xdr:cNvSpPr>
          <a:spLocks noChangeShapeType="1"/>
        </xdr:cNvSpPr>
      </xdr:nvSpPr>
      <xdr:spPr>
        <a:xfrm flipH="1">
          <a:off x="2993390" y="13098780"/>
          <a:ext cx="269875"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5</xdr:col>
      <xdr:colOff>200867</xdr:colOff>
      <xdr:row>78</xdr:row>
      <xdr:rowOff>12959</xdr:rowOff>
    </xdr:from>
    <xdr:to>
      <xdr:col>5</xdr:col>
      <xdr:colOff>414693</xdr:colOff>
      <xdr:row>79</xdr:row>
      <xdr:rowOff>129592</xdr:rowOff>
    </xdr:to>
    <xdr:sp macro="" textlink="">
      <xdr:nvSpPr>
        <xdr:cNvPr id="563" name="Flowchart: Predefined Process 562">
          <a:extLst>
            <a:ext uri="{FF2B5EF4-FFF2-40B4-BE49-F238E27FC236}">
              <a16:creationId xmlns:a16="http://schemas.microsoft.com/office/drawing/2014/main" id="{00000000-0008-0000-0A00-000033020000}"/>
            </a:ext>
          </a:extLst>
        </xdr:cNvPr>
        <xdr:cNvSpPr/>
      </xdr:nvSpPr>
      <xdr:spPr>
        <a:xfrm>
          <a:off x="3223260" y="13335000"/>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9</xdr:col>
      <xdr:colOff>42523</xdr:colOff>
      <xdr:row>77</xdr:row>
      <xdr:rowOff>29239</xdr:rowOff>
    </xdr:from>
    <xdr:to>
      <xdr:col>9</xdr:col>
      <xdr:colOff>309223</xdr:colOff>
      <xdr:row>79</xdr:row>
      <xdr:rowOff>5426</xdr:rowOff>
    </xdr:to>
    <xdr:sp macro="" textlink="">
      <xdr:nvSpPr>
        <xdr:cNvPr id="564" name="Line 327">
          <a:extLst>
            <a:ext uri="{FF2B5EF4-FFF2-40B4-BE49-F238E27FC236}">
              <a16:creationId xmlns:a16="http://schemas.microsoft.com/office/drawing/2014/main" id="{00000000-0008-0000-0A00-000034020000}"/>
            </a:ext>
          </a:extLst>
        </xdr:cNvPr>
        <xdr:cNvSpPr>
          <a:spLocks noChangeShapeType="1"/>
        </xdr:cNvSpPr>
      </xdr:nvSpPr>
      <xdr:spPr>
        <a:xfrm flipH="1">
          <a:off x="5071110" y="13173710"/>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9</xdr:col>
      <xdr:colOff>0</xdr:colOff>
      <xdr:row>77</xdr:row>
      <xdr:rowOff>0</xdr:rowOff>
    </xdr:from>
    <xdr:to>
      <xdr:col>9</xdr:col>
      <xdr:colOff>266700</xdr:colOff>
      <xdr:row>78</xdr:row>
      <xdr:rowOff>144656</xdr:rowOff>
    </xdr:to>
    <xdr:sp macro="" textlink="">
      <xdr:nvSpPr>
        <xdr:cNvPr id="565" name="Line 327">
          <a:extLst>
            <a:ext uri="{FF2B5EF4-FFF2-40B4-BE49-F238E27FC236}">
              <a16:creationId xmlns:a16="http://schemas.microsoft.com/office/drawing/2014/main" id="{00000000-0008-0000-0A00-000035020000}"/>
            </a:ext>
          </a:extLst>
        </xdr:cNvPr>
        <xdr:cNvSpPr>
          <a:spLocks noChangeShapeType="1"/>
        </xdr:cNvSpPr>
      </xdr:nvSpPr>
      <xdr:spPr>
        <a:xfrm flipH="1">
          <a:off x="5029200" y="13144500"/>
          <a:ext cx="266700" cy="32194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11</xdr:col>
      <xdr:colOff>84235</xdr:colOff>
      <xdr:row>77</xdr:row>
      <xdr:rowOff>12959</xdr:rowOff>
    </xdr:from>
    <xdr:to>
      <xdr:col>11</xdr:col>
      <xdr:colOff>350935</xdr:colOff>
      <xdr:row>78</xdr:row>
      <xdr:rowOff>157615</xdr:rowOff>
    </xdr:to>
    <xdr:sp macro="" textlink="">
      <xdr:nvSpPr>
        <xdr:cNvPr id="566" name="Line 327">
          <a:extLst>
            <a:ext uri="{FF2B5EF4-FFF2-40B4-BE49-F238E27FC236}">
              <a16:creationId xmlns:a16="http://schemas.microsoft.com/office/drawing/2014/main" id="{00000000-0008-0000-0A00-000036020000}"/>
            </a:ext>
          </a:extLst>
        </xdr:cNvPr>
        <xdr:cNvSpPr>
          <a:spLocks noChangeShapeType="1"/>
        </xdr:cNvSpPr>
      </xdr:nvSpPr>
      <xdr:spPr>
        <a:xfrm flipH="1">
          <a:off x="6116320" y="13157200"/>
          <a:ext cx="266700" cy="32258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11</xdr:col>
      <xdr:colOff>129592</xdr:colOff>
      <xdr:row>77</xdr:row>
      <xdr:rowOff>45356</xdr:rowOff>
    </xdr:from>
    <xdr:to>
      <xdr:col>11</xdr:col>
      <xdr:colOff>396292</xdr:colOff>
      <xdr:row>79</xdr:row>
      <xdr:rowOff>21543</xdr:rowOff>
    </xdr:to>
    <xdr:sp macro="" textlink="">
      <xdr:nvSpPr>
        <xdr:cNvPr id="567" name="Line 327">
          <a:extLst>
            <a:ext uri="{FF2B5EF4-FFF2-40B4-BE49-F238E27FC236}">
              <a16:creationId xmlns:a16="http://schemas.microsoft.com/office/drawing/2014/main" id="{00000000-0008-0000-0A00-000037020000}"/>
            </a:ext>
          </a:extLst>
        </xdr:cNvPr>
        <xdr:cNvSpPr>
          <a:spLocks noChangeShapeType="1"/>
        </xdr:cNvSpPr>
      </xdr:nvSpPr>
      <xdr:spPr>
        <a:xfrm flipH="1">
          <a:off x="6162040" y="13189585"/>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11</xdr:col>
      <xdr:colOff>246224</xdr:colOff>
      <xdr:row>78</xdr:row>
      <xdr:rowOff>110153</xdr:rowOff>
    </xdr:from>
    <xdr:to>
      <xdr:col>11</xdr:col>
      <xdr:colOff>460050</xdr:colOff>
      <xdr:row>80</xdr:row>
      <xdr:rowOff>58316</xdr:rowOff>
    </xdr:to>
    <xdr:sp macro="" textlink="">
      <xdr:nvSpPr>
        <xdr:cNvPr id="568" name="Flowchart: Predefined Process 567">
          <a:extLst>
            <a:ext uri="{FF2B5EF4-FFF2-40B4-BE49-F238E27FC236}">
              <a16:creationId xmlns:a16="http://schemas.microsoft.com/office/drawing/2014/main" id="{00000000-0008-0000-0A00-000038020000}"/>
            </a:ext>
          </a:extLst>
        </xdr:cNvPr>
        <xdr:cNvSpPr/>
      </xdr:nvSpPr>
      <xdr:spPr>
        <a:xfrm>
          <a:off x="6278245" y="13432155"/>
          <a:ext cx="213995" cy="30035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213826</xdr:colOff>
      <xdr:row>78</xdr:row>
      <xdr:rowOff>6480</xdr:rowOff>
    </xdr:from>
    <xdr:to>
      <xdr:col>15</xdr:col>
      <xdr:colOff>427652</xdr:colOff>
      <xdr:row>79</xdr:row>
      <xdr:rowOff>123113</xdr:rowOff>
    </xdr:to>
    <xdr:sp macro="" textlink="">
      <xdr:nvSpPr>
        <xdr:cNvPr id="569" name="Flowchart: Predefined Process 568">
          <a:extLst>
            <a:ext uri="{FF2B5EF4-FFF2-40B4-BE49-F238E27FC236}">
              <a16:creationId xmlns:a16="http://schemas.microsoft.com/office/drawing/2014/main" id="{00000000-0008-0000-0A00-000039020000}"/>
            </a:ext>
          </a:extLst>
        </xdr:cNvPr>
        <xdr:cNvSpPr/>
      </xdr:nvSpPr>
      <xdr:spPr>
        <a:xfrm>
          <a:off x="8252460" y="13328650"/>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0</xdr:colOff>
      <xdr:row>77</xdr:row>
      <xdr:rowOff>0</xdr:rowOff>
    </xdr:from>
    <xdr:to>
      <xdr:col>15</xdr:col>
      <xdr:colOff>266700</xdr:colOff>
      <xdr:row>78</xdr:row>
      <xdr:rowOff>144656</xdr:rowOff>
    </xdr:to>
    <xdr:sp macro="" textlink="">
      <xdr:nvSpPr>
        <xdr:cNvPr id="570" name="Line 327">
          <a:extLst>
            <a:ext uri="{FF2B5EF4-FFF2-40B4-BE49-F238E27FC236}">
              <a16:creationId xmlns:a16="http://schemas.microsoft.com/office/drawing/2014/main" id="{00000000-0008-0000-0A00-00003A020000}"/>
            </a:ext>
          </a:extLst>
        </xdr:cNvPr>
        <xdr:cNvSpPr>
          <a:spLocks noChangeShapeType="1"/>
        </xdr:cNvSpPr>
      </xdr:nvSpPr>
      <xdr:spPr>
        <a:xfrm flipH="1">
          <a:off x="8039100" y="13144500"/>
          <a:ext cx="266700" cy="32194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19</xdr:col>
      <xdr:colOff>0</xdr:colOff>
      <xdr:row>77</xdr:row>
      <xdr:rowOff>0</xdr:rowOff>
    </xdr:from>
    <xdr:to>
      <xdr:col>19</xdr:col>
      <xdr:colOff>266700</xdr:colOff>
      <xdr:row>78</xdr:row>
      <xdr:rowOff>144656</xdr:rowOff>
    </xdr:to>
    <xdr:sp macro="" textlink="">
      <xdr:nvSpPr>
        <xdr:cNvPr id="571" name="Line 327">
          <a:extLst>
            <a:ext uri="{FF2B5EF4-FFF2-40B4-BE49-F238E27FC236}">
              <a16:creationId xmlns:a16="http://schemas.microsoft.com/office/drawing/2014/main" id="{00000000-0008-0000-0A00-00003B020000}"/>
            </a:ext>
          </a:extLst>
        </xdr:cNvPr>
        <xdr:cNvSpPr>
          <a:spLocks noChangeShapeType="1"/>
        </xdr:cNvSpPr>
      </xdr:nvSpPr>
      <xdr:spPr>
        <a:xfrm flipH="1">
          <a:off x="10045700" y="13144500"/>
          <a:ext cx="266700" cy="32194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21</xdr:col>
      <xdr:colOff>233265</xdr:colOff>
      <xdr:row>78</xdr:row>
      <xdr:rowOff>0</xdr:rowOff>
    </xdr:from>
    <xdr:to>
      <xdr:col>21</xdr:col>
      <xdr:colOff>447091</xdr:colOff>
      <xdr:row>79</xdr:row>
      <xdr:rowOff>116633</xdr:rowOff>
    </xdr:to>
    <xdr:sp macro="" textlink="">
      <xdr:nvSpPr>
        <xdr:cNvPr id="572" name="Flowchart: Predefined Process 571">
          <a:extLst>
            <a:ext uri="{FF2B5EF4-FFF2-40B4-BE49-F238E27FC236}">
              <a16:creationId xmlns:a16="http://schemas.microsoft.com/office/drawing/2014/main" id="{00000000-0008-0000-0A00-00003C020000}"/>
            </a:ext>
          </a:extLst>
        </xdr:cNvPr>
        <xdr:cNvSpPr/>
      </xdr:nvSpPr>
      <xdr:spPr>
        <a:xfrm>
          <a:off x="11282045" y="13322300"/>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lang="en-IN" sz="1100" kern="1200"/>
            <a:t>2</a:t>
          </a:r>
        </a:p>
      </xdr:txBody>
    </xdr:sp>
    <xdr:clientData/>
  </xdr:twoCellAnchor>
  <xdr:twoCellAnchor>
    <xdr:from>
      <xdr:col>3</xdr:col>
      <xdr:colOff>84234</xdr:colOff>
      <xdr:row>86</xdr:row>
      <xdr:rowOff>38877</xdr:rowOff>
    </xdr:from>
    <xdr:to>
      <xdr:col>3</xdr:col>
      <xdr:colOff>350934</xdr:colOff>
      <xdr:row>88</xdr:row>
      <xdr:rowOff>15064</xdr:rowOff>
    </xdr:to>
    <xdr:sp macro="" textlink="">
      <xdr:nvSpPr>
        <xdr:cNvPr id="573" name="Line 327">
          <a:extLst>
            <a:ext uri="{FF2B5EF4-FFF2-40B4-BE49-F238E27FC236}">
              <a16:creationId xmlns:a16="http://schemas.microsoft.com/office/drawing/2014/main" id="{00000000-0008-0000-0A00-00003D020000}"/>
            </a:ext>
          </a:extLst>
        </xdr:cNvPr>
        <xdr:cNvSpPr>
          <a:spLocks noChangeShapeType="1"/>
        </xdr:cNvSpPr>
      </xdr:nvSpPr>
      <xdr:spPr>
        <a:xfrm flipH="1">
          <a:off x="1868170" y="14688185"/>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3</xdr:col>
      <xdr:colOff>317500</xdr:colOff>
      <xdr:row>86</xdr:row>
      <xdr:rowOff>77755</xdr:rowOff>
    </xdr:from>
    <xdr:to>
      <xdr:col>3</xdr:col>
      <xdr:colOff>584200</xdr:colOff>
      <xdr:row>88</xdr:row>
      <xdr:rowOff>53943</xdr:rowOff>
    </xdr:to>
    <xdr:sp macro="" textlink="">
      <xdr:nvSpPr>
        <xdr:cNvPr id="574" name="Line 327">
          <a:extLst>
            <a:ext uri="{FF2B5EF4-FFF2-40B4-BE49-F238E27FC236}">
              <a16:creationId xmlns:a16="http://schemas.microsoft.com/office/drawing/2014/main" id="{00000000-0008-0000-0A00-00003E020000}"/>
            </a:ext>
          </a:extLst>
        </xdr:cNvPr>
        <xdr:cNvSpPr>
          <a:spLocks noChangeShapeType="1"/>
        </xdr:cNvSpPr>
      </xdr:nvSpPr>
      <xdr:spPr>
        <a:xfrm flipH="1">
          <a:off x="2101850" y="14726920"/>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129592</xdr:colOff>
      <xdr:row>86</xdr:row>
      <xdr:rowOff>97195</xdr:rowOff>
    </xdr:from>
    <xdr:to>
      <xdr:col>5</xdr:col>
      <xdr:colOff>343418</xdr:colOff>
      <xdr:row>88</xdr:row>
      <xdr:rowOff>45358</xdr:rowOff>
    </xdr:to>
    <xdr:sp macro="" textlink="">
      <xdr:nvSpPr>
        <xdr:cNvPr id="575" name="Flowchart: Predefined Process 574">
          <a:extLst>
            <a:ext uri="{FF2B5EF4-FFF2-40B4-BE49-F238E27FC236}">
              <a16:creationId xmlns:a16="http://schemas.microsoft.com/office/drawing/2014/main" id="{00000000-0008-0000-0A00-00003F020000}"/>
            </a:ext>
          </a:extLst>
        </xdr:cNvPr>
        <xdr:cNvSpPr/>
      </xdr:nvSpPr>
      <xdr:spPr>
        <a:xfrm>
          <a:off x="3152140" y="14746605"/>
          <a:ext cx="213360" cy="30353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7</xdr:col>
      <xdr:colOff>0</xdr:colOff>
      <xdr:row>86</xdr:row>
      <xdr:rowOff>0</xdr:rowOff>
    </xdr:from>
    <xdr:to>
      <xdr:col>7</xdr:col>
      <xdr:colOff>266700</xdr:colOff>
      <xdr:row>87</xdr:row>
      <xdr:rowOff>144656</xdr:rowOff>
    </xdr:to>
    <xdr:sp macro="" textlink="">
      <xdr:nvSpPr>
        <xdr:cNvPr id="576" name="Line 327">
          <a:extLst>
            <a:ext uri="{FF2B5EF4-FFF2-40B4-BE49-F238E27FC236}">
              <a16:creationId xmlns:a16="http://schemas.microsoft.com/office/drawing/2014/main" id="{00000000-0008-0000-0A00-000040020000}"/>
            </a:ext>
          </a:extLst>
        </xdr:cNvPr>
        <xdr:cNvSpPr>
          <a:spLocks noChangeShapeType="1"/>
        </xdr:cNvSpPr>
      </xdr:nvSpPr>
      <xdr:spPr>
        <a:xfrm flipH="1">
          <a:off x="4025900" y="14649450"/>
          <a:ext cx="266700" cy="32194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editAs="oneCell">
    <xdr:from>
      <xdr:col>7</xdr:col>
      <xdr:colOff>0</xdr:colOff>
      <xdr:row>87</xdr:row>
      <xdr:rowOff>0</xdr:rowOff>
    </xdr:from>
    <xdr:to>
      <xdr:col>7</xdr:col>
      <xdr:colOff>489404</xdr:colOff>
      <xdr:row>87</xdr:row>
      <xdr:rowOff>86904</xdr:rowOff>
    </xdr:to>
    <xdr:pic>
      <xdr:nvPicPr>
        <xdr:cNvPr id="577" name="Picture 13">
          <a:extLst>
            <a:ext uri="{FF2B5EF4-FFF2-40B4-BE49-F238E27FC236}">
              <a16:creationId xmlns:a16="http://schemas.microsoft.com/office/drawing/2014/main" id="{00000000-0008-0000-0A00-00004102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4226560" y="14625955"/>
          <a:ext cx="86995" cy="4889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14</xdr:col>
      <xdr:colOff>453573</xdr:colOff>
      <xdr:row>86</xdr:row>
      <xdr:rowOff>116634</xdr:rowOff>
    </xdr:from>
    <xdr:to>
      <xdr:col>15</xdr:col>
      <xdr:colOff>475798</xdr:colOff>
      <xdr:row>87</xdr:row>
      <xdr:rowOff>22368</xdr:rowOff>
    </xdr:to>
    <xdr:pic>
      <xdr:nvPicPr>
        <xdr:cNvPr id="578" name="Picture 13">
          <a:extLst>
            <a:ext uri="{FF2B5EF4-FFF2-40B4-BE49-F238E27FC236}">
              <a16:creationId xmlns:a16="http://schemas.microsoft.com/office/drawing/2014/main" id="{00000000-0008-0000-0A00-00004202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8211185" y="14545310"/>
          <a:ext cx="83185" cy="523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15</xdr:col>
      <xdr:colOff>38877</xdr:colOff>
      <xdr:row>87</xdr:row>
      <xdr:rowOff>51836</xdr:rowOff>
    </xdr:from>
    <xdr:to>
      <xdr:col>16</xdr:col>
      <xdr:colOff>29353</xdr:colOff>
      <xdr:row>87</xdr:row>
      <xdr:rowOff>138740</xdr:rowOff>
    </xdr:to>
    <xdr:pic>
      <xdr:nvPicPr>
        <xdr:cNvPr id="579" name="Picture 13">
          <a:extLst>
            <a:ext uri="{FF2B5EF4-FFF2-40B4-BE49-F238E27FC236}">
              <a16:creationId xmlns:a16="http://schemas.microsoft.com/office/drawing/2014/main" id="{00000000-0008-0000-0A00-00004302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8280400" y="14676120"/>
          <a:ext cx="86995" cy="492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17</xdr:col>
      <xdr:colOff>19439</xdr:colOff>
      <xdr:row>85</xdr:row>
      <xdr:rowOff>149030</xdr:rowOff>
    </xdr:from>
    <xdr:to>
      <xdr:col>17</xdr:col>
      <xdr:colOff>286139</xdr:colOff>
      <xdr:row>87</xdr:row>
      <xdr:rowOff>131696</xdr:rowOff>
    </xdr:to>
    <xdr:sp macro="" textlink="">
      <xdr:nvSpPr>
        <xdr:cNvPr id="580" name="Line 327">
          <a:extLst>
            <a:ext uri="{FF2B5EF4-FFF2-40B4-BE49-F238E27FC236}">
              <a16:creationId xmlns:a16="http://schemas.microsoft.com/office/drawing/2014/main" id="{00000000-0008-0000-0A00-000044020000}"/>
            </a:ext>
          </a:extLst>
        </xdr:cNvPr>
        <xdr:cNvSpPr>
          <a:spLocks noChangeShapeType="1"/>
        </xdr:cNvSpPr>
      </xdr:nvSpPr>
      <xdr:spPr>
        <a:xfrm flipH="1">
          <a:off x="9061450" y="14629765"/>
          <a:ext cx="266700"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17</xdr:col>
      <xdr:colOff>110153</xdr:colOff>
      <xdr:row>86</xdr:row>
      <xdr:rowOff>45357</xdr:rowOff>
    </xdr:from>
    <xdr:to>
      <xdr:col>17</xdr:col>
      <xdr:colOff>376853</xdr:colOff>
      <xdr:row>88</xdr:row>
      <xdr:rowOff>21544</xdr:rowOff>
    </xdr:to>
    <xdr:sp macro="" textlink="">
      <xdr:nvSpPr>
        <xdr:cNvPr id="581" name="Line 327">
          <a:extLst>
            <a:ext uri="{FF2B5EF4-FFF2-40B4-BE49-F238E27FC236}">
              <a16:creationId xmlns:a16="http://schemas.microsoft.com/office/drawing/2014/main" id="{00000000-0008-0000-0A00-000045020000}"/>
            </a:ext>
          </a:extLst>
        </xdr:cNvPr>
        <xdr:cNvSpPr>
          <a:spLocks noChangeShapeType="1"/>
        </xdr:cNvSpPr>
      </xdr:nvSpPr>
      <xdr:spPr>
        <a:xfrm flipH="1">
          <a:off x="9152255" y="14694535"/>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19</xdr:col>
      <xdr:colOff>136072</xdr:colOff>
      <xdr:row>86</xdr:row>
      <xdr:rowOff>45358</xdr:rowOff>
    </xdr:from>
    <xdr:to>
      <xdr:col>19</xdr:col>
      <xdr:colOff>349898</xdr:colOff>
      <xdr:row>87</xdr:row>
      <xdr:rowOff>161990</xdr:rowOff>
    </xdr:to>
    <xdr:sp macro="" textlink="">
      <xdr:nvSpPr>
        <xdr:cNvPr id="582" name="Flowchart: Predefined Process 581">
          <a:extLst>
            <a:ext uri="{FF2B5EF4-FFF2-40B4-BE49-F238E27FC236}">
              <a16:creationId xmlns:a16="http://schemas.microsoft.com/office/drawing/2014/main" id="{00000000-0008-0000-0A00-000046020000}"/>
            </a:ext>
          </a:extLst>
        </xdr:cNvPr>
        <xdr:cNvSpPr/>
      </xdr:nvSpPr>
      <xdr:spPr>
        <a:xfrm>
          <a:off x="10181590" y="14694535"/>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lang="en-IN" sz="1100" kern="1200"/>
            <a:t>2</a:t>
          </a:r>
        </a:p>
      </xdr:txBody>
    </xdr:sp>
    <xdr:clientData/>
  </xdr:twoCellAnchor>
  <xdr:twoCellAnchor>
    <xdr:from>
      <xdr:col>21</xdr:col>
      <xdr:colOff>19439</xdr:colOff>
      <xdr:row>85</xdr:row>
      <xdr:rowOff>149031</xdr:rowOff>
    </xdr:from>
    <xdr:to>
      <xdr:col>21</xdr:col>
      <xdr:colOff>286139</xdr:colOff>
      <xdr:row>87</xdr:row>
      <xdr:rowOff>131697</xdr:rowOff>
    </xdr:to>
    <xdr:sp macro="" textlink="">
      <xdr:nvSpPr>
        <xdr:cNvPr id="583" name="Line 327">
          <a:extLst>
            <a:ext uri="{FF2B5EF4-FFF2-40B4-BE49-F238E27FC236}">
              <a16:creationId xmlns:a16="http://schemas.microsoft.com/office/drawing/2014/main" id="{00000000-0008-0000-0A00-000047020000}"/>
            </a:ext>
          </a:extLst>
        </xdr:cNvPr>
        <xdr:cNvSpPr>
          <a:spLocks noChangeShapeType="1"/>
        </xdr:cNvSpPr>
      </xdr:nvSpPr>
      <xdr:spPr>
        <a:xfrm flipH="1">
          <a:off x="11068050" y="14629765"/>
          <a:ext cx="266700"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21</xdr:col>
      <xdr:colOff>132961</xdr:colOff>
      <xdr:row>86</xdr:row>
      <xdr:rowOff>3369</xdr:rowOff>
    </xdr:from>
    <xdr:to>
      <xdr:col>21</xdr:col>
      <xdr:colOff>399661</xdr:colOff>
      <xdr:row>87</xdr:row>
      <xdr:rowOff>148025</xdr:rowOff>
    </xdr:to>
    <xdr:sp macro="" textlink="">
      <xdr:nvSpPr>
        <xdr:cNvPr id="584" name="Line 327">
          <a:extLst>
            <a:ext uri="{FF2B5EF4-FFF2-40B4-BE49-F238E27FC236}">
              <a16:creationId xmlns:a16="http://schemas.microsoft.com/office/drawing/2014/main" id="{00000000-0008-0000-0A00-000048020000}"/>
            </a:ext>
          </a:extLst>
        </xdr:cNvPr>
        <xdr:cNvSpPr>
          <a:spLocks noChangeShapeType="1"/>
        </xdr:cNvSpPr>
      </xdr:nvSpPr>
      <xdr:spPr>
        <a:xfrm flipH="1">
          <a:off x="11181715" y="14652625"/>
          <a:ext cx="266700" cy="32258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3</xdr:col>
      <xdr:colOff>25918</xdr:colOff>
      <xdr:row>95</xdr:row>
      <xdr:rowOff>0</xdr:rowOff>
    </xdr:from>
    <xdr:to>
      <xdr:col>3</xdr:col>
      <xdr:colOff>292618</xdr:colOff>
      <xdr:row>96</xdr:row>
      <xdr:rowOff>144656</xdr:rowOff>
    </xdr:to>
    <xdr:sp macro="" textlink="">
      <xdr:nvSpPr>
        <xdr:cNvPr id="585" name="Line 327">
          <a:extLst>
            <a:ext uri="{FF2B5EF4-FFF2-40B4-BE49-F238E27FC236}">
              <a16:creationId xmlns:a16="http://schemas.microsoft.com/office/drawing/2014/main" id="{00000000-0008-0000-0A00-000049020000}"/>
            </a:ext>
          </a:extLst>
        </xdr:cNvPr>
        <xdr:cNvSpPr>
          <a:spLocks noChangeShapeType="1"/>
        </xdr:cNvSpPr>
      </xdr:nvSpPr>
      <xdr:spPr>
        <a:xfrm flipH="1">
          <a:off x="1809750" y="16148050"/>
          <a:ext cx="266700" cy="32194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6</xdr:col>
      <xdr:colOff>427653</xdr:colOff>
      <xdr:row>94</xdr:row>
      <xdr:rowOff>149031</xdr:rowOff>
    </xdr:from>
    <xdr:to>
      <xdr:col>7</xdr:col>
      <xdr:colOff>195424</xdr:colOff>
      <xdr:row>96</xdr:row>
      <xdr:rowOff>131697</xdr:rowOff>
    </xdr:to>
    <xdr:sp macro="" textlink="">
      <xdr:nvSpPr>
        <xdr:cNvPr id="586" name="Line 327">
          <a:extLst>
            <a:ext uri="{FF2B5EF4-FFF2-40B4-BE49-F238E27FC236}">
              <a16:creationId xmlns:a16="http://schemas.microsoft.com/office/drawing/2014/main" id="{00000000-0008-0000-0A00-00004A020000}"/>
            </a:ext>
          </a:extLst>
        </xdr:cNvPr>
        <xdr:cNvSpPr>
          <a:spLocks noChangeShapeType="1"/>
        </xdr:cNvSpPr>
      </xdr:nvSpPr>
      <xdr:spPr>
        <a:xfrm flipH="1">
          <a:off x="3951605" y="16128365"/>
          <a:ext cx="269240"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11</xdr:col>
      <xdr:colOff>0</xdr:colOff>
      <xdr:row>95</xdr:row>
      <xdr:rowOff>0</xdr:rowOff>
    </xdr:from>
    <xdr:to>
      <xdr:col>11</xdr:col>
      <xdr:colOff>266700</xdr:colOff>
      <xdr:row>96</xdr:row>
      <xdr:rowOff>144656</xdr:rowOff>
    </xdr:to>
    <xdr:sp macro="" textlink="">
      <xdr:nvSpPr>
        <xdr:cNvPr id="587" name="Line 327">
          <a:extLst>
            <a:ext uri="{FF2B5EF4-FFF2-40B4-BE49-F238E27FC236}">
              <a16:creationId xmlns:a16="http://schemas.microsoft.com/office/drawing/2014/main" id="{00000000-0008-0000-0A00-00004B020000}"/>
            </a:ext>
          </a:extLst>
        </xdr:cNvPr>
        <xdr:cNvSpPr>
          <a:spLocks noChangeShapeType="1"/>
        </xdr:cNvSpPr>
      </xdr:nvSpPr>
      <xdr:spPr>
        <a:xfrm flipH="1">
          <a:off x="6032500" y="16148050"/>
          <a:ext cx="266700" cy="32194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13</xdr:col>
      <xdr:colOff>0</xdr:colOff>
      <xdr:row>95</xdr:row>
      <xdr:rowOff>0</xdr:rowOff>
    </xdr:from>
    <xdr:to>
      <xdr:col>13</xdr:col>
      <xdr:colOff>266700</xdr:colOff>
      <xdr:row>96</xdr:row>
      <xdr:rowOff>144657</xdr:rowOff>
    </xdr:to>
    <xdr:sp macro="" textlink="">
      <xdr:nvSpPr>
        <xdr:cNvPr id="588" name="Line 327">
          <a:extLst>
            <a:ext uri="{FF2B5EF4-FFF2-40B4-BE49-F238E27FC236}">
              <a16:creationId xmlns:a16="http://schemas.microsoft.com/office/drawing/2014/main" id="{00000000-0008-0000-0A00-00004C020000}"/>
            </a:ext>
          </a:extLst>
        </xdr:cNvPr>
        <xdr:cNvSpPr>
          <a:spLocks noChangeShapeType="1"/>
        </xdr:cNvSpPr>
      </xdr:nvSpPr>
      <xdr:spPr>
        <a:xfrm flipH="1">
          <a:off x="7035800" y="16148050"/>
          <a:ext cx="266700" cy="32194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17</xdr:col>
      <xdr:colOff>0</xdr:colOff>
      <xdr:row>95</xdr:row>
      <xdr:rowOff>0</xdr:rowOff>
    </xdr:from>
    <xdr:to>
      <xdr:col>17</xdr:col>
      <xdr:colOff>266700</xdr:colOff>
      <xdr:row>96</xdr:row>
      <xdr:rowOff>144656</xdr:rowOff>
    </xdr:to>
    <xdr:sp macro="" textlink="">
      <xdr:nvSpPr>
        <xdr:cNvPr id="589" name="Line 327">
          <a:extLst>
            <a:ext uri="{FF2B5EF4-FFF2-40B4-BE49-F238E27FC236}">
              <a16:creationId xmlns:a16="http://schemas.microsoft.com/office/drawing/2014/main" id="{00000000-0008-0000-0A00-00004D020000}"/>
            </a:ext>
          </a:extLst>
        </xdr:cNvPr>
        <xdr:cNvSpPr>
          <a:spLocks noChangeShapeType="1"/>
        </xdr:cNvSpPr>
      </xdr:nvSpPr>
      <xdr:spPr>
        <a:xfrm flipH="1">
          <a:off x="9042400" y="16148050"/>
          <a:ext cx="266700" cy="32194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17</xdr:col>
      <xdr:colOff>161990</xdr:colOff>
      <xdr:row>95</xdr:row>
      <xdr:rowOff>161991</xdr:rowOff>
    </xdr:from>
    <xdr:to>
      <xdr:col>17</xdr:col>
      <xdr:colOff>375816</xdr:colOff>
      <xdr:row>97</xdr:row>
      <xdr:rowOff>110154</xdr:rowOff>
    </xdr:to>
    <xdr:sp macro="" textlink="">
      <xdr:nvSpPr>
        <xdr:cNvPr id="590" name="Flowchart: Predefined Process 589">
          <a:extLst>
            <a:ext uri="{FF2B5EF4-FFF2-40B4-BE49-F238E27FC236}">
              <a16:creationId xmlns:a16="http://schemas.microsoft.com/office/drawing/2014/main" id="{00000000-0008-0000-0A00-00004E020000}"/>
            </a:ext>
          </a:extLst>
        </xdr:cNvPr>
        <xdr:cNvSpPr/>
      </xdr:nvSpPr>
      <xdr:spPr>
        <a:xfrm>
          <a:off x="9204325" y="16309975"/>
          <a:ext cx="213360" cy="30353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19</xdr:col>
      <xdr:colOff>195991</xdr:colOff>
      <xdr:row>95</xdr:row>
      <xdr:rowOff>148821</xdr:rowOff>
    </xdr:from>
    <xdr:to>
      <xdr:col>19</xdr:col>
      <xdr:colOff>462691</xdr:colOff>
      <xdr:row>97</xdr:row>
      <xdr:rowOff>125008</xdr:rowOff>
    </xdr:to>
    <xdr:sp macro="" textlink="">
      <xdr:nvSpPr>
        <xdr:cNvPr id="591" name="Line 327">
          <a:extLst>
            <a:ext uri="{FF2B5EF4-FFF2-40B4-BE49-F238E27FC236}">
              <a16:creationId xmlns:a16="http://schemas.microsoft.com/office/drawing/2014/main" id="{00000000-0008-0000-0A00-00004F020000}"/>
            </a:ext>
          </a:extLst>
        </xdr:cNvPr>
        <xdr:cNvSpPr>
          <a:spLocks noChangeShapeType="1"/>
        </xdr:cNvSpPr>
      </xdr:nvSpPr>
      <xdr:spPr>
        <a:xfrm flipH="1">
          <a:off x="10241280" y="16296640"/>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19</xdr:col>
      <xdr:colOff>212320</xdr:colOff>
      <xdr:row>96</xdr:row>
      <xdr:rowOff>93874</xdr:rowOff>
    </xdr:from>
    <xdr:to>
      <xdr:col>19</xdr:col>
      <xdr:colOff>479020</xdr:colOff>
      <xdr:row>98</xdr:row>
      <xdr:rowOff>70062</xdr:rowOff>
    </xdr:to>
    <xdr:sp macro="" textlink="">
      <xdr:nvSpPr>
        <xdr:cNvPr id="592" name="Line 327">
          <a:extLst>
            <a:ext uri="{FF2B5EF4-FFF2-40B4-BE49-F238E27FC236}">
              <a16:creationId xmlns:a16="http://schemas.microsoft.com/office/drawing/2014/main" id="{00000000-0008-0000-0A00-000050020000}"/>
            </a:ext>
          </a:extLst>
        </xdr:cNvPr>
        <xdr:cNvSpPr>
          <a:spLocks noChangeShapeType="1"/>
        </xdr:cNvSpPr>
      </xdr:nvSpPr>
      <xdr:spPr>
        <a:xfrm flipH="1">
          <a:off x="10257790" y="16419195"/>
          <a:ext cx="266700"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21</xdr:col>
      <xdr:colOff>110153</xdr:colOff>
      <xdr:row>95</xdr:row>
      <xdr:rowOff>51837</xdr:rowOff>
    </xdr:from>
    <xdr:to>
      <xdr:col>21</xdr:col>
      <xdr:colOff>323979</xdr:colOff>
      <xdr:row>97</xdr:row>
      <xdr:rowOff>0</xdr:rowOff>
    </xdr:to>
    <xdr:sp macro="" textlink="">
      <xdr:nvSpPr>
        <xdr:cNvPr id="593" name="Flowchart: Predefined Process 592">
          <a:extLst>
            <a:ext uri="{FF2B5EF4-FFF2-40B4-BE49-F238E27FC236}">
              <a16:creationId xmlns:a16="http://schemas.microsoft.com/office/drawing/2014/main" id="{00000000-0008-0000-0A00-000051020000}"/>
            </a:ext>
          </a:extLst>
        </xdr:cNvPr>
        <xdr:cNvSpPr/>
      </xdr:nvSpPr>
      <xdr:spPr>
        <a:xfrm>
          <a:off x="11158855" y="16199485"/>
          <a:ext cx="213995" cy="3041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5</xdr:col>
      <xdr:colOff>136072</xdr:colOff>
      <xdr:row>104</xdr:row>
      <xdr:rowOff>64796</xdr:rowOff>
    </xdr:from>
    <xdr:to>
      <xdr:col>5</xdr:col>
      <xdr:colOff>349898</xdr:colOff>
      <xdr:row>106</xdr:row>
      <xdr:rowOff>12959</xdr:rowOff>
    </xdr:to>
    <xdr:sp macro="" textlink="">
      <xdr:nvSpPr>
        <xdr:cNvPr id="594" name="Flowchart: Predefined Process 593">
          <a:extLst>
            <a:ext uri="{FF2B5EF4-FFF2-40B4-BE49-F238E27FC236}">
              <a16:creationId xmlns:a16="http://schemas.microsoft.com/office/drawing/2014/main" id="{00000000-0008-0000-0A00-000052020000}"/>
            </a:ext>
          </a:extLst>
        </xdr:cNvPr>
        <xdr:cNvSpPr/>
      </xdr:nvSpPr>
      <xdr:spPr>
        <a:xfrm>
          <a:off x="3158490" y="17717770"/>
          <a:ext cx="213995" cy="30353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7</xdr:col>
      <xdr:colOff>51837</xdr:colOff>
      <xdr:row>104</xdr:row>
      <xdr:rowOff>1</xdr:rowOff>
    </xdr:from>
    <xdr:to>
      <xdr:col>7</xdr:col>
      <xdr:colOff>318537</xdr:colOff>
      <xdr:row>105</xdr:row>
      <xdr:rowOff>144657</xdr:rowOff>
    </xdr:to>
    <xdr:sp macro="" textlink="">
      <xdr:nvSpPr>
        <xdr:cNvPr id="595" name="Line 327">
          <a:extLst>
            <a:ext uri="{FF2B5EF4-FFF2-40B4-BE49-F238E27FC236}">
              <a16:creationId xmlns:a16="http://schemas.microsoft.com/office/drawing/2014/main" id="{00000000-0008-0000-0A00-000053020000}"/>
            </a:ext>
          </a:extLst>
        </xdr:cNvPr>
        <xdr:cNvSpPr>
          <a:spLocks noChangeShapeType="1"/>
        </xdr:cNvSpPr>
      </xdr:nvSpPr>
      <xdr:spPr>
        <a:xfrm flipH="1">
          <a:off x="4077335" y="17653000"/>
          <a:ext cx="266700" cy="32194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7</xdr:col>
      <xdr:colOff>74645</xdr:colOff>
      <xdr:row>104</xdr:row>
      <xdr:rowOff>35768</xdr:rowOff>
    </xdr:from>
    <xdr:to>
      <xdr:col>7</xdr:col>
      <xdr:colOff>341345</xdr:colOff>
      <xdr:row>106</xdr:row>
      <xdr:rowOff>11955</xdr:rowOff>
    </xdr:to>
    <xdr:sp macro="" textlink="">
      <xdr:nvSpPr>
        <xdr:cNvPr id="596" name="Line 327">
          <a:extLst>
            <a:ext uri="{FF2B5EF4-FFF2-40B4-BE49-F238E27FC236}">
              <a16:creationId xmlns:a16="http://schemas.microsoft.com/office/drawing/2014/main" id="{00000000-0008-0000-0A00-000054020000}"/>
            </a:ext>
          </a:extLst>
        </xdr:cNvPr>
        <xdr:cNvSpPr>
          <a:spLocks noChangeShapeType="1"/>
        </xdr:cNvSpPr>
      </xdr:nvSpPr>
      <xdr:spPr>
        <a:xfrm flipH="1">
          <a:off x="4100195" y="17688560"/>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7</xdr:col>
      <xdr:colOff>246225</xdr:colOff>
      <xdr:row>105</xdr:row>
      <xdr:rowOff>32398</xdr:rowOff>
    </xdr:from>
    <xdr:to>
      <xdr:col>7</xdr:col>
      <xdr:colOff>460051</xdr:colOff>
      <xdr:row>106</xdr:row>
      <xdr:rowOff>149031</xdr:rowOff>
    </xdr:to>
    <xdr:sp macro="" textlink="">
      <xdr:nvSpPr>
        <xdr:cNvPr id="597" name="Flowchart: Predefined Process 596">
          <a:extLst>
            <a:ext uri="{FF2B5EF4-FFF2-40B4-BE49-F238E27FC236}">
              <a16:creationId xmlns:a16="http://schemas.microsoft.com/office/drawing/2014/main" id="{00000000-0008-0000-0A00-000055020000}"/>
            </a:ext>
          </a:extLst>
        </xdr:cNvPr>
        <xdr:cNvSpPr/>
      </xdr:nvSpPr>
      <xdr:spPr>
        <a:xfrm>
          <a:off x="4271645" y="17863185"/>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9</xdr:col>
      <xdr:colOff>174949</xdr:colOff>
      <xdr:row>105</xdr:row>
      <xdr:rowOff>12959</xdr:rowOff>
    </xdr:from>
    <xdr:to>
      <xdr:col>9</xdr:col>
      <xdr:colOff>388775</xdr:colOff>
      <xdr:row>106</xdr:row>
      <xdr:rowOff>129592</xdr:rowOff>
    </xdr:to>
    <xdr:sp macro="" textlink="">
      <xdr:nvSpPr>
        <xdr:cNvPr id="598" name="Flowchart: Predefined Process 597">
          <a:extLst>
            <a:ext uri="{FF2B5EF4-FFF2-40B4-BE49-F238E27FC236}">
              <a16:creationId xmlns:a16="http://schemas.microsoft.com/office/drawing/2014/main" id="{00000000-0008-0000-0A00-000056020000}"/>
            </a:ext>
          </a:extLst>
        </xdr:cNvPr>
        <xdr:cNvSpPr/>
      </xdr:nvSpPr>
      <xdr:spPr>
        <a:xfrm>
          <a:off x="5203825" y="17843500"/>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17</xdr:col>
      <xdr:colOff>19439</xdr:colOff>
      <xdr:row>103</xdr:row>
      <xdr:rowOff>155511</xdr:rowOff>
    </xdr:from>
    <xdr:to>
      <xdr:col>17</xdr:col>
      <xdr:colOff>286139</xdr:colOff>
      <xdr:row>105</xdr:row>
      <xdr:rowOff>138177</xdr:rowOff>
    </xdr:to>
    <xdr:sp macro="" textlink="">
      <xdr:nvSpPr>
        <xdr:cNvPr id="599" name="Line 327">
          <a:extLst>
            <a:ext uri="{FF2B5EF4-FFF2-40B4-BE49-F238E27FC236}">
              <a16:creationId xmlns:a16="http://schemas.microsoft.com/office/drawing/2014/main" id="{00000000-0008-0000-0A00-000057020000}"/>
            </a:ext>
          </a:extLst>
        </xdr:cNvPr>
        <xdr:cNvSpPr>
          <a:spLocks noChangeShapeType="1"/>
        </xdr:cNvSpPr>
      </xdr:nvSpPr>
      <xdr:spPr>
        <a:xfrm flipH="1">
          <a:off x="9061450" y="17639665"/>
          <a:ext cx="266700"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18</xdr:col>
      <xdr:colOff>479489</xdr:colOff>
      <xdr:row>103</xdr:row>
      <xdr:rowOff>142551</xdr:rowOff>
    </xdr:from>
    <xdr:to>
      <xdr:col>19</xdr:col>
      <xdr:colOff>247260</xdr:colOff>
      <xdr:row>105</xdr:row>
      <xdr:rowOff>125217</xdr:rowOff>
    </xdr:to>
    <xdr:sp macro="" textlink="">
      <xdr:nvSpPr>
        <xdr:cNvPr id="600" name="Line 327">
          <a:extLst>
            <a:ext uri="{FF2B5EF4-FFF2-40B4-BE49-F238E27FC236}">
              <a16:creationId xmlns:a16="http://schemas.microsoft.com/office/drawing/2014/main" id="{00000000-0008-0000-0A00-000058020000}"/>
            </a:ext>
          </a:extLst>
        </xdr:cNvPr>
        <xdr:cNvSpPr>
          <a:spLocks noChangeShapeType="1"/>
        </xdr:cNvSpPr>
      </xdr:nvSpPr>
      <xdr:spPr>
        <a:xfrm flipH="1">
          <a:off x="10023475" y="17626965"/>
          <a:ext cx="269240"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7</xdr:col>
      <xdr:colOff>174949</xdr:colOff>
      <xdr:row>113</xdr:row>
      <xdr:rowOff>51836</xdr:rowOff>
    </xdr:from>
    <xdr:to>
      <xdr:col>7</xdr:col>
      <xdr:colOff>388775</xdr:colOff>
      <xdr:row>115</xdr:row>
      <xdr:rowOff>0</xdr:rowOff>
    </xdr:to>
    <xdr:sp macro="" textlink="">
      <xdr:nvSpPr>
        <xdr:cNvPr id="601" name="Flowchart: Predefined Process 600">
          <a:extLst>
            <a:ext uri="{FF2B5EF4-FFF2-40B4-BE49-F238E27FC236}">
              <a16:creationId xmlns:a16="http://schemas.microsoft.com/office/drawing/2014/main" id="{00000000-0008-0000-0A00-000059020000}"/>
            </a:ext>
          </a:extLst>
        </xdr:cNvPr>
        <xdr:cNvSpPr/>
      </xdr:nvSpPr>
      <xdr:spPr>
        <a:xfrm>
          <a:off x="4200525" y="19203035"/>
          <a:ext cx="213995" cy="3041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lang="en-IN" sz="1100" kern="1200"/>
            <a:t>2</a:t>
          </a:r>
        </a:p>
      </xdr:txBody>
    </xdr:sp>
    <xdr:clientData/>
  </xdr:twoCellAnchor>
  <xdr:twoCellAnchor>
    <xdr:from>
      <xdr:col>9</xdr:col>
      <xdr:colOff>174949</xdr:colOff>
      <xdr:row>113</xdr:row>
      <xdr:rowOff>25919</xdr:rowOff>
    </xdr:from>
    <xdr:to>
      <xdr:col>9</xdr:col>
      <xdr:colOff>388775</xdr:colOff>
      <xdr:row>114</xdr:row>
      <xdr:rowOff>142552</xdr:rowOff>
    </xdr:to>
    <xdr:sp macro="" textlink="">
      <xdr:nvSpPr>
        <xdr:cNvPr id="602" name="Flowchart: Predefined Process 601">
          <a:extLst>
            <a:ext uri="{FF2B5EF4-FFF2-40B4-BE49-F238E27FC236}">
              <a16:creationId xmlns:a16="http://schemas.microsoft.com/office/drawing/2014/main" id="{00000000-0008-0000-0A00-00005A020000}"/>
            </a:ext>
          </a:extLst>
        </xdr:cNvPr>
        <xdr:cNvSpPr/>
      </xdr:nvSpPr>
      <xdr:spPr>
        <a:xfrm>
          <a:off x="5203825" y="19177000"/>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11</xdr:col>
      <xdr:colOff>58315</xdr:colOff>
      <xdr:row>113</xdr:row>
      <xdr:rowOff>0</xdr:rowOff>
    </xdr:from>
    <xdr:to>
      <xdr:col>11</xdr:col>
      <xdr:colOff>356377</xdr:colOff>
      <xdr:row>114</xdr:row>
      <xdr:rowOff>131697</xdr:rowOff>
    </xdr:to>
    <xdr:sp macro="" textlink="">
      <xdr:nvSpPr>
        <xdr:cNvPr id="603" name="Line 327">
          <a:extLst>
            <a:ext uri="{FF2B5EF4-FFF2-40B4-BE49-F238E27FC236}">
              <a16:creationId xmlns:a16="http://schemas.microsoft.com/office/drawing/2014/main" id="{00000000-0008-0000-0A00-00005B020000}"/>
            </a:ext>
          </a:extLst>
        </xdr:cNvPr>
        <xdr:cNvSpPr>
          <a:spLocks noChangeShapeType="1"/>
        </xdr:cNvSpPr>
      </xdr:nvSpPr>
      <xdr:spPr>
        <a:xfrm flipH="1">
          <a:off x="6090285" y="19151600"/>
          <a:ext cx="298450" cy="30924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11</xdr:col>
      <xdr:colOff>139442</xdr:colOff>
      <xdr:row>113</xdr:row>
      <xdr:rowOff>16327</xdr:rowOff>
    </xdr:from>
    <xdr:to>
      <xdr:col>11</xdr:col>
      <xdr:colOff>406142</xdr:colOff>
      <xdr:row>114</xdr:row>
      <xdr:rowOff>160984</xdr:rowOff>
    </xdr:to>
    <xdr:sp macro="" textlink="">
      <xdr:nvSpPr>
        <xdr:cNvPr id="604" name="Line 327">
          <a:extLst>
            <a:ext uri="{FF2B5EF4-FFF2-40B4-BE49-F238E27FC236}">
              <a16:creationId xmlns:a16="http://schemas.microsoft.com/office/drawing/2014/main" id="{00000000-0008-0000-0A00-00005C020000}"/>
            </a:ext>
          </a:extLst>
        </xdr:cNvPr>
        <xdr:cNvSpPr>
          <a:spLocks noChangeShapeType="1"/>
        </xdr:cNvSpPr>
      </xdr:nvSpPr>
      <xdr:spPr>
        <a:xfrm flipH="1">
          <a:off x="6171565" y="19167475"/>
          <a:ext cx="266700" cy="3225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15</xdr:col>
      <xdr:colOff>64796</xdr:colOff>
      <xdr:row>113</xdr:row>
      <xdr:rowOff>12959</xdr:rowOff>
    </xdr:from>
    <xdr:to>
      <xdr:col>15</xdr:col>
      <xdr:colOff>331496</xdr:colOff>
      <xdr:row>114</xdr:row>
      <xdr:rowOff>157616</xdr:rowOff>
    </xdr:to>
    <xdr:sp macro="" textlink="">
      <xdr:nvSpPr>
        <xdr:cNvPr id="605" name="Line 327">
          <a:extLst>
            <a:ext uri="{FF2B5EF4-FFF2-40B4-BE49-F238E27FC236}">
              <a16:creationId xmlns:a16="http://schemas.microsoft.com/office/drawing/2014/main" id="{00000000-0008-0000-0A00-00005D020000}"/>
            </a:ext>
          </a:extLst>
        </xdr:cNvPr>
        <xdr:cNvSpPr>
          <a:spLocks noChangeShapeType="1"/>
        </xdr:cNvSpPr>
      </xdr:nvSpPr>
      <xdr:spPr>
        <a:xfrm flipH="1">
          <a:off x="8103870" y="19164300"/>
          <a:ext cx="266700" cy="32258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15</xdr:col>
      <xdr:colOff>136071</xdr:colOff>
      <xdr:row>113</xdr:row>
      <xdr:rowOff>32398</xdr:rowOff>
    </xdr:from>
    <xdr:to>
      <xdr:col>15</xdr:col>
      <xdr:colOff>402771</xdr:colOff>
      <xdr:row>115</xdr:row>
      <xdr:rowOff>8586</xdr:rowOff>
    </xdr:to>
    <xdr:sp macro="" textlink="">
      <xdr:nvSpPr>
        <xdr:cNvPr id="606" name="Line 327">
          <a:extLst>
            <a:ext uri="{FF2B5EF4-FFF2-40B4-BE49-F238E27FC236}">
              <a16:creationId xmlns:a16="http://schemas.microsoft.com/office/drawing/2014/main" id="{00000000-0008-0000-0A00-00005E020000}"/>
            </a:ext>
          </a:extLst>
        </xdr:cNvPr>
        <xdr:cNvSpPr>
          <a:spLocks noChangeShapeType="1"/>
        </xdr:cNvSpPr>
      </xdr:nvSpPr>
      <xdr:spPr>
        <a:xfrm flipH="1">
          <a:off x="8174990" y="19183985"/>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17</xdr:col>
      <xdr:colOff>220306</xdr:colOff>
      <xdr:row>114</xdr:row>
      <xdr:rowOff>6479</xdr:rowOff>
    </xdr:from>
    <xdr:to>
      <xdr:col>17</xdr:col>
      <xdr:colOff>434132</xdr:colOff>
      <xdr:row>115</xdr:row>
      <xdr:rowOff>123112</xdr:rowOff>
    </xdr:to>
    <xdr:sp macro="" textlink="">
      <xdr:nvSpPr>
        <xdr:cNvPr id="607" name="Flowchart: Predefined Process 606">
          <a:extLst>
            <a:ext uri="{FF2B5EF4-FFF2-40B4-BE49-F238E27FC236}">
              <a16:creationId xmlns:a16="http://schemas.microsoft.com/office/drawing/2014/main" id="{00000000-0008-0000-0A00-00005F020000}"/>
            </a:ext>
          </a:extLst>
        </xdr:cNvPr>
        <xdr:cNvSpPr/>
      </xdr:nvSpPr>
      <xdr:spPr>
        <a:xfrm>
          <a:off x="9262110" y="19335750"/>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3</xdr:col>
      <xdr:colOff>110153</xdr:colOff>
      <xdr:row>122</xdr:row>
      <xdr:rowOff>12960</xdr:rowOff>
    </xdr:from>
    <xdr:to>
      <xdr:col>3</xdr:col>
      <xdr:colOff>376853</xdr:colOff>
      <xdr:row>123</xdr:row>
      <xdr:rowOff>167741</xdr:rowOff>
    </xdr:to>
    <xdr:sp macro="" textlink="">
      <xdr:nvSpPr>
        <xdr:cNvPr id="608" name="Line 327">
          <a:extLst>
            <a:ext uri="{FF2B5EF4-FFF2-40B4-BE49-F238E27FC236}">
              <a16:creationId xmlns:a16="http://schemas.microsoft.com/office/drawing/2014/main" id="{00000000-0008-0000-0A00-000060020000}"/>
            </a:ext>
          </a:extLst>
        </xdr:cNvPr>
        <xdr:cNvSpPr>
          <a:spLocks noChangeShapeType="1"/>
        </xdr:cNvSpPr>
      </xdr:nvSpPr>
      <xdr:spPr>
        <a:xfrm flipH="1">
          <a:off x="1894205" y="20662900"/>
          <a:ext cx="266700" cy="33274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168469</xdr:colOff>
      <xdr:row>122</xdr:row>
      <xdr:rowOff>45358</xdr:rowOff>
    </xdr:from>
    <xdr:to>
      <xdr:col>3</xdr:col>
      <xdr:colOff>435169</xdr:colOff>
      <xdr:row>124</xdr:row>
      <xdr:rowOff>21545</xdr:rowOff>
    </xdr:to>
    <xdr:sp macro="" textlink="">
      <xdr:nvSpPr>
        <xdr:cNvPr id="609" name="Line 327">
          <a:extLst>
            <a:ext uri="{FF2B5EF4-FFF2-40B4-BE49-F238E27FC236}">
              <a16:creationId xmlns:a16="http://schemas.microsoft.com/office/drawing/2014/main" id="{00000000-0008-0000-0A00-000061020000}"/>
            </a:ext>
          </a:extLst>
        </xdr:cNvPr>
        <xdr:cNvSpPr>
          <a:spLocks noChangeShapeType="1"/>
        </xdr:cNvSpPr>
      </xdr:nvSpPr>
      <xdr:spPr>
        <a:xfrm flipH="1">
          <a:off x="1952625" y="20695285"/>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3</xdr:col>
      <xdr:colOff>213827</xdr:colOff>
      <xdr:row>122</xdr:row>
      <xdr:rowOff>64797</xdr:rowOff>
    </xdr:from>
    <xdr:to>
      <xdr:col>3</xdr:col>
      <xdr:colOff>480527</xdr:colOff>
      <xdr:row>124</xdr:row>
      <xdr:rowOff>40984</xdr:rowOff>
    </xdr:to>
    <xdr:sp macro="" textlink="">
      <xdr:nvSpPr>
        <xdr:cNvPr id="610" name="Line 327">
          <a:extLst>
            <a:ext uri="{FF2B5EF4-FFF2-40B4-BE49-F238E27FC236}">
              <a16:creationId xmlns:a16="http://schemas.microsoft.com/office/drawing/2014/main" id="{00000000-0008-0000-0A00-000062020000}"/>
            </a:ext>
          </a:extLst>
        </xdr:cNvPr>
        <xdr:cNvSpPr>
          <a:spLocks noChangeShapeType="1"/>
        </xdr:cNvSpPr>
      </xdr:nvSpPr>
      <xdr:spPr>
        <a:xfrm flipH="1">
          <a:off x="1997710" y="20714970"/>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3</xdr:col>
      <xdr:colOff>395255</xdr:colOff>
      <xdr:row>123</xdr:row>
      <xdr:rowOff>25918</xdr:rowOff>
    </xdr:from>
    <xdr:to>
      <xdr:col>3</xdr:col>
      <xdr:colOff>609081</xdr:colOff>
      <xdr:row>124</xdr:row>
      <xdr:rowOff>142551</xdr:rowOff>
    </xdr:to>
    <xdr:sp macro="" textlink="">
      <xdr:nvSpPr>
        <xdr:cNvPr id="611" name="Flowchart: Predefined Process 610">
          <a:extLst>
            <a:ext uri="{FF2B5EF4-FFF2-40B4-BE49-F238E27FC236}">
              <a16:creationId xmlns:a16="http://schemas.microsoft.com/office/drawing/2014/main" id="{00000000-0008-0000-0A00-000063020000}"/>
            </a:ext>
          </a:extLst>
        </xdr:cNvPr>
        <xdr:cNvSpPr/>
      </xdr:nvSpPr>
      <xdr:spPr>
        <a:xfrm>
          <a:off x="2179320" y="20853400"/>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5</xdr:col>
      <xdr:colOff>77755</xdr:colOff>
      <xdr:row>122</xdr:row>
      <xdr:rowOff>25919</xdr:rowOff>
    </xdr:from>
    <xdr:to>
      <xdr:col>5</xdr:col>
      <xdr:colOff>344455</xdr:colOff>
      <xdr:row>124</xdr:row>
      <xdr:rowOff>12231</xdr:rowOff>
    </xdr:to>
    <xdr:sp macro="" textlink="">
      <xdr:nvSpPr>
        <xdr:cNvPr id="612" name="Line 327">
          <a:extLst>
            <a:ext uri="{FF2B5EF4-FFF2-40B4-BE49-F238E27FC236}">
              <a16:creationId xmlns:a16="http://schemas.microsoft.com/office/drawing/2014/main" id="{00000000-0008-0000-0A00-000064020000}"/>
            </a:ext>
          </a:extLst>
        </xdr:cNvPr>
        <xdr:cNvSpPr>
          <a:spLocks noChangeShapeType="1"/>
        </xdr:cNvSpPr>
      </xdr:nvSpPr>
      <xdr:spPr>
        <a:xfrm flipH="1">
          <a:off x="3100070" y="20675600"/>
          <a:ext cx="266700" cy="34226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187908</xdr:colOff>
      <xdr:row>122</xdr:row>
      <xdr:rowOff>45357</xdr:rowOff>
    </xdr:from>
    <xdr:to>
      <xdr:col>5</xdr:col>
      <xdr:colOff>454608</xdr:colOff>
      <xdr:row>124</xdr:row>
      <xdr:rowOff>21544</xdr:rowOff>
    </xdr:to>
    <xdr:sp macro="" textlink="">
      <xdr:nvSpPr>
        <xdr:cNvPr id="613" name="Line 327">
          <a:extLst>
            <a:ext uri="{FF2B5EF4-FFF2-40B4-BE49-F238E27FC236}">
              <a16:creationId xmlns:a16="http://schemas.microsoft.com/office/drawing/2014/main" id="{00000000-0008-0000-0A00-000065020000}"/>
            </a:ext>
          </a:extLst>
        </xdr:cNvPr>
        <xdr:cNvSpPr>
          <a:spLocks noChangeShapeType="1"/>
        </xdr:cNvSpPr>
      </xdr:nvSpPr>
      <xdr:spPr>
        <a:xfrm flipH="1">
          <a:off x="3209925" y="20695285"/>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9</xdr:col>
      <xdr:colOff>58317</xdr:colOff>
      <xdr:row>121</xdr:row>
      <xdr:rowOff>155510</xdr:rowOff>
    </xdr:from>
    <xdr:to>
      <xdr:col>9</xdr:col>
      <xdr:colOff>325017</xdr:colOff>
      <xdr:row>123</xdr:row>
      <xdr:rowOff>138176</xdr:rowOff>
    </xdr:to>
    <xdr:sp macro="" textlink="">
      <xdr:nvSpPr>
        <xdr:cNvPr id="614" name="Line 327">
          <a:extLst>
            <a:ext uri="{FF2B5EF4-FFF2-40B4-BE49-F238E27FC236}">
              <a16:creationId xmlns:a16="http://schemas.microsoft.com/office/drawing/2014/main" id="{00000000-0008-0000-0A00-000066020000}"/>
            </a:ext>
          </a:extLst>
        </xdr:cNvPr>
        <xdr:cNvSpPr>
          <a:spLocks noChangeShapeType="1"/>
        </xdr:cNvSpPr>
      </xdr:nvSpPr>
      <xdr:spPr>
        <a:xfrm flipH="1">
          <a:off x="5086985" y="20636865"/>
          <a:ext cx="266700"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13</xdr:col>
      <xdr:colOff>278622</xdr:colOff>
      <xdr:row>123</xdr:row>
      <xdr:rowOff>51836</xdr:rowOff>
    </xdr:from>
    <xdr:to>
      <xdr:col>13</xdr:col>
      <xdr:colOff>492448</xdr:colOff>
      <xdr:row>125</xdr:row>
      <xdr:rowOff>0</xdr:rowOff>
    </xdr:to>
    <xdr:sp macro="" textlink="">
      <xdr:nvSpPr>
        <xdr:cNvPr id="615" name="Flowchart: Predefined Process 614">
          <a:extLst>
            <a:ext uri="{FF2B5EF4-FFF2-40B4-BE49-F238E27FC236}">
              <a16:creationId xmlns:a16="http://schemas.microsoft.com/office/drawing/2014/main" id="{00000000-0008-0000-0A00-000067020000}"/>
            </a:ext>
          </a:extLst>
        </xdr:cNvPr>
        <xdr:cNvSpPr/>
      </xdr:nvSpPr>
      <xdr:spPr>
        <a:xfrm>
          <a:off x="7313930" y="20879435"/>
          <a:ext cx="213995" cy="3009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272143</xdr:colOff>
      <xdr:row>122</xdr:row>
      <xdr:rowOff>103673</xdr:rowOff>
    </xdr:from>
    <xdr:to>
      <xdr:col>15</xdr:col>
      <xdr:colOff>485969</xdr:colOff>
      <xdr:row>124</xdr:row>
      <xdr:rowOff>51836</xdr:rowOff>
    </xdr:to>
    <xdr:sp macro="" textlink="">
      <xdr:nvSpPr>
        <xdr:cNvPr id="616" name="Flowchart: Predefined Process 615">
          <a:extLst>
            <a:ext uri="{FF2B5EF4-FFF2-40B4-BE49-F238E27FC236}">
              <a16:creationId xmlns:a16="http://schemas.microsoft.com/office/drawing/2014/main" id="{00000000-0008-0000-0A00-000068020000}"/>
            </a:ext>
          </a:extLst>
        </xdr:cNvPr>
        <xdr:cNvSpPr/>
      </xdr:nvSpPr>
      <xdr:spPr>
        <a:xfrm>
          <a:off x="8310880" y="20753705"/>
          <a:ext cx="213995" cy="30353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editAs="oneCell">
    <xdr:from>
      <xdr:col>17</xdr:col>
      <xdr:colOff>0</xdr:colOff>
      <xdr:row>123</xdr:row>
      <xdr:rowOff>0</xdr:rowOff>
    </xdr:from>
    <xdr:to>
      <xdr:col>17</xdr:col>
      <xdr:colOff>489404</xdr:colOff>
      <xdr:row>123</xdr:row>
      <xdr:rowOff>86904</xdr:rowOff>
    </xdr:to>
    <xdr:pic>
      <xdr:nvPicPr>
        <xdr:cNvPr id="617" name="Picture 13">
          <a:extLst>
            <a:ext uri="{FF2B5EF4-FFF2-40B4-BE49-F238E27FC236}">
              <a16:creationId xmlns:a16="http://schemas.microsoft.com/office/drawing/2014/main" id="{00000000-0008-0000-0A00-00006902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9243060" y="20626705"/>
          <a:ext cx="86995" cy="4889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17</xdr:col>
      <xdr:colOff>246224</xdr:colOff>
      <xdr:row>123</xdr:row>
      <xdr:rowOff>51837</xdr:rowOff>
    </xdr:from>
    <xdr:to>
      <xdr:col>17</xdr:col>
      <xdr:colOff>460050</xdr:colOff>
      <xdr:row>125</xdr:row>
      <xdr:rowOff>1</xdr:rowOff>
    </xdr:to>
    <xdr:sp macro="" textlink="">
      <xdr:nvSpPr>
        <xdr:cNvPr id="618" name="Flowchart: Predefined Process 617">
          <a:extLst>
            <a:ext uri="{FF2B5EF4-FFF2-40B4-BE49-F238E27FC236}">
              <a16:creationId xmlns:a16="http://schemas.microsoft.com/office/drawing/2014/main" id="{00000000-0008-0000-0A00-00006A020000}"/>
            </a:ext>
          </a:extLst>
        </xdr:cNvPr>
        <xdr:cNvSpPr/>
      </xdr:nvSpPr>
      <xdr:spPr>
        <a:xfrm>
          <a:off x="9288145" y="20879435"/>
          <a:ext cx="213995" cy="3009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17</xdr:col>
      <xdr:colOff>0</xdr:colOff>
      <xdr:row>122</xdr:row>
      <xdr:rowOff>0</xdr:rowOff>
    </xdr:from>
    <xdr:to>
      <xdr:col>17</xdr:col>
      <xdr:colOff>266700</xdr:colOff>
      <xdr:row>123</xdr:row>
      <xdr:rowOff>144656</xdr:rowOff>
    </xdr:to>
    <xdr:sp macro="" textlink="">
      <xdr:nvSpPr>
        <xdr:cNvPr id="619" name="Line 327">
          <a:extLst>
            <a:ext uri="{FF2B5EF4-FFF2-40B4-BE49-F238E27FC236}">
              <a16:creationId xmlns:a16="http://schemas.microsoft.com/office/drawing/2014/main" id="{00000000-0008-0000-0A00-00006B020000}"/>
            </a:ext>
          </a:extLst>
        </xdr:cNvPr>
        <xdr:cNvSpPr>
          <a:spLocks noChangeShapeType="1"/>
        </xdr:cNvSpPr>
      </xdr:nvSpPr>
      <xdr:spPr>
        <a:xfrm flipH="1">
          <a:off x="9042400" y="20650200"/>
          <a:ext cx="266700" cy="32194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17</xdr:col>
      <xdr:colOff>152400</xdr:colOff>
      <xdr:row>122</xdr:row>
      <xdr:rowOff>152400</xdr:rowOff>
    </xdr:from>
    <xdr:to>
      <xdr:col>17</xdr:col>
      <xdr:colOff>419100</xdr:colOff>
      <xdr:row>124</xdr:row>
      <xdr:rowOff>128587</xdr:rowOff>
    </xdr:to>
    <xdr:sp macro="" textlink="">
      <xdr:nvSpPr>
        <xdr:cNvPr id="620" name="Line 327">
          <a:extLst>
            <a:ext uri="{FF2B5EF4-FFF2-40B4-BE49-F238E27FC236}">
              <a16:creationId xmlns:a16="http://schemas.microsoft.com/office/drawing/2014/main" id="{00000000-0008-0000-0A00-00006C020000}"/>
            </a:ext>
          </a:extLst>
        </xdr:cNvPr>
        <xdr:cNvSpPr>
          <a:spLocks noChangeShapeType="1"/>
        </xdr:cNvSpPr>
      </xdr:nvSpPr>
      <xdr:spPr>
        <a:xfrm flipH="1">
          <a:off x="9194800" y="20802600"/>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19</xdr:col>
      <xdr:colOff>25919</xdr:colOff>
      <xdr:row>122</xdr:row>
      <xdr:rowOff>38878</xdr:rowOff>
    </xdr:from>
    <xdr:to>
      <xdr:col>19</xdr:col>
      <xdr:colOff>292619</xdr:colOff>
      <xdr:row>124</xdr:row>
      <xdr:rowOff>15066</xdr:rowOff>
    </xdr:to>
    <xdr:sp macro="" textlink="">
      <xdr:nvSpPr>
        <xdr:cNvPr id="621" name="Line 327">
          <a:extLst>
            <a:ext uri="{FF2B5EF4-FFF2-40B4-BE49-F238E27FC236}">
              <a16:creationId xmlns:a16="http://schemas.microsoft.com/office/drawing/2014/main" id="{00000000-0008-0000-0A00-00006D020000}"/>
            </a:ext>
          </a:extLst>
        </xdr:cNvPr>
        <xdr:cNvSpPr>
          <a:spLocks noChangeShapeType="1"/>
        </xdr:cNvSpPr>
      </xdr:nvSpPr>
      <xdr:spPr>
        <a:xfrm flipH="1">
          <a:off x="10071100" y="20688935"/>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19</xdr:col>
      <xdr:colOff>45358</xdr:colOff>
      <xdr:row>122</xdr:row>
      <xdr:rowOff>77755</xdr:rowOff>
    </xdr:from>
    <xdr:to>
      <xdr:col>19</xdr:col>
      <xdr:colOff>312058</xdr:colOff>
      <xdr:row>124</xdr:row>
      <xdr:rowOff>53943</xdr:rowOff>
    </xdr:to>
    <xdr:sp macro="" textlink="">
      <xdr:nvSpPr>
        <xdr:cNvPr id="622" name="Line 327">
          <a:extLst>
            <a:ext uri="{FF2B5EF4-FFF2-40B4-BE49-F238E27FC236}">
              <a16:creationId xmlns:a16="http://schemas.microsoft.com/office/drawing/2014/main" id="{00000000-0008-0000-0A00-00006E020000}"/>
            </a:ext>
          </a:extLst>
        </xdr:cNvPr>
        <xdr:cNvSpPr>
          <a:spLocks noChangeShapeType="1"/>
        </xdr:cNvSpPr>
      </xdr:nvSpPr>
      <xdr:spPr>
        <a:xfrm flipH="1">
          <a:off x="10090785" y="20727670"/>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213827</xdr:colOff>
      <xdr:row>132</xdr:row>
      <xdr:rowOff>64796</xdr:rowOff>
    </xdr:from>
    <xdr:to>
      <xdr:col>3</xdr:col>
      <xdr:colOff>427653</xdr:colOff>
      <xdr:row>134</xdr:row>
      <xdr:rowOff>12959</xdr:rowOff>
    </xdr:to>
    <xdr:sp macro="" textlink="">
      <xdr:nvSpPr>
        <xdr:cNvPr id="623" name="Flowchart: Predefined Process 622">
          <a:extLst>
            <a:ext uri="{FF2B5EF4-FFF2-40B4-BE49-F238E27FC236}">
              <a16:creationId xmlns:a16="http://schemas.microsoft.com/office/drawing/2014/main" id="{00000000-0008-0000-0A00-00006F020000}"/>
            </a:ext>
          </a:extLst>
        </xdr:cNvPr>
        <xdr:cNvSpPr/>
      </xdr:nvSpPr>
      <xdr:spPr>
        <a:xfrm>
          <a:off x="1997710" y="22391370"/>
          <a:ext cx="213995" cy="30035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5</xdr:col>
      <xdr:colOff>220306</xdr:colOff>
      <xdr:row>132</xdr:row>
      <xdr:rowOff>25918</xdr:rowOff>
    </xdr:from>
    <xdr:to>
      <xdr:col>5</xdr:col>
      <xdr:colOff>434132</xdr:colOff>
      <xdr:row>133</xdr:row>
      <xdr:rowOff>142550</xdr:rowOff>
    </xdr:to>
    <xdr:sp macro="" textlink="">
      <xdr:nvSpPr>
        <xdr:cNvPr id="624" name="Flowchart: Predefined Process 623">
          <a:extLst>
            <a:ext uri="{FF2B5EF4-FFF2-40B4-BE49-F238E27FC236}">
              <a16:creationId xmlns:a16="http://schemas.microsoft.com/office/drawing/2014/main" id="{00000000-0008-0000-0A00-000070020000}"/>
            </a:ext>
          </a:extLst>
        </xdr:cNvPr>
        <xdr:cNvSpPr/>
      </xdr:nvSpPr>
      <xdr:spPr>
        <a:xfrm>
          <a:off x="3242310" y="22352000"/>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7</xdr:col>
      <xdr:colOff>97194</xdr:colOff>
      <xdr:row>132</xdr:row>
      <xdr:rowOff>58317</xdr:rowOff>
    </xdr:from>
    <xdr:to>
      <xdr:col>7</xdr:col>
      <xdr:colOff>311020</xdr:colOff>
      <xdr:row>134</xdr:row>
      <xdr:rowOff>6480</xdr:rowOff>
    </xdr:to>
    <xdr:sp macro="" textlink="">
      <xdr:nvSpPr>
        <xdr:cNvPr id="625" name="Flowchart: Predefined Process 624">
          <a:extLst>
            <a:ext uri="{FF2B5EF4-FFF2-40B4-BE49-F238E27FC236}">
              <a16:creationId xmlns:a16="http://schemas.microsoft.com/office/drawing/2014/main" id="{00000000-0008-0000-0A00-000071020000}"/>
            </a:ext>
          </a:extLst>
        </xdr:cNvPr>
        <xdr:cNvSpPr/>
      </xdr:nvSpPr>
      <xdr:spPr>
        <a:xfrm>
          <a:off x="4123055" y="22384385"/>
          <a:ext cx="213360" cy="3009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13</xdr:col>
      <xdr:colOff>246225</xdr:colOff>
      <xdr:row>132</xdr:row>
      <xdr:rowOff>19439</xdr:rowOff>
    </xdr:from>
    <xdr:to>
      <xdr:col>13</xdr:col>
      <xdr:colOff>460051</xdr:colOff>
      <xdr:row>133</xdr:row>
      <xdr:rowOff>136071</xdr:rowOff>
    </xdr:to>
    <xdr:sp macro="" textlink="">
      <xdr:nvSpPr>
        <xdr:cNvPr id="626" name="Flowchart: Predefined Process 625">
          <a:extLst>
            <a:ext uri="{FF2B5EF4-FFF2-40B4-BE49-F238E27FC236}">
              <a16:creationId xmlns:a16="http://schemas.microsoft.com/office/drawing/2014/main" id="{00000000-0008-0000-0A00-000072020000}"/>
            </a:ext>
          </a:extLst>
        </xdr:cNvPr>
        <xdr:cNvSpPr/>
      </xdr:nvSpPr>
      <xdr:spPr>
        <a:xfrm>
          <a:off x="7281545" y="22345650"/>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lang="en-IN" sz="1100" kern="1200"/>
            <a:t>3</a:t>
          </a:r>
        </a:p>
      </xdr:txBody>
    </xdr:sp>
    <xdr:clientData/>
  </xdr:twoCellAnchor>
  <xdr:twoCellAnchor>
    <xdr:from>
      <xdr:col>13</xdr:col>
      <xdr:colOff>0</xdr:colOff>
      <xdr:row>131</xdr:row>
      <xdr:rowOff>0</xdr:rowOff>
    </xdr:from>
    <xdr:to>
      <xdr:col>13</xdr:col>
      <xdr:colOff>266700</xdr:colOff>
      <xdr:row>132</xdr:row>
      <xdr:rowOff>154193</xdr:rowOff>
    </xdr:to>
    <xdr:sp macro="" textlink="">
      <xdr:nvSpPr>
        <xdr:cNvPr id="627" name="Line 327">
          <a:extLst>
            <a:ext uri="{FF2B5EF4-FFF2-40B4-BE49-F238E27FC236}">
              <a16:creationId xmlns:a16="http://schemas.microsoft.com/office/drawing/2014/main" id="{00000000-0008-0000-0A00-000073020000}"/>
            </a:ext>
          </a:extLst>
        </xdr:cNvPr>
        <xdr:cNvSpPr>
          <a:spLocks noChangeShapeType="1"/>
        </xdr:cNvSpPr>
      </xdr:nvSpPr>
      <xdr:spPr>
        <a:xfrm flipH="1">
          <a:off x="7035800" y="22148800"/>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64796</xdr:colOff>
      <xdr:row>139</xdr:row>
      <xdr:rowOff>6479</xdr:rowOff>
    </xdr:from>
    <xdr:to>
      <xdr:col>3</xdr:col>
      <xdr:colOff>331496</xdr:colOff>
      <xdr:row>140</xdr:row>
      <xdr:rowOff>160672</xdr:rowOff>
    </xdr:to>
    <xdr:sp macro="" textlink="">
      <xdr:nvSpPr>
        <xdr:cNvPr id="628" name="Line 327">
          <a:extLst>
            <a:ext uri="{FF2B5EF4-FFF2-40B4-BE49-F238E27FC236}">
              <a16:creationId xmlns:a16="http://schemas.microsoft.com/office/drawing/2014/main" id="{00000000-0008-0000-0A00-000074020000}"/>
            </a:ext>
          </a:extLst>
        </xdr:cNvPr>
        <xdr:cNvSpPr>
          <a:spLocks noChangeShapeType="1"/>
        </xdr:cNvSpPr>
      </xdr:nvSpPr>
      <xdr:spPr>
        <a:xfrm flipH="1">
          <a:off x="1849120" y="23495000"/>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100562</xdr:colOff>
      <xdr:row>139</xdr:row>
      <xdr:rowOff>64796</xdr:rowOff>
    </xdr:from>
    <xdr:to>
      <xdr:col>3</xdr:col>
      <xdr:colOff>375815</xdr:colOff>
      <xdr:row>141</xdr:row>
      <xdr:rowOff>27969</xdr:rowOff>
    </xdr:to>
    <xdr:sp macro="" textlink="">
      <xdr:nvSpPr>
        <xdr:cNvPr id="629" name="Line 327">
          <a:extLst>
            <a:ext uri="{FF2B5EF4-FFF2-40B4-BE49-F238E27FC236}">
              <a16:creationId xmlns:a16="http://schemas.microsoft.com/office/drawing/2014/main" id="{00000000-0008-0000-0A00-000075020000}"/>
            </a:ext>
          </a:extLst>
        </xdr:cNvPr>
        <xdr:cNvSpPr>
          <a:spLocks noChangeShapeType="1"/>
        </xdr:cNvSpPr>
      </xdr:nvSpPr>
      <xdr:spPr>
        <a:xfrm flipH="1">
          <a:off x="1884680" y="23553420"/>
          <a:ext cx="274955" cy="3187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187908</xdr:colOff>
      <xdr:row>139</xdr:row>
      <xdr:rowOff>110152</xdr:rowOff>
    </xdr:from>
    <xdr:to>
      <xdr:col>3</xdr:col>
      <xdr:colOff>454608</xdr:colOff>
      <xdr:row>141</xdr:row>
      <xdr:rowOff>86340</xdr:rowOff>
    </xdr:to>
    <xdr:sp macro="" textlink="">
      <xdr:nvSpPr>
        <xdr:cNvPr id="630" name="Line 327">
          <a:extLst>
            <a:ext uri="{FF2B5EF4-FFF2-40B4-BE49-F238E27FC236}">
              <a16:creationId xmlns:a16="http://schemas.microsoft.com/office/drawing/2014/main" id="{00000000-0008-0000-0A00-000076020000}"/>
            </a:ext>
          </a:extLst>
        </xdr:cNvPr>
        <xdr:cNvSpPr>
          <a:spLocks noChangeShapeType="1"/>
        </xdr:cNvSpPr>
      </xdr:nvSpPr>
      <xdr:spPr>
        <a:xfrm flipH="1">
          <a:off x="1971675" y="23598505"/>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3</xdr:col>
      <xdr:colOff>421174</xdr:colOff>
      <xdr:row>140</xdr:row>
      <xdr:rowOff>38878</xdr:rowOff>
    </xdr:from>
    <xdr:to>
      <xdr:col>3</xdr:col>
      <xdr:colOff>635000</xdr:colOff>
      <xdr:row>141</xdr:row>
      <xdr:rowOff>155510</xdr:rowOff>
    </xdr:to>
    <xdr:sp macro="" textlink="">
      <xdr:nvSpPr>
        <xdr:cNvPr id="631" name="Flowchart: Predefined Process 630">
          <a:extLst>
            <a:ext uri="{FF2B5EF4-FFF2-40B4-BE49-F238E27FC236}">
              <a16:creationId xmlns:a16="http://schemas.microsoft.com/office/drawing/2014/main" id="{00000000-0008-0000-0A00-000077020000}"/>
            </a:ext>
          </a:extLst>
        </xdr:cNvPr>
        <xdr:cNvSpPr/>
      </xdr:nvSpPr>
      <xdr:spPr>
        <a:xfrm>
          <a:off x="2205355" y="23705185"/>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5</xdr:col>
      <xdr:colOff>38878</xdr:colOff>
      <xdr:row>139</xdr:row>
      <xdr:rowOff>25918</xdr:rowOff>
    </xdr:from>
    <xdr:to>
      <xdr:col>5</xdr:col>
      <xdr:colOff>305578</xdr:colOff>
      <xdr:row>141</xdr:row>
      <xdr:rowOff>2106</xdr:rowOff>
    </xdr:to>
    <xdr:sp macro="" textlink="">
      <xdr:nvSpPr>
        <xdr:cNvPr id="632" name="Line 327">
          <a:extLst>
            <a:ext uri="{FF2B5EF4-FFF2-40B4-BE49-F238E27FC236}">
              <a16:creationId xmlns:a16="http://schemas.microsoft.com/office/drawing/2014/main" id="{00000000-0008-0000-0A00-000078020000}"/>
            </a:ext>
          </a:extLst>
        </xdr:cNvPr>
        <xdr:cNvSpPr>
          <a:spLocks noChangeShapeType="1"/>
        </xdr:cNvSpPr>
      </xdr:nvSpPr>
      <xdr:spPr>
        <a:xfrm flipH="1">
          <a:off x="3061335" y="23514050"/>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35768</xdr:colOff>
      <xdr:row>139</xdr:row>
      <xdr:rowOff>74644</xdr:rowOff>
    </xdr:from>
    <xdr:to>
      <xdr:col>5</xdr:col>
      <xdr:colOff>302468</xdr:colOff>
      <xdr:row>141</xdr:row>
      <xdr:rowOff>50832</xdr:rowOff>
    </xdr:to>
    <xdr:sp macro="" textlink="">
      <xdr:nvSpPr>
        <xdr:cNvPr id="633" name="Line 327">
          <a:extLst>
            <a:ext uri="{FF2B5EF4-FFF2-40B4-BE49-F238E27FC236}">
              <a16:creationId xmlns:a16="http://schemas.microsoft.com/office/drawing/2014/main" id="{00000000-0008-0000-0A00-000079020000}"/>
            </a:ext>
          </a:extLst>
        </xdr:cNvPr>
        <xdr:cNvSpPr>
          <a:spLocks noChangeShapeType="1"/>
        </xdr:cNvSpPr>
      </xdr:nvSpPr>
      <xdr:spPr>
        <a:xfrm flipH="1">
          <a:off x="3058160" y="23562945"/>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9</xdr:col>
      <xdr:colOff>149030</xdr:colOff>
      <xdr:row>140</xdr:row>
      <xdr:rowOff>0</xdr:rowOff>
    </xdr:from>
    <xdr:to>
      <xdr:col>9</xdr:col>
      <xdr:colOff>415730</xdr:colOff>
      <xdr:row>141</xdr:row>
      <xdr:rowOff>144657</xdr:rowOff>
    </xdr:to>
    <xdr:sp macro="" textlink="">
      <xdr:nvSpPr>
        <xdr:cNvPr id="634" name="Line 327">
          <a:extLst>
            <a:ext uri="{FF2B5EF4-FFF2-40B4-BE49-F238E27FC236}">
              <a16:creationId xmlns:a16="http://schemas.microsoft.com/office/drawing/2014/main" id="{00000000-0008-0000-0A00-00007A020000}"/>
            </a:ext>
          </a:extLst>
        </xdr:cNvPr>
        <xdr:cNvSpPr>
          <a:spLocks noChangeShapeType="1"/>
        </xdr:cNvSpPr>
      </xdr:nvSpPr>
      <xdr:spPr>
        <a:xfrm flipH="1">
          <a:off x="5177790" y="23666450"/>
          <a:ext cx="266700" cy="32194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15</xdr:col>
      <xdr:colOff>12959</xdr:colOff>
      <xdr:row>138</xdr:row>
      <xdr:rowOff>149031</xdr:rowOff>
    </xdr:from>
    <xdr:to>
      <xdr:col>15</xdr:col>
      <xdr:colOff>279659</xdr:colOff>
      <xdr:row>140</xdr:row>
      <xdr:rowOff>131699</xdr:rowOff>
    </xdr:to>
    <xdr:sp macro="" textlink="">
      <xdr:nvSpPr>
        <xdr:cNvPr id="635" name="Line 327">
          <a:extLst>
            <a:ext uri="{FF2B5EF4-FFF2-40B4-BE49-F238E27FC236}">
              <a16:creationId xmlns:a16="http://schemas.microsoft.com/office/drawing/2014/main" id="{00000000-0008-0000-0A00-00007B020000}"/>
            </a:ext>
          </a:extLst>
        </xdr:cNvPr>
        <xdr:cNvSpPr>
          <a:spLocks noChangeShapeType="1"/>
        </xdr:cNvSpPr>
      </xdr:nvSpPr>
      <xdr:spPr>
        <a:xfrm flipH="1">
          <a:off x="8051800" y="23468965"/>
          <a:ext cx="266700" cy="3289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15</xdr:col>
      <xdr:colOff>265663</xdr:colOff>
      <xdr:row>140</xdr:row>
      <xdr:rowOff>12959</xdr:rowOff>
    </xdr:from>
    <xdr:to>
      <xdr:col>15</xdr:col>
      <xdr:colOff>479489</xdr:colOff>
      <xdr:row>141</xdr:row>
      <xdr:rowOff>129591</xdr:rowOff>
    </xdr:to>
    <xdr:sp macro="" textlink="">
      <xdr:nvSpPr>
        <xdr:cNvPr id="636" name="Flowchart: Predefined Process 635">
          <a:extLst>
            <a:ext uri="{FF2B5EF4-FFF2-40B4-BE49-F238E27FC236}">
              <a16:creationId xmlns:a16="http://schemas.microsoft.com/office/drawing/2014/main" id="{00000000-0008-0000-0A00-00007C020000}"/>
            </a:ext>
          </a:extLst>
        </xdr:cNvPr>
        <xdr:cNvSpPr/>
      </xdr:nvSpPr>
      <xdr:spPr>
        <a:xfrm>
          <a:off x="8304530" y="23679150"/>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17</xdr:col>
      <xdr:colOff>213826</xdr:colOff>
      <xdr:row>140</xdr:row>
      <xdr:rowOff>51837</xdr:rowOff>
    </xdr:from>
    <xdr:to>
      <xdr:col>17</xdr:col>
      <xdr:colOff>427652</xdr:colOff>
      <xdr:row>142</xdr:row>
      <xdr:rowOff>0</xdr:rowOff>
    </xdr:to>
    <xdr:sp macro="" textlink="">
      <xdr:nvSpPr>
        <xdr:cNvPr id="637" name="Flowchart: Predefined Process 636">
          <a:extLst>
            <a:ext uri="{FF2B5EF4-FFF2-40B4-BE49-F238E27FC236}">
              <a16:creationId xmlns:a16="http://schemas.microsoft.com/office/drawing/2014/main" id="{00000000-0008-0000-0A00-00007D020000}"/>
            </a:ext>
          </a:extLst>
        </xdr:cNvPr>
        <xdr:cNvSpPr/>
      </xdr:nvSpPr>
      <xdr:spPr>
        <a:xfrm>
          <a:off x="9255760" y="23717885"/>
          <a:ext cx="213995" cy="3009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5</xdr:col>
      <xdr:colOff>246224</xdr:colOff>
      <xdr:row>147</xdr:row>
      <xdr:rowOff>97194</xdr:rowOff>
    </xdr:from>
    <xdr:to>
      <xdr:col>5</xdr:col>
      <xdr:colOff>460050</xdr:colOff>
      <xdr:row>149</xdr:row>
      <xdr:rowOff>45357</xdr:rowOff>
    </xdr:to>
    <xdr:sp macro="" textlink="">
      <xdr:nvSpPr>
        <xdr:cNvPr id="638" name="Flowchart: Predefined Process 637">
          <a:extLst>
            <a:ext uri="{FF2B5EF4-FFF2-40B4-BE49-F238E27FC236}">
              <a16:creationId xmlns:a16="http://schemas.microsoft.com/office/drawing/2014/main" id="{00000000-0008-0000-0A00-00007E020000}"/>
            </a:ext>
          </a:extLst>
        </xdr:cNvPr>
        <xdr:cNvSpPr/>
      </xdr:nvSpPr>
      <xdr:spPr>
        <a:xfrm>
          <a:off x="3268345" y="24925655"/>
          <a:ext cx="213995" cy="30353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21</xdr:col>
      <xdr:colOff>32398</xdr:colOff>
      <xdr:row>139</xdr:row>
      <xdr:rowOff>6479</xdr:rowOff>
    </xdr:from>
    <xdr:to>
      <xdr:col>21</xdr:col>
      <xdr:colOff>299098</xdr:colOff>
      <xdr:row>140</xdr:row>
      <xdr:rowOff>160671</xdr:rowOff>
    </xdr:to>
    <xdr:sp macro="" textlink="">
      <xdr:nvSpPr>
        <xdr:cNvPr id="639" name="Line 327">
          <a:extLst>
            <a:ext uri="{FF2B5EF4-FFF2-40B4-BE49-F238E27FC236}">
              <a16:creationId xmlns:a16="http://schemas.microsoft.com/office/drawing/2014/main" id="{00000000-0008-0000-0A00-00007F020000}"/>
            </a:ext>
          </a:extLst>
        </xdr:cNvPr>
        <xdr:cNvSpPr>
          <a:spLocks noChangeShapeType="1"/>
        </xdr:cNvSpPr>
      </xdr:nvSpPr>
      <xdr:spPr>
        <a:xfrm flipH="1">
          <a:off x="11081385" y="23495000"/>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9</xdr:col>
      <xdr:colOff>142551</xdr:colOff>
      <xdr:row>147</xdr:row>
      <xdr:rowOff>38877</xdr:rowOff>
    </xdr:from>
    <xdr:to>
      <xdr:col>9</xdr:col>
      <xdr:colOff>356377</xdr:colOff>
      <xdr:row>148</xdr:row>
      <xdr:rowOff>155510</xdr:rowOff>
    </xdr:to>
    <xdr:sp macro="" textlink="">
      <xdr:nvSpPr>
        <xdr:cNvPr id="640" name="Flowchart: Predefined Process 639">
          <a:extLst>
            <a:ext uri="{FF2B5EF4-FFF2-40B4-BE49-F238E27FC236}">
              <a16:creationId xmlns:a16="http://schemas.microsoft.com/office/drawing/2014/main" id="{00000000-0008-0000-0A00-000080020000}"/>
            </a:ext>
          </a:extLst>
        </xdr:cNvPr>
        <xdr:cNvSpPr/>
      </xdr:nvSpPr>
      <xdr:spPr>
        <a:xfrm>
          <a:off x="5171440" y="24867235"/>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7</xdr:col>
      <xdr:colOff>84235</xdr:colOff>
      <xdr:row>155</xdr:row>
      <xdr:rowOff>84235</xdr:rowOff>
    </xdr:from>
    <xdr:to>
      <xdr:col>7</xdr:col>
      <xdr:colOff>298061</xdr:colOff>
      <xdr:row>157</xdr:row>
      <xdr:rowOff>32398</xdr:rowOff>
    </xdr:to>
    <xdr:sp macro="" textlink="">
      <xdr:nvSpPr>
        <xdr:cNvPr id="641" name="Flowchart: Predefined Process 640">
          <a:extLst>
            <a:ext uri="{FF2B5EF4-FFF2-40B4-BE49-F238E27FC236}">
              <a16:creationId xmlns:a16="http://schemas.microsoft.com/office/drawing/2014/main" id="{00000000-0008-0000-0A00-000081020000}"/>
            </a:ext>
          </a:extLst>
        </xdr:cNvPr>
        <xdr:cNvSpPr/>
      </xdr:nvSpPr>
      <xdr:spPr>
        <a:xfrm>
          <a:off x="4109720" y="26252170"/>
          <a:ext cx="213995" cy="3041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9</xdr:col>
      <xdr:colOff>265663</xdr:colOff>
      <xdr:row>78</xdr:row>
      <xdr:rowOff>32398</xdr:rowOff>
    </xdr:from>
    <xdr:to>
      <xdr:col>9</xdr:col>
      <xdr:colOff>434132</xdr:colOff>
      <xdr:row>79</xdr:row>
      <xdr:rowOff>19439</xdr:rowOff>
    </xdr:to>
    <xdr:sp macro="" textlink="">
      <xdr:nvSpPr>
        <xdr:cNvPr id="685" name="Rectangle: Top Corners Snipped 684">
          <a:extLst>
            <a:ext uri="{FF2B5EF4-FFF2-40B4-BE49-F238E27FC236}">
              <a16:creationId xmlns:a16="http://schemas.microsoft.com/office/drawing/2014/main" id="{00000000-0008-0000-0A00-0000AD020000}"/>
            </a:ext>
          </a:extLst>
        </xdr:cNvPr>
        <xdr:cNvSpPr/>
      </xdr:nvSpPr>
      <xdr:spPr>
        <a:xfrm>
          <a:off x="5294630" y="13354685"/>
          <a:ext cx="168275" cy="164465"/>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21</xdr:col>
      <xdr:colOff>427653</xdr:colOff>
      <xdr:row>87</xdr:row>
      <xdr:rowOff>32398</xdr:rowOff>
    </xdr:from>
    <xdr:to>
      <xdr:col>21</xdr:col>
      <xdr:colOff>596122</xdr:colOff>
      <xdr:row>88</xdr:row>
      <xdr:rowOff>19439</xdr:rowOff>
    </xdr:to>
    <xdr:sp macro="" textlink="">
      <xdr:nvSpPr>
        <xdr:cNvPr id="686" name="Rectangle: Top Corners Snipped 685">
          <a:extLst>
            <a:ext uri="{FF2B5EF4-FFF2-40B4-BE49-F238E27FC236}">
              <a16:creationId xmlns:a16="http://schemas.microsoft.com/office/drawing/2014/main" id="{00000000-0008-0000-0A00-0000AE020000}"/>
            </a:ext>
          </a:extLst>
        </xdr:cNvPr>
        <xdr:cNvSpPr/>
      </xdr:nvSpPr>
      <xdr:spPr>
        <a:xfrm>
          <a:off x="11476355" y="14859635"/>
          <a:ext cx="168275" cy="164465"/>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2</a:t>
          </a:r>
        </a:p>
      </xdr:txBody>
    </xdr:sp>
    <xdr:clientData/>
  </xdr:twoCellAnchor>
  <xdr:twoCellAnchor>
    <xdr:from>
      <xdr:col>7</xdr:col>
      <xdr:colOff>311021</xdr:colOff>
      <xdr:row>96</xdr:row>
      <xdr:rowOff>36439</xdr:rowOff>
    </xdr:from>
    <xdr:to>
      <xdr:col>7</xdr:col>
      <xdr:colOff>479490</xdr:colOff>
      <xdr:row>97</xdr:row>
      <xdr:rowOff>23480</xdr:rowOff>
    </xdr:to>
    <xdr:sp macro="" textlink="">
      <xdr:nvSpPr>
        <xdr:cNvPr id="687" name="Rectangle: Top Corners Snipped 686">
          <a:extLst>
            <a:ext uri="{FF2B5EF4-FFF2-40B4-BE49-F238E27FC236}">
              <a16:creationId xmlns:a16="http://schemas.microsoft.com/office/drawing/2014/main" id="{00000000-0008-0000-0A00-0000AF020000}"/>
            </a:ext>
          </a:extLst>
        </xdr:cNvPr>
        <xdr:cNvSpPr/>
      </xdr:nvSpPr>
      <xdr:spPr>
        <a:xfrm>
          <a:off x="4336415" y="16362045"/>
          <a:ext cx="168910" cy="164465"/>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5</xdr:col>
      <xdr:colOff>285102</xdr:colOff>
      <xdr:row>140</xdr:row>
      <xdr:rowOff>71276</xdr:rowOff>
    </xdr:from>
    <xdr:to>
      <xdr:col>5</xdr:col>
      <xdr:colOff>453571</xdr:colOff>
      <xdr:row>141</xdr:row>
      <xdr:rowOff>58316</xdr:rowOff>
    </xdr:to>
    <xdr:sp macro="" textlink="">
      <xdr:nvSpPr>
        <xdr:cNvPr id="688" name="Rectangle: Top Corners Snipped 687">
          <a:extLst>
            <a:ext uri="{FF2B5EF4-FFF2-40B4-BE49-F238E27FC236}">
              <a16:creationId xmlns:a16="http://schemas.microsoft.com/office/drawing/2014/main" id="{00000000-0008-0000-0A00-0000B0020000}"/>
            </a:ext>
          </a:extLst>
        </xdr:cNvPr>
        <xdr:cNvSpPr/>
      </xdr:nvSpPr>
      <xdr:spPr>
        <a:xfrm>
          <a:off x="3307080" y="23737570"/>
          <a:ext cx="168910" cy="164465"/>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xdr:col>
      <xdr:colOff>220306</xdr:colOff>
      <xdr:row>441</xdr:row>
      <xdr:rowOff>0</xdr:rowOff>
    </xdr:from>
    <xdr:to>
      <xdr:col>1</xdr:col>
      <xdr:colOff>388775</xdr:colOff>
      <xdr:row>441</xdr:row>
      <xdr:rowOff>155510</xdr:rowOff>
    </xdr:to>
    <xdr:sp macro="" textlink="">
      <xdr:nvSpPr>
        <xdr:cNvPr id="689" name="Rectangle: Top Corners Snipped 688">
          <a:extLst>
            <a:ext uri="{FF2B5EF4-FFF2-40B4-BE49-F238E27FC236}">
              <a16:creationId xmlns:a16="http://schemas.microsoft.com/office/drawing/2014/main" id="{00000000-0008-0000-0A00-0000B1020000}"/>
            </a:ext>
          </a:extLst>
        </xdr:cNvPr>
        <xdr:cNvSpPr/>
      </xdr:nvSpPr>
      <xdr:spPr>
        <a:xfrm>
          <a:off x="861060" y="74120375"/>
          <a:ext cx="168910" cy="15494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xdr:col>
      <xdr:colOff>239745</xdr:colOff>
      <xdr:row>442</xdr:row>
      <xdr:rowOff>129592</xdr:rowOff>
    </xdr:from>
    <xdr:to>
      <xdr:col>1</xdr:col>
      <xdr:colOff>356378</xdr:colOff>
      <xdr:row>444</xdr:row>
      <xdr:rowOff>19439</xdr:rowOff>
    </xdr:to>
    <xdr:sp macro="" textlink="">
      <xdr:nvSpPr>
        <xdr:cNvPr id="690" name="Isosceles Triangle 689">
          <a:extLst>
            <a:ext uri="{FF2B5EF4-FFF2-40B4-BE49-F238E27FC236}">
              <a16:creationId xmlns:a16="http://schemas.microsoft.com/office/drawing/2014/main" id="{00000000-0008-0000-0A00-0000B2020000}"/>
            </a:ext>
          </a:extLst>
        </xdr:cNvPr>
        <xdr:cNvSpPr/>
      </xdr:nvSpPr>
      <xdr:spPr>
        <a:xfrm>
          <a:off x="880745" y="74427715"/>
          <a:ext cx="116840" cy="216535"/>
        </a:xfrm>
        <a:prstGeom prst="triangle">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3</xdr:col>
      <xdr:colOff>145911</xdr:colOff>
      <xdr:row>19</xdr:row>
      <xdr:rowOff>22807</xdr:rowOff>
    </xdr:from>
    <xdr:to>
      <xdr:col>3</xdr:col>
      <xdr:colOff>412611</xdr:colOff>
      <xdr:row>21</xdr:row>
      <xdr:rowOff>9848</xdr:rowOff>
    </xdr:to>
    <xdr:sp macro="" textlink="">
      <xdr:nvSpPr>
        <xdr:cNvPr id="691" name="Line 327">
          <a:extLst>
            <a:ext uri="{FF2B5EF4-FFF2-40B4-BE49-F238E27FC236}">
              <a16:creationId xmlns:a16="http://schemas.microsoft.com/office/drawing/2014/main" id="{00000000-0008-0000-0A00-0000B3020000}"/>
            </a:ext>
          </a:extLst>
        </xdr:cNvPr>
        <xdr:cNvSpPr>
          <a:spLocks noChangeShapeType="1"/>
        </xdr:cNvSpPr>
      </xdr:nvSpPr>
      <xdr:spPr>
        <a:xfrm flipH="1">
          <a:off x="1929765" y="3454400"/>
          <a:ext cx="266700" cy="34290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txBody>
        <a:bodyPr/>
        <a:lstStyle/>
        <a:p>
          <a:endParaRPr lang="en-IN"/>
        </a:p>
      </xdr:txBody>
    </xdr:sp>
    <xdr:clientData/>
  </xdr:twoCellAnchor>
  <xdr:twoCellAnchor>
    <xdr:from>
      <xdr:col>19</xdr:col>
      <xdr:colOff>58316</xdr:colOff>
      <xdr:row>43</xdr:row>
      <xdr:rowOff>25919</xdr:rowOff>
    </xdr:from>
    <xdr:to>
      <xdr:col>19</xdr:col>
      <xdr:colOff>325016</xdr:colOff>
      <xdr:row>45</xdr:row>
      <xdr:rowOff>12960</xdr:rowOff>
    </xdr:to>
    <xdr:sp macro="" textlink="">
      <xdr:nvSpPr>
        <xdr:cNvPr id="692" name="Line 327">
          <a:extLst>
            <a:ext uri="{FF2B5EF4-FFF2-40B4-BE49-F238E27FC236}">
              <a16:creationId xmlns:a16="http://schemas.microsoft.com/office/drawing/2014/main" id="{00000000-0008-0000-0A00-0000B4020000}"/>
            </a:ext>
          </a:extLst>
        </xdr:cNvPr>
        <xdr:cNvSpPr>
          <a:spLocks noChangeShapeType="1"/>
        </xdr:cNvSpPr>
      </xdr:nvSpPr>
      <xdr:spPr>
        <a:xfrm flipH="1">
          <a:off x="10103485" y="7483475"/>
          <a:ext cx="266700" cy="34290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txBody>
        <a:bodyPr/>
        <a:lstStyle/>
        <a:p>
          <a:endParaRPr lang="en-IN"/>
        </a:p>
      </xdr:txBody>
    </xdr:sp>
    <xdr:clientData/>
  </xdr:twoCellAnchor>
  <xdr:twoCellAnchor>
    <xdr:from>
      <xdr:col>21</xdr:col>
      <xdr:colOff>71276</xdr:colOff>
      <xdr:row>43</xdr:row>
      <xdr:rowOff>0</xdr:rowOff>
    </xdr:from>
    <xdr:to>
      <xdr:col>21</xdr:col>
      <xdr:colOff>337976</xdr:colOff>
      <xdr:row>44</xdr:row>
      <xdr:rowOff>155510</xdr:rowOff>
    </xdr:to>
    <xdr:sp macro="" textlink="">
      <xdr:nvSpPr>
        <xdr:cNvPr id="693" name="Line 327">
          <a:extLst>
            <a:ext uri="{FF2B5EF4-FFF2-40B4-BE49-F238E27FC236}">
              <a16:creationId xmlns:a16="http://schemas.microsoft.com/office/drawing/2014/main" id="{00000000-0008-0000-0A00-0000B5020000}"/>
            </a:ext>
          </a:extLst>
        </xdr:cNvPr>
        <xdr:cNvSpPr>
          <a:spLocks noChangeShapeType="1"/>
        </xdr:cNvSpPr>
      </xdr:nvSpPr>
      <xdr:spPr>
        <a:xfrm flipH="1">
          <a:off x="11120120" y="7458075"/>
          <a:ext cx="266700" cy="33274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txBody>
        <a:bodyPr/>
        <a:lstStyle/>
        <a:p>
          <a:endParaRPr lang="en-IN"/>
        </a:p>
      </xdr:txBody>
    </xdr:sp>
    <xdr:clientData/>
  </xdr:twoCellAnchor>
  <xdr:twoCellAnchor editAs="oneCell">
    <xdr:from>
      <xdr:col>21</xdr:col>
      <xdr:colOff>116632</xdr:colOff>
      <xdr:row>43</xdr:row>
      <xdr:rowOff>155511</xdr:rowOff>
    </xdr:from>
    <xdr:to>
      <xdr:col>21</xdr:col>
      <xdr:colOff>606036</xdr:colOff>
      <xdr:row>44</xdr:row>
      <xdr:rowOff>61243</xdr:rowOff>
    </xdr:to>
    <xdr:pic>
      <xdr:nvPicPr>
        <xdr:cNvPr id="694" name="Picture 13">
          <a:extLst>
            <a:ext uri="{FF2B5EF4-FFF2-40B4-BE49-F238E27FC236}">
              <a16:creationId xmlns:a16="http://schemas.microsoft.com/office/drawing/2014/main" id="{00000000-0008-0000-0A00-0000B602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1368405" y="7410450"/>
          <a:ext cx="83185" cy="48958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5</xdr:col>
      <xdr:colOff>134079</xdr:colOff>
      <xdr:row>51</xdr:row>
      <xdr:rowOff>109959</xdr:rowOff>
    </xdr:from>
    <xdr:to>
      <xdr:col>5</xdr:col>
      <xdr:colOff>400779</xdr:colOff>
      <xdr:row>53</xdr:row>
      <xdr:rowOff>97000</xdr:rowOff>
    </xdr:to>
    <xdr:sp macro="" textlink="">
      <xdr:nvSpPr>
        <xdr:cNvPr id="695" name="Line 327">
          <a:extLst>
            <a:ext uri="{FF2B5EF4-FFF2-40B4-BE49-F238E27FC236}">
              <a16:creationId xmlns:a16="http://schemas.microsoft.com/office/drawing/2014/main" id="{00000000-0008-0000-0A00-0000B7020000}"/>
            </a:ext>
          </a:extLst>
        </xdr:cNvPr>
        <xdr:cNvSpPr>
          <a:spLocks noChangeShapeType="1"/>
        </xdr:cNvSpPr>
      </xdr:nvSpPr>
      <xdr:spPr>
        <a:xfrm flipH="1">
          <a:off x="3156585" y="8907780"/>
          <a:ext cx="266700" cy="34226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txBody>
        <a:bodyPr/>
        <a:lstStyle/>
        <a:p>
          <a:endParaRPr lang="en-IN"/>
        </a:p>
      </xdr:txBody>
    </xdr:sp>
    <xdr:clientData/>
  </xdr:twoCellAnchor>
  <xdr:twoCellAnchor>
    <xdr:from>
      <xdr:col>5</xdr:col>
      <xdr:colOff>66173</xdr:colOff>
      <xdr:row>51</xdr:row>
      <xdr:rowOff>35573</xdr:rowOff>
    </xdr:from>
    <xdr:to>
      <xdr:col>5</xdr:col>
      <xdr:colOff>332873</xdr:colOff>
      <xdr:row>53</xdr:row>
      <xdr:rowOff>22614</xdr:rowOff>
    </xdr:to>
    <xdr:sp macro="" textlink="">
      <xdr:nvSpPr>
        <xdr:cNvPr id="696" name="Line 327">
          <a:extLst>
            <a:ext uri="{FF2B5EF4-FFF2-40B4-BE49-F238E27FC236}">
              <a16:creationId xmlns:a16="http://schemas.microsoft.com/office/drawing/2014/main" id="{00000000-0008-0000-0A00-0000B8020000}"/>
            </a:ext>
          </a:extLst>
        </xdr:cNvPr>
        <xdr:cNvSpPr>
          <a:spLocks noChangeShapeType="1"/>
        </xdr:cNvSpPr>
      </xdr:nvSpPr>
      <xdr:spPr>
        <a:xfrm flipH="1">
          <a:off x="3088640" y="8833485"/>
          <a:ext cx="266700" cy="34226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txBody>
        <a:bodyPr/>
        <a:lstStyle/>
        <a:p>
          <a:endParaRPr lang="en-IN"/>
        </a:p>
      </xdr:txBody>
    </xdr:sp>
    <xdr:clientData/>
  </xdr:twoCellAnchor>
  <xdr:twoCellAnchor>
    <xdr:from>
      <xdr:col>7</xdr:col>
      <xdr:colOff>97193</xdr:colOff>
      <xdr:row>51</xdr:row>
      <xdr:rowOff>19439</xdr:rowOff>
    </xdr:from>
    <xdr:to>
      <xdr:col>7</xdr:col>
      <xdr:colOff>363893</xdr:colOff>
      <xdr:row>53</xdr:row>
      <xdr:rowOff>6480</xdr:rowOff>
    </xdr:to>
    <xdr:sp macro="" textlink="">
      <xdr:nvSpPr>
        <xdr:cNvPr id="697" name="Line 327">
          <a:extLst>
            <a:ext uri="{FF2B5EF4-FFF2-40B4-BE49-F238E27FC236}">
              <a16:creationId xmlns:a16="http://schemas.microsoft.com/office/drawing/2014/main" id="{00000000-0008-0000-0A00-0000B9020000}"/>
            </a:ext>
          </a:extLst>
        </xdr:cNvPr>
        <xdr:cNvSpPr>
          <a:spLocks noChangeShapeType="1"/>
        </xdr:cNvSpPr>
      </xdr:nvSpPr>
      <xdr:spPr>
        <a:xfrm flipH="1">
          <a:off x="4123055" y="8816975"/>
          <a:ext cx="266700" cy="34290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txBody>
        <a:bodyPr/>
        <a:lstStyle/>
        <a:p>
          <a:endParaRPr lang="en-IN"/>
        </a:p>
      </xdr:txBody>
    </xdr:sp>
    <xdr:clientData/>
  </xdr:twoCellAnchor>
  <xdr:twoCellAnchor>
    <xdr:from>
      <xdr:col>9</xdr:col>
      <xdr:colOff>56535</xdr:colOff>
      <xdr:row>51</xdr:row>
      <xdr:rowOff>23812</xdr:rowOff>
    </xdr:from>
    <xdr:to>
      <xdr:col>9</xdr:col>
      <xdr:colOff>323235</xdr:colOff>
      <xdr:row>53</xdr:row>
      <xdr:rowOff>10853</xdr:rowOff>
    </xdr:to>
    <xdr:sp macro="" textlink="">
      <xdr:nvSpPr>
        <xdr:cNvPr id="698" name="Line 327">
          <a:extLst>
            <a:ext uri="{FF2B5EF4-FFF2-40B4-BE49-F238E27FC236}">
              <a16:creationId xmlns:a16="http://schemas.microsoft.com/office/drawing/2014/main" id="{00000000-0008-0000-0A00-0000BA020000}"/>
            </a:ext>
          </a:extLst>
        </xdr:cNvPr>
        <xdr:cNvSpPr>
          <a:spLocks noChangeShapeType="1"/>
        </xdr:cNvSpPr>
      </xdr:nvSpPr>
      <xdr:spPr>
        <a:xfrm flipH="1">
          <a:off x="5085715" y="8821420"/>
          <a:ext cx="266700" cy="34290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txBody>
        <a:bodyPr/>
        <a:lstStyle/>
        <a:p>
          <a:endParaRPr lang="en-IN"/>
        </a:p>
      </xdr:txBody>
    </xdr:sp>
    <xdr:clientData/>
  </xdr:twoCellAnchor>
  <xdr:twoCellAnchor>
    <xdr:from>
      <xdr:col>11</xdr:col>
      <xdr:colOff>77755</xdr:colOff>
      <xdr:row>51</xdr:row>
      <xdr:rowOff>25918</xdr:rowOff>
    </xdr:from>
    <xdr:to>
      <xdr:col>11</xdr:col>
      <xdr:colOff>344455</xdr:colOff>
      <xdr:row>53</xdr:row>
      <xdr:rowOff>12959</xdr:rowOff>
    </xdr:to>
    <xdr:sp macro="" textlink="">
      <xdr:nvSpPr>
        <xdr:cNvPr id="699" name="Line 327">
          <a:extLst>
            <a:ext uri="{FF2B5EF4-FFF2-40B4-BE49-F238E27FC236}">
              <a16:creationId xmlns:a16="http://schemas.microsoft.com/office/drawing/2014/main" id="{00000000-0008-0000-0A00-0000BB020000}"/>
            </a:ext>
          </a:extLst>
        </xdr:cNvPr>
        <xdr:cNvSpPr>
          <a:spLocks noChangeShapeType="1"/>
        </xdr:cNvSpPr>
      </xdr:nvSpPr>
      <xdr:spPr>
        <a:xfrm flipH="1">
          <a:off x="6109970" y="8823325"/>
          <a:ext cx="266700" cy="34290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txBody>
        <a:bodyPr/>
        <a:lstStyle/>
        <a:p>
          <a:endParaRPr lang="en-IN"/>
        </a:p>
      </xdr:txBody>
    </xdr:sp>
    <xdr:clientData/>
  </xdr:twoCellAnchor>
  <xdr:twoCellAnchor>
    <xdr:from>
      <xdr:col>19</xdr:col>
      <xdr:colOff>144980</xdr:colOff>
      <xdr:row>51</xdr:row>
      <xdr:rowOff>37825</xdr:rowOff>
    </xdr:from>
    <xdr:to>
      <xdr:col>19</xdr:col>
      <xdr:colOff>411680</xdr:colOff>
      <xdr:row>53</xdr:row>
      <xdr:rowOff>24866</xdr:rowOff>
    </xdr:to>
    <xdr:sp macro="" textlink="">
      <xdr:nvSpPr>
        <xdr:cNvPr id="700" name="Line 327">
          <a:extLst>
            <a:ext uri="{FF2B5EF4-FFF2-40B4-BE49-F238E27FC236}">
              <a16:creationId xmlns:a16="http://schemas.microsoft.com/office/drawing/2014/main" id="{00000000-0008-0000-0A00-0000BC020000}"/>
            </a:ext>
          </a:extLst>
        </xdr:cNvPr>
        <xdr:cNvSpPr>
          <a:spLocks noChangeShapeType="1"/>
        </xdr:cNvSpPr>
      </xdr:nvSpPr>
      <xdr:spPr>
        <a:xfrm flipH="1">
          <a:off x="10190480" y="8835390"/>
          <a:ext cx="266700" cy="34290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txBody>
        <a:bodyPr/>
        <a:lstStyle/>
        <a:p>
          <a:endParaRPr lang="en-IN"/>
        </a:p>
      </xdr:txBody>
    </xdr:sp>
    <xdr:clientData/>
  </xdr:twoCellAnchor>
  <xdr:twoCellAnchor>
    <xdr:from>
      <xdr:col>3</xdr:col>
      <xdr:colOff>0</xdr:colOff>
      <xdr:row>59</xdr:row>
      <xdr:rowOff>0</xdr:rowOff>
    </xdr:from>
    <xdr:to>
      <xdr:col>3</xdr:col>
      <xdr:colOff>266700</xdr:colOff>
      <xdr:row>60</xdr:row>
      <xdr:rowOff>155510</xdr:rowOff>
    </xdr:to>
    <xdr:sp macro="" textlink="">
      <xdr:nvSpPr>
        <xdr:cNvPr id="701" name="Line 327">
          <a:extLst>
            <a:ext uri="{FF2B5EF4-FFF2-40B4-BE49-F238E27FC236}">
              <a16:creationId xmlns:a16="http://schemas.microsoft.com/office/drawing/2014/main" id="{00000000-0008-0000-0A00-0000BD020000}"/>
            </a:ext>
          </a:extLst>
        </xdr:cNvPr>
        <xdr:cNvSpPr>
          <a:spLocks noChangeShapeType="1"/>
        </xdr:cNvSpPr>
      </xdr:nvSpPr>
      <xdr:spPr>
        <a:xfrm flipH="1">
          <a:off x="1784350" y="10147300"/>
          <a:ext cx="266700" cy="33274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txBody>
        <a:bodyPr/>
        <a:lstStyle/>
        <a:p>
          <a:endParaRPr lang="en-IN"/>
        </a:p>
      </xdr:txBody>
    </xdr:sp>
    <xdr:clientData/>
  </xdr:twoCellAnchor>
  <xdr:twoCellAnchor>
    <xdr:from>
      <xdr:col>3</xdr:col>
      <xdr:colOff>414696</xdr:colOff>
      <xdr:row>52</xdr:row>
      <xdr:rowOff>19440</xdr:rowOff>
    </xdr:from>
    <xdr:to>
      <xdr:col>3</xdr:col>
      <xdr:colOff>609082</xdr:colOff>
      <xdr:row>52</xdr:row>
      <xdr:rowOff>123112</xdr:rowOff>
    </xdr:to>
    <xdr:sp macro="" textlink="">
      <xdr:nvSpPr>
        <xdr:cNvPr id="702" name="Flowchart: Decision 701">
          <a:extLst>
            <a:ext uri="{FF2B5EF4-FFF2-40B4-BE49-F238E27FC236}">
              <a16:creationId xmlns:a16="http://schemas.microsoft.com/office/drawing/2014/main" id="{00000000-0008-0000-0A00-0000BE020000}"/>
            </a:ext>
          </a:extLst>
        </xdr:cNvPr>
        <xdr:cNvSpPr/>
      </xdr:nvSpPr>
      <xdr:spPr>
        <a:xfrm>
          <a:off x="2199005" y="8994775"/>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xdr:col>
      <xdr:colOff>220306</xdr:colOff>
      <xdr:row>445</xdr:row>
      <xdr:rowOff>38877</xdr:rowOff>
    </xdr:from>
    <xdr:to>
      <xdr:col>1</xdr:col>
      <xdr:colOff>414692</xdr:colOff>
      <xdr:row>445</xdr:row>
      <xdr:rowOff>142549</xdr:rowOff>
    </xdr:to>
    <xdr:sp macro="" textlink="">
      <xdr:nvSpPr>
        <xdr:cNvPr id="705" name="Flowchart: Decision 704">
          <a:extLst>
            <a:ext uri="{FF2B5EF4-FFF2-40B4-BE49-F238E27FC236}">
              <a16:creationId xmlns:a16="http://schemas.microsoft.com/office/drawing/2014/main" id="{00000000-0008-0000-0A00-0000C1020000}"/>
            </a:ext>
          </a:extLst>
        </xdr:cNvPr>
        <xdr:cNvSpPr/>
      </xdr:nvSpPr>
      <xdr:spPr>
        <a:xfrm>
          <a:off x="861060" y="74822685"/>
          <a:ext cx="194945"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xdr:col>
      <xdr:colOff>259183</xdr:colOff>
      <xdr:row>447</xdr:row>
      <xdr:rowOff>32398</xdr:rowOff>
    </xdr:from>
    <xdr:to>
      <xdr:col>1</xdr:col>
      <xdr:colOff>414694</xdr:colOff>
      <xdr:row>447</xdr:row>
      <xdr:rowOff>155511</xdr:rowOff>
    </xdr:to>
    <xdr:sp macro="" textlink="">
      <xdr:nvSpPr>
        <xdr:cNvPr id="706" name="Oval 705">
          <a:extLst>
            <a:ext uri="{FF2B5EF4-FFF2-40B4-BE49-F238E27FC236}">
              <a16:creationId xmlns:a16="http://schemas.microsoft.com/office/drawing/2014/main" id="{00000000-0008-0000-0A00-0000C2020000}"/>
            </a:ext>
          </a:extLst>
        </xdr:cNvPr>
        <xdr:cNvSpPr/>
      </xdr:nvSpPr>
      <xdr:spPr>
        <a:xfrm>
          <a:off x="900430" y="75133835"/>
          <a:ext cx="155575" cy="122555"/>
        </a:xfrm>
        <a:prstGeom prst="ellipse">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13</xdr:col>
      <xdr:colOff>45358</xdr:colOff>
      <xdr:row>133</xdr:row>
      <xdr:rowOff>0</xdr:rowOff>
    </xdr:from>
    <xdr:to>
      <xdr:col>13</xdr:col>
      <xdr:colOff>200869</xdr:colOff>
      <xdr:row>133</xdr:row>
      <xdr:rowOff>123113</xdr:rowOff>
    </xdr:to>
    <xdr:sp macro="" textlink="">
      <xdr:nvSpPr>
        <xdr:cNvPr id="708" name="Oval 707">
          <a:extLst>
            <a:ext uri="{FF2B5EF4-FFF2-40B4-BE49-F238E27FC236}">
              <a16:creationId xmlns:a16="http://schemas.microsoft.com/office/drawing/2014/main" id="{00000000-0008-0000-0A00-0000C4020000}"/>
            </a:ext>
          </a:extLst>
        </xdr:cNvPr>
        <xdr:cNvSpPr/>
      </xdr:nvSpPr>
      <xdr:spPr>
        <a:xfrm>
          <a:off x="7080885" y="22504400"/>
          <a:ext cx="155575" cy="122555"/>
        </a:xfrm>
        <a:prstGeom prst="ellipse">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21</xdr:col>
      <xdr:colOff>32398</xdr:colOff>
      <xdr:row>85</xdr:row>
      <xdr:rowOff>155510</xdr:rowOff>
    </xdr:from>
    <xdr:to>
      <xdr:col>21</xdr:col>
      <xdr:colOff>187909</xdr:colOff>
      <xdr:row>86</xdr:row>
      <xdr:rowOff>116633</xdr:rowOff>
    </xdr:to>
    <xdr:sp macro="" textlink="">
      <xdr:nvSpPr>
        <xdr:cNvPr id="709" name="Oval 708">
          <a:extLst>
            <a:ext uri="{FF2B5EF4-FFF2-40B4-BE49-F238E27FC236}">
              <a16:creationId xmlns:a16="http://schemas.microsoft.com/office/drawing/2014/main" id="{00000000-0008-0000-0A00-0000C5020000}"/>
            </a:ext>
          </a:extLst>
        </xdr:cNvPr>
        <xdr:cNvSpPr/>
      </xdr:nvSpPr>
      <xdr:spPr>
        <a:xfrm>
          <a:off x="11081385" y="14636115"/>
          <a:ext cx="154940" cy="129540"/>
        </a:xfrm>
        <a:prstGeom prst="ellipse">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19</xdr:col>
      <xdr:colOff>268102</xdr:colOff>
      <xdr:row>105</xdr:row>
      <xdr:rowOff>148124</xdr:rowOff>
    </xdr:from>
    <xdr:to>
      <xdr:col>19</xdr:col>
      <xdr:colOff>488408</xdr:colOff>
      <xdr:row>106</xdr:row>
      <xdr:rowOff>135165</xdr:rowOff>
    </xdr:to>
    <xdr:sp macro="" textlink="">
      <xdr:nvSpPr>
        <xdr:cNvPr id="710" name="Arrow: Left-Right-Up 709">
          <a:extLst>
            <a:ext uri="{FF2B5EF4-FFF2-40B4-BE49-F238E27FC236}">
              <a16:creationId xmlns:a16="http://schemas.microsoft.com/office/drawing/2014/main" id="{00000000-0008-0000-0A00-0000C6020000}"/>
            </a:ext>
          </a:extLst>
        </xdr:cNvPr>
        <xdr:cNvSpPr/>
      </xdr:nvSpPr>
      <xdr:spPr>
        <a:xfrm>
          <a:off x="10313670" y="17978755"/>
          <a:ext cx="220345" cy="164465"/>
        </a:xfrm>
        <a:prstGeom prst="leftRightUpArrow">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19</xdr:col>
      <xdr:colOff>110153</xdr:colOff>
      <xdr:row>131</xdr:row>
      <xdr:rowOff>84235</xdr:rowOff>
    </xdr:from>
    <xdr:to>
      <xdr:col>19</xdr:col>
      <xdr:colOff>330459</xdr:colOff>
      <xdr:row>132</xdr:row>
      <xdr:rowOff>71276</xdr:rowOff>
    </xdr:to>
    <xdr:sp macro="" textlink="">
      <xdr:nvSpPr>
        <xdr:cNvPr id="711" name="Arrow: Left-Right-Up 710">
          <a:extLst>
            <a:ext uri="{FF2B5EF4-FFF2-40B4-BE49-F238E27FC236}">
              <a16:creationId xmlns:a16="http://schemas.microsoft.com/office/drawing/2014/main" id="{00000000-0008-0000-0A00-0000C7020000}"/>
            </a:ext>
          </a:extLst>
        </xdr:cNvPr>
        <xdr:cNvSpPr/>
      </xdr:nvSpPr>
      <xdr:spPr>
        <a:xfrm>
          <a:off x="10155555" y="22232620"/>
          <a:ext cx="220345" cy="165100"/>
        </a:xfrm>
        <a:prstGeom prst="leftRightUpArrow">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xdr:col>
      <xdr:colOff>252704</xdr:colOff>
      <xdr:row>448</xdr:row>
      <xdr:rowOff>149031</xdr:rowOff>
    </xdr:from>
    <xdr:to>
      <xdr:col>1</xdr:col>
      <xdr:colOff>473010</xdr:colOff>
      <xdr:row>449</xdr:row>
      <xdr:rowOff>142551</xdr:rowOff>
    </xdr:to>
    <xdr:sp macro="" textlink="">
      <xdr:nvSpPr>
        <xdr:cNvPr id="712" name="Arrow: Left-Right-Up 711">
          <a:extLst>
            <a:ext uri="{FF2B5EF4-FFF2-40B4-BE49-F238E27FC236}">
              <a16:creationId xmlns:a16="http://schemas.microsoft.com/office/drawing/2014/main" id="{00000000-0008-0000-0A00-0000C8020000}"/>
            </a:ext>
          </a:extLst>
        </xdr:cNvPr>
        <xdr:cNvSpPr/>
      </xdr:nvSpPr>
      <xdr:spPr>
        <a:xfrm>
          <a:off x="893445" y="75408790"/>
          <a:ext cx="220345" cy="152400"/>
        </a:xfrm>
        <a:prstGeom prst="leftRightUpArrow">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8</xdr:col>
      <xdr:colOff>103674</xdr:colOff>
      <xdr:row>444</xdr:row>
      <xdr:rowOff>58316</xdr:rowOff>
    </xdr:from>
    <xdr:to>
      <xdr:col>8</xdr:col>
      <xdr:colOff>370374</xdr:colOff>
      <xdr:row>446</xdr:row>
      <xdr:rowOff>58317</xdr:rowOff>
    </xdr:to>
    <xdr:sp macro="" textlink="">
      <xdr:nvSpPr>
        <xdr:cNvPr id="713" name="Line 327">
          <a:extLst>
            <a:ext uri="{FF2B5EF4-FFF2-40B4-BE49-F238E27FC236}">
              <a16:creationId xmlns:a16="http://schemas.microsoft.com/office/drawing/2014/main" id="{00000000-0008-0000-0A00-0000C9020000}"/>
            </a:ext>
          </a:extLst>
        </xdr:cNvPr>
        <xdr:cNvSpPr>
          <a:spLocks noChangeShapeType="1"/>
        </xdr:cNvSpPr>
      </xdr:nvSpPr>
      <xdr:spPr>
        <a:xfrm flipH="1">
          <a:off x="4631055" y="74682985"/>
          <a:ext cx="266700" cy="31750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8</xdr:col>
      <xdr:colOff>129592</xdr:colOff>
      <xdr:row>445</xdr:row>
      <xdr:rowOff>58317</xdr:rowOff>
    </xdr:from>
    <xdr:to>
      <xdr:col>8</xdr:col>
      <xdr:colOff>395255</xdr:colOff>
      <xdr:row>447</xdr:row>
      <xdr:rowOff>64796</xdr:rowOff>
    </xdr:to>
    <xdr:sp macro="" textlink="">
      <xdr:nvSpPr>
        <xdr:cNvPr id="714" name="Line 327">
          <a:extLst>
            <a:ext uri="{FF2B5EF4-FFF2-40B4-BE49-F238E27FC236}">
              <a16:creationId xmlns:a16="http://schemas.microsoft.com/office/drawing/2014/main" id="{00000000-0008-0000-0A00-0000CA020000}"/>
            </a:ext>
          </a:extLst>
        </xdr:cNvPr>
        <xdr:cNvSpPr>
          <a:spLocks noChangeShapeType="1"/>
        </xdr:cNvSpPr>
      </xdr:nvSpPr>
      <xdr:spPr>
        <a:xfrm flipH="1">
          <a:off x="4657090" y="74841735"/>
          <a:ext cx="265430" cy="324485"/>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9</xdr:col>
      <xdr:colOff>157025</xdr:colOff>
      <xdr:row>11</xdr:row>
      <xdr:rowOff>22344</xdr:rowOff>
    </xdr:from>
    <xdr:to>
      <xdr:col>9</xdr:col>
      <xdr:colOff>422688</xdr:colOff>
      <xdr:row>13</xdr:row>
      <xdr:rowOff>1511</xdr:rowOff>
    </xdr:to>
    <xdr:sp macro="" textlink="">
      <xdr:nvSpPr>
        <xdr:cNvPr id="715" name="Line 327">
          <a:extLst>
            <a:ext uri="{FF2B5EF4-FFF2-40B4-BE49-F238E27FC236}">
              <a16:creationId xmlns:a16="http://schemas.microsoft.com/office/drawing/2014/main" id="{00000000-0008-0000-0A00-0000CB020000}"/>
            </a:ext>
          </a:extLst>
        </xdr:cNvPr>
        <xdr:cNvSpPr>
          <a:spLocks noChangeShapeType="1"/>
        </xdr:cNvSpPr>
      </xdr:nvSpPr>
      <xdr:spPr>
        <a:xfrm flipH="1">
          <a:off x="5186045" y="2114550"/>
          <a:ext cx="265430" cy="334645"/>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9</xdr:col>
      <xdr:colOff>43135</xdr:colOff>
      <xdr:row>10</xdr:row>
      <xdr:rowOff>147432</xdr:rowOff>
    </xdr:from>
    <xdr:to>
      <xdr:col>9</xdr:col>
      <xdr:colOff>308798</xdr:colOff>
      <xdr:row>12</xdr:row>
      <xdr:rowOff>133427</xdr:rowOff>
    </xdr:to>
    <xdr:sp macro="" textlink="">
      <xdr:nvSpPr>
        <xdr:cNvPr id="716" name="Line 327">
          <a:extLst>
            <a:ext uri="{FF2B5EF4-FFF2-40B4-BE49-F238E27FC236}">
              <a16:creationId xmlns:a16="http://schemas.microsoft.com/office/drawing/2014/main" id="{00000000-0008-0000-0A00-0000CC020000}"/>
            </a:ext>
          </a:extLst>
        </xdr:cNvPr>
        <xdr:cNvSpPr>
          <a:spLocks noChangeShapeType="1"/>
        </xdr:cNvSpPr>
      </xdr:nvSpPr>
      <xdr:spPr>
        <a:xfrm flipH="1">
          <a:off x="5071745" y="2071370"/>
          <a:ext cx="266065" cy="332105"/>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3</xdr:col>
      <xdr:colOff>348226</xdr:colOff>
      <xdr:row>19</xdr:row>
      <xdr:rowOff>61451</xdr:rowOff>
    </xdr:from>
    <xdr:to>
      <xdr:col>3</xdr:col>
      <xdr:colOff>613889</xdr:colOff>
      <xdr:row>21</xdr:row>
      <xdr:rowOff>40619</xdr:rowOff>
    </xdr:to>
    <xdr:sp macro="" textlink="">
      <xdr:nvSpPr>
        <xdr:cNvPr id="717" name="Line 327">
          <a:extLst>
            <a:ext uri="{FF2B5EF4-FFF2-40B4-BE49-F238E27FC236}">
              <a16:creationId xmlns:a16="http://schemas.microsoft.com/office/drawing/2014/main" id="{00000000-0008-0000-0A00-0000CD020000}"/>
            </a:ext>
          </a:extLst>
        </xdr:cNvPr>
        <xdr:cNvSpPr>
          <a:spLocks noChangeShapeType="1"/>
        </xdr:cNvSpPr>
      </xdr:nvSpPr>
      <xdr:spPr>
        <a:xfrm flipH="1">
          <a:off x="2132330" y="3493135"/>
          <a:ext cx="265430" cy="334645"/>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19</xdr:col>
      <xdr:colOff>211667</xdr:colOff>
      <xdr:row>51</xdr:row>
      <xdr:rowOff>95591</xdr:rowOff>
    </xdr:from>
    <xdr:to>
      <xdr:col>19</xdr:col>
      <xdr:colOff>477330</xdr:colOff>
      <xdr:row>53</xdr:row>
      <xdr:rowOff>74759</xdr:rowOff>
    </xdr:to>
    <xdr:sp macro="" textlink="">
      <xdr:nvSpPr>
        <xdr:cNvPr id="718" name="Line 327">
          <a:extLst>
            <a:ext uri="{FF2B5EF4-FFF2-40B4-BE49-F238E27FC236}">
              <a16:creationId xmlns:a16="http://schemas.microsoft.com/office/drawing/2014/main" id="{00000000-0008-0000-0A00-0000CE020000}"/>
            </a:ext>
          </a:extLst>
        </xdr:cNvPr>
        <xdr:cNvSpPr>
          <a:spLocks noChangeShapeType="1"/>
        </xdr:cNvSpPr>
      </xdr:nvSpPr>
      <xdr:spPr>
        <a:xfrm flipH="1">
          <a:off x="10257155" y="8893175"/>
          <a:ext cx="265430" cy="334645"/>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11</xdr:col>
      <xdr:colOff>150215</xdr:colOff>
      <xdr:row>77</xdr:row>
      <xdr:rowOff>122903</xdr:rowOff>
    </xdr:from>
    <xdr:to>
      <xdr:col>11</xdr:col>
      <xdr:colOff>415878</xdr:colOff>
      <xdr:row>79</xdr:row>
      <xdr:rowOff>102070</xdr:rowOff>
    </xdr:to>
    <xdr:sp macro="" textlink="">
      <xdr:nvSpPr>
        <xdr:cNvPr id="719" name="Line 327">
          <a:extLst>
            <a:ext uri="{FF2B5EF4-FFF2-40B4-BE49-F238E27FC236}">
              <a16:creationId xmlns:a16="http://schemas.microsoft.com/office/drawing/2014/main" id="{00000000-0008-0000-0A00-0000CF020000}"/>
            </a:ext>
          </a:extLst>
        </xdr:cNvPr>
        <xdr:cNvSpPr>
          <a:spLocks noChangeShapeType="1"/>
        </xdr:cNvSpPr>
      </xdr:nvSpPr>
      <xdr:spPr>
        <a:xfrm flipH="1">
          <a:off x="6182360" y="13267055"/>
          <a:ext cx="265430" cy="334645"/>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7</xdr:col>
      <xdr:colOff>47796</xdr:colOff>
      <xdr:row>96</xdr:row>
      <xdr:rowOff>102420</xdr:rowOff>
    </xdr:from>
    <xdr:to>
      <xdr:col>7</xdr:col>
      <xdr:colOff>313459</xdr:colOff>
      <xdr:row>98</xdr:row>
      <xdr:rowOff>81587</xdr:rowOff>
    </xdr:to>
    <xdr:sp macro="" textlink="">
      <xdr:nvSpPr>
        <xdr:cNvPr id="720" name="Line 327">
          <a:extLst>
            <a:ext uri="{FF2B5EF4-FFF2-40B4-BE49-F238E27FC236}">
              <a16:creationId xmlns:a16="http://schemas.microsoft.com/office/drawing/2014/main" id="{00000000-0008-0000-0A00-0000D0020000}"/>
            </a:ext>
          </a:extLst>
        </xdr:cNvPr>
        <xdr:cNvSpPr>
          <a:spLocks noChangeShapeType="1"/>
        </xdr:cNvSpPr>
      </xdr:nvSpPr>
      <xdr:spPr>
        <a:xfrm flipH="1">
          <a:off x="4073525" y="16428085"/>
          <a:ext cx="265430" cy="331470"/>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19</xdr:col>
      <xdr:colOff>102420</xdr:colOff>
      <xdr:row>104</xdr:row>
      <xdr:rowOff>102420</xdr:rowOff>
    </xdr:from>
    <xdr:to>
      <xdr:col>19</xdr:col>
      <xdr:colOff>368083</xdr:colOff>
      <xdr:row>106</xdr:row>
      <xdr:rowOff>81587</xdr:rowOff>
    </xdr:to>
    <xdr:sp macro="" textlink="">
      <xdr:nvSpPr>
        <xdr:cNvPr id="721" name="Line 327">
          <a:extLst>
            <a:ext uri="{FF2B5EF4-FFF2-40B4-BE49-F238E27FC236}">
              <a16:creationId xmlns:a16="http://schemas.microsoft.com/office/drawing/2014/main" id="{00000000-0008-0000-0A00-0000D1020000}"/>
            </a:ext>
          </a:extLst>
        </xdr:cNvPr>
        <xdr:cNvSpPr>
          <a:spLocks noChangeShapeType="1"/>
        </xdr:cNvSpPr>
      </xdr:nvSpPr>
      <xdr:spPr>
        <a:xfrm flipH="1">
          <a:off x="10147935" y="17755235"/>
          <a:ext cx="265430" cy="334645"/>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19</xdr:col>
      <xdr:colOff>166056</xdr:colOff>
      <xdr:row>104</xdr:row>
      <xdr:rowOff>159228</xdr:rowOff>
    </xdr:from>
    <xdr:to>
      <xdr:col>19</xdr:col>
      <xdr:colOff>431719</xdr:colOff>
      <xdr:row>106</xdr:row>
      <xdr:rowOff>138395</xdr:rowOff>
    </xdr:to>
    <xdr:sp macro="" textlink="">
      <xdr:nvSpPr>
        <xdr:cNvPr id="722" name="Line 327">
          <a:extLst>
            <a:ext uri="{FF2B5EF4-FFF2-40B4-BE49-F238E27FC236}">
              <a16:creationId xmlns:a16="http://schemas.microsoft.com/office/drawing/2014/main" id="{00000000-0008-0000-0A00-0000D2020000}"/>
            </a:ext>
          </a:extLst>
        </xdr:cNvPr>
        <xdr:cNvSpPr>
          <a:spLocks noChangeShapeType="1"/>
        </xdr:cNvSpPr>
      </xdr:nvSpPr>
      <xdr:spPr>
        <a:xfrm flipH="1">
          <a:off x="10211435" y="17811750"/>
          <a:ext cx="265430" cy="334645"/>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19</xdr:col>
      <xdr:colOff>34140</xdr:colOff>
      <xdr:row>123</xdr:row>
      <xdr:rowOff>20484</xdr:rowOff>
    </xdr:from>
    <xdr:to>
      <xdr:col>19</xdr:col>
      <xdr:colOff>299803</xdr:colOff>
      <xdr:row>124</xdr:row>
      <xdr:rowOff>170350</xdr:rowOff>
    </xdr:to>
    <xdr:sp macro="" textlink="">
      <xdr:nvSpPr>
        <xdr:cNvPr id="723" name="Line 327">
          <a:extLst>
            <a:ext uri="{FF2B5EF4-FFF2-40B4-BE49-F238E27FC236}">
              <a16:creationId xmlns:a16="http://schemas.microsoft.com/office/drawing/2014/main" id="{00000000-0008-0000-0A00-0000D3020000}"/>
            </a:ext>
          </a:extLst>
        </xdr:cNvPr>
        <xdr:cNvSpPr>
          <a:spLocks noChangeShapeType="1"/>
        </xdr:cNvSpPr>
      </xdr:nvSpPr>
      <xdr:spPr>
        <a:xfrm flipH="1">
          <a:off x="10079355" y="20848320"/>
          <a:ext cx="266065" cy="327660"/>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19</xdr:col>
      <xdr:colOff>150215</xdr:colOff>
      <xdr:row>124</xdr:row>
      <xdr:rowOff>13656</xdr:rowOff>
    </xdr:from>
    <xdr:to>
      <xdr:col>19</xdr:col>
      <xdr:colOff>370521</xdr:colOff>
      <xdr:row>125</xdr:row>
      <xdr:rowOff>697</xdr:rowOff>
    </xdr:to>
    <xdr:sp macro="" textlink="">
      <xdr:nvSpPr>
        <xdr:cNvPr id="724" name="Arrow: Left-Right-Up 723">
          <a:extLst>
            <a:ext uri="{FF2B5EF4-FFF2-40B4-BE49-F238E27FC236}">
              <a16:creationId xmlns:a16="http://schemas.microsoft.com/office/drawing/2014/main" id="{00000000-0008-0000-0A00-0000D4020000}"/>
            </a:ext>
          </a:extLst>
        </xdr:cNvPr>
        <xdr:cNvSpPr/>
      </xdr:nvSpPr>
      <xdr:spPr>
        <a:xfrm>
          <a:off x="10195560" y="21019135"/>
          <a:ext cx="220345" cy="161925"/>
        </a:xfrm>
        <a:prstGeom prst="leftRightUpArrow">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163871</xdr:colOff>
      <xdr:row>147</xdr:row>
      <xdr:rowOff>129730</xdr:rowOff>
    </xdr:from>
    <xdr:to>
      <xdr:col>15</xdr:col>
      <xdr:colOff>429534</xdr:colOff>
      <xdr:row>149</xdr:row>
      <xdr:rowOff>108898</xdr:rowOff>
    </xdr:to>
    <xdr:sp macro="" textlink="">
      <xdr:nvSpPr>
        <xdr:cNvPr id="725" name="Line 327">
          <a:extLst>
            <a:ext uri="{FF2B5EF4-FFF2-40B4-BE49-F238E27FC236}">
              <a16:creationId xmlns:a16="http://schemas.microsoft.com/office/drawing/2014/main" id="{00000000-0008-0000-0A00-0000D5020000}"/>
            </a:ext>
          </a:extLst>
        </xdr:cNvPr>
        <xdr:cNvSpPr>
          <a:spLocks noChangeShapeType="1"/>
        </xdr:cNvSpPr>
      </xdr:nvSpPr>
      <xdr:spPr>
        <a:xfrm flipH="1">
          <a:off x="8202930" y="24958040"/>
          <a:ext cx="265430" cy="334645"/>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15</xdr:col>
      <xdr:colOff>152400</xdr:colOff>
      <xdr:row>149</xdr:row>
      <xdr:rowOff>152400</xdr:rowOff>
    </xdr:from>
    <xdr:to>
      <xdr:col>15</xdr:col>
      <xdr:colOff>418063</xdr:colOff>
      <xdr:row>151</xdr:row>
      <xdr:rowOff>138395</xdr:rowOff>
    </xdr:to>
    <xdr:sp macro="" textlink="">
      <xdr:nvSpPr>
        <xdr:cNvPr id="726" name="Line 327">
          <a:extLst>
            <a:ext uri="{FF2B5EF4-FFF2-40B4-BE49-F238E27FC236}">
              <a16:creationId xmlns:a16="http://schemas.microsoft.com/office/drawing/2014/main" id="{00000000-0008-0000-0A00-0000D6020000}"/>
            </a:ext>
          </a:extLst>
        </xdr:cNvPr>
        <xdr:cNvSpPr>
          <a:spLocks noChangeShapeType="1"/>
        </xdr:cNvSpPr>
      </xdr:nvSpPr>
      <xdr:spPr>
        <a:xfrm flipH="1">
          <a:off x="8191500" y="25336500"/>
          <a:ext cx="265430" cy="325120"/>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12</xdr:col>
      <xdr:colOff>127000</xdr:colOff>
      <xdr:row>444</xdr:row>
      <xdr:rowOff>12700</xdr:rowOff>
    </xdr:from>
    <xdr:to>
      <xdr:col>12</xdr:col>
      <xdr:colOff>393700</xdr:colOff>
      <xdr:row>446</xdr:row>
      <xdr:rowOff>31750</xdr:rowOff>
    </xdr:to>
    <xdr:sp macro="" textlink="">
      <xdr:nvSpPr>
        <xdr:cNvPr id="729" name="Line 328">
          <a:extLst>
            <a:ext uri="{FF2B5EF4-FFF2-40B4-BE49-F238E27FC236}">
              <a16:creationId xmlns:a16="http://schemas.microsoft.com/office/drawing/2014/main" id="{00000000-0008-0000-0A00-0000D9020000}"/>
            </a:ext>
          </a:extLst>
        </xdr:cNvPr>
        <xdr:cNvSpPr>
          <a:spLocks noChangeShapeType="1"/>
        </xdr:cNvSpPr>
      </xdr:nvSpPr>
      <xdr:spPr>
        <a:xfrm flipH="1">
          <a:off x="6661150" y="74637900"/>
          <a:ext cx="266700" cy="336550"/>
        </a:xfrm>
        <a:prstGeom prst="line">
          <a:avLst/>
        </a:prstGeom>
        <a:noFill/>
        <a:ln w="38100">
          <a:solidFill>
            <a:schemeClr val="accent6">
              <a:lumMod val="75000"/>
            </a:schemeClr>
          </a:solidFill>
          <a:round/>
        </a:ln>
        <a:extLst>
          <a:ext uri="{909E8E84-426E-40DD-AFC4-6F175D3DCCD1}">
            <a14:hiddenFill xmlns:a14="http://schemas.microsoft.com/office/drawing/2010/main">
              <a:noFill/>
            </a14:hiddenFill>
          </a:ext>
        </a:extLst>
      </xdr:spPr>
    </xdr:sp>
    <xdr:clientData/>
  </xdr:twoCellAnchor>
  <xdr:twoCellAnchor>
    <xdr:from>
      <xdr:col>12</xdr:col>
      <xdr:colOff>47625</xdr:colOff>
      <xdr:row>444</xdr:row>
      <xdr:rowOff>0</xdr:rowOff>
    </xdr:from>
    <xdr:to>
      <xdr:col>12</xdr:col>
      <xdr:colOff>314325</xdr:colOff>
      <xdr:row>445</xdr:row>
      <xdr:rowOff>155575</xdr:rowOff>
    </xdr:to>
    <xdr:sp macro="" textlink="">
      <xdr:nvSpPr>
        <xdr:cNvPr id="730" name="Line 328">
          <a:extLst>
            <a:ext uri="{FF2B5EF4-FFF2-40B4-BE49-F238E27FC236}">
              <a16:creationId xmlns:a16="http://schemas.microsoft.com/office/drawing/2014/main" id="{00000000-0008-0000-0A00-0000DA020000}"/>
            </a:ext>
          </a:extLst>
        </xdr:cNvPr>
        <xdr:cNvSpPr>
          <a:spLocks noChangeShapeType="1"/>
        </xdr:cNvSpPr>
      </xdr:nvSpPr>
      <xdr:spPr>
        <a:xfrm flipH="1">
          <a:off x="6581775" y="74625200"/>
          <a:ext cx="266700" cy="314325"/>
        </a:xfrm>
        <a:prstGeom prst="line">
          <a:avLst/>
        </a:prstGeom>
        <a:noFill/>
        <a:ln w="38100">
          <a:solidFill>
            <a:schemeClr val="accent6">
              <a:lumMod val="75000"/>
            </a:schemeClr>
          </a:solidFill>
          <a:round/>
        </a:ln>
        <a:extLst>
          <a:ext uri="{909E8E84-426E-40DD-AFC4-6F175D3DCCD1}">
            <a14:hiddenFill xmlns:a14="http://schemas.microsoft.com/office/drawing/2010/main">
              <a:noFill/>
            </a14:hiddenFill>
          </a:ext>
        </a:extLst>
      </xdr:spPr>
    </xdr:sp>
    <xdr:clientData/>
  </xdr:twoCellAnchor>
  <xdr:twoCellAnchor>
    <xdr:from>
      <xdr:col>17</xdr:col>
      <xdr:colOff>167968</xdr:colOff>
      <xdr:row>19</xdr:row>
      <xdr:rowOff>80978</xdr:rowOff>
    </xdr:from>
    <xdr:to>
      <xdr:col>17</xdr:col>
      <xdr:colOff>434668</xdr:colOff>
      <xdr:row>21</xdr:row>
      <xdr:rowOff>93201</xdr:rowOff>
    </xdr:to>
    <xdr:sp macro="" textlink="">
      <xdr:nvSpPr>
        <xdr:cNvPr id="733" name="Line 328">
          <a:extLst>
            <a:ext uri="{FF2B5EF4-FFF2-40B4-BE49-F238E27FC236}">
              <a16:creationId xmlns:a16="http://schemas.microsoft.com/office/drawing/2014/main" id="{00000000-0008-0000-0A00-0000DD020000}"/>
            </a:ext>
          </a:extLst>
        </xdr:cNvPr>
        <xdr:cNvSpPr>
          <a:spLocks noChangeShapeType="1"/>
        </xdr:cNvSpPr>
      </xdr:nvSpPr>
      <xdr:spPr>
        <a:xfrm flipH="1">
          <a:off x="9210040" y="3512820"/>
          <a:ext cx="266700" cy="367665"/>
        </a:xfrm>
        <a:prstGeom prst="line">
          <a:avLst/>
        </a:prstGeom>
        <a:noFill/>
        <a:ln w="38100">
          <a:solidFill>
            <a:schemeClr val="accent6">
              <a:lumMod val="75000"/>
            </a:schemeClr>
          </a:solidFill>
          <a:round/>
        </a:ln>
        <a:extLst>
          <a:ext uri="{909E8E84-426E-40DD-AFC4-6F175D3DCCD1}">
            <a14:hiddenFill xmlns:a14="http://schemas.microsoft.com/office/drawing/2010/main">
              <a:noFill/>
            </a14:hiddenFill>
          </a:ext>
        </a:extLst>
      </xdr:spPr>
    </xdr:sp>
    <xdr:clientData/>
  </xdr:twoCellAnchor>
  <xdr:twoCellAnchor>
    <xdr:from>
      <xdr:col>17</xdr:col>
      <xdr:colOff>81765</xdr:colOff>
      <xdr:row>19</xdr:row>
      <xdr:rowOff>54623</xdr:rowOff>
    </xdr:from>
    <xdr:to>
      <xdr:col>17</xdr:col>
      <xdr:colOff>348465</xdr:colOff>
      <xdr:row>21</xdr:row>
      <xdr:rowOff>39500</xdr:rowOff>
    </xdr:to>
    <xdr:sp macro="" textlink="">
      <xdr:nvSpPr>
        <xdr:cNvPr id="734" name="Line 328">
          <a:extLst>
            <a:ext uri="{FF2B5EF4-FFF2-40B4-BE49-F238E27FC236}">
              <a16:creationId xmlns:a16="http://schemas.microsoft.com/office/drawing/2014/main" id="{00000000-0008-0000-0A00-0000DE020000}"/>
            </a:ext>
          </a:extLst>
        </xdr:cNvPr>
        <xdr:cNvSpPr>
          <a:spLocks noChangeShapeType="1"/>
        </xdr:cNvSpPr>
      </xdr:nvSpPr>
      <xdr:spPr>
        <a:xfrm flipH="1">
          <a:off x="9123680" y="3486785"/>
          <a:ext cx="266700" cy="340360"/>
        </a:xfrm>
        <a:prstGeom prst="line">
          <a:avLst/>
        </a:prstGeom>
        <a:noFill/>
        <a:ln w="38100">
          <a:solidFill>
            <a:schemeClr val="accent6">
              <a:lumMod val="75000"/>
            </a:schemeClr>
          </a:solidFill>
          <a:round/>
        </a:ln>
        <a:extLst>
          <a:ext uri="{909E8E84-426E-40DD-AFC4-6F175D3DCCD1}">
            <a14:hiddenFill xmlns:a14="http://schemas.microsoft.com/office/drawing/2010/main">
              <a:noFill/>
            </a14:hiddenFill>
          </a:ext>
        </a:extLst>
      </xdr:spPr>
    </xdr:sp>
    <xdr:clientData/>
  </xdr:twoCellAnchor>
  <xdr:twoCellAnchor>
    <xdr:from>
      <xdr:col>5</xdr:col>
      <xdr:colOff>154312</xdr:colOff>
      <xdr:row>95</xdr:row>
      <xdr:rowOff>80980</xdr:rowOff>
    </xdr:from>
    <xdr:to>
      <xdr:col>5</xdr:col>
      <xdr:colOff>421012</xdr:colOff>
      <xdr:row>97</xdr:row>
      <xdr:rowOff>93202</xdr:rowOff>
    </xdr:to>
    <xdr:sp macro="" textlink="">
      <xdr:nvSpPr>
        <xdr:cNvPr id="735" name="Line 328">
          <a:extLst>
            <a:ext uri="{FF2B5EF4-FFF2-40B4-BE49-F238E27FC236}">
              <a16:creationId xmlns:a16="http://schemas.microsoft.com/office/drawing/2014/main" id="{00000000-0008-0000-0A00-0000DF020000}"/>
            </a:ext>
          </a:extLst>
        </xdr:cNvPr>
        <xdr:cNvSpPr>
          <a:spLocks noChangeShapeType="1"/>
        </xdr:cNvSpPr>
      </xdr:nvSpPr>
      <xdr:spPr>
        <a:xfrm flipH="1">
          <a:off x="3176905" y="16228695"/>
          <a:ext cx="266700" cy="367665"/>
        </a:xfrm>
        <a:prstGeom prst="line">
          <a:avLst/>
        </a:prstGeom>
        <a:noFill/>
        <a:ln w="38100">
          <a:solidFill>
            <a:schemeClr val="accent6">
              <a:lumMod val="75000"/>
            </a:schemeClr>
          </a:solidFill>
          <a:round/>
        </a:ln>
        <a:extLst>
          <a:ext uri="{909E8E84-426E-40DD-AFC4-6F175D3DCCD1}">
            <a14:hiddenFill xmlns:a14="http://schemas.microsoft.com/office/drawing/2010/main">
              <a:noFill/>
            </a14:hiddenFill>
          </a:ext>
        </a:extLst>
      </xdr:spPr>
    </xdr:sp>
    <xdr:clientData/>
  </xdr:twoCellAnchor>
  <xdr:twoCellAnchor>
    <xdr:from>
      <xdr:col>5</xdr:col>
      <xdr:colOff>68109</xdr:colOff>
      <xdr:row>95</xdr:row>
      <xdr:rowOff>81936</xdr:rowOff>
    </xdr:from>
    <xdr:to>
      <xdr:col>5</xdr:col>
      <xdr:colOff>334809</xdr:colOff>
      <xdr:row>97</xdr:row>
      <xdr:rowOff>66812</xdr:rowOff>
    </xdr:to>
    <xdr:sp macro="" textlink="">
      <xdr:nvSpPr>
        <xdr:cNvPr id="736" name="Line 328">
          <a:extLst>
            <a:ext uri="{FF2B5EF4-FFF2-40B4-BE49-F238E27FC236}">
              <a16:creationId xmlns:a16="http://schemas.microsoft.com/office/drawing/2014/main" id="{00000000-0008-0000-0A00-0000E0020000}"/>
            </a:ext>
          </a:extLst>
        </xdr:cNvPr>
        <xdr:cNvSpPr>
          <a:spLocks noChangeShapeType="1"/>
        </xdr:cNvSpPr>
      </xdr:nvSpPr>
      <xdr:spPr>
        <a:xfrm flipH="1">
          <a:off x="3090545" y="16229965"/>
          <a:ext cx="266700" cy="340360"/>
        </a:xfrm>
        <a:prstGeom prst="line">
          <a:avLst/>
        </a:prstGeom>
        <a:noFill/>
        <a:ln w="38100">
          <a:solidFill>
            <a:schemeClr val="accent6">
              <a:lumMod val="75000"/>
            </a:schemeClr>
          </a:solidFill>
          <a:round/>
        </a:ln>
        <a:extLst>
          <a:ext uri="{909E8E84-426E-40DD-AFC4-6F175D3DCCD1}">
            <a14:hiddenFill xmlns:a14="http://schemas.microsoft.com/office/drawing/2010/main">
              <a:noFill/>
            </a14:hiddenFill>
          </a:ext>
        </a:extLst>
      </xdr:spPr>
    </xdr:sp>
    <xdr:clientData/>
  </xdr:twoCellAnchor>
  <xdr:twoCellAnchor>
    <xdr:from>
      <xdr:col>3</xdr:col>
      <xdr:colOff>229420</xdr:colOff>
      <xdr:row>95</xdr:row>
      <xdr:rowOff>87808</xdr:rowOff>
    </xdr:from>
    <xdr:to>
      <xdr:col>3</xdr:col>
      <xdr:colOff>496120</xdr:colOff>
      <xdr:row>97</xdr:row>
      <xdr:rowOff>106858</xdr:rowOff>
    </xdr:to>
    <xdr:sp macro="" textlink="">
      <xdr:nvSpPr>
        <xdr:cNvPr id="737" name="Line 328">
          <a:extLst>
            <a:ext uri="{FF2B5EF4-FFF2-40B4-BE49-F238E27FC236}">
              <a16:creationId xmlns:a16="http://schemas.microsoft.com/office/drawing/2014/main" id="{00000000-0008-0000-0A00-0000E1020000}"/>
            </a:ext>
          </a:extLst>
        </xdr:cNvPr>
        <xdr:cNvSpPr>
          <a:spLocks noChangeShapeType="1"/>
        </xdr:cNvSpPr>
      </xdr:nvSpPr>
      <xdr:spPr>
        <a:xfrm flipH="1">
          <a:off x="2013585" y="16235680"/>
          <a:ext cx="266700" cy="374650"/>
        </a:xfrm>
        <a:prstGeom prst="line">
          <a:avLst/>
        </a:prstGeom>
        <a:noFill/>
        <a:ln w="3810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184184</xdr:colOff>
      <xdr:row>95</xdr:row>
      <xdr:rowOff>34140</xdr:rowOff>
    </xdr:from>
    <xdr:to>
      <xdr:col>3</xdr:col>
      <xdr:colOff>450884</xdr:colOff>
      <xdr:row>97</xdr:row>
      <xdr:rowOff>31716</xdr:rowOff>
    </xdr:to>
    <xdr:sp macro="" textlink="">
      <xdr:nvSpPr>
        <xdr:cNvPr id="738" name="Line 328">
          <a:extLst>
            <a:ext uri="{FF2B5EF4-FFF2-40B4-BE49-F238E27FC236}">
              <a16:creationId xmlns:a16="http://schemas.microsoft.com/office/drawing/2014/main" id="{00000000-0008-0000-0A00-0000E2020000}"/>
            </a:ext>
          </a:extLst>
        </xdr:cNvPr>
        <xdr:cNvSpPr>
          <a:spLocks noChangeShapeType="1"/>
        </xdr:cNvSpPr>
      </xdr:nvSpPr>
      <xdr:spPr>
        <a:xfrm flipH="1">
          <a:off x="1968500" y="16181705"/>
          <a:ext cx="266700" cy="353060"/>
        </a:xfrm>
        <a:prstGeom prst="line">
          <a:avLst/>
        </a:prstGeom>
        <a:noFill/>
        <a:ln w="3810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2</xdr:col>
      <xdr:colOff>4572</xdr:colOff>
      <xdr:row>279</xdr:row>
      <xdr:rowOff>78147</xdr:rowOff>
    </xdr:from>
    <xdr:to>
      <xdr:col>3</xdr:col>
      <xdr:colOff>0</xdr:colOff>
      <xdr:row>280</xdr:row>
      <xdr:rowOff>192447</xdr:rowOff>
    </xdr:to>
    <xdr:sp macro="" textlink="">
      <xdr:nvSpPr>
        <xdr:cNvPr id="829" name="Isosceles Triangle 828">
          <a:extLst>
            <a:ext uri="{FF2B5EF4-FFF2-40B4-BE49-F238E27FC236}">
              <a16:creationId xmlns:a16="http://schemas.microsoft.com/office/drawing/2014/main" id="{00000000-0008-0000-0A00-00003D030000}"/>
            </a:ext>
          </a:extLst>
        </xdr:cNvPr>
        <xdr:cNvSpPr/>
      </xdr:nvSpPr>
      <xdr:spPr>
        <a:xfrm>
          <a:off x="1287145" y="471697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279</xdr:row>
      <xdr:rowOff>78147</xdr:rowOff>
    </xdr:from>
    <xdr:to>
      <xdr:col>7</xdr:col>
      <xdr:colOff>0</xdr:colOff>
      <xdr:row>281</xdr:row>
      <xdr:rowOff>5057</xdr:rowOff>
    </xdr:to>
    <xdr:sp macro="" textlink="">
      <xdr:nvSpPr>
        <xdr:cNvPr id="830" name="Isosceles Triangle 829">
          <a:extLst>
            <a:ext uri="{FF2B5EF4-FFF2-40B4-BE49-F238E27FC236}">
              <a16:creationId xmlns:a16="http://schemas.microsoft.com/office/drawing/2014/main" id="{00000000-0008-0000-0A00-00003E030000}"/>
            </a:ext>
          </a:extLst>
        </xdr:cNvPr>
        <xdr:cNvSpPr/>
      </xdr:nvSpPr>
      <xdr:spPr>
        <a:xfrm>
          <a:off x="3528695" y="471697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279</xdr:row>
      <xdr:rowOff>78147</xdr:rowOff>
    </xdr:from>
    <xdr:to>
      <xdr:col>9</xdr:col>
      <xdr:colOff>0</xdr:colOff>
      <xdr:row>281</xdr:row>
      <xdr:rowOff>5057</xdr:rowOff>
    </xdr:to>
    <xdr:sp macro="" textlink="">
      <xdr:nvSpPr>
        <xdr:cNvPr id="831" name="Isosceles Triangle 830">
          <a:extLst>
            <a:ext uri="{FF2B5EF4-FFF2-40B4-BE49-F238E27FC236}">
              <a16:creationId xmlns:a16="http://schemas.microsoft.com/office/drawing/2014/main" id="{00000000-0008-0000-0A00-00003F030000}"/>
            </a:ext>
          </a:extLst>
        </xdr:cNvPr>
        <xdr:cNvSpPr/>
      </xdr:nvSpPr>
      <xdr:spPr>
        <a:xfrm>
          <a:off x="4531995" y="471697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279</xdr:row>
      <xdr:rowOff>78147</xdr:rowOff>
    </xdr:from>
    <xdr:to>
      <xdr:col>11</xdr:col>
      <xdr:colOff>0</xdr:colOff>
      <xdr:row>280</xdr:row>
      <xdr:rowOff>192447</xdr:rowOff>
    </xdr:to>
    <xdr:sp macro="" textlink="">
      <xdr:nvSpPr>
        <xdr:cNvPr id="832" name="Isosceles Triangle 831">
          <a:extLst>
            <a:ext uri="{FF2B5EF4-FFF2-40B4-BE49-F238E27FC236}">
              <a16:creationId xmlns:a16="http://schemas.microsoft.com/office/drawing/2014/main" id="{00000000-0008-0000-0A00-000040030000}"/>
            </a:ext>
          </a:extLst>
        </xdr:cNvPr>
        <xdr:cNvSpPr/>
      </xdr:nvSpPr>
      <xdr:spPr>
        <a:xfrm>
          <a:off x="5535295" y="471697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279</xdr:row>
      <xdr:rowOff>78147</xdr:rowOff>
    </xdr:from>
    <xdr:to>
      <xdr:col>13</xdr:col>
      <xdr:colOff>0</xdr:colOff>
      <xdr:row>281</xdr:row>
      <xdr:rowOff>5057</xdr:rowOff>
    </xdr:to>
    <xdr:sp macro="" textlink="">
      <xdr:nvSpPr>
        <xdr:cNvPr id="833" name="Isosceles Triangle 832">
          <a:extLst>
            <a:ext uri="{FF2B5EF4-FFF2-40B4-BE49-F238E27FC236}">
              <a16:creationId xmlns:a16="http://schemas.microsoft.com/office/drawing/2014/main" id="{00000000-0008-0000-0A00-000041030000}"/>
            </a:ext>
          </a:extLst>
        </xdr:cNvPr>
        <xdr:cNvSpPr/>
      </xdr:nvSpPr>
      <xdr:spPr>
        <a:xfrm>
          <a:off x="6538595" y="471697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279</xdr:row>
      <xdr:rowOff>78147</xdr:rowOff>
    </xdr:from>
    <xdr:to>
      <xdr:col>15</xdr:col>
      <xdr:colOff>0</xdr:colOff>
      <xdr:row>280</xdr:row>
      <xdr:rowOff>192447</xdr:rowOff>
    </xdr:to>
    <xdr:sp macro="" textlink="">
      <xdr:nvSpPr>
        <xdr:cNvPr id="834" name="Isosceles Triangle 833">
          <a:extLst>
            <a:ext uri="{FF2B5EF4-FFF2-40B4-BE49-F238E27FC236}">
              <a16:creationId xmlns:a16="http://schemas.microsoft.com/office/drawing/2014/main" id="{00000000-0008-0000-0A00-000042030000}"/>
            </a:ext>
          </a:extLst>
        </xdr:cNvPr>
        <xdr:cNvSpPr/>
      </xdr:nvSpPr>
      <xdr:spPr>
        <a:xfrm>
          <a:off x="7541895" y="471697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279</xdr:row>
      <xdr:rowOff>78147</xdr:rowOff>
    </xdr:from>
    <xdr:to>
      <xdr:col>17</xdr:col>
      <xdr:colOff>0</xdr:colOff>
      <xdr:row>280</xdr:row>
      <xdr:rowOff>192447</xdr:rowOff>
    </xdr:to>
    <xdr:sp macro="" textlink="">
      <xdr:nvSpPr>
        <xdr:cNvPr id="835" name="Isosceles Triangle 834">
          <a:extLst>
            <a:ext uri="{FF2B5EF4-FFF2-40B4-BE49-F238E27FC236}">
              <a16:creationId xmlns:a16="http://schemas.microsoft.com/office/drawing/2014/main" id="{00000000-0008-0000-0A00-000043030000}"/>
            </a:ext>
          </a:extLst>
        </xdr:cNvPr>
        <xdr:cNvSpPr/>
      </xdr:nvSpPr>
      <xdr:spPr>
        <a:xfrm>
          <a:off x="8545195" y="471697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279</xdr:row>
      <xdr:rowOff>78147</xdr:rowOff>
    </xdr:from>
    <xdr:to>
      <xdr:col>19</xdr:col>
      <xdr:colOff>0</xdr:colOff>
      <xdr:row>280</xdr:row>
      <xdr:rowOff>192447</xdr:rowOff>
    </xdr:to>
    <xdr:sp macro="" textlink="">
      <xdr:nvSpPr>
        <xdr:cNvPr id="836" name="Isosceles Triangle 835">
          <a:extLst>
            <a:ext uri="{FF2B5EF4-FFF2-40B4-BE49-F238E27FC236}">
              <a16:creationId xmlns:a16="http://schemas.microsoft.com/office/drawing/2014/main" id="{00000000-0008-0000-0A00-000044030000}"/>
            </a:ext>
          </a:extLst>
        </xdr:cNvPr>
        <xdr:cNvSpPr/>
      </xdr:nvSpPr>
      <xdr:spPr>
        <a:xfrm>
          <a:off x="9548495" y="471697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279</xdr:row>
      <xdr:rowOff>78147</xdr:rowOff>
    </xdr:from>
    <xdr:to>
      <xdr:col>21</xdr:col>
      <xdr:colOff>0</xdr:colOff>
      <xdr:row>280</xdr:row>
      <xdr:rowOff>192447</xdr:rowOff>
    </xdr:to>
    <xdr:sp macro="" textlink="">
      <xdr:nvSpPr>
        <xdr:cNvPr id="837" name="Isosceles Triangle 836">
          <a:extLst>
            <a:ext uri="{FF2B5EF4-FFF2-40B4-BE49-F238E27FC236}">
              <a16:creationId xmlns:a16="http://schemas.microsoft.com/office/drawing/2014/main" id="{00000000-0008-0000-0A00-000045030000}"/>
            </a:ext>
          </a:extLst>
        </xdr:cNvPr>
        <xdr:cNvSpPr/>
      </xdr:nvSpPr>
      <xdr:spPr>
        <a:xfrm>
          <a:off x="10551795" y="471697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279</xdr:row>
      <xdr:rowOff>78147</xdr:rowOff>
    </xdr:from>
    <xdr:to>
      <xdr:col>5</xdr:col>
      <xdr:colOff>0</xdr:colOff>
      <xdr:row>280</xdr:row>
      <xdr:rowOff>192447</xdr:rowOff>
    </xdr:to>
    <xdr:sp macro="" textlink="">
      <xdr:nvSpPr>
        <xdr:cNvPr id="838" name="Isosceles Triangle 837">
          <a:extLst>
            <a:ext uri="{FF2B5EF4-FFF2-40B4-BE49-F238E27FC236}">
              <a16:creationId xmlns:a16="http://schemas.microsoft.com/office/drawing/2014/main" id="{00000000-0008-0000-0A00-000046030000}"/>
            </a:ext>
          </a:extLst>
        </xdr:cNvPr>
        <xdr:cNvSpPr/>
      </xdr:nvSpPr>
      <xdr:spPr>
        <a:xfrm>
          <a:off x="2525395" y="471697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279</xdr:row>
      <xdr:rowOff>78147</xdr:rowOff>
    </xdr:from>
    <xdr:to>
      <xdr:col>3</xdr:col>
      <xdr:colOff>0</xdr:colOff>
      <xdr:row>280</xdr:row>
      <xdr:rowOff>192447</xdr:rowOff>
    </xdr:to>
    <xdr:sp macro="" textlink="">
      <xdr:nvSpPr>
        <xdr:cNvPr id="839" name="Isosceles Triangle 838">
          <a:extLst>
            <a:ext uri="{FF2B5EF4-FFF2-40B4-BE49-F238E27FC236}">
              <a16:creationId xmlns:a16="http://schemas.microsoft.com/office/drawing/2014/main" id="{00000000-0008-0000-0A00-000047030000}"/>
            </a:ext>
          </a:extLst>
        </xdr:cNvPr>
        <xdr:cNvSpPr/>
      </xdr:nvSpPr>
      <xdr:spPr>
        <a:xfrm>
          <a:off x="1287145" y="471697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279</xdr:row>
      <xdr:rowOff>78147</xdr:rowOff>
    </xdr:from>
    <xdr:to>
      <xdr:col>17</xdr:col>
      <xdr:colOff>0</xdr:colOff>
      <xdr:row>280</xdr:row>
      <xdr:rowOff>192447</xdr:rowOff>
    </xdr:to>
    <xdr:sp macro="" textlink="">
      <xdr:nvSpPr>
        <xdr:cNvPr id="840" name="Isosceles Triangle 839">
          <a:extLst>
            <a:ext uri="{FF2B5EF4-FFF2-40B4-BE49-F238E27FC236}">
              <a16:creationId xmlns:a16="http://schemas.microsoft.com/office/drawing/2014/main" id="{00000000-0008-0000-0A00-000048030000}"/>
            </a:ext>
          </a:extLst>
        </xdr:cNvPr>
        <xdr:cNvSpPr/>
      </xdr:nvSpPr>
      <xdr:spPr>
        <a:xfrm>
          <a:off x="8545195" y="471697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279</xdr:row>
      <xdr:rowOff>78147</xdr:rowOff>
    </xdr:from>
    <xdr:to>
      <xdr:col>19</xdr:col>
      <xdr:colOff>0</xdr:colOff>
      <xdr:row>280</xdr:row>
      <xdr:rowOff>192447</xdr:rowOff>
    </xdr:to>
    <xdr:sp macro="" textlink="">
      <xdr:nvSpPr>
        <xdr:cNvPr id="841" name="Isosceles Triangle 840">
          <a:extLst>
            <a:ext uri="{FF2B5EF4-FFF2-40B4-BE49-F238E27FC236}">
              <a16:creationId xmlns:a16="http://schemas.microsoft.com/office/drawing/2014/main" id="{00000000-0008-0000-0A00-000049030000}"/>
            </a:ext>
          </a:extLst>
        </xdr:cNvPr>
        <xdr:cNvSpPr/>
      </xdr:nvSpPr>
      <xdr:spPr>
        <a:xfrm>
          <a:off x="9548495" y="471697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287</xdr:row>
      <xdr:rowOff>78147</xdr:rowOff>
    </xdr:from>
    <xdr:to>
      <xdr:col>3</xdr:col>
      <xdr:colOff>0</xdr:colOff>
      <xdr:row>288</xdr:row>
      <xdr:rowOff>192447</xdr:rowOff>
    </xdr:to>
    <xdr:sp macro="" textlink="">
      <xdr:nvSpPr>
        <xdr:cNvPr id="843" name="Isosceles Triangle 842">
          <a:extLst>
            <a:ext uri="{FF2B5EF4-FFF2-40B4-BE49-F238E27FC236}">
              <a16:creationId xmlns:a16="http://schemas.microsoft.com/office/drawing/2014/main" id="{00000000-0008-0000-0A00-00004B030000}"/>
            </a:ext>
          </a:extLst>
        </xdr:cNvPr>
        <xdr:cNvSpPr/>
      </xdr:nvSpPr>
      <xdr:spPr>
        <a:xfrm>
          <a:off x="1287145" y="485159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287</xdr:row>
      <xdr:rowOff>78147</xdr:rowOff>
    </xdr:from>
    <xdr:to>
      <xdr:col>5</xdr:col>
      <xdr:colOff>0</xdr:colOff>
      <xdr:row>288</xdr:row>
      <xdr:rowOff>192447</xdr:rowOff>
    </xdr:to>
    <xdr:sp macro="" textlink="">
      <xdr:nvSpPr>
        <xdr:cNvPr id="844" name="Isosceles Triangle 843">
          <a:extLst>
            <a:ext uri="{FF2B5EF4-FFF2-40B4-BE49-F238E27FC236}">
              <a16:creationId xmlns:a16="http://schemas.microsoft.com/office/drawing/2014/main" id="{00000000-0008-0000-0A00-00004C030000}"/>
            </a:ext>
          </a:extLst>
        </xdr:cNvPr>
        <xdr:cNvSpPr/>
      </xdr:nvSpPr>
      <xdr:spPr>
        <a:xfrm>
          <a:off x="2525395" y="485159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287</xdr:row>
      <xdr:rowOff>78147</xdr:rowOff>
    </xdr:from>
    <xdr:to>
      <xdr:col>7</xdr:col>
      <xdr:colOff>0</xdr:colOff>
      <xdr:row>289</xdr:row>
      <xdr:rowOff>3177</xdr:rowOff>
    </xdr:to>
    <xdr:sp macro="" textlink="">
      <xdr:nvSpPr>
        <xdr:cNvPr id="845" name="Isosceles Triangle 844">
          <a:extLst>
            <a:ext uri="{FF2B5EF4-FFF2-40B4-BE49-F238E27FC236}">
              <a16:creationId xmlns:a16="http://schemas.microsoft.com/office/drawing/2014/main" id="{00000000-0008-0000-0A00-00004D030000}"/>
            </a:ext>
          </a:extLst>
        </xdr:cNvPr>
        <xdr:cNvSpPr/>
      </xdr:nvSpPr>
      <xdr:spPr>
        <a:xfrm>
          <a:off x="3528695" y="48515905"/>
          <a:ext cx="497205" cy="25209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287</xdr:row>
      <xdr:rowOff>78147</xdr:rowOff>
    </xdr:from>
    <xdr:to>
      <xdr:col>9</xdr:col>
      <xdr:colOff>0</xdr:colOff>
      <xdr:row>288</xdr:row>
      <xdr:rowOff>192447</xdr:rowOff>
    </xdr:to>
    <xdr:sp macro="" textlink="">
      <xdr:nvSpPr>
        <xdr:cNvPr id="846" name="Isosceles Triangle 845">
          <a:extLst>
            <a:ext uri="{FF2B5EF4-FFF2-40B4-BE49-F238E27FC236}">
              <a16:creationId xmlns:a16="http://schemas.microsoft.com/office/drawing/2014/main" id="{00000000-0008-0000-0A00-00004E030000}"/>
            </a:ext>
          </a:extLst>
        </xdr:cNvPr>
        <xdr:cNvSpPr/>
      </xdr:nvSpPr>
      <xdr:spPr>
        <a:xfrm>
          <a:off x="4531995" y="485159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287</xdr:row>
      <xdr:rowOff>78147</xdr:rowOff>
    </xdr:from>
    <xdr:to>
      <xdr:col>11</xdr:col>
      <xdr:colOff>0</xdr:colOff>
      <xdr:row>289</xdr:row>
      <xdr:rowOff>5058</xdr:rowOff>
    </xdr:to>
    <xdr:sp macro="" textlink="">
      <xdr:nvSpPr>
        <xdr:cNvPr id="847" name="Isosceles Triangle 846">
          <a:extLst>
            <a:ext uri="{FF2B5EF4-FFF2-40B4-BE49-F238E27FC236}">
              <a16:creationId xmlns:a16="http://schemas.microsoft.com/office/drawing/2014/main" id="{00000000-0008-0000-0A00-00004F030000}"/>
            </a:ext>
          </a:extLst>
        </xdr:cNvPr>
        <xdr:cNvSpPr/>
      </xdr:nvSpPr>
      <xdr:spPr>
        <a:xfrm>
          <a:off x="5535295" y="485159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287</xdr:row>
      <xdr:rowOff>78147</xdr:rowOff>
    </xdr:from>
    <xdr:to>
      <xdr:col>15</xdr:col>
      <xdr:colOff>0</xdr:colOff>
      <xdr:row>288</xdr:row>
      <xdr:rowOff>192447</xdr:rowOff>
    </xdr:to>
    <xdr:sp macro="" textlink="">
      <xdr:nvSpPr>
        <xdr:cNvPr id="848" name="Isosceles Triangle 847">
          <a:extLst>
            <a:ext uri="{FF2B5EF4-FFF2-40B4-BE49-F238E27FC236}">
              <a16:creationId xmlns:a16="http://schemas.microsoft.com/office/drawing/2014/main" id="{00000000-0008-0000-0A00-000050030000}"/>
            </a:ext>
          </a:extLst>
        </xdr:cNvPr>
        <xdr:cNvSpPr/>
      </xdr:nvSpPr>
      <xdr:spPr>
        <a:xfrm>
          <a:off x="7541895" y="485159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287</xdr:row>
      <xdr:rowOff>78147</xdr:rowOff>
    </xdr:from>
    <xdr:to>
      <xdr:col>17</xdr:col>
      <xdr:colOff>0</xdr:colOff>
      <xdr:row>288</xdr:row>
      <xdr:rowOff>192447</xdr:rowOff>
    </xdr:to>
    <xdr:sp macro="" textlink="">
      <xdr:nvSpPr>
        <xdr:cNvPr id="849" name="Isosceles Triangle 848">
          <a:extLst>
            <a:ext uri="{FF2B5EF4-FFF2-40B4-BE49-F238E27FC236}">
              <a16:creationId xmlns:a16="http://schemas.microsoft.com/office/drawing/2014/main" id="{00000000-0008-0000-0A00-000051030000}"/>
            </a:ext>
          </a:extLst>
        </xdr:cNvPr>
        <xdr:cNvSpPr/>
      </xdr:nvSpPr>
      <xdr:spPr>
        <a:xfrm>
          <a:off x="8545195" y="485159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287</xdr:row>
      <xdr:rowOff>78147</xdr:rowOff>
    </xdr:from>
    <xdr:to>
      <xdr:col>21</xdr:col>
      <xdr:colOff>0</xdr:colOff>
      <xdr:row>288</xdr:row>
      <xdr:rowOff>192447</xdr:rowOff>
    </xdr:to>
    <xdr:sp macro="" textlink="">
      <xdr:nvSpPr>
        <xdr:cNvPr id="850" name="Isosceles Triangle 849">
          <a:extLst>
            <a:ext uri="{FF2B5EF4-FFF2-40B4-BE49-F238E27FC236}">
              <a16:creationId xmlns:a16="http://schemas.microsoft.com/office/drawing/2014/main" id="{00000000-0008-0000-0A00-000052030000}"/>
            </a:ext>
          </a:extLst>
        </xdr:cNvPr>
        <xdr:cNvSpPr/>
      </xdr:nvSpPr>
      <xdr:spPr>
        <a:xfrm>
          <a:off x="10551795" y="485159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287</xdr:row>
      <xdr:rowOff>78147</xdr:rowOff>
    </xdr:from>
    <xdr:to>
      <xdr:col>5</xdr:col>
      <xdr:colOff>0</xdr:colOff>
      <xdr:row>288</xdr:row>
      <xdr:rowOff>192447</xdr:rowOff>
    </xdr:to>
    <xdr:sp macro="" textlink="">
      <xdr:nvSpPr>
        <xdr:cNvPr id="851" name="Isosceles Triangle 850">
          <a:extLst>
            <a:ext uri="{FF2B5EF4-FFF2-40B4-BE49-F238E27FC236}">
              <a16:creationId xmlns:a16="http://schemas.microsoft.com/office/drawing/2014/main" id="{00000000-0008-0000-0A00-000053030000}"/>
            </a:ext>
          </a:extLst>
        </xdr:cNvPr>
        <xdr:cNvSpPr/>
      </xdr:nvSpPr>
      <xdr:spPr>
        <a:xfrm>
          <a:off x="2525395" y="485159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287</xdr:row>
      <xdr:rowOff>78147</xdr:rowOff>
    </xdr:from>
    <xdr:to>
      <xdr:col>19</xdr:col>
      <xdr:colOff>0</xdr:colOff>
      <xdr:row>288</xdr:row>
      <xdr:rowOff>192447</xdr:rowOff>
    </xdr:to>
    <xdr:sp macro="" textlink="">
      <xdr:nvSpPr>
        <xdr:cNvPr id="852" name="Isosceles Triangle 851">
          <a:extLst>
            <a:ext uri="{FF2B5EF4-FFF2-40B4-BE49-F238E27FC236}">
              <a16:creationId xmlns:a16="http://schemas.microsoft.com/office/drawing/2014/main" id="{00000000-0008-0000-0A00-000054030000}"/>
            </a:ext>
          </a:extLst>
        </xdr:cNvPr>
        <xdr:cNvSpPr/>
      </xdr:nvSpPr>
      <xdr:spPr>
        <a:xfrm>
          <a:off x="9548495" y="485159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295</xdr:row>
      <xdr:rowOff>78147</xdr:rowOff>
    </xdr:from>
    <xdr:to>
      <xdr:col>3</xdr:col>
      <xdr:colOff>0</xdr:colOff>
      <xdr:row>296</xdr:row>
      <xdr:rowOff>192447</xdr:rowOff>
    </xdr:to>
    <xdr:sp macro="" textlink="">
      <xdr:nvSpPr>
        <xdr:cNvPr id="853" name="Isosceles Triangle 852">
          <a:extLst>
            <a:ext uri="{FF2B5EF4-FFF2-40B4-BE49-F238E27FC236}">
              <a16:creationId xmlns:a16="http://schemas.microsoft.com/office/drawing/2014/main" id="{00000000-0008-0000-0A00-000055030000}"/>
            </a:ext>
          </a:extLst>
        </xdr:cNvPr>
        <xdr:cNvSpPr/>
      </xdr:nvSpPr>
      <xdr:spPr>
        <a:xfrm>
          <a:off x="1287145" y="498557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295</xdr:row>
      <xdr:rowOff>78147</xdr:rowOff>
    </xdr:from>
    <xdr:to>
      <xdr:col>7</xdr:col>
      <xdr:colOff>0</xdr:colOff>
      <xdr:row>297</xdr:row>
      <xdr:rowOff>5057</xdr:rowOff>
    </xdr:to>
    <xdr:sp macro="" textlink="">
      <xdr:nvSpPr>
        <xdr:cNvPr id="854" name="Isosceles Triangle 853">
          <a:extLst>
            <a:ext uri="{FF2B5EF4-FFF2-40B4-BE49-F238E27FC236}">
              <a16:creationId xmlns:a16="http://schemas.microsoft.com/office/drawing/2014/main" id="{00000000-0008-0000-0A00-000056030000}"/>
            </a:ext>
          </a:extLst>
        </xdr:cNvPr>
        <xdr:cNvSpPr/>
      </xdr:nvSpPr>
      <xdr:spPr>
        <a:xfrm>
          <a:off x="3528695" y="498557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295</xdr:row>
      <xdr:rowOff>78147</xdr:rowOff>
    </xdr:from>
    <xdr:to>
      <xdr:col>9</xdr:col>
      <xdr:colOff>0</xdr:colOff>
      <xdr:row>297</xdr:row>
      <xdr:rowOff>5057</xdr:rowOff>
    </xdr:to>
    <xdr:sp macro="" textlink="">
      <xdr:nvSpPr>
        <xdr:cNvPr id="855" name="Isosceles Triangle 854">
          <a:extLst>
            <a:ext uri="{FF2B5EF4-FFF2-40B4-BE49-F238E27FC236}">
              <a16:creationId xmlns:a16="http://schemas.microsoft.com/office/drawing/2014/main" id="{00000000-0008-0000-0A00-000057030000}"/>
            </a:ext>
          </a:extLst>
        </xdr:cNvPr>
        <xdr:cNvSpPr/>
      </xdr:nvSpPr>
      <xdr:spPr>
        <a:xfrm>
          <a:off x="4531995" y="498557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295</xdr:row>
      <xdr:rowOff>78147</xdr:rowOff>
    </xdr:from>
    <xdr:to>
      <xdr:col>11</xdr:col>
      <xdr:colOff>0</xdr:colOff>
      <xdr:row>296</xdr:row>
      <xdr:rowOff>192447</xdr:rowOff>
    </xdr:to>
    <xdr:sp macro="" textlink="">
      <xdr:nvSpPr>
        <xdr:cNvPr id="856" name="Isosceles Triangle 855">
          <a:extLst>
            <a:ext uri="{FF2B5EF4-FFF2-40B4-BE49-F238E27FC236}">
              <a16:creationId xmlns:a16="http://schemas.microsoft.com/office/drawing/2014/main" id="{00000000-0008-0000-0A00-000058030000}"/>
            </a:ext>
          </a:extLst>
        </xdr:cNvPr>
        <xdr:cNvSpPr/>
      </xdr:nvSpPr>
      <xdr:spPr>
        <a:xfrm>
          <a:off x="5535295" y="49855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295</xdr:row>
      <xdr:rowOff>78147</xdr:rowOff>
    </xdr:from>
    <xdr:to>
      <xdr:col>13</xdr:col>
      <xdr:colOff>0</xdr:colOff>
      <xdr:row>297</xdr:row>
      <xdr:rowOff>5057</xdr:rowOff>
    </xdr:to>
    <xdr:sp macro="" textlink="">
      <xdr:nvSpPr>
        <xdr:cNvPr id="857" name="Isosceles Triangle 856">
          <a:extLst>
            <a:ext uri="{FF2B5EF4-FFF2-40B4-BE49-F238E27FC236}">
              <a16:creationId xmlns:a16="http://schemas.microsoft.com/office/drawing/2014/main" id="{00000000-0008-0000-0A00-000059030000}"/>
            </a:ext>
          </a:extLst>
        </xdr:cNvPr>
        <xdr:cNvSpPr/>
      </xdr:nvSpPr>
      <xdr:spPr>
        <a:xfrm>
          <a:off x="6538595" y="498557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295</xdr:row>
      <xdr:rowOff>78147</xdr:rowOff>
    </xdr:from>
    <xdr:to>
      <xdr:col>15</xdr:col>
      <xdr:colOff>0</xdr:colOff>
      <xdr:row>296</xdr:row>
      <xdr:rowOff>192447</xdr:rowOff>
    </xdr:to>
    <xdr:sp macro="" textlink="">
      <xdr:nvSpPr>
        <xdr:cNvPr id="858" name="Isosceles Triangle 857">
          <a:extLst>
            <a:ext uri="{FF2B5EF4-FFF2-40B4-BE49-F238E27FC236}">
              <a16:creationId xmlns:a16="http://schemas.microsoft.com/office/drawing/2014/main" id="{00000000-0008-0000-0A00-00005A030000}"/>
            </a:ext>
          </a:extLst>
        </xdr:cNvPr>
        <xdr:cNvSpPr/>
      </xdr:nvSpPr>
      <xdr:spPr>
        <a:xfrm>
          <a:off x="7541895" y="49855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295</xdr:row>
      <xdr:rowOff>78147</xdr:rowOff>
    </xdr:from>
    <xdr:to>
      <xdr:col>17</xdr:col>
      <xdr:colOff>0</xdr:colOff>
      <xdr:row>296</xdr:row>
      <xdr:rowOff>192447</xdr:rowOff>
    </xdr:to>
    <xdr:sp macro="" textlink="">
      <xdr:nvSpPr>
        <xdr:cNvPr id="859" name="Isosceles Triangle 858">
          <a:extLst>
            <a:ext uri="{FF2B5EF4-FFF2-40B4-BE49-F238E27FC236}">
              <a16:creationId xmlns:a16="http://schemas.microsoft.com/office/drawing/2014/main" id="{00000000-0008-0000-0A00-00005B030000}"/>
            </a:ext>
          </a:extLst>
        </xdr:cNvPr>
        <xdr:cNvSpPr/>
      </xdr:nvSpPr>
      <xdr:spPr>
        <a:xfrm>
          <a:off x="8545195" y="498557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295</xdr:row>
      <xdr:rowOff>78147</xdr:rowOff>
    </xdr:from>
    <xdr:to>
      <xdr:col>19</xdr:col>
      <xdr:colOff>0</xdr:colOff>
      <xdr:row>296</xdr:row>
      <xdr:rowOff>192447</xdr:rowOff>
    </xdr:to>
    <xdr:sp macro="" textlink="">
      <xdr:nvSpPr>
        <xdr:cNvPr id="860" name="Isosceles Triangle 859">
          <a:extLst>
            <a:ext uri="{FF2B5EF4-FFF2-40B4-BE49-F238E27FC236}">
              <a16:creationId xmlns:a16="http://schemas.microsoft.com/office/drawing/2014/main" id="{00000000-0008-0000-0A00-00005C030000}"/>
            </a:ext>
          </a:extLst>
        </xdr:cNvPr>
        <xdr:cNvSpPr/>
      </xdr:nvSpPr>
      <xdr:spPr>
        <a:xfrm>
          <a:off x="9548495" y="49855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295</xdr:row>
      <xdr:rowOff>78147</xdr:rowOff>
    </xdr:from>
    <xdr:to>
      <xdr:col>21</xdr:col>
      <xdr:colOff>0</xdr:colOff>
      <xdr:row>296</xdr:row>
      <xdr:rowOff>192447</xdr:rowOff>
    </xdr:to>
    <xdr:sp macro="" textlink="">
      <xdr:nvSpPr>
        <xdr:cNvPr id="861" name="Isosceles Triangle 860">
          <a:extLst>
            <a:ext uri="{FF2B5EF4-FFF2-40B4-BE49-F238E27FC236}">
              <a16:creationId xmlns:a16="http://schemas.microsoft.com/office/drawing/2014/main" id="{00000000-0008-0000-0A00-00005D030000}"/>
            </a:ext>
          </a:extLst>
        </xdr:cNvPr>
        <xdr:cNvSpPr/>
      </xdr:nvSpPr>
      <xdr:spPr>
        <a:xfrm>
          <a:off x="10551795" y="49855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295</xdr:row>
      <xdr:rowOff>78147</xdr:rowOff>
    </xdr:from>
    <xdr:to>
      <xdr:col>5</xdr:col>
      <xdr:colOff>0</xdr:colOff>
      <xdr:row>296</xdr:row>
      <xdr:rowOff>192447</xdr:rowOff>
    </xdr:to>
    <xdr:sp macro="" textlink="">
      <xdr:nvSpPr>
        <xdr:cNvPr id="862" name="Isosceles Triangle 861">
          <a:extLst>
            <a:ext uri="{FF2B5EF4-FFF2-40B4-BE49-F238E27FC236}">
              <a16:creationId xmlns:a16="http://schemas.microsoft.com/office/drawing/2014/main" id="{00000000-0008-0000-0A00-00005E030000}"/>
            </a:ext>
          </a:extLst>
        </xdr:cNvPr>
        <xdr:cNvSpPr/>
      </xdr:nvSpPr>
      <xdr:spPr>
        <a:xfrm>
          <a:off x="2525395" y="49855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295</xdr:row>
      <xdr:rowOff>78147</xdr:rowOff>
    </xdr:from>
    <xdr:to>
      <xdr:col>3</xdr:col>
      <xdr:colOff>0</xdr:colOff>
      <xdr:row>296</xdr:row>
      <xdr:rowOff>192447</xdr:rowOff>
    </xdr:to>
    <xdr:sp macro="" textlink="">
      <xdr:nvSpPr>
        <xdr:cNvPr id="863" name="Isosceles Triangle 862">
          <a:extLst>
            <a:ext uri="{FF2B5EF4-FFF2-40B4-BE49-F238E27FC236}">
              <a16:creationId xmlns:a16="http://schemas.microsoft.com/office/drawing/2014/main" id="{00000000-0008-0000-0A00-00005F030000}"/>
            </a:ext>
          </a:extLst>
        </xdr:cNvPr>
        <xdr:cNvSpPr/>
      </xdr:nvSpPr>
      <xdr:spPr>
        <a:xfrm>
          <a:off x="1287145" y="49855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295</xdr:row>
      <xdr:rowOff>78147</xdr:rowOff>
    </xdr:from>
    <xdr:to>
      <xdr:col>17</xdr:col>
      <xdr:colOff>0</xdr:colOff>
      <xdr:row>296</xdr:row>
      <xdr:rowOff>192447</xdr:rowOff>
    </xdr:to>
    <xdr:sp macro="" textlink="">
      <xdr:nvSpPr>
        <xdr:cNvPr id="864" name="Isosceles Triangle 863">
          <a:extLst>
            <a:ext uri="{FF2B5EF4-FFF2-40B4-BE49-F238E27FC236}">
              <a16:creationId xmlns:a16="http://schemas.microsoft.com/office/drawing/2014/main" id="{00000000-0008-0000-0A00-000060030000}"/>
            </a:ext>
          </a:extLst>
        </xdr:cNvPr>
        <xdr:cNvSpPr/>
      </xdr:nvSpPr>
      <xdr:spPr>
        <a:xfrm>
          <a:off x="8545195" y="49855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295</xdr:row>
      <xdr:rowOff>78147</xdr:rowOff>
    </xdr:from>
    <xdr:to>
      <xdr:col>19</xdr:col>
      <xdr:colOff>0</xdr:colOff>
      <xdr:row>297</xdr:row>
      <xdr:rowOff>3176</xdr:rowOff>
    </xdr:to>
    <xdr:sp macro="" textlink="">
      <xdr:nvSpPr>
        <xdr:cNvPr id="865" name="Isosceles Triangle 864">
          <a:extLst>
            <a:ext uri="{FF2B5EF4-FFF2-40B4-BE49-F238E27FC236}">
              <a16:creationId xmlns:a16="http://schemas.microsoft.com/office/drawing/2014/main" id="{00000000-0008-0000-0A00-000061030000}"/>
            </a:ext>
          </a:extLst>
        </xdr:cNvPr>
        <xdr:cNvSpPr/>
      </xdr:nvSpPr>
      <xdr:spPr>
        <a:xfrm>
          <a:off x="9548495" y="49855755"/>
          <a:ext cx="497205" cy="25209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287</xdr:row>
      <xdr:rowOff>64796</xdr:rowOff>
    </xdr:from>
    <xdr:to>
      <xdr:col>13</xdr:col>
      <xdr:colOff>1909</xdr:colOff>
      <xdr:row>288</xdr:row>
      <xdr:rowOff>153696</xdr:rowOff>
    </xdr:to>
    <xdr:sp macro="" textlink="">
      <xdr:nvSpPr>
        <xdr:cNvPr id="866" name="Isosceles Triangle 865">
          <a:extLst>
            <a:ext uri="{FF2B5EF4-FFF2-40B4-BE49-F238E27FC236}">
              <a16:creationId xmlns:a16="http://schemas.microsoft.com/office/drawing/2014/main" id="{00000000-0008-0000-0A00-000062030000}"/>
            </a:ext>
          </a:extLst>
        </xdr:cNvPr>
        <xdr:cNvSpPr/>
      </xdr:nvSpPr>
      <xdr:spPr>
        <a:xfrm>
          <a:off x="6540500" y="4850257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303</xdr:row>
      <xdr:rowOff>78147</xdr:rowOff>
    </xdr:from>
    <xdr:to>
      <xdr:col>3</xdr:col>
      <xdr:colOff>0</xdr:colOff>
      <xdr:row>304</xdr:row>
      <xdr:rowOff>192447</xdr:rowOff>
    </xdr:to>
    <xdr:sp macro="" textlink="">
      <xdr:nvSpPr>
        <xdr:cNvPr id="867" name="Isosceles Triangle 866">
          <a:extLst>
            <a:ext uri="{FF2B5EF4-FFF2-40B4-BE49-F238E27FC236}">
              <a16:creationId xmlns:a16="http://schemas.microsoft.com/office/drawing/2014/main" id="{00000000-0008-0000-0A00-000063030000}"/>
            </a:ext>
          </a:extLst>
        </xdr:cNvPr>
        <xdr:cNvSpPr/>
      </xdr:nvSpPr>
      <xdr:spPr>
        <a:xfrm>
          <a:off x="1287145" y="512019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303</xdr:row>
      <xdr:rowOff>78147</xdr:rowOff>
    </xdr:from>
    <xdr:to>
      <xdr:col>5</xdr:col>
      <xdr:colOff>0</xdr:colOff>
      <xdr:row>304</xdr:row>
      <xdr:rowOff>192447</xdr:rowOff>
    </xdr:to>
    <xdr:sp macro="" textlink="">
      <xdr:nvSpPr>
        <xdr:cNvPr id="868" name="Isosceles Triangle 867">
          <a:extLst>
            <a:ext uri="{FF2B5EF4-FFF2-40B4-BE49-F238E27FC236}">
              <a16:creationId xmlns:a16="http://schemas.microsoft.com/office/drawing/2014/main" id="{00000000-0008-0000-0A00-000064030000}"/>
            </a:ext>
          </a:extLst>
        </xdr:cNvPr>
        <xdr:cNvSpPr/>
      </xdr:nvSpPr>
      <xdr:spPr>
        <a:xfrm>
          <a:off x="2525395" y="512019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303</xdr:row>
      <xdr:rowOff>78147</xdr:rowOff>
    </xdr:from>
    <xdr:to>
      <xdr:col>7</xdr:col>
      <xdr:colOff>0</xdr:colOff>
      <xdr:row>304</xdr:row>
      <xdr:rowOff>192447</xdr:rowOff>
    </xdr:to>
    <xdr:sp macro="" textlink="">
      <xdr:nvSpPr>
        <xdr:cNvPr id="869" name="Isosceles Triangle 868">
          <a:extLst>
            <a:ext uri="{FF2B5EF4-FFF2-40B4-BE49-F238E27FC236}">
              <a16:creationId xmlns:a16="http://schemas.microsoft.com/office/drawing/2014/main" id="{00000000-0008-0000-0A00-000065030000}"/>
            </a:ext>
          </a:extLst>
        </xdr:cNvPr>
        <xdr:cNvSpPr/>
      </xdr:nvSpPr>
      <xdr:spPr>
        <a:xfrm>
          <a:off x="3528695" y="51201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303</xdr:row>
      <xdr:rowOff>78147</xdr:rowOff>
    </xdr:from>
    <xdr:to>
      <xdr:col>9</xdr:col>
      <xdr:colOff>0</xdr:colOff>
      <xdr:row>304</xdr:row>
      <xdr:rowOff>192447</xdr:rowOff>
    </xdr:to>
    <xdr:sp macro="" textlink="">
      <xdr:nvSpPr>
        <xdr:cNvPr id="870" name="Isosceles Triangle 869">
          <a:extLst>
            <a:ext uri="{FF2B5EF4-FFF2-40B4-BE49-F238E27FC236}">
              <a16:creationId xmlns:a16="http://schemas.microsoft.com/office/drawing/2014/main" id="{00000000-0008-0000-0A00-000066030000}"/>
            </a:ext>
          </a:extLst>
        </xdr:cNvPr>
        <xdr:cNvSpPr/>
      </xdr:nvSpPr>
      <xdr:spPr>
        <a:xfrm>
          <a:off x="4531995" y="51201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303</xdr:row>
      <xdr:rowOff>78147</xdr:rowOff>
    </xdr:from>
    <xdr:to>
      <xdr:col>11</xdr:col>
      <xdr:colOff>0</xdr:colOff>
      <xdr:row>305</xdr:row>
      <xdr:rowOff>5058</xdr:rowOff>
    </xdr:to>
    <xdr:sp macro="" textlink="">
      <xdr:nvSpPr>
        <xdr:cNvPr id="871" name="Isosceles Triangle 870">
          <a:extLst>
            <a:ext uri="{FF2B5EF4-FFF2-40B4-BE49-F238E27FC236}">
              <a16:creationId xmlns:a16="http://schemas.microsoft.com/office/drawing/2014/main" id="{00000000-0008-0000-0A00-000067030000}"/>
            </a:ext>
          </a:extLst>
        </xdr:cNvPr>
        <xdr:cNvSpPr/>
      </xdr:nvSpPr>
      <xdr:spPr>
        <a:xfrm>
          <a:off x="5535295" y="512019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303</xdr:row>
      <xdr:rowOff>78147</xdr:rowOff>
    </xdr:from>
    <xdr:to>
      <xdr:col>15</xdr:col>
      <xdr:colOff>0</xdr:colOff>
      <xdr:row>304</xdr:row>
      <xdr:rowOff>192447</xdr:rowOff>
    </xdr:to>
    <xdr:sp macro="" textlink="">
      <xdr:nvSpPr>
        <xdr:cNvPr id="872" name="Isosceles Triangle 871">
          <a:extLst>
            <a:ext uri="{FF2B5EF4-FFF2-40B4-BE49-F238E27FC236}">
              <a16:creationId xmlns:a16="http://schemas.microsoft.com/office/drawing/2014/main" id="{00000000-0008-0000-0A00-000068030000}"/>
            </a:ext>
          </a:extLst>
        </xdr:cNvPr>
        <xdr:cNvSpPr/>
      </xdr:nvSpPr>
      <xdr:spPr>
        <a:xfrm>
          <a:off x="7541895" y="51201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303</xdr:row>
      <xdr:rowOff>78147</xdr:rowOff>
    </xdr:from>
    <xdr:to>
      <xdr:col>17</xdr:col>
      <xdr:colOff>0</xdr:colOff>
      <xdr:row>304</xdr:row>
      <xdr:rowOff>192447</xdr:rowOff>
    </xdr:to>
    <xdr:sp macro="" textlink="">
      <xdr:nvSpPr>
        <xdr:cNvPr id="873" name="Isosceles Triangle 872">
          <a:extLst>
            <a:ext uri="{FF2B5EF4-FFF2-40B4-BE49-F238E27FC236}">
              <a16:creationId xmlns:a16="http://schemas.microsoft.com/office/drawing/2014/main" id="{00000000-0008-0000-0A00-000069030000}"/>
            </a:ext>
          </a:extLst>
        </xdr:cNvPr>
        <xdr:cNvSpPr/>
      </xdr:nvSpPr>
      <xdr:spPr>
        <a:xfrm>
          <a:off x="8545195" y="51201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303</xdr:row>
      <xdr:rowOff>78147</xdr:rowOff>
    </xdr:from>
    <xdr:to>
      <xdr:col>21</xdr:col>
      <xdr:colOff>0</xdr:colOff>
      <xdr:row>304</xdr:row>
      <xdr:rowOff>192447</xdr:rowOff>
    </xdr:to>
    <xdr:sp macro="" textlink="">
      <xdr:nvSpPr>
        <xdr:cNvPr id="874" name="Isosceles Triangle 873">
          <a:extLst>
            <a:ext uri="{FF2B5EF4-FFF2-40B4-BE49-F238E27FC236}">
              <a16:creationId xmlns:a16="http://schemas.microsoft.com/office/drawing/2014/main" id="{00000000-0008-0000-0A00-00006A030000}"/>
            </a:ext>
          </a:extLst>
        </xdr:cNvPr>
        <xdr:cNvSpPr/>
      </xdr:nvSpPr>
      <xdr:spPr>
        <a:xfrm>
          <a:off x="10551795" y="51201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303</xdr:row>
      <xdr:rowOff>78147</xdr:rowOff>
    </xdr:from>
    <xdr:to>
      <xdr:col>3</xdr:col>
      <xdr:colOff>0</xdr:colOff>
      <xdr:row>304</xdr:row>
      <xdr:rowOff>192447</xdr:rowOff>
    </xdr:to>
    <xdr:sp macro="" textlink="">
      <xdr:nvSpPr>
        <xdr:cNvPr id="875" name="Isosceles Triangle 874">
          <a:extLst>
            <a:ext uri="{FF2B5EF4-FFF2-40B4-BE49-F238E27FC236}">
              <a16:creationId xmlns:a16="http://schemas.microsoft.com/office/drawing/2014/main" id="{00000000-0008-0000-0A00-00006B030000}"/>
            </a:ext>
          </a:extLst>
        </xdr:cNvPr>
        <xdr:cNvSpPr/>
      </xdr:nvSpPr>
      <xdr:spPr>
        <a:xfrm>
          <a:off x="1287145" y="512019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303</xdr:row>
      <xdr:rowOff>78147</xdr:rowOff>
    </xdr:from>
    <xdr:to>
      <xdr:col>5</xdr:col>
      <xdr:colOff>0</xdr:colOff>
      <xdr:row>304</xdr:row>
      <xdr:rowOff>192447</xdr:rowOff>
    </xdr:to>
    <xdr:sp macro="" textlink="">
      <xdr:nvSpPr>
        <xdr:cNvPr id="876" name="Isosceles Triangle 875">
          <a:extLst>
            <a:ext uri="{FF2B5EF4-FFF2-40B4-BE49-F238E27FC236}">
              <a16:creationId xmlns:a16="http://schemas.microsoft.com/office/drawing/2014/main" id="{00000000-0008-0000-0A00-00006C030000}"/>
            </a:ext>
          </a:extLst>
        </xdr:cNvPr>
        <xdr:cNvSpPr/>
      </xdr:nvSpPr>
      <xdr:spPr>
        <a:xfrm>
          <a:off x="2525395" y="51201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303</xdr:row>
      <xdr:rowOff>78147</xdr:rowOff>
    </xdr:from>
    <xdr:to>
      <xdr:col>3</xdr:col>
      <xdr:colOff>0</xdr:colOff>
      <xdr:row>304</xdr:row>
      <xdr:rowOff>192447</xdr:rowOff>
    </xdr:to>
    <xdr:sp macro="" textlink="">
      <xdr:nvSpPr>
        <xdr:cNvPr id="877" name="Isosceles Triangle 876">
          <a:extLst>
            <a:ext uri="{FF2B5EF4-FFF2-40B4-BE49-F238E27FC236}">
              <a16:creationId xmlns:a16="http://schemas.microsoft.com/office/drawing/2014/main" id="{00000000-0008-0000-0A00-00006D030000}"/>
            </a:ext>
          </a:extLst>
        </xdr:cNvPr>
        <xdr:cNvSpPr/>
      </xdr:nvSpPr>
      <xdr:spPr>
        <a:xfrm>
          <a:off x="1287145" y="51201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303</xdr:row>
      <xdr:rowOff>78147</xdr:rowOff>
    </xdr:from>
    <xdr:to>
      <xdr:col>19</xdr:col>
      <xdr:colOff>0</xdr:colOff>
      <xdr:row>304</xdr:row>
      <xdr:rowOff>192447</xdr:rowOff>
    </xdr:to>
    <xdr:sp macro="" textlink="">
      <xdr:nvSpPr>
        <xdr:cNvPr id="878" name="Isosceles Triangle 877">
          <a:extLst>
            <a:ext uri="{FF2B5EF4-FFF2-40B4-BE49-F238E27FC236}">
              <a16:creationId xmlns:a16="http://schemas.microsoft.com/office/drawing/2014/main" id="{00000000-0008-0000-0A00-00006E030000}"/>
            </a:ext>
          </a:extLst>
        </xdr:cNvPr>
        <xdr:cNvSpPr/>
      </xdr:nvSpPr>
      <xdr:spPr>
        <a:xfrm>
          <a:off x="9548495" y="51201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311</xdr:row>
      <xdr:rowOff>78147</xdr:rowOff>
    </xdr:from>
    <xdr:to>
      <xdr:col>3</xdr:col>
      <xdr:colOff>0</xdr:colOff>
      <xdr:row>312</xdr:row>
      <xdr:rowOff>192447</xdr:rowOff>
    </xdr:to>
    <xdr:sp macro="" textlink="">
      <xdr:nvSpPr>
        <xdr:cNvPr id="879" name="Isosceles Triangle 878">
          <a:extLst>
            <a:ext uri="{FF2B5EF4-FFF2-40B4-BE49-F238E27FC236}">
              <a16:creationId xmlns:a16="http://schemas.microsoft.com/office/drawing/2014/main" id="{00000000-0008-0000-0A00-00006F030000}"/>
            </a:ext>
          </a:extLst>
        </xdr:cNvPr>
        <xdr:cNvSpPr/>
      </xdr:nvSpPr>
      <xdr:spPr>
        <a:xfrm>
          <a:off x="1287145" y="525418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311</xdr:row>
      <xdr:rowOff>78147</xdr:rowOff>
    </xdr:from>
    <xdr:to>
      <xdr:col>7</xdr:col>
      <xdr:colOff>0</xdr:colOff>
      <xdr:row>313</xdr:row>
      <xdr:rowOff>5057</xdr:rowOff>
    </xdr:to>
    <xdr:sp macro="" textlink="">
      <xdr:nvSpPr>
        <xdr:cNvPr id="880" name="Isosceles Triangle 879">
          <a:extLst>
            <a:ext uri="{FF2B5EF4-FFF2-40B4-BE49-F238E27FC236}">
              <a16:creationId xmlns:a16="http://schemas.microsoft.com/office/drawing/2014/main" id="{00000000-0008-0000-0A00-000070030000}"/>
            </a:ext>
          </a:extLst>
        </xdr:cNvPr>
        <xdr:cNvSpPr/>
      </xdr:nvSpPr>
      <xdr:spPr>
        <a:xfrm>
          <a:off x="3528695" y="525418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311</xdr:row>
      <xdr:rowOff>78147</xdr:rowOff>
    </xdr:from>
    <xdr:to>
      <xdr:col>9</xdr:col>
      <xdr:colOff>0</xdr:colOff>
      <xdr:row>313</xdr:row>
      <xdr:rowOff>5057</xdr:rowOff>
    </xdr:to>
    <xdr:sp macro="" textlink="">
      <xdr:nvSpPr>
        <xdr:cNvPr id="881" name="Isosceles Triangle 880">
          <a:extLst>
            <a:ext uri="{FF2B5EF4-FFF2-40B4-BE49-F238E27FC236}">
              <a16:creationId xmlns:a16="http://schemas.microsoft.com/office/drawing/2014/main" id="{00000000-0008-0000-0A00-000071030000}"/>
            </a:ext>
          </a:extLst>
        </xdr:cNvPr>
        <xdr:cNvSpPr/>
      </xdr:nvSpPr>
      <xdr:spPr>
        <a:xfrm>
          <a:off x="4531995" y="525418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311</xdr:row>
      <xdr:rowOff>78147</xdr:rowOff>
    </xdr:from>
    <xdr:to>
      <xdr:col>11</xdr:col>
      <xdr:colOff>0</xdr:colOff>
      <xdr:row>312</xdr:row>
      <xdr:rowOff>192447</xdr:rowOff>
    </xdr:to>
    <xdr:sp macro="" textlink="">
      <xdr:nvSpPr>
        <xdr:cNvPr id="882" name="Isosceles Triangle 881">
          <a:extLst>
            <a:ext uri="{FF2B5EF4-FFF2-40B4-BE49-F238E27FC236}">
              <a16:creationId xmlns:a16="http://schemas.microsoft.com/office/drawing/2014/main" id="{00000000-0008-0000-0A00-000072030000}"/>
            </a:ext>
          </a:extLst>
        </xdr:cNvPr>
        <xdr:cNvSpPr/>
      </xdr:nvSpPr>
      <xdr:spPr>
        <a:xfrm>
          <a:off x="5535295" y="52541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311</xdr:row>
      <xdr:rowOff>78147</xdr:rowOff>
    </xdr:from>
    <xdr:to>
      <xdr:col>13</xdr:col>
      <xdr:colOff>0</xdr:colOff>
      <xdr:row>313</xdr:row>
      <xdr:rowOff>5057</xdr:rowOff>
    </xdr:to>
    <xdr:sp macro="" textlink="">
      <xdr:nvSpPr>
        <xdr:cNvPr id="883" name="Isosceles Triangle 882">
          <a:extLst>
            <a:ext uri="{FF2B5EF4-FFF2-40B4-BE49-F238E27FC236}">
              <a16:creationId xmlns:a16="http://schemas.microsoft.com/office/drawing/2014/main" id="{00000000-0008-0000-0A00-000073030000}"/>
            </a:ext>
          </a:extLst>
        </xdr:cNvPr>
        <xdr:cNvSpPr/>
      </xdr:nvSpPr>
      <xdr:spPr>
        <a:xfrm>
          <a:off x="6538595" y="525418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311</xdr:row>
      <xdr:rowOff>78147</xdr:rowOff>
    </xdr:from>
    <xdr:to>
      <xdr:col>15</xdr:col>
      <xdr:colOff>0</xdr:colOff>
      <xdr:row>312</xdr:row>
      <xdr:rowOff>192447</xdr:rowOff>
    </xdr:to>
    <xdr:sp macro="" textlink="">
      <xdr:nvSpPr>
        <xdr:cNvPr id="884" name="Isosceles Triangle 883">
          <a:extLst>
            <a:ext uri="{FF2B5EF4-FFF2-40B4-BE49-F238E27FC236}">
              <a16:creationId xmlns:a16="http://schemas.microsoft.com/office/drawing/2014/main" id="{00000000-0008-0000-0A00-000074030000}"/>
            </a:ext>
          </a:extLst>
        </xdr:cNvPr>
        <xdr:cNvSpPr/>
      </xdr:nvSpPr>
      <xdr:spPr>
        <a:xfrm>
          <a:off x="7541895" y="52541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311</xdr:row>
      <xdr:rowOff>78147</xdr:rowOff>
    </xdr:from>
    <xdr:to>
      <xdr:col>17</xdr:col>
      <xdr:colOff>0</xdr:colOff>
      <xdr:row>312</xdr:row>
      <xdr:rowOff>192447</xdr:rowOff>
    </xdr:to>
    <xdr:sp macro="" textlink="">
      <xdr:nvSpPr>
        <xdr:cNvPr id="885" name="Isosceles Triangle 884">
          <a:extLst>
            <a:ext uri="{FF2B5EF4-FFF2-40B4-BE49-F238E27FC236}">
              <a16:creationId xmlns:a16="http://schemas.microsoft.com/office/drawing/2014/main" id="{00000000-0008-0000-0A00-000075030000}"/>
            </a:ext>
          </a:extLst>
        </xdr:cNvPr>
        <xdr:cNvSpPr/>
      </xdr:nvSpPr>
      <xdr:spPr>
        <a:xfrm>
          <a:off x="8545195" y="525418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311</xdr:row>
      <xdr:rowOff>78147</xdr:rowOff>
    </xdr:from>
    <xdr:to>
      <xdr:col>19</xdr:col>
      <xdr:colOff>0</xdr:colOff>
      <xdr:row>312</xdr:row>
      <xdr:rowOff>192447</xdr:rowOff>
    </xdr:to>
    <xdr:sp macro="" textlink="">
      <xdr:nvSpPr>
        <xdr:cNvPr id="886" name="Isosceles Triangle 885">
          <a:extLst>
            <a:ext uri="{FF2B5EF4-FFF2-40B4-BE49-F238E27FC236}">
              <a16:creationId xmlns:a16="http://schemas.microsoft.com/office/drawing/2014/main" id="{00000000-0008-0000-0A00-000076030000}"/>
            </a:ext>
          </a:extLst>
        </xdr:cNvPr>
        <xdr:cNvSpPr/>
      </xdr:nvSpPr>
      <xdr:spPr>
        <a:xfrm>
          <a:off x="9548495" y="52541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311</xdr:row>
      <xdr:rowOff>78147</xdr:rowOff>
    </xdr:from>
    <xdr:to>
      <xdr:col>21</xdr:col>
      <xdr:colOff>0</xdr:colOff>
      <xdr:row>312</xdr:row>
      <xdr:rowOff>192447</xdr:rowOff>
    </xdr:to>
    <xdr:sp macro="" textlink="">
      <xdr:nvSpPr>
        <xdr:cNvPr id="887" name="Isosceles Triangle 886">
          <a:extLst>
            <a:ext uri="{FF2B5EF4-FFF2-40B4-BE49-F238E27FC236}">
              <a16:creationId xmlns:a16="http://schemas.microsoft.com/office/drawing/2014/main" id="{00000000-0008-0000-0A00-000077030000}"/>
            </a:ext>
          </a:extLst>
        </xdr:cNvPr>
        <xdr:cNvSpPr/>
      </xdr:nvSpPr>
      <xdr:spPr>
        <a:xfrm>
          <a:off x="10551795" y="52541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311</xdr:row>
      <xdr:rowOff>78147</xdr:rowOff>
    </xdr:from>
    <xdr:to>
      <xdr:col>5</xdr:col>
      <xdr:colOff>0</xdr:colOff>
      <xdr:row>312</xdr:row>
      <xdr:rowOff>192447</xdr:rowOff>
    </xdr:to>
    <xdr:sp macro="" textlink="">
      <xdr:nvSpPr>
        <xdr:cNvPr id="888" name="Isosceles Triangle 887">
          <a:extLst>
            <a:ext uri="{FF2B5EF4-FFF2-40B4-BE49-F238E27FC236}">
              <a16:creationId xmlns:a16="http://schemas.microsoft.com/office/drawing/2014/main" id="{00000000-0008-0000-0A00-000078030000}"/>
            </a:ext>
          </a:extLst>
        </xdr:cNvPr>
        <xdr:cNvSpPr/>
      </xdr:nvSpPr>
      <xdr:spPr>
        <a:xfrm>
          <a:off x="2525395" y="52541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311</xdr:row>
      <xdr:rowOff>78147</xdr:rowOff>
    </xdr:from>
    <xdr:to>
      <xdr:col>3</xdr:col>
      <xdr:colOff>0</xdr:colOff>
      <xdr:row>312</xdr:row>
      <xdr:rowOff>192447</xdr:rowOff>
    </xdr:to>
    <xdr:sp macro="" textlink="">
      <xdr:nvSpPr>
        <xdr:cNvPr id="889" name="Isosceles Triangle 888">
          <a:extLst>
            <a:ext uri="{FF2B5EF4-FFF2-40B4-BE49-F238E27FC236}">
              <a16:creationId xmlns:a16="http://schemas.microsoft.com/office/drawing/2014/main" id="{00000000-0008-0000-0A00-000079030000}"/>
            </a:ext>
          </a:extLst>
        </xdr:cNvPr>
        <xdr:cNvSpPr/>
      </xdr:nvSpPr>
      <xdr:spPr>
        <a:xfrm>
          <a:off x="1287145" y="52541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311</xdr:row>
      <xdr:rowOff>78147</xdr:rowOff>
    </xdr:from>
    <xdr:to>
      <xdr:col>17</xdr:col>
      <xdr:colOff>0</xdr:colOff>
      <xdr:row>312</xdr:row>
      <xdr:rowOff>192447</xdr:rowOff>
    </xdr:to>
    <xdr:sp macro="" textlink="">
      <xdr:nvSpPr>
        <xdr:cNvPr id="890" name="Isosceles Triangle 889">
          <a:extLst>
            <a:ext uri="{FF2B5EF4-FFF2-40B4-BE49-F238E27FC236}">
              <a16:creationId xmlns:a16="http://schemas.microsoft.com/office/drawing/2014/main" id="{00000000-0008-0000-0A00-00007A030000}"/>
            </a:ext>
          </a:extLst>
        </xdr:cNvPr>
        <xdr:cNvSpPr/>
      </xdr:nvSpPr>
      <xdr:spPr>
        <a:xfrm>
          <a:off x="8545195" y="52541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311</xdr:row>
      <xdr:rowOff>78147</xdr:rowOff>
    </xdr:from>
    <xdr:to>
      <xdr:col>19</xdr:col>
      <xdr:colOff>0</xdr:colOff>
      <xdr:row>312</xdr:row>
      <xdr:rowOff>192447</xdr:rowOff>
    </xdr:to>
    <xdr:sp macro="" textlink="">
      <xdr:nvSpPr>
        <xdr:cNvPr id="891" name="Isosceles Triangle 890">
          <a:extLst>
            <a:ext uri="{FF2B5EF4-FFF2-40B4-BE49-F238E27FC236}">
              <a16:creationId xmlns:a16="http://schemas.microsoft.com/office/drawing/2014/main" id="{00000000-0008-0000-0A00-00007B030000}"/>
            </a:ext>
          </a:extLst>
        </xdr:cNvPr>
        <xdr:cNvSpPr/>
      </xdr:nvSpPr>
      <xdr:spPr>
        <a:xfrm>
          <a:off x="9548495" y="52541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303</xdr:row>
      <xdr:rowOff>64796</xdr:rowOff>
    </xdr:from>
    <xdr:to>
      <xdr:col>13</xdr:col>
      <xdr:colOff>1909</xdr:colOff>
      <xdr:row>304</xdr:row>
      <xdr:rowOff>153696</xdr:rowOff>
    </xdr:to>
    <xdr:sp macro="" textlink="">
      <xdr:nvSpPr>
        <xdr:cNvPr id="892" name="Isosceles Triangle 891">
          <a:extLst>
            <a:ext uri="{FF2B5EF4-FFF2-40B4-BE49-F238E27FC236}">
              <a16:creationId xmlns:a16="http://schemas.microsoft.com/office/drawing/2014/main" id="{00000000-0008-0000-0A00-00007C030000}"/>
            </a:ext>
          </a:extLst>
        </xdr:cNvPr>
        <xdr:cNvSpPr/>
      </xdr:nvSpPr>
      <xdr:spPr>
        <a:xfrm>
          <a:off x="6540500" y="5118862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311021</xdr:colOff>
      <xdr:row>314</xdr:row>
      <xdr:rowOff>110153</xdr:rowOff>
    </xdr:from>
    <xdr:to>
      <xdr:col>19</xdr:col>
      <xdr:colOff>479490</xdr:colOff>
      <xdr:row>315</xdr:row>
      <xdr:rowOff>97193</xdr:rowOff>
    </xdr:to>
    <xdr:sp macro="" textlink="">
      <xdr:nvSpPr>
        <xdr:cNvPr id="893" name="Rectangle: Top Corners Snipped 892">
          <a:extLst>
            <a:ext uri="{FF2B5EF4-FFF2-40B4-BE49-F238E27FC236}">
              <a16:creationId xmlns:a16="http://schemas.microsoft.com/office/drawing/2014/main" id="{00000000-0008-0000-0A00-00007D030000}"/>
            </a:ext>
          </a:extLst>
        </xdr:cNvPr>
        <xdr:cNvSpPr/>
      </xdr:nvSpPr>
      <xdr:spPr>
        <a:xfrm>
          <a:off x="10356215" y="53078380"/>
          <a:ext cx="168910" cy="1651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4572</xdr:colOff>
      <xdr:row>319</xdr:row>
      <xdr:rowOff>78147</xdr:rowOff>
    </xdr:from>
    <xdr:to>
      <xdr:col>3</xdr:col>
      <xdr:colOff>0</xdr:colOff>
      <xdr:row>320</xdr:row>
      <xdr:rowOff>192447</xdr:rowOff>
    </xdr:to>
    <xdr:sp macro="" textlink="">
      <xdr:nvSpPr>
        <xdr:cNvPr id="894" name="Isosceles Triangle 893">
          <a:extLst>
            <a:ext uri="{FF2B5EF4-FFF2-40B4-BE49-F238E27FC236}">
              <a16:creationId xmlns:a16="http://schemas.microsoft.com/office/drawing/2014/main" id="{00000000-0008-0000-0A00-00007E030000}"/>
            </a:ext>
          </a:extLst>
        </xdr:cNvPr>
        <xdr:cNvSpPr/>
      </xdr:nvSpPr>
      <xdr:spPr>
        <a:xfrm>
          <a:off x="1287145" y="538880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319</xdr:row>
      <xdr:rowOff>78147</xdr:rowOff>
    </xdr:from>
    <xdr:to>
      <xdr:col>5</xdr:col>
      <xdr:colOff>0</xdr:colOff>
      <xdr:row>320</xdr:row>
      <xdr:rowOff>192447</xdr:rowOff>
    </xdr:to>
    <xdr:sp macro="" textlink="">
      <xdr:nvSpPr>
        <xdr:cNvPr id="895" name="Isosceles Triangle 894">
          <a:extLst>
            <a:ext uri="{FF2B5EF4-FFF2-40B4-BE49-F238E27FC236}">
              <a16:creationId xmlns:a16="http://schemas.microsoft.com/office/drawing/2014/main" id="{00000000-0008-0000-0A00-00007F030000}"/>
            </a:ext>
          </a:extLst>
        </xdr:cNvPr>
        <xdr:cNvSpPr/>
      </xdr:nvSpPr>
      <xdr:spPr>
        <a:xfrm>
          <a:off x="2525395" y="538880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319</xdr:row>
      <xdr:rowOff>78147</xdr:rowOff>
    </xdr:from>
    <xdr:to>
      <xdr:col>7</xdr:col>
      <xdr:colOff>0</xdr:colOff>
      <xdr:row>320</xdr:row>
      <xdr:rowOff>192447</xdr:rowOff>
    </xdr:to>
    <xdr:sp macro="" textlink="">
      <xdr:nvSpPr>
        <xdr:cNvPr id="896" name="Isosceles Triangle 895">
          <a:extLst>
            <a:ext uri="{FF2B5EF4-FFF2-40B4-BE49-F238E27FC236}">
              <a16:creationId xmlns:a16="http://schemas.microsoft.com/office/drawing/2014/main" id="{00000000-0008-0000-0A00-000080030000}"/>
            </a:ext>
          </a:extLst>
        </xdr:cNvPr>
        <xdr:cNvSpPr/>
      </xdr:nvSpPr>
      <xdr:spPr>
        <a:xfrm>
          <a:off x="3528695" y="53888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319</xdr:row>
      <xdr:rowOff>78147</xdr:rowOff>
    </xdr:from>
    <xdr:to>
      <xdr:col>9</xdr:col>
      <xdr:colOff>0</xdr:colOff>
      <xdr:row>321</xdr:row>
      <xdr:rowOff>3176</xdr:rowOff>
    </xdr:to>
    <xdr:sp macro="" textlink="">
      <xdr:nvSpPr>
        <xdr:cNvPr id="897" name="Isosceles Triangle 896">
          <a:extLst>
            <a:ext uri="{FF2B5EF4-FFF2-40B4-BE49-F238E27FC236}">
              <a16:creationId xmlns:a16="http://schemas.microsoft.com/office/drawing/2014/main" id="{00000000-0008-0000-0A00-000081030000}"/>
            </a:ext>
          </a:extLst>
        </xdr:cNvPr>
        <xdr:cNvSpPr/>
      </xdr:nvSpPr>
      <xdr:spPr>
        <a:xfrm>
          <a:off x="4531995" y="53888005"/>
          <a:ext cx="497205" cy="25209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319</xdr:row>
      <xdr:rowOff>78147</xdr:rowOff>
    </xdr:from>
    <xdr:to>
      <xdr:col>11</xdr:col>
      <xdr:colOff>0</xdr:colOff>
      <xdr:row>321</xdr:row>
      <xdr:rowOff>5058</xdr:rowOff>
    </xdr:to>
    <xdr:sp macro="" textlink="">
      <xdr:nvSpPr>
        <xdr:cNvPr id="898" name="Isosceles Triangle 897">
          <a:extLst>
            <a:ext uri="{FF2B5EF4-FFF2-40B4-BE49-F238E27FC236}">
              <a16:creationId xmlns:a16="http://schemas.microsoft.com/office/drawing/2014/main" id="{00000000-0008-0000-0A00-000082030000}"/>
            </a:ext>
          </a:extLst>
        </xdr:cNvPr>
        <xdr:cNvSpPr/>
      </xdr:nvSpPr>
      <xdr:spPr>
        <a:xfrm>
          <a:off x="5535295" y="538880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319</xdr:row>
      <xdr:rowOff>78147</xdr:rowOff>
    </xdr:from>
    <xdr:to>
      <xdr:col>15</xdr:col>
      <xdr:colOff>0</xdr:colOff>
      <xdr:row>320</xdr:row>
      <xdr:rowOff>192447</xdr:rowOff>
    </xdr:to>
    <xdr:sp macro="" textlink="">
      <xdr:nvSpPr>
        <xdr:cNvPr id="899" name="Isosceles Triangle 898">
          <a:extLst>
            <a:ext uri="{FF2B5EF4-FFF2-40B4-BE49-F238E27FC236}">
              <a16:creationId xmlns:a16="http://schemas.microsoft.com/office/drawing/2014/main" id="{00000000-0008-0000-0A00-000083030000}"/>
            </a:ext>
          </a:extLst>
        </xdr:cNvPr>
        <xdr:cNvSpPr/>
      </xdr:nvSpPr>
      <xdr:spPr>
        <a:xfrm>
          <a:off x="7541895" y="53888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319</xdr:row>
      <xdr:rowOff>78147</xdr:rowOff>
    </xdr:from>
    <xdr:to>
      <xdr:col>17</xdr:col>
      <xdr:colOff>0</xdr:colOff>
      <xdr:row>320</xdr:row>
      <xdr:rowOff>192447</xdr:rowOff>
    </xdr:to>
    <xdr:sp macro="" textlink="">
      <xdr:nvSpPr>
        <xdr:cNvPr id="900" name="Isosceles Triangle 899">
          <a:extLst>
            <a:ext uri="{FF2B5EF4-FFF2-40B4-BE49-F238E27FC236}">
              <a16:creationId xmlns:a16="http://schemas.microsoft.com/office/drawing/2014/main" id="{00000000-0008-0000-0A00-000084030000}"/>
            </a:ext>
          </a:extLst>
        </xdr:cNvPr>
        <xdr:cNvSpPr/>
      </xdr:nvSpPr>
      <xdr:spPr>
        <a:xfrm>
          <a:off x="8545195" y="53888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319</xdr:row>
      <xdr:rowOff>78147</xdr:rowOff>
    </xdr:from>
    <xdr:to>
      <xdr:col>21</xdr:col>
      <xdr:colOff>0</xdr:colOff>
      <xdr:row>320</xdr:row>
      <xdr:rowOff>192447</xdr:rowOff>
    </xdr:to>
    <xdr:sp macro="" textlink="">
      <xdr:nvSpPr>
        <xdr:cNvPr id="901" name="Isosceles Triangle 900">
          <a:extLst>
            <a:ext uri="{FF2B5EF4-FFF2-40B4-BE49-F238E27FC236}">
              <a16:creationId xmlns:a16="http://schemas.microsoft.com/office/drawing/2014/main" id="{00000000-0008-0000-0A00-000085030000}"/>
            </a:ext>
          </a:extLst>
        </xdr:cNvPr>
        <xdr:cNvSpPr/>
      </xdr:nvSpPr>
      <xdr:spPr>
        <a:xfrm>
          <a:off x="10551795" y="53888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319</xdr:row>
      <xdr:rowOff>78147</xdr:rowOff>
    </xdr:from>
    <xdr:to>
      <xdr:col>3</xdr:col>
      <xdr:colOff>0</xdr:colOff>
      <xdr:row>320</xdr:row>
      <xdr:rowOff>192447</xdr:rowOff>
    </xdr:to>
    <xdr:sp macro="" textlink="">
      <xdr:nvSpPr>
        <xdr:cNvPr id="902" name="Isosceles Triangle 901">
          <a:extLst>
            <a:ext uri="{FF2B5EF4-FFF2-40B4-BE49-F238E27FC236}">
              <a16:creationId xmlns:a16="http://schemas.microsoft.com/office/drawing/2014/main" id="{00000000-0008-0000-0A00-000086030000}"/>
            </a:ext>
          </a:extLst>
        </xdr:cNvPr>
        <xdr:cNvSpPr/>
      </xdr:nvSpPr>
      <xdr:spPr>
        <a:xfrm>
          <a:off x="1287145" y="538880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319</xdr:row>
      <xdr:rowOff>78147</xdr:rowOff>
    </xdr:from>
    <xdr:to>
      <xdr:col>5</xdr:col>
      <xdr:colOff>0</xdr:colOff>
      <xdr:row>320</xdr:row>
      <xdr:rowOff>192447</xdr:rowOff>
    </xdr:to>
    <xdr:sp macro="" textlink="">
      <xdr:nvSpPr>
        <xdr:cNvPr id="903" name="Isosceles Triangle 902">
          <a:extLst>
            <a:ext uri="{FF2B5EF4-FFF2-40B4-BE49-F238E27FC236}">
              <a16:creationId xmlns:a16="http://schemas.microsoft.com/office/drawing/2014/main" id="{00000000-0008-0000-0A00-000087030000}"/>
            </a:ext>
          </a:extLst>
        </xdr:cNvPr>
        <xdr:cNvSpPr/>
      </xdr:nvSpPr>
      <xdr:spPr>
        <a:xfrm>
          <a:off x="2525395" y="53888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319</xdr:row>
      <xdr:rowOff>78147</xdr:rowOff>
    </xdr:from>
    <xdr:to>
      <xdr:col>3</xdr:col>
      <xdr:colOff>0</xdr:colOff>
      <xdr:row>320</xdr:row>
      <xdr:rowOff>192447</xdr:rowOff>
    </xdr:to>
    <xdr:sp macro="" textlink="">
      <xdr:nvSpPr>
        <xdr:cNvPr id="904" name="Isosceles Triangle 903">
          <a:extLst>
            <a:ext uri="{FF2B5EF4-FFF2-40B4-BE49-F238E27FC236}">
              <a16:creationId xmlns:a16="http://schemas.microsoft.com/office/drawing/2014/main" id="{00000000-0008-0000-0A00-000088030000}"/>
            </a:ext>
          </a:extLst>
        </xdr:cNvPr>
        <xdr:cNvSpPr/>
      </xdr:nvSpPr>
      <xdr:spPr>
        <a:xfrm>
          <a:off x="1287145" y="53888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319</xdr:row>
      <xdr:rowOff>78147</xdr:rowOff>
    </xdr:from>
    <xdr:to>
      <xdr:col>19</xdr:col>
      <xdr:colOff>0</xdr:colOff>
      <xdr:row>320</xdr:row>
      <xdr:rowOff>192447</xdr:rowOff>
    </xdr:to>
    <xdr:sp macro="" textlink="">
      <xdr:nvSpPr>
        <xdr:cNvPr id="905" name="Isosceles Triangle 904">
          <a:extLst>
            <a:ext uri="{FF2B5EF4-FFF2-40B4-BE49-F238E27FC236}">
              <a16:creationId xmlns:a16="http://schemas.microsoft.com/office/drawing/2014/main" id="{00000000-0008-0000-0A00-000089030000}"/>
            </a:ext>
          </a:extLst>
        </xdr:cNvPr>
        <xdr:cNvSpPr/>
      </xdr:nvSpPr>
      <xdr:spPr>
        <a:xfrm>
          <a:off x="9548495" y="53888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327</xdr:row>
      <xdr:rowOff>78147</xdr:rowOff>
    </xdr:from>
    <xdr:to>
      <xdr:col>3</xdr:col>
      <xdr:colOff>0</xdr:colOff>
      <xdr:row>328</xdr:row>
      <xdr:rowOff>192447</xdr:rowOff>
    </xdr:to>
    <xdr:sp macro="" textlink="">
      <xdr:nvSpPr>
        <xdr:cNvPr id="906" name="Isosceles Triangle 905">
          <a:extLst>
            <a:ext uri="{FF2B5EF4-FFF2-40B4-BE49-F238E27FC236}">
              <a16:creationId xmlns:a16="http://schemas.microsoft.com/office/drawing/2014/main" id="{00000000-0008-0000-0A00-00008A030000}"/>
            </a:ext>
          </a:extLst>
        </xdr:cNvPr>
        <xdr:cNvSpPr/>
      </xdr:nvSpPr>
      <xdr:spPr>
        <a:xfrm>
          <a:off x="1287145" y="552278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327</xdr:row>
      <xdr:rowOff>78147</xdr:rowOff>
    </xdr:from>
    <xdr:to>
      <xdr:col>7</xdr:col>
      <xdr:colOff>0</xdr:colOff>
      <xdr:row>329</xdr:row>
      <xdr:rowOff>5057</xdr:rowOff>
    </xdr:to>
    <xdr:sp macro="" textlink="">
      <xdr:nvSpPr>
        <xdr:cNvPr id="907" name="Isosceles Triangle 906">
          <a:extLst>
            <a:ext uri="{FF2B5EF4-FFF2-40B4-BE49-F238E27FC236}">
              <a16:creationId xmlns:a16="http://schemas.microsoft.com/office/drawing/2014/main" id="{00000000-0008-0000-0A00-00008B030000}"/>
            </a:ext>
          </a:extLst>
        </xdr:cNvPr>
        <xdr:cNvSpPr/>
      </xdr:nvSpPr>
      <xdr:spPr>
        <a:xfrm>
          <a:off x="3528695" y="552278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327</xdr:row>
      <xdr:rowOff>78147</xdr:rowOff>
    </xdr:from>
    <xdr:to>
      <xdr:col>9</xdr:col>
      <xdr:colOff>0</xdr:colOff>
      <xdr:row>329</xdr:row>
      <xdr:rowOff>5057</xdr:rowOff>
    </xdr:to>
    <xdr:sp macro="" textlink="">
      <xdr:nvSpPr>
        <xdr:cNvPr id="908" name="Isosceles Triangle 907">
          <a:extLst>
            <a:ext uri="{FF2B5EF4-FFF2-40B4-BE49-F238E27FC236}">
              <a16:creationId xmlns:a16="http://schemas.microsoft.com/office/drawing/2014/main" id="{00000000-0008-0000-0A00-00008C030000}"/>
            </a:ext>
          </a:extLst>
        </xdr:cNvPr>
        <xdr:cNvSpPr/>
      </xdr:nvSpPr>
      <xdr:spPr>
        <a:xfrm>
          <a:off x="4531995" y="552278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327</xdr:row>
      <xdr:rowOff>78147</xdr:rowOff>
    </xdr:from>
    <xdr:to>
      <xdr:col>11</xdr:col>
      <xdr:colOff>0</xdr:colOff>
      <xdr:row>328</xdr:row>
      <xdr:rowOff>192447</xdr:rowOff>
    </xdr:to>
    <xdr:sp macro="" textlink="">
      <xdr:nvSpPr>
        <xdr:cNvPr id="909" name="Isosceles Triangle 908">
          <a:extLst>
            <a:ext uri="{FF2B5EF4-FFF2-40B4-BE49-F238E27FC236}">
              <a16:creationId xmlns:a16="http://schemas.microsoft.com/office/drawing/2014/main" id="{00000000-0008-0000-0A00-00008D030000}"/>
            </a:ext>
          </a:extLst>
        </xdr:cNvPr>
        <xdr:cNvSpPr/>
      </xdr:nvSpPr>
      <xdr:spPr>
        <a:xfrm>
          <a:off x="5535295" y="552278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327</xdr:row>
      <xdr:rowOff>78147</xdr:rowOff>
    </xdr:from>
    <xdr:to>
      <xdr:col>13</xdr:col>
      <xdr:colOff>0</xdr:colOff>
      <xdr:row>329</xdr:row>
      <xdr:rowOff>5057</xdr:rowOff>
    </xdr:to>
    <xdr:sp macro="" textlink="">
      <xdr:nvSpPr>
        <xdr:cNvPr id="910" name="Isosceles Triangle 909">
          <a:extLst>
            <a:ext uri="{FF2B5EF4-FFF2-40B4-BE49-F238E27FC236}">
              <a16:creationId xmlns:a16="http://schemas.microsoft.com/office/drawing/2014/main" id="{00000000-0008-0000-0A00-00008E030000}"/>
            </a:ext>
          </a:extLst>
        </xdr:cNvPr>
        <xdr:cNvSpPr/>
      </xdr:nvSpPr>
      <xdr:spPr>
        <a:xfrm>
          <a:off x="6538595" y="552278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327</xdr:row>
      <xdr:rowOff>78147</xdr:rowOff>
    </xdr:from>
    <xdr:to>
      <xdr:col>15</xdr:col>
      <xdr:colOff>0</xdr:colOff>
      <xdr:row>328</xdr:row>
      <xdr:rowOff>192447</xdr:rowOff>
    </xdr:to>
    <xdr:sp macro="" textlink="">
      <xdr:nvSpPr>
        <xdr:cNvPr id="911" name="Isosceles Triangle 910">
          <a:extLst>
            <a:ext uri="{FF2B5EF4-FFF2-40B4-BE49-F238E27FC236}">
              <a16:creationId xmlns:a16="http://schemas.microsoft.com/office/drawing/2014/main" id="{00000000-0008-0000-0A00-00008F030000}"/>
            </a:ext>
          </a:extLst>
        </xdr:cNvPr>
        <xdr:cNvSpPr/>
      </xdr:nvSpPr>
      <xdr:spPr>
        <a:xfrm>
          <a:off x="7541895" y="552278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327</xdr:row>
      <xdr:rowOff>78147</xdr:rowOff>
    </xdr:from>
    <xdr:to>
      <xdr:col>17</xdr:col>
      <xdr:colOff>0</xdr:colOff>
      <xdr:row>328</xdr:row>
      <xdr:rowOff>192447</xdr:rowOff>
    </xdr:to>
    <xdr:sp macro="" textlink="">
      <xdr:nvSpPr>
        <xdr:cNvPr id="912" name="Isosceles Triangle 911">
          <a:extLst>
            <a:ext uri="{FF2B5EF4-FFF2-40B4-BE49-F238E27FC236}">
              <a16:creationId xmlns:a16="http://schemas.microsoft.com/office/drawing/2014/main" id="{00000000-0008-0000-0A00-000090030000}"/>
            </a:ext>
          </a:extLst>
        </xdr:cNvPr>
        <xdr:cNvSpPr/>
      </xdr:nvSpPr>
      <xdr:spPr>
        <a:xfrm>
          <a:off x="8545195" y="552278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327</xdr:row>
      <xdr:rowOff>78147</xdr:rowOff>
    </xdr:from>
    <xdr:to>
      <xdr:col>19</xdr:col>
      <xdr:colOff>0</xdr:colOff>
      <xdr:row>328</xdr:row>
      <xdr:rowOff>192447</xdr:rowOff>
    </xdr:to>
    <xdr:sp macro="" textlink="">
      <xdr:nvSpPr>
        <xdr:cNvPr id="913" name="Isosceles Triangle 912">
          <a:extLst>
            <a:ext uri="{FF2B5EF4-FFF2-40B4-BE49-F238E27FC236}">
              <a16:creationId xmlns:a16="http://schemas.microsoft.com/office/drawing/2014/main" id="{00000000-0008-0000-0A00-000091030000}"/>
            </a:ext>
          </a:extLst>
        </xdr:cNvPr>
        <xdr:cNvSpPr/>
      </xdr:nvSpPr>
      <xdr:spPr>
        <a:xfrm>
          <a:off x="9548495" y="552278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327</xdr:row>
      <xdr:rowOff>78147</xdr:rowOff>
    </xdr:from>
    <xdr:to>
      <xdr:col>21</xdr:col>
      <xdr:colOff>0</xdr:colOff>
      <xdr:row>328</xdr:row>
      <xdr:rowOff>192447</xdr:rowOff>
    </xdr:to>
    <xdr:sp macro="" textlink="">
      <xdr:nvSpPr>
        <xdr:cNvPr id="914" name="Isosceles Triangle 913">
          <a:extLst>
            <a:ext uri="{FF2B5EF4-FFF2-40B4-BE49-F238E27FC236}">
              <a16:creationId xmlns:a16="http://schemas.microsoft.com/office/drawing/2014/main" id="{00000000-0008-0000-0A00-000092030000}"/>
            </a:ext>
          </a:extLst>
        </xdr:cNvPr>
        <xdr:cNvSpPr/>
      </xdr:nvSpPr>
      <xdr:spPr>
        <a:xfrm>
          <a:off x="10551795" y="552278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327</xdr:row>
      <xdr:rowOff>78147</xdr:rowOff>
    </xdr:from>
    <xdr:to>
      <xdr:col>5</xdr:col>
      <xdr:colOff>0</xdr:colOff>
      <xdr:row>328</xdr:row>
      <xdr:rowOff>192447</xdr:rowOff>
    </xdr:to>
    <xdr:sp macro="" textlink="">
      <xdr:nvSpPr>
        <xdr:cNvPr id="915" name="Isosceles Triangle 914">
          <a:extLst>
            <a:ext uri="{FF2B5EF4-FFF2-40B4-BE49-F238E27FC236}">
              <a16:creationId xmlns:a16="http://schemas.microsoft.com/office/drawing/2014/main" id="{00000000-0008-0000-0A00-000093030000}"/>
            </a:ext>
          </a:extLst>
        </xdr:cNvPr>
        <xdr:cNvSpPr/>
      </xdr:nvSpPr>
      <xdr:spPr>
        <a:xfrm>
          <a:off x="2525395" y="552278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327</xdr:row>
      <xdr:rowOff>78147</xdr:rowOff>
    </xdr:from>
    <xdr:to>
      <xdr:col>3</xdr:col>
      <xdr:colOff>0</xdr:colOff>
      <xdr:row>328</xdr:row>
      <xdr:rowOff>192447</xdr:rowOff>
    </xdr:to>
    <xdr:sp macro="" textlink="">
      <xdr:nvSpPr>
        <xdr:cNvPr id="916" name="Isosceles Triangle 915">
          <a:extLst>
            <a:ext uri="{FF2B5EF4-FFF2-40B4-BE49-F238E27FC236}">
              <a16:creationId xmlns:a16="http://schemas.microsoft.com/office/drawing/2014/main" id="{00000000-0008-0000-0A00-000094030000}"/>
            </a:ext>
          </a:extLst>
        </xdr:cNvPr>
        <xdr:cNvSpPr/>
      </xdr:nvSpPr>
      <xdr:spPr>
        <a:xfrm>
          <a:off x="1287145" y="552278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327</xdr:row>
      <xdr:rowOff>78147</xdr:rowOff>
    </xdr:from>
    <xdr:to>
      <xdr:col>17</xdr:col>
      <xdr:colOff>0</xdr:colOff>
      <xdr:row>328</xdr:row>
      <xdr:rowOff>192447</xdr:rowOff>
    </xdr:to>
    <xdr:sp macro="" textlink="">
      <xdr:nvSpPr>
        <xdr:cNvPr id="917" name="Isosceles Triangle 916">
          <a:extLst>
            <a:ext uri="{FF2B5EF4-FFF2-40B4-BE49-F238E27FC236}">
              <a16:creationId xmlns:a16="http://schemas.microsoft.com/office/drawing/2014/main" id="{00000000-0008-0000-0A00-000095030000}"/>
            </a:ext>
          </a:extLst>
        </xdr:cNvPr>
        <xdr:cNvSpPr/>
      </xdr:nvSpPr>
      <xdr:spPr>
        <a:xfrm>
          <a:off x="8545195" y="552278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327</xdr:row>
      <xdr:rowOff>78147</xdr:rowOff>
    </xdr:from>
    <xdr:to>
      <xdr:col>19</xdr:col>
      <xdr:colOff>0</xdr:colOff>
      <xdr:row>328</xdr:row>
      <xdr:rowOff>192447</xdr:rowOff>
    </xdr:to>
    <xdr:sp macro="" textlink="">
      <xdr:nvSpPr>
        <xdr:cNvPr id="918" name="Isosceles Triangle 917">
          <a:extLst>
            <a:ext uri="{FF2B5EF4-FFF2-40B4-BE49-F238E27FC236}">
              <a16:creationId xmlns:a16="http://schemas.microsoft.com/office/drawing/2014/main" id="{00000000-0008-0000-0A00-000096030000}"/>
            </a:ext>
          </a:extLst>
        </xdr:cNvPr>
        <xdr:cNvSpPr/>
      </xdr:nvSpPr>
      <xdr:spPr>
        <a:xfrm>
          <a:off x="9548495" y="552278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319</xdr:row>
      <xdr:rowOff>64796</xdr:rowOff>
    </xdr:from>
    <xdr:to>
      <xdr:col>13</xdr:col>
      <xdr:colOff>1909</xdr:colOff>
      <xdr:row>320</xdr:row>
      <xdr:rowOff>153696</xdr:rowOff>
    </xdr:to>
    <xdr:sp macro="" textlink="">
      <xdr:nvSpPr>
        <xdr:cNvPr id="919" name="Isosceles Triangle 918">
          <a:extLst>
            <a:ext uri="{FF2B5EF4-FFF2-40B4-BE49-F238E27FC236}">
              <a16:creationId xmlns:a16="http://schemas.microsoft.com/office/drawing/2014/main" id="{00000000-0008-0000-0A00-000097030000}"/>
            </a:ext>
          </a:extLst>
        </xdr:cNvPr>
        <xdr:cNvSpPr/>
      </xdr:nvSpPr>
      <xdr:spPr>
        <a:xfrm>
          <a:off x="6540500" y="5387467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336</xdr:row>
      <xdr:rowOff>78147</xdr:rowOff>
    </xdr:from>
    <xdr:to>
      <xdr:col>3</xdr:col>
      <xdr:colOff>0</xdr:colOff>
      <xdr:row>337</xdr:row>
      <xdr:rowOff>192447</xdr:rowOff>
    </xdr:to>
    <xdr:sp macro="" textlink="">
      <xdr:nvSpPr>
        <xdr:cNvPr id="920" name="Isosceles Triangle 919">
          <a:extLst>
            <a:ext uri="{FF2B5EF4-FFF2-40B4-BE49-F238E27FC236}">
              <a16:creationId xmlns:a16="http://schemas.microsoft.com/office/drawing/2014/main" id="{00000000-0008-0000-0A00-000098030000}"/>
            </a:ext>
          </a:extLst>
        </xdr:cNvPr>
        <xdr:cNvSpPr/>
      </xdr:nvSpPr>
      <xdr:spPr>
        <a:xfrm>
          <a:off x="1287145" y="567391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336</xdr:row>
      <xdr:rowOff>78147</xdr:rowOff>
    </xdr:from>
    <xdr:to>
      <xdr:col>5</xdr:col>
      <xdr:colOff>0</xdr:colOff>
      <xdr:row>337</xdr:row>
      <xdr:rowOff>192447</xdr:rowOff>
    </xdr:to>
    <xdr:sp macro="" textlink="">
      <xdr:nvSpPr>
        <xdr:cNvPr id="921" name="Isosceles Triangle 920">
          <a:extLst>
            <a:ext uri="{FF2B5EF4-FFF2-40B4-BE49-F238E27FC236}">
              <a16:creationId xmlns:a16="http://schemas.microsoft.com/office/drawing/2014/main" id="{00000000-0008-0000-0A00-000099030000}"/>
            </a:ext>
          </a:extLst>
        </xdr:cNvPr>
        <xdr:cNvSpPr/>
      </xdr:nvSpPr>
      <xdr:spPr>
        <a:xfrm>
          <a:off x="2525395" y="567391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336</xdr:row>
      <xdr:rowOff>78147</xdr:rowOff>
    </xdr:from>
    <xdr:to>
      <xdr:col>7</xdr:col>
      <xdr:colOff>0</xdr:colOff>
      <xdr:row>337</xdr:row>
      <xdr:rowOff>192447</xdr:rowOff>
    </xdr:to>
    <xdr:sp macro="" textlink="">
      <xdr:nvSpPr>
        <xdr:cNvPr id="922" name="Isosceles Triangle 921">
          <a:extLst>
            <a:ext uri="{FF2B5EF4-FFF2-40B4-BE49-F238E27FC236}">
              <a16:creationId xmlns:a16="http://schemas.microsoft.com/office/drawing/2014/main" id="{00000000-0008-0000-0A00-00009A030000}"/>
            </a:ext>
          </a:extLst>
        </xdr:cNvPr>
        <xdr:cNvSpPr/>
      </xdr:nvSpPr>
      <xdr:spPr>
        <a:xfrm>
          <a:off x="3528695" y="5673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336</xdr:row>
      <xdr:rowOff>78147</xdr:rowOff>
    </xdr:from>
    <xdr:to>
      <xdr:col>9</xdr:col>
      <xdr:colOff>0</xdr:colOff>
      <xdr:row>337</xdr:row>
      <xdr:rowOff>192447</xdr:rowOff>
    </xdr:to>
    <xdr:sp macro="" textlink="">
      <xdr:nvSpPr>
        <xdr:cNvPr id="923" name="Isosceles Triangle 922">
          <a:extLst>
            <a:ext uri="{FF2B5EF4-FFF2-40B4-BE49-F238E27FC236}">
              <a16:creationId xmlns:a16="http://schemas.microsoft.com/office/drawing/2014/main" id="{00000000-0008-0000-0A00-00009B030000}"/>
            </a:ext>
          </a:extLst>
        </xdr:cNvPr>
        <xdr:cNvSpPr/>
      </xdr:nvSpPr>
      <xdr:spPr>
        <a:xfrm>
          <a:off x="4531995" y="5673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336</xdr:row>
      <xdr:rowOff>78147</xdr:rowOff>
    </xdr:from>
    <xdr:to>
      <xdr:col>11</xdr:col>
      <xdr:colOff>0</xdr:colOff>
      <xdr:row>338</xdr:row>
      <xdr:rowOff>5058</xdr:rowOff>
    </xdr:to>
    <xdr:sp macro="" textlink="">
      <xdr:nvSpPr>
        <xdr:cNvPr id="924" name="Isosceles Triangle 923">
          <a:extLst>
            <a:ext uri="{FF2B5EF4-FFF2-40B4-BE49-F238E27FC236}">
              <a16:creationId xmlns:a16="http://schemas.microsoft.com/office/drawing/2014/main" id="{00000000-0008-0000-0A00-00009C030000}"/>
            </a:ext>
          </a:extLst>
        </xdr:cNvPr>
        <xdr:cNvSpPr/>
      </xdr:nvSpPr>
      <xdr:spPr>
        <a:xfrm>
          <a:off x="5535295" y="567391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336</xdr:row>
      <xdr:rowOff>78147</xdr:rowOff>
    </xdr:from>
    <xdr:to>
      <xdr:col>15</xdr:col>
      <xdr:colOff>0</xdr:colOff>
      <xdr:row>337</xdr:row>
      <xdr:rowOff>192447</xdr:rowOff>
    </xdr:to>
    <xdr:sp macro="" textlink="">
      <xdr:nvSpPr>
        <xdr:cNvPr id="925" name="Isosceles Triangle 924">
          <a:extLst>
            <a:ext uri="{FF2B5EF4-FFF2-40B4-BE49-F238E27FC236}">
              <a16:creationId xmlns:a16="http://schemas.microsoft.com/office/drawing/2014/main" id="{00000000-0008-0000-0A00-00009D030000}"/>
            </a:ext>
          </a:extLst>
        </xdr:cNvPr>
        <xdr:cNvSpPr/>
      </xdr:nvSpPr>
      <xdr:spPr>
        <a:xfrm>
          <a:off x="7541895" y="5673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336</xdr:row>
      <xdr:rowOff>78147</xdr:rowOff>
    </xdr:from>
    <xdr:to>
      <xdr:col>17</xdr:col>
      <xdr:colOff>0</xdr:colOff>
      <xdr:row>337</xdr:row>
      <xdr:rowOff>192447</xdr:rowOff>
    </xdr:to>
    <xdr:sp macro="" textlink="">
      <xdr:nvSpPr>
        <xdr:cNvPr id="926" name="Isosceles Triangle 925">
          <a:extLst>
            <a:ext uri="{FF2B5EF4-FFF2-40B4-BE49-F238E27FC236}">
              <a16:creationId xmlns:a16="http://schemas.microsoft.com/office/drawing/2014/main" id="{00000000-0008-0000-0A00-00009E030000}"/>
            </a:ext>
          </a:extLst>
        </xdr:cNvPr>
        <xdr:cNvSpPr/>
      </xdr:nvSpPr>
      <xdr:spPr>
        <a:xfrm>
          <a:off x="8545195" y="5673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336</xdr:row>
      <xdr:rowOff>78147</xdr:rowOff>
    </xdr:from>
    <xdr:to>
      <xdr:col>21</xdr:col>
      <xdr:colOff>0</xdr:colOff>
      <xdr:row>337</xdr:row>
      <xdr:rowOff>192447</xdr:rowOff>
    </xdr:to>
    <xdr:sp macro="" textlink="">
      <xdr:nvSpPr>
        <xdr:cNvPr id="927" name="Isosceles Triangle 926">
          <a:extLst>
            <a:ext uri="{FF2B5EF4-FFF2-40B4-BE49-F238E27FC236}">
              <a16:creationId xmlns:a16="http://schemas.microsoft.com/office/drawing/2014/main" id="{00000000-0008-0000-0A00-00009F030000}"/>
            </a:ext>
          </a:extLst>
        </xdr:cNvPr>
        <xdr:cNvSpPr/>
      </xdr:nvSpPr>
      <xdr:spPr>
        <a:xfrm>
          <a:off x="10551795" y="5673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336</xdr:row>
      <xdr:rowOff>78147</xdr:rowOff>
    </xdr:from>
    <xdr:to>
      <xdr:col>3</xdr:col>
      <xdr:colOff>0</xdr:colOff>
      <xdr:row>337</xdr:row>
      <xdr:rowOff>192447</xdr:rowOff>
    </xdr:to>
    <xdr:sp macro="" textlink="">
      <xdr:nvSpPr>
        <xdr:cNvPr id="928" name="Isosceles Triangle 927">
          <a:extLst>
            <a:ext uri="{FF2B5EF4-FFF2-40B4-BE49-F238E27FC236}">
              <a16:creationId xmlns:a16="http://schemas.microsoft.com/office/drawing/2014/main" id="{00000000-0008-0000-0A00-0000A0030000}"/>
            </a:ext>
          </a:extLst>
        </xdr:cNvPr>
        <xdr:cNvSpPr/>
      </xdr:nvSpPr>
      <xdr:spPr>
        <a:xfrm>
          <a:off x="1287145" y="567391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336</xdr:row>
      <xdr:rowOff>78147</xdr:rowOff>
    </xdr:from>
    <xdr:to>
      <xdr:col>5</xdr:col>
      <xdr:colOff>0</xdr:colOff>
      <xdr:row>337</xdr:row>
      <xdr:rowOff>192447</xdr:rowOff>
    </xdr:to>
    <xdr:sp macro="" textlink="">
      <xdr:nvSpPr>
        <xdr:cNvPr id="929" name="Isosceles Triangle 928">
          <a:extLst>
            <a:ext uri="{FF2B5EF4-FFF2-40B4-BE49-F238E27FC236}">
              <a16:creationId xmlns:a16="http://schemas.microsoft.com/office/drawing/2014/main" id="{00000000-0008-0000-0A00-0000A1030000}"/>
            </a:ext>
          </a:extLst>
        </xdr:cNvPr>
        <xdr:cNvSpPr/>
      </xdr:nvSpPr>
      <xdr:spPr>
        <a:xfrm>
          <a:off x="2525395" y="5673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336</xdr:row>
      <xdr:rowOff>78147</xdr:rowOff>
    </xdr:from>
    <xdr:to>
      <xdr:col>3</xdr:col>
      <xdr:colOff>0</xdr:colOff>
      <xdr:row>337</xdr:row>
      <xdr:rowOff>192447</xdr:rowOff>
    </xdr:to>
    <xdr:sp macro="" textlink="">
      <xdr:nvSpPr>
        <xdr:cNvPr id="930" name="Isosceles Triangle 929">
          <a:extLst>
            <a:ext uri="{FF2B5EF4-FFF2-40B4-BE49-F238E27FC236}">
              <a16:creationId xmlns:a16="http://schemas.microsoft.com/office/drawing/2014/main" id="{00000000-0008-0000-0A00-0000A2030000}"/>
            </a:ext>
          </a:extLst>
        </xdr:cNvPr>
        <xdr:cNvSpPr/>
      </xdr:nvSpPr>
      <xdr:spPr>
        <a:xfrm>
          <a:off x="1287145" y="5673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336</xdr:row>
      <xdr:rowOff>78147</xdr:rowOff>
    </xdr:from>
    <xdr:to>
      <xdr:col>19</xdr:col>
      <xdr:colOff>0</xdr:colOff>
      <xdr:row>337</xdr:row>
      <xdr:rowOff>192447</xdr:rowOff>
    </xdr:to>
    <xdr:sp macro="" textlink="">
      <xdr:nvSpPr>
        <xdr:cNvPr id="931" name="Isosceles Triangle 930">
          <a:extLst>
            <a:ext uri="{FF2B5EF4-FFF2-40B4-BE49-F238E27FC236}">
              <a16:creationId xmlns:a16="http://schemas.microsoft.com/office/drawing/2014/main" id="{00000000-0008-0000-0A00-0000A3030000}"/>
            </a:ext>
          </a:extLst>
        </xdr:cNvPr>
        <xdr:cNvSpPr/>
      </xdr:nvSpPr>
      <xdr:spPr>
        <a:xfrm>
          <a:off x="9548495" y="5673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344</xdr:row>
      <xdr:rowOff>78147</xdr:rowOff>
    </xdr:from>
    <xdr:to>
      <xdr:col>3</xdr:col>
      <xdr:colOff>0</xdr:colOff>
      <xdr:row>345</xdr:row>
      <xdr:rowOff>192447</xdr:rowOff>
    </xdr:to>
    <xdr:sp macro="" textlink="">
      <xdr:nvSpPr>
        <xdr:cNvPr id="932" name="Isosceles Triangle 931">
          <a:extLst>
            <a:ext uri="{FF2B5EF4-FFF2-40B4-BE49-F238E27FC236}">
              <a16:creationId xmlns:a16="http://schemas.microsoft.com/office/drawing/2014/main" id="{00000000-0008-0000-0A00-0000A4030000}"/>
            </a:ext>
          </a:extLst>
        </xdr:cNvPr>
        <xdr:cNvSpPr/>
      </xdr:nvSpPr>
      <xdr:spPr>
        <a:xfrm>
          <a:off x="1287145" y="580790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344</xdr:row>
      <xdr:rowOff>78147</xdr:rowOff>
    </xdr:from>
    <xdr:to>
      <xdr:col>7</xdr:col>
      <xdr:colOff>0</xdr:colOff>
      <xdr:row>346</xdr:row>
      <xdr:rowOff>5057</xdr:rowOff>
    </xdr:to>
    <xdr:sp macro="" textlink="">
      <xdr:nvSpPr>
        <xdr:cNvPr id="933" name="Isosceles Triangle 932">
          <a:extLst>
            <a:ext uri="{FF2B5EF4-FFF2-40B4-BE49-F238E27FC236}">
              <a16:creationId xmlns:a16="http://schemas.microsoft.com/office/drawing/2014/main" id="{00000000-0008-0000-0A00-0000A5030000}"/>
            </a:ext>
          </a:extLst>
        </xdr:cNvPr>
        <xdr:cNvSpPr/>
      </xdr:nvSpPr>
      <xdr:spPr>
        <a:xfrm>
          <a:off x="3528695" y="580790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344</xdr:row>
      <xdr:rowOff>78147</xdr:rowOff>
    </xdr:from>
    <xdr:to>
      <xdr:col>9</xdr:col>
      <xdr:colOff>0</xdr:colOff>
      <xdr:row>346</xdr:row>
      <xdr:rowOff>5057</xdr:rowOff>
    </xdr:to>
    <xdr:sp macro="" textlink="">
      <xdr:nvSpPr>
        <xdr:cNvPr id="934" name="Isosceles Triangle 933">
          <a:extLst>
            <a:ext uri="{FF2B5EF4-FFF2-40B4-BE49-F238E27FC236}">
              <a16:creationId xmlns:a16="http://schemas.microsoft.com/office/drawing/2014/main" id="{00000000-0008-0000-0A00-0000A6030000}"/>
            </a:ext>
          </a:extLst>
        </xdr:cNvPr>
        <xdr:cNvSpPr/>
      </xdr:nvSpPr>
      <xdr:spPr>
        <a:xfrm>
          <a:off x="4531995" y="580790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344</xdr:row>
      <xdr:rowOff>78147</xdr:rowOff>
    </xdr:from>
    <xdr:to>
      <xdr:col>11</xdr:col>
      <xdr:colOff>0</xdr:colOff>
      <xdr:row>345</xdr:row>
      <xdr:rowOff>192447</xdr:rowOff>
    </xdr:to>
    <xdr:sp macro="" textlink="">
      <xdr:nvSpPr>
        <xdr:cNvPr id="935" name="Isosceles Triangle 934">
          <a:extLst>
            <a:ext uri="{FF2B5EF4-FFF2-40B4-BE49-F238E27FC236}">
              <a16:creationId xmlns:a16="http://schemas.microsoft.com/office/drawing/2014/main" id="{00000000-0008-0000-0A00-0000A7030000}"/>
            </a:ext>
          </a:extLst>
        </xdr:cNvPr>
        <xdr:cNvSpPr/>
      </xdr:nvSpPr>
      <xdr:spPr>
        <a:xfrm>
          <a:off x="5535295" y="5807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344</xdr:row>
      <xdr:rowOff>78147</xdr:rowOff>
    </xdr:from>
    <xdr:to>
      <xdr:col>13</xdr:col>
      <xdr:colOff>0</xdr:colOff>
      <xdr:row>346</xdr:row>
      <xdr:rowOff>5057</xdr:rowOff>
    </xdr:to>
    <xdr:sp macro="" textlink="">
      <xdr:nvSpPr>
        <xdr:cNvPr id="936" name="Isosceles Triangle 935">
          <a:extLst>
            <a:ext uri="{FF2B5EF4-FFF2-40B4-BE49-F238E27FC236}">
              <a16:creationId xmlns:a16="http://schemas.microsoft.com/office/drawing/2014/main" id="{00000000-0008-0000-0A00-0000A8030000}"/>
            </a:ext>
          </a:extLst>
        </xdr:cNvPr>
        <xdr:cNvSpPr/>
      </xdr:nvSpPr>
      <xdr:spPr>
        <a:xfrm>
          <a:off x="6538595" y="580790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344</xdr:row>
      <xdr:rowOff>78147</xdr:rowOff>
    </xdr:from>
    <xdr:to>
      <xdr:col>15</xdr:col>
      <xdr:colOff>0</xdr:colOff>
      <xdr:row>345</xdr:row>
      <xdr:rowOff>192447</xdr:rowOff>
    </xdr:to>
    <xdr:sp macro="" textlink="">
      <xdr:nvSpPr>
        <xdr:cNvPr id="937" name="Isosceles Triangle 936">
          <a:extLst>
            <a:ext uri="{FF2B5EF4-FFF2-40B4-BE49-F238E27FC236}">
              <a16:creationId xmlns:a16="http://schemas.microsoft.com/office/drawing/2014/main" id="{00000000-0008-0000-0A00-0000A9030000}"/>
            </a:ext>
          </a:extLst>
        </xdr:cNvPr>
        <xdr:cNvSpPr/>
      </xdr:nvSpPr>
      <xdr:spPr>
        <a:xfrm>
          <a:off x="7541895" y="5807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344</xdr:row>
      <xdr:rowOff>78147</xdr:rowOff>
    </xdr:from>
    <xdr:to>
      <xdr:col>17</xdr:col>
      <xdr:colOff>0</xdr:colOff>
      <xdr:row>345</xdr:row>
      <xdr:rowOff>192447</xdr:rowOff>
    </xdr:to>
    <xdr:sp macro="" textlink="">
      <xdr:nvSpPr>
        <xdr:cNvPr id="938" name="Isosceles Triangle 937">
          <a:extLst>
            <a:ext uri="{FF2B5EF4-FFF2-40B4-BE49-F238E27FC236}">
              <a16:creationId xmlns:a16="http://schemas.microsoft.com/office/drawing/2014/main" id="{00000000-0008-0000-0A00-0000AA030000}"/>
            </a:ext>
          </a:extLst>
        </xdr:cNvPr>
        <xdr:cNvSpPr/>
      </xdr:nvSpPr>
      <xdr:spPr>
        <a:xfrm>
          <a:off x="8545195" y="580790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344</xdr:row>
      <xdr:rowOff>78147</xdr:rowOff>
    </xdr:from>
    <xdr:to>
      <xdr:col>19</xdr:col>
      <xdr:colOff>0</xdr:colOff>
      <xdr:row>345</xdr:row>
      <xdr:rowOff>192447</xdr:rowOff>
    </xdr:to>
    <xdr:sp macro="" textlink="">
      <xdr:nvSpPr>
        <xdr:cNvPr id="939" name="Isosceles Triangle 938">
          <a:extLst>
            <a:ext uri="{FF2B5EF4-FFF2-40B4-BE49-F238E27FC236}">
              <a16:creationId xmlns:a16="http://schemas.microsoft.com/office/drawing/2014/main" id="{00000000-0008-0000-0A00-0000AB030000}"/>
            </a:ext>
          </a:extLst>
        </xdr:cNvPr>
        <xdr:cNvSpPr/>
      </xdr:nvSpPr>
      <xdr:spPr>
        <a:xfrm>
          <a:off x="9548495" y="5807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344</xdr:row>
      <xdr:rowOff>78147</xdr:rowOff>
    </xdr:from>
    <xdr:to>
      <xdr:col>21</xdr:col>
      <xdr:colOff>0</xdr:colOff>
      <xdr:row>345</xdr:row>
      <xdr:rowOff>192447</xdr:rowOff>
    </xdr:to>
    <xdr:sp macro="" textlink="">
      <xdr:nvSpPr>
        <xdr:cNvPr id="940" name="Isosceles Triangle 939">
          <a:extLst>
            <a:ext uri="{FF2B5EF4-FFF2-40B4-BE49-F238E27FC236}">
              <a16:creationId xmlns:a16="http://schemas.microsoft.com/office/drawing/2014/main" id="{00000000-0008-0000-0A00-0000AC030000}"/>
            </a:ext>
          </a:extLst>
        </xdr:cNvPr>
        <xdr:cNvSpPr/>
      </xdr:nvSpPr>
      <xdr:spPr>
        <a:xfrm>
          <a:off x="10551795" y="5807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344</xdr:row>
      <xdr:rowOff>78147</xdr:rowOff>
    </xdr:from>
    <xdr:to>
      <xdr:col>5</xdr:col>
      <xdr:colOff>0</xdr:colOff>
      <xdr:row>345</xdr:row>
      <xdr:rowOff>192447</xdr:rowOff>
    </xdr:to>
    <xdr:sp macro="" textlink="">
      <xdr:nvSpPr>
        <xdr:cNvPr id="941" name="Isosceles Triangle 940">
          <a:extLst>
            <a:ext uri="{FF2B5EF4-FFF2-40B4-BE49-F238E27FC236}">
              <a16:creationId xmlns:a16="http://schemas.microsoft.com/office/drawing/2014/main" id="{00000000-0008-0000-0A00-0000AD030000}"/>
            </a:ext>
          </a:extLst>
        </xdr:cNvPr>
        <xdr:cNvSpPr/>
      </xdr:nvSpPr>
      <xdr:spPr>
        <a:xfrm>
          <a:off x="2525395" y="5807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344</xdr:row>
      <xdr:rowOff>78147</xdr:rowOff>
    </xdr:from>
    <xdr:to>
      <xdr:col>3</xdr:col>
      <xdr:colOff>0</xdr:colOff>
      <xdr:row>345</xdr:row>
      <xdr:rowOff>192447</xdr:rowOff>
    </xdr:to>
    <xdr:sp macro="" textlink="">
      <xdr:nvSpPr>
        <xdr:cNvPr id="942" name="Isosceles Triangle 941">
          <a:extLst>
            <a:ext uri="{FF2B5EF4-FFF2-40B4-BE49-F238E27FC236}">
              <a16:creationId xmlns:a16="http://schemas.microsoft.com/office/drawing/2014/main" id="{00000000-0008-0000-0A00-0000AE030000}"/>
            </a:ext>
          </a:extLst>
        </xdr:cNvPr>
        <xdr:cNvSpPr/>
      </xdr:nvSpPr>
      <xdr:spPr>
        <a:xfrm>
          <a:off x="1287145" y="5807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344</xdr:row>
      <xdr:rowOff>78147</xdr:rowOff>
    </xdr:from>
    <xdr:to>
      <xdr:col>17</xdr:col>
      <xdr:colOff>0</xdr:colOff>
      <xdr:row>345</xdr:row>
      <xdr:rowOff>192447</xdr:rowOff>
    </xdr:to>
    <xdr:sp macro="" textlink="">
      <xdr:nvSpPr>
        <xdr:cNvPr id="943" name="Isosceles Triangle 942">
          <a:extLst>
            <a:ext uri="{FF2B5EF4-FFF2-40B4-BE49-F238E27FC236}">
              <a16:creationId xmlns:a16="http://schemas.microsoft.com/office/drawing/2014/main" id="{00000000-0008-0000-0A00-0000AF030000}"/>
            </a:ext>
          </a:extLst>
        </xdr:cNvPr>
        <xdr:cNvSpPr/>
      </xdr:nvSpPr>
      <xdr:spPr>
        <a:xfrm>
          <a:off x="8545195" y="5807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344</xdr:row>
      <xdr:rowOff>78147</xdr:rowOff>
    </xdr:from>
    <xdr:to>
      <xdr:col>19</xdr:col>
      <xdr:colOff>0</xdr:colOff>
      <xdr:row>345</xdr:row>
      <xdr:rowOff>192447</xdr:rowOff>
    </xdr:to>
    <xdr:sp macro="" textlink="">
      <xdr:nvSpPr>
        <xdr:cNvPr id="944" name="Isosceles Triangle 943">
          <a:extLst>
            <a:ext uri="{FF2B5EF4-FFF2-40B4-BE49-F238E27FC236}">
              <a16:creationId xmlns:a16="http://schemas.microsoft.com/office/drawing/2014/main" id="{00000000-0008-0000-0A00-0000B0030000}"/>
            </a:ext>
          </a:extLst>
        </xdr:cNvPr>
        <xdr:cNvSpPr/>
      </xdr:nvSpPr>
      <xdr:spPr>
        <a:xfrm>
          <a:off x="9548495" y="5807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336</xdr:row>
      <xdr:rowOff>64796</xdr:rowOff>
    </xdr:from>
    <xdr:to>
      <xdr:col>13</xdr:col>
      <xdr:colOff>1909</xdr:colOff>
      <xdr:row>337</xdr:row>
      <xdr:rowOff>153696</xdr:rowOff>
    </xdr:to>
    <xdr:sp macro="" textlink="">
      <xdr:nvSpPr>
        <xdr:cNvPr id="945" name="Isosceles Triangle 944">
          <a:extLst>
            <a:ext uri="{FF2B5EF4-FFF2-40B4-BE49-F238E27FC236}">
              <a16:creationId xmlns:a16="http://schemas.microsoft.com/office/drawing/2014/main" id="{00000000-0008-0000-0A00-0000B1030000}"/>
            </a:ext>
          </a:extLst>
        </xdr:cNvPr>
        <xdr:cNvSpPr/>
      </xdr:nvSpPr>
      <xdr:spPr>
        <a:xfrm>
          <a:off x="6540500" y="5672582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352</xdr:row>
      <xdr:rowOff>78147</xdr:rowOff>
    </xdr:from>
    <xdr:to>
      <xdr:col>3</xdr:col>
      <xdr:colOff>0</xdr:colOff>
      <xdr:row>353</xdr:row>
      <xdr:rowOff>192447</xdr:rowOff>
    </xdr:to>
    <xdr:sp macro="" textlink="">
      <xdr:nvSpPr>
        <xdr:cNvPr id="946" name="Isosceles Triangle 945">
          <a:extLst>
            <a:ext uri="{FF2B5EF4-FFF2-40B4-BE49-F238E27FC236}">
              <a16:creationId xmlns:a16="http://schemas.microsoft.com/office/drawing/2014/main" id="{00000000-0008-0000-0A00-0000B2030000}"/>
            </a:ext>
          </a:extLst>
        </xdr:cNvPr>
        <xdr:cNvSpPr/>
      </xdr:nvSpPr>
      <xdr:spPr>
        <a:xfrm>
          <a:off x="1287145" y="594252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352</xdr:row>
      <xdr:rowOff>78147</xdr:rowOff>
    </xdr:from>
    <xdr:to>
      <xdr:col>5</xdr:col>
      <xdr:colOff>0</xdr:colOff>
      <xdr:row>353</xdr:row>
      <xdr:rowOff>192447</xdr:rowOff>
    </xdr:to>
    <xdr:sp macro="" textlink="">
      <xdr:nvSpPr>
        <xdr:cNvPr id="947" name="Isosceles Triangle 946">
          <a:extLst>
            <a:ext uri="{FF2B5EF4-FFF2-40B4-BE49-F238E27FC236}">
              <a16:creationId xmlns:a16="http://schemas.microsoft.com/office/drawing/2014/main" id="{00000000-0008-0000-0A00-0000B3030000}"/>
            </a:ext>
          </a:extLst>
        </xdr:cNvPr>
        <xdr:cNvSpPr/>
      </xdr:nvSpPr>
      <xdr:spPr>
        <a:xfrm>
          <a:off x="2525395" y="594252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352</xdr:row>
      <xdr:rowOff>78147</xdr:rowOff>
    </xdr:from>
    <xdr:to>
      <xdr:col>7</xdr:col>
      <xdr:colOff>0</xdr:colOff>
      <xdr:row>353</xdr:row>
      <xdr:rowOff>192447</xdr:rowOff>
    </xdr:to>
    <xdr:sp macro="" textlink="">
      <xdr:nvSpPr>
        <xdr:cNvPr id="948" name="Isosceles Triangle 947">
          <a:extLst>
            <a:ext uri="{FF2B5EF4-FFF2-40B4-BE49-F238E27FC236}">
              <a16:creationId xmlns:a16="http://schemas.microsoft.com/office/drawing/2014/main" id="{00000000-0008-0000-0A00-0000B4030000}"/>
            </a:ext>
          </a:extLst>
        </xdr:cNvPr>
        <xdr:cNvSpPr/>
      </xdr:nvSpPr>
      <xdr:spPr>
        <a:xfrm>
          <a:off x="3528695" y="59425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352</xdr:row>
      <xdr:rowOff>78147</xdr:rowOff>
    </xdr:from>
    <xdr:to>
      <xdr:col>9</xdr:col>
      <xdr:colOff>0</xdr:colOff>
      <xdr:row>353</xdr:row>
      <xdr:rowOff>192447</xdr:rowOff>
    </xdr:to>
    <xdr:sp macro="" textlink="">
      <xdr:nvSpPr>
        <xdr:cNvPr id="949" name="Isosceles Triangle 948">
          <a:extLst>
            <a:ext uri="{FF2B5EF4-FFF2-40B4-BE49-F238E27FC236}">
              <a16:creationId xmlns:a16="http://schemas.microsoft.com/office/drawing/2014/main" id="{00000000-0008-0000-0A00-0000B5030000}"/>
            </a:ext>
          </a:extLst>
        </xdr:cNvPr>
        <xdr:cNvSpPr/>
      </xdr:nvSpPr>
      <xdr:spPr>
        <a:xfrm>
          <a:off x="4531995" y="59425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352</xdr:row>
      <xdr:rowOff>78147</xdr:rowOff>
    </xdr:from>
    <xdr:to>
      <xdr:col>11</xdr:col>
      <xdr:colOff>0</xdr:colOff>
      <xdr:row>354</xdr:row>
      <xdr:rowOff>5058</xdr:rowOff>
    </xdr:to>
    <xdr:sp macro="" textlink="">
      <xdr:nvSpPr>
        <xdr:cNvPr id="950" name="Isosceles Triangle 949">
          <a:extLst>
            <a:ext uri="{FF2B5EF4-FFF2-40B4-BE49-F238E27FC236}">
              <a16:creationId xmlns:a16="http://schemas.microsoft.com/office/drawing/2014/main" id="{00000000-0008-0000-0A00-0000B6030000}"/>
            </a:ext>
          </a:extLst>
        </xdr:cNvPr>
        <xdr:cNvSpPr/>
      </xdr:nvSpPr>
      <xdr:spPr>
        <a:xfrm>
          <a:off x="5535295" y="594252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352</xdr:row>
      <xdr:rowOff>78147</xdr:rowOff>
    </xdr:from>
    <xdr:to>
      <xdr:col>15</xdr:col>
      <xdr:colOff>0</xdr:colOff>
      <xdr:row>353</xdr:row>
      <xdr:rowOff>192447</xdr:rowOff>
    </xdr:to>
    <xdr:sp macro="" textlink="">
      <xdr:nvSpPr>
        <xdr:cNvPr id="951" name="Isosceles Triangle 950">
          <a:extLst>
            <a:ext uri="{FF2B5EF4-FFF2-40B4-BE49-F238E27FC236}">
              <a16:creationId xmlns:a16="http://schemas.microsoft.com/office/drawing/2014/main" id="{00000000-0008-0000-0A00-0000B7030000}"/>
            </a:ext>
          </a:extLst>
        </xdr:cNvPr>
        <xdr:cNvSpPr/>
      </xdr:nvSpPr>
      <xdr:spPr>
        <a:xfrm>
          <a:off x="7541895" y="59425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352</xdr:row>
      <xdr:rowOff>78147</xdr:rowOff>
    </xdr:from>
    <xdr:to>
      <xdr:col>17</xdr:col>
      <xdr:colOff>0</xdr:colOff>
      <xdr:row>353</xdr:row>
      <xdr:rowOff>192447</xdr:rowOff>
    </xdr:to>
    <xdr:sp macro="" textlink="">
      <xdr:nvSpPr>
        <xdr:cNvPr id="952" name="Isosceles Triangle 951">
          <a:extLst>
            <a:ext uri="{FF2B5EF4-FFF2-40B4-BE49-F238E27FC236}">
              <a16:creationId xmlns:a16="http://schemas.microsoft.com/office/drawing/2014/main" id="{00000000-0008-0000-0A00-0000B8030000}"/>
            </a:ext>
          </a:extLst>
        </xdr:cNvPr>
        <xdr:cNvSpPr/>
      </xdr:nvSpPr>
      <xdr:spPr>
        <a:xfrm>
          <a:off x="8545195" y="59425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352</xdr:row>
      <xdr:rowOff>78147</xdr:rowOff>
    </xdr:from>
    <xdr:to>
      <xdr:col>21</xdr:col>
      <xdr:colOff>0</xdr:colOff>
      <xdr:row>353</xdr:row>
      <xdr:rowOff>192447</xdr:rowOff>
    </xdr:to>
    <xdr:sp macro="" textlink="">
      <xdr:nvSpPr>
        <xdr:cNvPr id="953" name="Isosceles Triangle 952">
          <a:extLst>
            <a:ext uri="{FF2B5EF4-FFF2-40B4-BE49-F238E27FC236}">
              <a16:creationId xmlns:a16="http://schemas.microsoft.com/office/drawing/2014/main" id="{00000000-0008-0000-0A00-0000B9030000}"/>
            </a:ext>
          </a:extLst>
        </xdr:cNvPr>
        <xdr:cNvSpPr/>
      </xdr:nvSpPr>
      <xdr:spPr>
        <a:xfrm>
          <a:off x="10551795" y="59425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352</xdr:row>
      <xdr:rowOff>78147</xdr:rowOff>
    </xdr:from>
    <xdr:to>
      <xdr:col>3</xdr:col>
      <xdr:colOff>0</xdr:colOff>
      <xdr:row>353</xdr:row>
      <xdr:rowOff>192447</xdr:rowOff>
    </xdr:to>
    <xdr:sp macro="" textlink="">
      <xdr:nvSpPr>
        <xdr:cNvPr id="954" name="Isosceles Triangle 953">
          <a:extLst>
            <a:ext uri="{FF2B5EF4-FFF2-40B4-BE49-F238E27FC236}">
              <a16:creationId xmlns:a16="http://schemas.microsoft.com/office/drawing/2014/main" id="{00000000-0008-0000-0A00-0000BA030000}"/>
            </a:ext>
          </a:extLst>
        </xdr:cNvPr>
        <xdr:cNvSpPr/>
      </xdr:nvSpPr>
      <xdr:spPr>
        <a:xfrm>
          <a:off x="1287145" y="594252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352</xdr:row>
      <xdr:rowOff>78147</xdr:rowOff>
    </xdr:from>
    <xdr:to>
      <xdr:col>5</xdr:col>
      <xdr:colOff>0</xdr:colOff>
      <xdr:row>353</xdr:row>
      <xdr:rowOff>192447</xdr:rowOff>
    </xdr:to>
    <xdr:sp macro="" textlink="">
      <xdr:nvSpPr>
        <xdr:cNvPr id="955" name="Isosceles Triangle 954">
          <a:extLst>
            <a:ext uri="{FF2B5EF4-FFF2-40B4-BE49-F238E27FC236}">
              <a16:creationId xmlns:a16="http://schemas.microsoft.com/office/drawing/2014/main" id="{00000000-0008-0000-0A00-0000BB030000}"/>
            </a:ext>
          </a:extLst>
        </xdr:cNvPr>
        <xdr:cNvSpPr/>
      </xdr:nvSpPr>
      <xdr:spPr>
        <a:xfrm>
          <a:off x="2525395" y="59425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352</xdr:row>
      <xdr:rowOff>78147</xdr:rowOff>
    </xdr:from>
    <xdr:to>
      <xdr:col>3</xdr:col>
      <xdr:colOff>0</xdr:colOff>
      <xdr:row>353</xdr:row>
      <xdr:rowOff>192447</xdr:rowOff>
    </xdr:to>
    <xdr:sp macro="" textlink="">
      <xdr:nvSpPr>
        <xdr:cNvPr id="956" name="Isosceles Triangle 955">
          <a:extLst>
            <a:ext uri="{FF2B5EF4-FFF2-40B4-BE49-F238E27FC236}">
              <a16:creationId xmlns:a16="http://schemas.microsoft.com/office/drawing/2014/main" id="{00000000-0008-0000-0A00-0000BC030000}"/>
            </a:ext>
          </a:extLst>
        </xdr:cNvPr>
        <xdr:cNvSpPr/>
      </xdr:nvSpPr>
      <xdr:spPr>
        <a:xfrm>
          <a:off x="1287145" y="59425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352</xdr:row>
      <xdr:rowOff>78147</xdr:rowOff>
    </xdr:from>
    <xdr:to>
      <xdr:col>19</xdr:col>
      <xdr:colOff>0</xdr:colOff>
      <xdr:row>353</xdr:row>
      <xdr:rowOff>192447</xdr:rowOff>
    </xdr:to>
    <xdr:sp macro="" textlink="">
      <xdr:nvSpPr>
        <xdr:cNvPr id="957" name="Isosceles Triangle 956">
          <a:extLst>
            <a:ext uri="{FF2B5EF4-FFF2-40B4-BE49-F238E27FC236}">
              <a16:creationId xmlns:a16="http://schemas.microsoft.com/office/drawing/2014/main" id="{00000000-0008-0000-0A00-0000BD030000}"/>
            </a:ext>
          </a:extLst>
        </xdr:cNvPr>
        <xdr:cNvSpPr/>
      </xdr:nvSpPr>
      <xdr:spPr>
        <a:xfrm>
          <a:off x="9548495" y="59425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360</xdr:row>
      <xdr:rowOff>78147</xdr:rowOff>
    </xdr:from>
    <xdr:to>
      <xdr:col>3</xdr:col>
      <xdr:colOff>0</xdr:colOff>
      <xdr:row>361</xdr:row>
      <xdr:rowOff>192447</xdr:rowOff>
    </xdr:to>
    <xdr:sp macro="" textlink="">
      <xdr:nvSpPr>
        <xdr:cNvPr id="958" name="Isosceles Triangle 957">
          <a:extLst>
            <a:ext uri="{FF2B5EF4-FFF2-40B4-BE49-F238E27FC236}">
              <a16:creationId xmlns:a16="http://schemas.microsoft.com/office/drawing/2014/main" id="{00000000-0008-0000-0A00-0000BE030000}"/>
            </a:ext>
          </a:extLst>
        </xdr:cNvPr>
        <xdr:cNvSpPr/>
      </xdr:nvSpPr>
      <xdr:spPr>
        <a:xfrm>
          <a:off x="1287145" y="607650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360</xdr:row>
      <xdr:rowOff>78147</xdr:rowOff>
    </xdr:from>
    <xdr:to>
      <xdr:col>7</xdr:col>
      <xdr:colOff>0</xdr:colOff>
      <xdr:row>362</xdr:row>
      <xdr:rowOff>5057</xdr:rowOff>
    </xdr:to>
    <xdr:sp macro="" textlink="">
      <xdr:nvSpPr>
        <xdr:cNvPr id="959" name="Isosceles Triangle 958">
          <a:extLst>
            <a:ext uri="{FF2B5EF4-FFF2-40B4-BE49-F238E27FC236}">
              <a16:creationId xmlns:a16="http://schemas.microsoft.com/office/drawing/2014/main" id="{00000000-0008-0000-0A00-0000BF030000}"/>
            </a:ext>
          </a:extLst>
        </xdr:cNvPr>
        <xdr:cNvSpPr/>
      </xdr:nvSpPr>
      <xdr:spPr>
        <a:xfrm>
          <a:off x="3528695" y="607650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360</xdr:row>
      <xdr:rowOff>78147</xdr:rowOff>
    </xdr:from>
    <xdr:to>
      <xdr:col>9</xdr:col>
      <xdr:colOff>0</xdr:colOff>
      <xdr:row>362</xdr:row>
      <xdr:rowOff>5057</xdr:rowOff>
    </xdr:to>
    <xdr:sp macro="" textlink="">
      <xdr:nvSpPr>
        <xdr:cNvPr id="960" name="Isosceles Triangle 959">
          <a:extLst>
            <a:ext uri="{FF2B5EF4-FFF2-40B4-BE49-F238E27FC236}">
              <a16:creationId xmlns:a16="http://schemas.microsoft.com/office/drawing/2014/main" id="{00000000-0008-0000-0A00-0000C0030000}"/>
            </a:ext>
          </a:extLst>
        </xdr:cNvPr>
        <xdr:cNvSpPr/>
      </xdr:nvSpPr>
      <xdr:spPr>
        <a:xfrm>
          <a:off x="4531995" y="607650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360</xdr:row>
      <xdr:rowOff>78147</xdr:rowOff>
    </xdr:from>
    <xdr:to>
      <xdr:col>11</xdr:col>
      <xdr:colOff>0</xdr:colOff>
      <xdr:row>361</xdr:row>
      <xdr:rowOff>192447</xdr:rowOff>
    </xdr:to>
    <xdr:sp macro="" textlink="">
      <xdr:nvSpPr>
        <xdr:cNvPr id="961" name="Isosceles Triangle 960">
          <a:extLst>
            <a:ext uri="{FF2B5EF4-FFF2-40B4-BE49-F238E27FC236}">
              <a16:creationId xmlns:a16="http://schemas.microsoft.com/office/drawing/2014/main" id="{00000000-0008-0000-0A00-0000C1030000}"/>
            </a:ext>
          </a:extLst>
        </xdr:cNvPr>
        <xdr:cNvSpPr/>
      </xdr:nvSpPr>
      <xdr:spPr>
        <a:xfrm>
          <a:off x="5535295" y="607650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360</xdr:row>
      <xdr:rowOff>78147</xdr:rowOff>
    </xdr:from>
    <xdr:to>
      <xdr:col>13</xdr:col>
      <xdr:colOff>0</xdr:colOff>
      <xdr:row>362</xdr:row>
      <xdr:rowOff>5057</xdr:rowOff>
    </xdr:to>
    <xdr:sp macro="" textlink="">
      <xdr:nvSpPr>
        <xdr:cNvPr id="962" name="Isosceles Triangle 961">
          <a:extLst>
            <a:ext uri="{FF2B5EF4-FFF2-40B4-BE49-F238E27FC236}">
              <a16:creationId xmlns:a16="http://schemas.microsoft.com/office/drawing/2014/main" id="{00000000-0008-0000-0A00-0000C2030000}"/>
            </a:ext>
          </a:extLst>
        </xdr:cNvPr>
        <xdr:cNvSpPr/>
      </xdr:nvSpPr>
      <xdr:spPr>
        <a:xfrm>
          <a:off x="6538595" y="607650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360</xdr:row>
      <xdr:rowOff>78147</xdr:rowOff>
    </xdr:from>
    <xdr:to>
      <xdr:col>15</xdr:col>
      <xdr:colOff>0</xdr:colOff>
      <xdr:row>361</xdr:row>
      <xdr:rowOff>192447</xdr:rowOff>
    </xdr:to>
    <xdr:sp macro="" textlink="">
      <xdr:nvSpPr>
        <xdr:cNvPr id="963" name="Isosceles Triangle 962">
          <a:extLst>
            <a:ext uri="{FF2B5EF4-FFF2-40B4-BE49-F238E27FC236}">
              <a16:creationId xmlns:a16="http://schemas.microsoft.com/office/drawing/2014/main" id="{00000000-0008-0000-0A00-0000C3030000}"/>
            </a:ext>
          </a:extLst>
        </xdr:cNvPr>
        <xdr:cNvSpPr/>
      </xdr:nvSpPr>
      <xdr:spPr>
        <a:xfrm>
          <a:off x="7541895" y="607650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360</xdr:row>
      <xdr:rowOff>78147</xdr:rowOff>
    </xdr:from>
    <xdr:to>
      <xdr:col>17</xdr:col>
      <xdr:colOff>0</xdr:colOff>
      <xdr:row>361</xdr:row>
      <xdr:rowOff>192447</xdr:rowOff>
    </xdr:to>
    <xdr:sp macro="" textlink="">
      <xdr:nvSpPr>
        <xdr:cNvPr id="964" name="Isosceles Triangle 963">
          <a:extLst>
            <a:ext uri="{FF2B5EF4-FFF2-40B4-BE49-F238E27FC236}">
              <a16:creationId xmlns:a16="http://schemas.microsoft.com/office/drawing/2014/main" id="{00000000-0008-0000-0A00-0000C4030000}"/>
            </a:ext>
          </a:extLst>
        </xdr:cNvPr>
        <xdr:cNvSpPr/>
      </xdr:nvSpPr>
      <xdr:spPr>
        <a:xfrm>
          <a:off x="8545195" y="607650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360</xdr:row>
      <xdr:rowOff>78147</xdr:rowOff>
    </xdr:from>
    <xdr:to>
      <xdr:col>19</xdr:col>
      <xdr:colOff>0</xdr:colOff>
      <xdr:row>361</xdr:row>
      <xdr:rowOff>192447</xdr:rowOff>
    </xdr:to>
    <xdr:sp macro="" textlink="">
      <xdr:nvSpPr>
        <xdr:cNvPr id="965" name="Isosceles Triangle 964">
          <a:extLst>
            <a:ext uri="{FF2B5EF4-FFF2-40B4-BE49-F238E27FC236}">
              <a16:creationId xmlns:a16="http://schemas.microsoft.com/office/drawing/2014/main" id="{00000000-0008-0000-0A00-0000C5030000}"/>
            </a:ext>
          </a:extLst>
        </xdr:cNvPr>
        <xdr:cNvSpPr/>
      </xdr:nvSpPr>
      <xdr:spPr>
        <a:xfrm>
          <a:off x="9548495" y="607650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360</xdr:row>
      <xdr:rowOff>78147</xdr:rowOff>
    </xdr:from>
    <xdr:to>
      <xdr:col>21</xdr:col>
      <xdr:colOff>0</xdr:colOff>
      <xdr:row>361</xdr:row>
      <xdr:rowOff>192447</xdr:rowOff>
    </xdr:to>
    <xdr:sp macro="" textlink="">
      <xdr:nvSpPr>
        <xdr:cNvPr id="966" name="Isosceles Triangle 965">
          <a:extLst>
            <a:ext uri="{FF2B5EF4-FFF2-40B4-BE49-F238E27FC236}">
              <a16:creationId xmlns:a16="http://schemas.microsoft.com/office/drawing/2014/main" id="{00000000-0008-0000-0A00-0000C6030000}"/>
            </a:ext>
          </a:extLst>
        </xdr:cNvPr>
        <xdr:cNvSpPr/>
      </xdr:nvSpPr>
      <xdr:spPr>
        <a:xfrm>
          <a:off x="10551795" y="607650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360</xdr:row>
      <xdr:rowOff>78147</xdr:rowOff>
    </xdr:from>
    <xdr:to>
      <xdr:col>5</xdr:col>
      <xdr:colOff>0</xdr:colOff>
      <xdr:row>361</xdr:row>
      <xdr:rowOff>192447</xdr:rowOff>
    </xdr:to>
    <xdr:sp macro="" textlink="">
      <xdr:nvSpPr>
        <xdr:cNvPr id="967" name="Isosceles Triangle 966">
          <a:extLst>
            <a:ext uri="{FF2B5EF4-FFF2-40B4-BE49-F238E27FC236}">
              <a16:creationId xmlns:a16="http://schemas.microsoft.com/office/drawing/2014/main" id="{00000000-0008-0000-0A00-0000C7030000}"/>
            </a:ext>
          </a:extLst>
        </xdr:cNvPr>
        <xdr:cNvSpPr/>
      </xdr:nvSpPr>
      <xdr:spPr>
        <a:xfrm>
          <a:off x="2525395" y="607650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360</xdr:row>
      <xdr:rowOff>78147</xdr:rowOff>
    </xdr:from>
    <xdr:to>
      <xdr:col>3</xdr:col>
      <xdr:colOff>0</xdr:colOff>
      <xdr:row>361</xdr:row>
      <xdr:rowOff>192447</xdr:rowOff>
    </xdr:to>
    <xdr:sp macro="" textlink="">
      <xdr:nvSpPr>
        <xdr:cNvPr id="968" name="Isosceles Triangle 967">
          <a:extLst>
            <a:ext uri="{FF2B5EF4-FFF2-40B4-BE49-F238E27FC236}">
              <a16:creationId xmlns:a16="http://schemas.microsoft.com/office/drawing/2014/main" id="{00000000-0008-0000-0A00-0000C8030000}"/>
            </a:ext>
          </a:extLst>
        </xdr:cNvPr>
        <xdr:cNvSpPr/>
      </xdr:nvSpPr>
      <xdr:spPr>
        <a:xfrm>
          <a:off x="1287145" y="607650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360</xdr:row>
      <xdr:rowOff>78147</xdr:rowOff>
    </xdr:from>
    <xdr:to>
      <xdr:col>17</xdr:col>
      <xdr:colOff>0</xdr:colOff>
      <xdr:row>361</xdr:row>
      <xdr:rowOff>192447</xdr:rowOff>
    </xdr:to>
    <xdr:sp macro="" textlink="">
      <xdr:nvSpPr>
        <xdr:cNvPr id="969" name="Isosceles Triangle 968">
          <a:extLst>
            <a:ext uri="{FF2B5EF4-FFF2-40B4-BE49-F238E27FC236}">
              <a16:creationId xmlns:a16="http://schemas.microsoft.com/office/drawing/2014/main" id="{00000000-0008-0000-0A00-0000C9030000}"/>
            </a:ext>
          </a:extLst>
        </xdr:cNvPr>
        <xdr:cNvSpPr/>
      </xdr:nvSpPr>
      <xdr:spPr>
        <a:xfrm>
          <a:off x="8545195" y="607650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360</xdr:row>
      <xdr:rowOff>78147</xdr:rowOff>
    </xdr:from>
    <xdr:to>
      <xdr:col>19</xdr:col>
      <xdr:colOff>0</xdr:colOff>
      <xdr:row>361</xdr:row>
      <xdr:rowOff>192447</xdr:rowOff>
    </xdr:to>
    <xdr:sp macro="" textlink="">
      <xdr:nvSpPr>
        <xdr:cNvPr id="970" name="Isosceles Triangle 969">
          <a:extLst>
            <a:ext uri="{FF2B5EF4-FFF2-40B4-BE49-F238E27FC236}">
              <a16:creationId xmlns:a16="http://schemas.microsoft.com/office/drawing/2014/main" id="{00000000-0008-0000-0A00-0000CA030000}"/>
            </a:ext>
          </a:extLst>
        </xdr:cNvPr>
        <xdr:cNvSpPr/>
      </xdr:nvSpPr>
      <xdr:spPr>
        <a:xfrm>
          <a:off x="9548495" y="607650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352</xdr:row>
      <xdr:rowOff>64796</xdr:rowOff>
    </xdr:from>
    <xdr:to>
      <xdr:col>13</xdr:col>
      <xdr:colOff>1909</xdr:colOff>
      <xdr:row>353</xdr:row>
      <xdr:rowOff>153696</xdr:rowOff>
    </xdr:to>
    <xdr:sp macro="" textlink="">
      <xdr:nvSpPr>
        <xdr:cNvPr id="971" name="Isosceles Triangle 970">
          <a:extLst>
            <a:ext uri="{FF2B5EF4-FFF2-40B4-BE49-F238E27FC236}">
              <a16:creationId xmlns:a16="http://schemas.microsoft.com/office/drawing/2014/main" id="{00000000-0008-0000-0A00-0000CB030000}"/>
            </a:ext>
          </a:extLst>
        </xdr:cNvPr>
        <xdr:cNvSpPr/>
      </xdr:nvSpPr>
      <xdr:spPr>
        <a:xfrm>
          <a:off x="6540500" y="5941187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369</xdr:row>
      <xdr:rowOff>78147</xdr:rowOff>
    </xdr:from>
    <xdr:to>
      <xdr:col>3</xdr:col>
      <xdr:colOff>0</xdr:colOff>
      <xdr:row>370</xdr:row>
      <xdr:rowOff>192447</xdr:rowOff>
    </xdr:to>
    <xdr:sp macro="" textlink="">
      <xdr:nvSpPr>
        <xdr:cNvPr id="972" name="Isosceles Triangle 971">
          <a:extLst>
            <a:ext uri="{FF2B5EF4-FFF2-40B4-BE49-F238E27FC236}">
              <a16:creationId xmlns:a16="http://schemas.microsoft.com/office/drawing/2014/main" id="{00000000-0008-0000-0A00-0000CC030000}"/>
            </a:ext>
          </a:extLst>
        </xdr:cNvPr>
        <xdr:cNvSpPr/>
      </xdr:nvSpPr>
      <xdr:spPr>
        <a:xfrm>
          <a:off x="1287145" y="622763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369</xdr:row>
      <xdr:rowOff>78147</xdr:rowOff>
    </xdr:from>
    <xdr:to>
      <xdr:col>5</xdr:col>
      <xdr:colOff>0</xdr:colOff>
      <xdr:row>370</xdr:row>
      <xdr:rowOff>192447</xdr:rowOff>
    </xdr:to>
    <xdr:sp macro="" textlink="">
      <xdr:nvSpPr>
        <xdr:cNvPr id="973" name="Isosceles Triangle 972">
          <a:extLst>
            <a:ext uri="{FF2B5EF4-FFF2-40B4-BE49-F238E27FC236}">
              <a16:creationId xmlns:a16="http://schemas.microsoft.com/office/drawing/2014/main" id="{00000000-0008-0000-0A00-0000CD030000}"/>
            </a:ext>
          </a:extLst>
        </xdr:cNvPr>
        <xdr:cNvSpPr/>
      </xdr:nvSpPr>
      <xdr:spPr>
        <a:xfrm>
          <a:off x="2525395" y="622763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369</xdr:row>
      <xdr:rowOff>78147</xdr:rowOff>
    </xdr:from>
    <xdr:to>
      <xdr:col>7</xdr:col>
      <xdr:colOff>0</xdr:colOff>
      <xdr:row>370</xdr:row>
      <xdr:rowOff>192447</xdr:rowOff>
    </xdr:to>
    <xdr:sp macro="" textlink="">
      <xdr:nvSpPr>
        <xdr:cNvPr id="974" name="Isosceles Triangle 973">
          <a:extLst>
            <a:ext uri="{FF2B5EF4-FFF2-40B4-BE49-F238E27FC236}">
              <a16:creationId xmlns:a16="http://schemas.microsoft.com/office/drawing/2014/main" id="{00000000-0008-0000-0A00-0000CE030000}"/>
            </a:ext>
          </a:extLst>
        </xdr:cNvPr>
        <xdr:cNvSpPr/>
      </xdr:nvSpPr>
      <xdr:spPr>
        <a:xfrm>
          <a:off x="3528695" y="62276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369</xdr:row>
      <xdr:rowOff>78147</xdr:rowOff>
    </xdr:from>
    <xdr:to>
      <xdr:col>9</xdr:col>
      <xdr:colOff>0</xdr:colOff>
      <xdr:row>370</xdr:row>
      <xdr:rowOff>192447</xdr:rowOff>
    </xdr:to>
    <xdr:sp macro="" textlink="">
      <xdr:nvSpPr>
        <xdr:cNvPr id="975" name="Isosceles Triangle 974">
          <a:extLst>
            <a:ext uri="{FF2B5EF4-FFF2-40B4-BE49-F238E27FC236}">
              <a16:creationId xmlns:a16="http://schemas.microsoft.com/office/drawing/2014/main" id="{00000000-0008-0000-0A00-0000CF030000}"/>
            </a:ext>
          </a:extLst>
        </xdr:cNvPr>
        <xdr:cNvSpPr/>
      </xdr:nvSpPr>
      <xdr:spPr>
        <a:xfrm>
          <a:off x="4531995" y="62276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369</xdr:row>
      <xdr:rowOff>78147</xdr:rowOff>
    </xdr:from>
    <xdr:to>
      <xdr:col>11</xdr:col>
      <xdr:colOff>0</xdr:colOff>
      <xdr:row>371</xdr:row>
      <xdr:rowOff>5058</xdr:rowOff>
    </xdr:to>
    <xdr:sp macro="" textlink="">
      <xdr:nvSpPr>
        <xdr:cNvPr id="976" name="Isosceles Triangle 975">
          <a:extLst>
            <a:ext uri="{FF2B5EF4-FFF2-40B4-BE49-F238E27FC236}">
              <a16:creationId xmlns:a16="http://schemas.microsoft.com/office/drawing/2014/main" id="{00000000-0008-0000-0A00-0000D0030000}"/>
            </a:ext>
          </a:extLst>
        </xdr:cNvPr>
        <xdr:cNvSpPr/>
      </xdr:nvSpPr>
      <xdr:spPr>
        <a:xfrm>
          <a:off x="5535295" y="622763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369</xdr:row>
      <xdr:rowOff>78147</xdr:rowOff>
    </xdr:from>
    <xdr:to>
      <xdr:col>15</xdr:col>
      <xdr:colOff>0</xdr:colOff>
      <xdr:row>370</xdr:row>
      <xdr:rowOff>192447</xdr:rowOff>
    </xdr:to>
    <xdr:sp macro="" textlink="">
      <xdr:nvSpPr>
        <xdr:cNvPr id="977" name="Isosceles Triangle 976">
          <a:extLst>
            <a:ext uri="{FF2B5EF4-FFF2-40B4-BE49-F238E27FC236}">
              <a16:creationId xmlns:a16="http://schemas.microsoft.com/office/drawing/2014/main" id="{00000000-0008-0000-0A00-0000D1030000}"/>
            </a:ext>
          </a:extLst>
        </xdr:cNvPr>
        <xdr:cNvSpPr/>
      </xdr:nvSpPr>
      <xdr:spPr>
        <a:xfrm>
          <a:off x="7541895" y="62276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369</xdr:row>
      <xdr:rowOff>78147</xdr:rowOff>
    </xdr:from>
    <xdr:to>
      <xdr:col>17</xdr:col>
      <xdr:colOff>0</xdr:colOff>
      <xdr:row>370</xdr:row>
      <xdr:rowOff>192447</xdr:rowOff>
    </xdr:to>
    <xdr:sp macro="" textlink="">
      <xdr:nvSpPr>
        <xdr:cNvPr id="978" name="Isosceles Triangle 977">
          <a:extLst>
            <a:ext uri="{FF2B5EF4-FFF2-40B4-BE49-F238E27FC236}">
              <a16:creationId xmlns:a16="http://schemas.microsoft.com/office/drawing/2014/main" id="{00000000-0008-0000-0A00-0000D2030000}"/>
            </a:ext>
          </a:extLst>
        </xdr:cNvPr>
        <xdr:cNvSpPr/>
      </xdr:nvSpPr>
      <xdr:spPr>
        <a:xfrm>
          <a:off x="8545195" y="62276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369</xdr:row>
      <xdr:rowOff>78147</xdr:rowOff>
    </xdr:from>
    <xdr:to>
      <xdr:col>21</xdr:col>
      <xdr:colOff>0</xdr:colOff>
      <xdr:row>370</xdr:row>
      <xdr:rowOff>192447</xdr:rowOff>
    </xdr:to>
    <xdr:sp macro="" textlink="">
      <xdr:nvSpPr>
        <xdr:cNvPr id="979" name="Isosceles Triangle 978">
          <a:extLst>
            <a:ext uri="{FF2B5EF4-FFF2-40B4-BE49-F238E27FC236}">
              <a16:creationId xmlns:a16="http://schemas.microsoft.com/office/drawing/2014/main" id="{00000000-0008-0000-0A00-0000D3030000}"/>
            </a:ext>
          </a:extLst>
        </xdr:cNvPr>
        <xdr:cNvSpPr/>
      </xdr:nvSpPr>
      <xdr:spPr>
        <a:xfrm>
          <a:off x="10551795" y="62276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369</xdr:row>
      <xdr:rowOff>78147</xdr:rowOff>
    </xdr:from>
    <xdr:to>
      <xdr:col>3</xdr:col>
      <xdr:colOff>0</xdr:colOff>
      <xdr:row>370</xdr:row>
      <xdr:rowOff>192447</xdr:rowOff>
    </xdr:to>
    <xdr:sp macro="" textlink="">
      <xdr:nvSpPr>
        <xdr:cNvPr id="980" name="Isosceles Triangle 979">
          <a:extLst>
            <a:ext uri="{FF2B5EF4-FFF2-40B4-BE49-F238E27FC236}">
              <a16:creationId xmlns:a16="http://schemas.microsoft.com/office/drawing/2014/main" id="{00000000-0008-0000-0A00-0000D4030000}"/>
            </a:ext>
          </a:extLst>
        </xdr:cNvPr>
        <xdr:cNvSpPr/>
      </xdr:nvSpPr>
      <xdr:spPr>
        <a:xfrm>
          <a:off x="1287145" y="622763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369</xdr:row>
      <xdr:rowOff>78147</xdr:rowOff>
    </xdr:from>
    <xdr:to>
      <xdr:col>5</xdr:col>
      <xdr:colOff>0</xdr:colOff>
      <xdr:row>370</xdr:row>
      <xdr:rowOff>192447</xdr:rowOff>
    </xdr:to>
    <xdr:sp macro="" textlink="">
      <xdr:nvSpPr>
        <xdr:cNvPr id="981" name="Isosceles Triangle 980">
          <a:extLst>
            <a:ext uri="{FF2B5EF4-FFF2-40B4-BE49-F238E27FC236}">
              <a16:creationId xmlns:a16="http://schemas.microsoft.com/office/drawing/2014/main" id="{00000000-0008-0000-0A00-0000D5030000}"/>
            </a:ext>
          </a:extLst>
        </xdr:cNvPr>
        <xdr:cNvSpPr/>
      </xdr:nvSpPr>
      <xdr:spPr>
        <a:xfrm>
          <a:off x="2525395" y="62276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369</xdr:row>
      <xdr:rowOff>78147</xdr:rowOff>
    </xdr:from>
    <xdr:to>
      <xdr:col>3</xdr:col>
      <xdr:colOff>0</xdr:colOff>
      <xdr:row>370</xdr:row>
      <xdr:rowOff>192447</xdr:rowOff>
    </xdr:to>
    <xdr:sp macro="" textlink="">
      <xdr:nvSpPr>
        <xdr:cNvPr id="982" name="Isosceles Triangle 981">
          <a:extLst>
            <a:ext uri="{FF2B5EF4-FFF2-40B4-BE49-F238E27FC236}">
              <a16:creationId xmlns:a16="http://schemas.microsoft.com/office/drawing/2014/main" id="{00000000-0008-0000-0A00-0000D6030000}"/>
            </a:ext>
          </a:extLst>
        </xdr:cNvPr>
        <xdr:cNvSpPr/>
      </xdr:nvSpPr>
      <xdr:spPr>
        <a:xfrm>
          <a:off x="1287145" y="62276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369</xdr:row>
      <xdr:rowOff>78147</xdr:rowOff>
    </xdr:from>
    <xdr:to>
      <xdr:col>19</xdr:col>
      <xdr:colOff>0</xdr:colOff>
      <xdr:row>370</xdr:row>
      <xdr:rowOff>192447</xdr:rowOff>
    </xdr:to>
    <xdr:sp macro="" textlink="">
      <xdr:nvSpPr>
        <xdr:cNvPr id="983" name="Isosceles Triangle 982">
          <a:extLst>
            <a:ext uri="{FF2B5EF4-FFF2-40B4-BE49-F238E27FC236}">
              <a16:creationId xmlns:a16="http://schemas.microsoft.com/office/drawing/2014/main" id="{00000000-0008-0000-0A00-0000D7030000}"/>
            </a:ext>
          </a:extLst>
        </xdr:cNvPr>
        <xdr:cNvSpPr/>
      </xdr:nvSpPr>
      <xdr:spPr>
        <a:xfrm>
          <a:off x="9548495" y="62276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377</xdr:row>
      <xdr:rowOff>78147</xdr:rowOff>
    </xdr:from>
    <xdr:to>
      <xdr:col>3</xdr:col>
      <xdr:colOff>0</xdr:colOff>
      <xdr:row>378</xdr:row>
      <xdr:rowOff>192447</xdr:rowOff>
    </xdr:to>
    <xdr:sp macro="" textlink="">
      <xdr:nvSpPr>
        <xdr:cNvPr id="984" name="Isosceles Triangle 983">
          <a:extLst>
            <a:ext uri="{FF2B5EF4-FFF2-40B4-BE49-F238E27FC236}">
              <a16:creationId xmlns:a16="http://schemas.microsoft.com/office/drawing/2014/main" id="{00000000-0008-0000-0A00-0000D8030000}"/>
            </a:ext>
          </a:extLst>
        </xdr:cNvPr>
        <xdr:cNvSpPr/>
      </xdr:nvSpPr>
      <xdr:spPr>
        <a:xfrm>
          <a:off x="1287145" y="636162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377</xdr:row>
      <xdr:rowOff>78147</xdr:rowOff>
    </xdr:from>
    <xdr:to>
      <xdr:col>7</xdr:col>
      <xdr:colOff>0</xdr:colOff>
      <xdr:row>379</xdr:row>
      <xdr:rowOff>5057</xdr:rowOff>
    </xdr:to>
    <xdr:sp macro="" textlink="">
      <xdr:nvSpPr>
        <xdr:cNvPr id="985" name="Isosceles Triangle 984">
          <a:extLst>
            <a:ext uri="{FF2B5EF4-FFF2-40B4-BE49-F238E27FC236}">
              <a16:creationId xmlns:a16="http://schemas.microsoft.com/office/drawing/2014/main" id="{00000000-0008-0000-0A00-0000D9030000}"/>
            </a:ext>
          </a:extLst>
        </xdr:cNvPr>
        <xdr:cNvSpPr/>
      </xdr:nvSpPr>
      <xdr:spPr>
        <a:xfrm>
          <a:off x="3528695" y="636162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377</xdr:row>
      <xdr:rowOff>78147</xdr:rowOff>
    </xdr:from>
    <xdr:to>
      <xdr:col>9</xdr:col>
      <xdr:colOff>0</xdr:colOff>
      <xdr:row>379</xdr:row>
      <xdr:rowOff>5057</xdr:rowOff>
    </xdr:to>
    <xdr:sp macro="" textlink="">
      <xdr:nvSpPr>
        <xdr:cNvPr id="986" name="Isosceles Triangle 985">
          <a:extLst>
            <a:ext uri="{FF2B5EF4-FFF2-40B4-BE49-F238E27FC236}">
              <a16:creationId xmlns:a16="http://schemas.microsoft.com/office/drawing/2014/main" id="{00000000-0008-0000-0A00-0000DA030000}"/>
            </a:ext>
          </a:extLst>
        </xdr:cNvPr>
        <xdr:cNvSpPr/>
      </xdr:nvSpPr>
      <xdr:spPr>
        <a:xfrm>
          <a:off x="4531995" y="636162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377</xdr:row>
      <xdr:rowOff>78147</xdr:rowOff>
    </xdr:from>
    <xdr:to>
      <xdr:col>11</xdr:col>
      <xdr:colOff>0</xdr:colOff>
      <xdr:row>378</xdr:row>
      <xdr:rowOff>192447</xdr:rowOff>
    </xdr:to>
    <xdr:sp macro="" textlink="">
      <xdr:nvSpPr>
        <xdr:cNvPr id="987" name="Isosceles Triangle 986">
          <a:extLst>
            <a:ext uri="{FF2B5EF4-FFF2-40B4-BE49-F238E27FC236}">
              <a16:creationId xmlns:a16="http://schemas.microsoft.com/office/drawing/2014/main" id="{00000000-0008-0000-0A00-0000DB030000}"/>
            </a:ext>
          </a:extLst>
        </xdr:cNvPr>
        <xdr:cNvSpPr/>
      </xdr:nvSpPr>
      <xdr:spPr>
        <a:xfrm>
          <a:off x="5535295" y="63616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377</xdr:row>
      <xdr:rowOff>78147</xdr:rowOff>
    </xdr:from>
    <xdr:to>
      <xdr:col>13</xdr:col>
      <xdr:colOff>0</xdr:colOff>
      <xdr:row>379</xdr:row>
      <xdr:rowOff>5057</xdr:rowOff>
    </xdr:to>
    <xdr:sp macro="" textlink="">
      <xdr:nvSpPr>
        <xdr:cNvPr id="988" name="Isosceles Triangle 987">
          <a:extLst>
            <a:ext uri="{FF2B5EF4-FFF2-40B4-BE49-F238E27FC236}">
              <a16:creationId xmlns:a16="http://schemas.microsoft.com/office/drawing/2014/main" id="{00000000-0008-0000-0A00-0000DC030000}"/>
            </a:ext>
          </a:extLst>
        </xdr:cNvPr>
        <xdr:cNvSpPr/>
      </xdr:nvSpPr>
      <xdr:spPr>
        <a:xfrm>
          <a:off x="6538595" y="636162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377</xdr:row>
      <xdr:rowOff>78147</xdr:rowOff>
    </xdr:from>
    <xdr:to>
      <xdr:col>15</xdr:col>
      <xdr:colOff>0</xdr:colOff>
      <xdr:row>378</xdr:row>
      <xdr:rowOff>192447</xdr:rowOff>
    </xdr:to>
    <xdr:sp macro="" textlink="">
      <xdr:nvSpPr>
        <xdr:cNvPr id="989" name="Isosceles Triangle 988">
          <a:extLst>
            <a:ext uri="{FF2B5EF4-FFF2-40B4-BE49-F238E27FC236}">
              <a16:creationId xmlns:a16="http://schemas.microsoft.com/office/drawing/2014/main" id="{00000000-0008-0000-0A00-0000DD030000}"/>
            </a:ext>
          </a:extLst>
        </xdr:cNvPr>
        <xdr:cNvSpPr/>
      </xdr:nvSpPr>
      <xdr:spPr>
        <a:xfrm>
          <a:off x="7541895" y="63616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377</xdr:row>
      <xdr:rowOff>78147</xdr:rowOff>
    </xdr:from>
    <xdr:to>
      <xdr:col>17</xdr:col>
      <xdr:colOff>0</xdr:colOff>
      <xdr:row>378</xdr:row>
      <xdr:rowOff>192447</xdr:rowOff>
    </xdr:to>
    <xdr:sp macro="" textlink="">
      <xdr:nvSpPr>
        <xdr:cNvPr id="990" name="Isosceles Triangle 989">
          <a:extLst>
            <a:ext uri="{FF2B5EF4-FFF2-40B4-BE49-F238E27FC236}">
              <a16:creationId xmlns:a16="http://schemas.microsoft.com/office/drawing/2014/main" id="{00000000-0008-0000-0A00-0000DE030000}"/>
            </a:ext>
          </a:extLst>
        </xdr:cNvPr>
        <xdr:cNvSpPr/>
      </xdr:nvSpPr>
      <xdr:spPr>
        <a:xfrm>
          <a:off x="8545195" y="636162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377</xdr:row>
      <xdr:rowOff>78147</xdr:rowOff>
    </xdr:from>
    <xdr:to>
      <xdr:col>19</xdr:col>
      <xdr:colOff>0</xdr:colOff>
      <xdr:row>378</xdr:row>
      <xdr:rowOff>192447</xdr:rowOff>
    </xdr:to>
    <xdr:sp macro="" textlink="">
      <xdr:nvSpPr>
        <xdr:cNvPr id="991" name="Isosceles Triangle 990">
          <a:extLst>
            <a:ext uri="{FF2B5EF4-FFF2-40B4-BE49-F238E27FC236}">
              <a16:creationId xmlns:a16="http://schemas.microsoft.com/office/drawing/2014/main" id="{00000000-0008-0000-0A00-0000DF030000}"/>
            </a:ext>
          </a:extLst>
        </xdr:cNvPr>
        <xdr:cNvSpPr/>
      </xdr:nvSpPr>
      <xdr:spPr>
        <a:xfrm>
          <a:off x="9548495" y="63616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377</xdr:row>
      <xdr:rowOff>78147</xdr:rowOff>
    </xdr:from>
    <xdr:to>
      <xdr:col>21</xdr:col>
      <xdr:colOff>0</xdr:colOff>
      <xdr:row>378</xdr:row>
      <xdr:rowOff>192447</xdr:rowOff>
    </xdr:to>
    <xdr:sp macro="" textlink="">
      <xdr:nvSpPr>
        <xdr:cNvPr id="992" name="Isosceles Triangle 991">
          <a:extLst>
            <a:ext uri="{FF2B5EF4-FFF2-40B4-BE49-F238E27FC236}">
              <a16:creationId xmlns:a16="http://schemas.microsoft.com/office/drawing/2014/main" id="{00000000-0008-0000-0A00-0000E0030000}"/>
            </a:ext>
          </a:extLst>
        </xdr:cNvPr>
        <xdr:cNvSpPr/>
      </xdr:nvSpPr>
      <xdr:spPr>
        <a:xfrm>
          <a:off x="10551795" y="63616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377</xdr:row>
      <xdr:rowOff>78147</xdr:rowOff>
    </xdr:from>
    <xdr:to>
      <xdr:col>5</xdr:col>
      <xdr:colOff>0</xdr:colOff>
      <xdr:row>378</xdr:row>
      <xdr:rowOff>192447</xdr:rowOff>
    </xdr:to>
    <xdr:sp macro="" textlink="">
      <xdr:nvSpPr>
        <xdr:cNvPr id="993" name="Isosceles Triangle 992">
          <a:extLst>
            <a:ext uri="{FF2B5EF4-FFF2-40B4-BE49-F238E27FC236}">
              <a16:creationId xmlns:a16="http://schemas.microsoft.com/office/drawing/2014/main" id="{00000000-0008-0000-0A00-0000E1030000}"/>
            </a:ext>
          </a:extLst>
        </xdr:cNvPr>
        <xdr:cNvSpPr/>
      </xdr:nvSpPr>
      <xdr:spPr>
        <a:xfrm>
          <a:off x="2525395" y="63616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377</xdr:row>
      <xdr:rowOff>78147</xdr:rowOff>
    </xdr:from>
    <xdr:to>
      <xdr:col>3</xdr:col>
      <xdr:colOff>0</xdr:colOff>
      <xdr:row>378</xdr:row>
      <xdr:rowOff>192447</xdr:rowOff>
    </xdr:to>
    <xdr:sp macro="" textlink="">
      <xdr:nvSpPr>
        <xdr:cNvPr id="994" name="Isosceles Triangle 993">
          <a:extLst>
            <a:ext uri="{FF2B5EF4-FFF2-40B4-BE49-F238E27FC236}">
              <a16:creationId xmlns:a16="http://schemas.microsoft.com/office/drawing/2014/main" id="{00000000-0008-0000-0A00-0000E2030000}"/>
            </a:ext>
          </a:extLst>
        </xdr:cNvPr>
        <xdr:cNvSpPr/>
      </xdr:nvSpPr>
      <xdr:spPr>
        <a:xfrm>
          <a:off x="1287145" y="63616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377</xdr:row>
      <xdr:rowOff>78147</xdr:rowOff>
    </xdr:from>
    <xdr:to>
      <xdr:col>17</xdr:col>
      <xdr:colOff>0</xdr:colOff>
      <xdr:row>378</xdr:row>
      <xdr:rowOff>192447</xdr:rowOff>
    </xdr:to>
    <xdr:sp macro="" textlink="">
      <xdr:nvSpPr>
        <xdr:cNvPr id="995" name="Isosceles Triangle 994">
          <a:extLst>
            <a:ext uri="{FF2B5EF4-FFF2-40B4-BE49-F238E27FC236}">
              <a16:creationId xmlns:a16="http://schemas.microsoft.com/office/drawing/2014/main" id="{00000000-0008-0000-0A00-0000E3030000}"/>
            </a:ext>
          </a:extLst>
        </xdr:cNvPr>
        <xdr:cNvSpPr/>
      </xdr:nvSpPr>
      <xdr:spPr>
        <a:xfrm>
          <a:off x="8545195" y="63616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377</xdr:row>
      <xdr:rowOff>78147</xdr:rowOff>
    </xdr:from>
    <xdr:to>
      <xdr:col>19</xdr:col>
      <xdr:colOff>0</xdr:colOff>
      <xdr:row>378</xdr:row>
      <xdr:rowOff>192447</xdr:rowOff>
    </xdr:to>
    <xdr:sp macro="" textlink="">
      <xdr:nvSpPr>
        <xdr:cNvPr id="996" name="Isosceles Triangle 995">
          <a:extLst>
            <a:ext uri="{FF2B5EF4-FFF2-40B4-BE49-F238E27FC236}">
              <a16:creationId xmlns:a16="http://schemas.microsoft.com/office/drawing/2014/main" id="{00000000-0008-0000-0A00-0000E4030000}"/>
            </a:ext>
          </a:extLst>
        </xdr:cNvPr>
        <xdr:cNvSpPr/>
      </xdr:nvSpPr>
      <xdr:spPr>
        <a:xfrm>
          <a:off x="9548495" y="63616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369</xdr:row>
      <xdr:rowOff>64796</xdr:rowOff>
    </xdr:from>
    <xdr:to>
      <xdr:col>13</xdr:col>
      <xdr:colOff>1909</xdr:colOff>
      <xdr:row>370</xdr:row>
      <xdr:rowOff>153696</xdr:rowOff>
    </xdr:to>
    <xdr:sp macro="" textlink="">
      <xdr:nvSpPr>
        <xdr:cNvPr id="997" name="Isosceles Triangle 996">
          <a:extLst>
            <a:ext uri="{FF2B5EF4-FFF2-40B4-BE49-F238E27FC236}">
              <a16:creationId xmlns:a16="http://schemas.microsoft.com/office/drawing/2014/main" id="{00000000-0008-0000-0A00-0000E5030000}"/>
            </a:ext>
          </a:extLst>
        </xdr:cNvPr>
        <xdr:cNvSpPr/>
      </xdr:nvSpPr>
      <xdr:spPr>
        <a:xfrm>
          <a:off x="6540500" y="6226302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311021</xdr:colOff>
      <xdr:row>380</xdr:row>
      <xdr:rowOff>110153</xdr:rowOff>
    </xdr:from>
    <xdr:to>
      <xdr:col>19</xdr:col>
      <xdr:colOff>479490</xdr:colOff>
      <xdr:row>381</xdr:row>
      <xdr:rowOff>97193</xdr:rowOff>
    </xdr:to>
    <xdr:sp macro="" textlink="">
      <xdr:nvSpPr>
        <xdr:cNvPr id="998" name="Rectangle: Top Corners Snipped 997">
          <a:extLst>
            <a:ext uri="{FF2B5EF4-FFF2-40B4-BE49-F238E27FC236}">
              <a16:creationId xmlns:a16="http://schemas.microsoft.com/office/drawing/2014/main" id="{00000000-0008-0000-0A00-0000E6030000}"/>
            </a:ext>
          </a:extLst>
        </xdr:cNvPr>
        <xdr:cNvSpPr/>
      </xdr:nvSpPr>
      <xdr:spPr>
        <a:xfrm>
          <a:off x="10356215" y="64152780"/>
          <a:ext cx="168910" cy="1651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4572</xdr:colOff>
      <xdr:row>386</xdr:row>
      <xdr:rowOff>78147</xdr:rowOff>
    </xdr:from>
    <xdr:to>
      <xdr:col>3</xdr:col>
      <xdr:colOff>0</xdr:colOff>
      <xdr:row>387</xdr:row>
      <xdr:rowOff>192447</xdr:rowOff>
    </xdr:to>
    <xdr:sp macro="" textlink="">
      <xdr:nvSpPr>
        <xdr:cNvPr id="999" name="Isosceles Triangle 998">
          <a:extLst>
            <a:ext uri="{FF2B5EF4-FFF2-40B4-BE49-F238E27FC236}">
              <a16:creationId xmlns:a16="http://schemas.microsoft.com/office/drawing/2014/main" id="{00000000-0008-0000-0A00-0000E7030000}"/>
            </a:ext>
          </a:extLst>
        </xdr:cNvPr>
        <xdr:cNvSpPr/>
      </xdr:nvSpPr>
      <xdr:spPr>
        <a:xfrm>
          <a:off x="1287145" y="651275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386</xdr:row>
      <xdr:rowOff>78147</xdr:rowOff>
    </xdr:from>
    <xdr:to>
      <xdr:col>5</xdr:col>
      <xdr:colOff>0</xdr:colOff>
      <xdr:row>387</xdr:row>
      <xdr:rowOff>192447</xdr:rowOff>
    </xdr:to>
    <xdr:sp macro="" textlink="">
      <xdr:nvSpPr>
        <xdr:cNvPr id="1000" name="Isosceles Triangle 999">
          <a:extLst>
            <a:ext uri="{FF2B5EF4-FFF2-40B4-BE49-F238E27FC236}">
              <a16:creationId xmlns:a16="http://schemas.microsoft.com/office/drawing/2014/main" id="{00000000-0008-0000-0A00-0000E8030000}"/>
            </a:ext>
          </a:extLst>
        </xdr:cNvPr>
        <xdr:cNvSpPr/>
      </xdr:nvSpPr>
      <xdr:spPr>
        <a:xfrm>
          <a:off x="2525395" y="651275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386</xdr:row>
      <xdr:rowOff>78147</xdr:rowOff>
    </xdr:from>
    <xdr:to>
      <xdr:col>7</xdr:col>
      <xdr:colOff>0</xdr:colOff>
      <xdr:row>387</xdr:row>
      <xdr:rowOff>192447</xdr:rowOff>
    </xdr:to>
    <xdr:sp macro="" textlink="">
      <xdr:nvSpPr>
        <xdr:cNvPr id="1001" name="Isosceles Triangle 1000">
          <a:extLst>
            <a:ext uri="{FF2B5EF4-FFF2-40B4-BE49-F238E27FC236}">
              <a16:creationId xmlns:a16="http://schemas.microsoft.com/office/drawing/2014/main" id="{00000000-0008-0000-0A00-0000E9030000}"/>
            </a:ext>
          </a:extLst>
        </xdr:cNvPr>
        <xdr:cNvSpPr/>
      </xdr:nvSpPr>
      <xdr:spPr>
        <a:xfrm>
          <a:off x="3528695" y="651275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386</xdr:row>
      <xdr:rowOff>78147</xdr:rowOff>
    </xdr:from>
    <xdr:to>
      <xdr:col>9</xdr:col>
      <xdr:colOff>0</xdr:colOff>
      <xdr:row>387</xdr:row>
      <xdr:rowOff>192447</xdr:rowOff>
    </xdr:to>
    <xdr:sp macro="" textlink="">
      <xdr:nvSpPr>
        <xdr:cNvPr id="1002" name="Isosceles Triangle 1001">
          <a:extLst>
            <a:ext uri="{FF2B5EF4-FFF2-40B4-BE49-F238E27FC236}">
              <a16:creationId xmlns:a16="http://schemas.microsoft.com/office/drawing/2014/main" id="{00000000-0008-0000-0A00-0000EA030000}"/>
            </a:ext>
          </a:extLst>
        </xdr:cNvPr>
        <xdr:cNvSpPr/>
      </xdr:nvSpPr>
      <xdr:spPr>
        <a:xfrm>
          <a:off x="4531995" y="651275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386</xdr:row>
      <xdr:rowOff>78147</xdr:rowOff>
    </xdr:from>
    <xdr:to>
      <xdr:col>11</xdr:col>
      <xdr:colOff>0</xdr:colOff>
      <xdr:row>388</xdr:row>
      <xdr:rowOff>5058</xdr:rowOff>
    </xdr:to>
    <xdr:sp macro="" textlink="">
      <xdr:nvSpPr>
        <xdr:cNvPr id="1003" name="Isosceles Triangle 1002">
          <a:extLst>
            <a:ext uri="{FF2B5EF4-FFF2-40B4-BE49-F238E27FC236}">
              <a16:creationId xmlns:a16="http://schemas.microsoft.com/office/drawing/2014/main" id="{00000000-0008-0000-0A00-0000EB030000}"/>
            </a:ext>
          </a:extLst>
        </xdr:cNvPr>
        <xdr:cNvSpPr/>
      </xdr:nvSpPr>
      <xdr:spPr>
        <a:xfrm>
          <a:off x="5535295" y="651275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386</xdr:row>
      <xdr:rowOff>78147</xdr:rowOff>
    </xdr:from>
    <xdr:to>
      <xdr:col>15</xdr:col>
      <xdr:colOff>0</xdr:colOff>
      <xdr:row>387</xdr:row>
      <xdr:rowOff>192447</xdr:rowOff>
    </xdr:to>
    <xdr:sp macro="" textlink="">
      <xdr:nvSpPr>
        <xdr:cNvPr id="1004" name="Isosceles Triangle 1003">
          <a:extLst>
            <a:ext uri="{FF2B5EF4-FFF2-40B4-BE49-F238E27FC236}">
              <a16:creationId xmlns:a16="http://schemas.microsoft.com/office/drawing/2014/main" id="{00000000-0008-0000-0A00-0000EC030000}"/>
            </a:ext>
          </a:extLst>
        </xdr:cNvPr>
        <xdr:cNvSpPr/>
      </xdr:nvSpPr>
      <xdr:spPr>
        <a:xfrm>
          <a:off x="7541895" y="651275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386</xdr:row>
      <xdr:rowOff>78147</xdr:rowOff>
    </xdr:from>
    <xdr:to>
      <xdr:col>17</xdr:col>
      <xdr:colOff>0</xdr:colOff>
      <xdr:row>387</xdr:row>
      <xdr:rowOff>192447</xdr:rowOff>
    </xdr:to>
    <xdr:sp macro="" textlink="">
      <xdr:nvSpPr>
        <xdr:cNvPr id="1005" name="Isosceles Triangle 1004">
          <a:extLst>
            <a:ext uri="{FF2B5EF4-FFF2-40B4-BE49-F238E27FC236}">
              <a16:creationId xmlns:a16="http://schemas.microsoft.com/office/drawing/2014/main" id="{00000000-0008-0000-0A00-0000ED030000}"/>
            </a:ext>
          </a:extLst>
        </xdr:cNvPr>
        <xdr:cNvSpPr/>
      </xdr:nvSpPr>
      <xdr:spPr>
        <a:xfrm>
          <a:off x="8545195" y="651275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386</xdr:row>
      <xdr:rowOff>78147</xdr:rowOff>
    </xdr:from>
    <xdr:to>
      <xdr:col>21</xdr:col>
      <xdr:colOff>0</xdr:colOff>
      <xdr:row>387</xdr:row>
      <xdr:rowOff>192447</xdr:rowOff>
    </xdr:to>
    <xdr:sp macro="" textlink="">
      <xdr:nvSpPr>
        <xdr:cNvPr id="1006" name="Isosceles Triangle 1005">
          <a:extLst>
            <a:ext uri="{FF2B5EF4-FFF2-40B4-BE49-F238E27FC236}">
              <a16:creationId xmlns:a16="http://schemas.microsoft.com/office/drawing/2014/main" id="{00000000-0008-0000-0A00-0000EE030000}"/>
            </a:ext>
          </a:extLst>
        </xdr:cNvPr>
        <xdr:cNvSpPr/>
      </xdr:nvSpPr>
      <xdr:spPr>
        <a:xfrm>
          <a:off x="10551795" y="651275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386</xdr:row>
      <xdr:rowOff>78147</xdr:rowOff>
    </xdr:from>
    <xdr:to>
      <xdr:col>3</xdr:col>
      <xdr:colOff>0</xdr:colOff>
      <xdr:row>387</xdr:row>
      <xdr:rowOff>192447</xdr:rowOff>
    </xdr:to>
    <xdr:sp macro="" textlink="">
      <xdr:nvSpPr>
        <xdr:cNvPr id="1007" name="Isosceles Triangle 1006">
          <a:extLst>
            <a:ext uri="{FF2B5EF4-FFF2-40B4-BE49-F238E27FC236}">
              <a16:creationId xmlns:a16="http://schemas.microsoft.com/office/drawing/2014/main" id="{00000000-0008-0000-0A00-0000EF030000}"/>
            </a:ext>
          </a:extLst>
        </xdr:cNvPr>
        <xdr:cNvSpPr/>
      </xdr:nvSpPr>
      <xdr:spPr>
        <a:xfrm>
          <a:off x="1287145" y="651275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386</xdr:row>
      <xdr:rowOff>78147</xdr:rowOff>
    </xdr:from>
    <xdr:to>
      <xdr:col>5</xdr:col>
      <xdr:colOff>0</xdr:colOff>
      <xdr:row>387</xdr:row>
      <xdr:rowOff>192447</xdr:rowOff>
    </xdr:to>
    <xdr:sp macro="" textlink="">
      <xdr:nvSpPr>
        <xdr:cNvPr id="1008" name="Isosceles Triangle 1007">
          <a:extLst>
            <a:ext uri="{FF2B5EF4-FFF2-40B4-BE49-F238E27FC236}">
              <a16:creationId xmlns:a16="http://schemas.microsoft.com/office/drawing/2014/main" id="{00000000-0008-0000-0A00-0000F0030000}"/>
            </a:ext>
          </a:extLst>
        </xdr:cNvPr>
        <xdr:cNvSpPr/>
      </xdr:nvSpPr>
      <xdr:spPr>
        <a:xfrm>
          <a:off x="2525395" y="651275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386</xdr:row>
      <xdr:rowOff>78147</xdr:rowOff>
    </xdr:from>
    <xdr:to>
      <xdr:col>3</xdr:col>
      <xdr:colOff>0</xdr:colOff>
      <xdr:row>387</xdr:row>
      <xdr:rowOff>192447</xdr:rowOff>
    </xdr:to>
    <xdr:sp macro="" textlink="">
      <xdr:nvSpPr>
        <xdr:cNvPr id="1009" name="Isosceles Triangle 1008">
          <a:extLst>
            <a:ext uri="{FF2B5EF4-FFF2-40B4-BE49-F238E27FC236}">
              <a16:creationId xmlns:a16="http://schemas.microsoft.com/office/drawing/2014/main" id="{00000000-0008-0000-0A00-0000F1030000}"/>
            </a:ext>
          </a:extLst>
        </xdr:cNvPr>
        <xdr:cNvSpPr/>
      </xdr:nvSpPr>
      <xdr:spPr>
        <a:xfrm>
          <a:off x="1287145" y="651275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386</xdr:row>
      <xdr:rowOff>78147</xdr:rowOff>
    </xdr:from>
    <xdr:to>
      <xdr:col>19</xdr:col>
      <xdr:colOff>0</xdr:colOff>
      <xdr:row>387</xdr:row>
      <xdr:rowOff>192447</xdr:rowOff>
    </xdr:to>
    <xdr:sp macro="" textlink="">
      <xdr:nvSpPr>
        <xdr:cNvPr id="1010" name="Isosceles Triangle 1009">
          <a:extLst>
            <a:ext uri="{FF2B5EF4-FFF2-40B4-BE49-F238E27FC236}">
              <a16:creationId xmlns:a16="http://schemas.microsoft.com/office/drawing/2014/main" id="{00000000-0008-0000-0A00-0000F2030000}"/>
            </a:ext>
          </a:extLst>
        </xdr:cNvPr>
        <xdr:cNvSpPr/>
      </xdr:nvSpPr>
      <xdr:spPr>
        <a:xfrm>
          <a:off x="9548495" y="651275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394</xdr:row>
      <xdr:rowOff>78147</xdr:rowOff>
    </xdr:from>
    <xdr:to>
      <xdr:col>3</xdr:col>
      <xdr:colOff>0</xdr:colOff>
      <xdr:row>395</xdr:row>
      <xdr:rowOff>192447</xdr:rowOff>
    </xdr:to>
    <xdr:sp macro="" textlink="">
      <xdr:nvSpPr>
        <xdr:cNvPr id="1011" name="Isosceles Triangle 1010">
          <a:extLst>
            <a:ext uri="{FF2B5EF4-FFF2-40B4-BE49-F238E27FC236}">
              <a16:creationId xmlns:a16="http://schemas.microsoft.com/office/drawing/2014/main" id="{00000000-0008-0000-0A00-0000F3030000}"/>
            </a:ext>
          </a:extLst>
        </xdr:cNvPr>
        <xdr:cNvSpPr/>
      </xdr:nvSpPr>
      <xdr:spPr>
        <a:xfrm>
          <a:off x="1287145" y="664673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394</xdr:row>
      <xdr:rowOff>78147</xdr:rowOff>
    </xdr:from>
    <xdr:to>
      <xdr:col>7</xdr:col>
      <xdr:colOff>0</xdr:colOff>
      <xdr:row>396</xdr:row>
      <xdr:rowOff>5057</xdr:rowOff>
    </xdr:to>
    <xdr:sp macro="" textlink="">
      <xdr:nvSpPr>
        <xdr:cNvPr id="1012" name="Isosceles Triangle 1011">
          <a:extLst>
            <a:ext uri="{FF2B5EF4-FFF2-40B4-BE49-F238E27FC236}">
              <a16:creationId xmlns:a16="http://schemas.microsoft.com/office/drawing/2014/main" id="{00000000-0008-0000-0A00-0000F4030000}"/>
            </a:ext>
          </a:extLst>
        </xdr:cNvPr>
        <xdr:cNvSpPr/>
      </xdr:nvSpPr>
      <xdr:spPr>
        <a:xfrm>
          <a:off x="3528695" y="664673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394</xdr:row>
      <xdr:rowOff>78147</xdr:rowOff>
    </xdr:from>
    <xdr:to>
      <xdr:col>9</xdr:col>
      <xdr:colOff>0</xdr:colOff>
      <xdr:row>396</xdr:row>
      <xdr:rowOff>5057</xdr:rowOff>
    </xdr:to>
    <xdr:sp macro="" textlink="">
      <xdr:nvSpPr>
        <xdr:cNvPr id="1013" name="Isosceles Triangle 1012">
          <a:extLst>
            <a:ext uri="{FF2B5EF4-FFF2-40B4-BE49-F238E27FC236}">
              <a16:creationId xmlns:a16="http://schemas.microsoft.com/office/drawing/2014/main" id="{00000000-0008-0000-0A00-0000F5030000}"/>
            </a:ext>
          </a:extLst>
        </xdr:cNvPr>
        <xdr:cNvSpPr/>
      </xdr:nvSpPr>
      <xdr:spPr>
        <a:xfrm>
          <a:off x="4531995" y="664673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394</xdr:row>
      <xdr:rowOff>78147</xdr:rowOff>
    </xdr:from>
    <xdr:to>
      <xdr:col>11</xdr:col>
      <xdr:colOff>0</xdr:colOff>
      <xdr:row>395</xdr:row>
      <xdr:rowOff>192447</xdr:rowOff>
    </xdr:to>
    <xdr:sp macro="" textlink="">
      <xdr:nvSpPr>
        <xdr:cNvPr id="1014" name="Isosceles Triangle 1013">
          <a:extLst>
            <a:ext uri="{FF2B5EF4-FFF2-40B4-BE49-F238E27FC236}">
              <a16:creationId xmlns:a16="http://schemas.microsoft.com/office/drawing/2014/main" id="{00000000-0008-0000-0A00-0000F6030000}"/>
            </a:ext>
          </a:extLst>
        </xdr:cNvPr>
        <xdr:cNvSpPr/>
      </xdr:nvSpPr>
      <xdr:spPr>
        <a:xfrm>
          <a:off x="5535295" y="66467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394</xdr:row>
      <xdr:rowOff>78147</xdr:rowOff>
    </xdr:from>
    <xdr:to>
      <xdr:col>13</xdr:col>
      <xdr:colOff>0</xdr:colOff>
      <xdr:row>396</xdr:row>
      <xdr:rowOff>5057</xdr:rowOff>
    </xdr:to>
    <xdr:sp macro="" textlink="">
      <xdr:nvSpPr>
        <xdr:cNvPr id="1015" name="Isosceles Triangle 1014">
          <a:extLst>
            <a:ext uri="{FF2B5EF4-FFF2-40B4-BE49-F238E27FC236}">
              <a16:creationId xmlns:a16="http://schemas.microsoft.com/office/drawing/2014/main" id="{00000000-0008-0000-0A00-0000F7030000}"/>
            </a:ext>
          </a:extLst>
        </xdr:cNvPr>
        <xdr:cNvSpPr/>
      </xdr:nvSpPr>
      <xdr:spPr>
        <a:xfrm>
          <a:off x="6538595" y="664673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394</xdr:row>
      <xdr:rowOff>78147</xdr:rowOff>
    </xdr:from>
    <xdr:to>
      <xdr:col>15</xdr:col>
      <xdr:colOff>0</xdr:colOff>
      <xdr:row>395</xdr:row>
      <xdr:rowOff>192447</xdr:rowOff>
    </xdr:to>
    <xdr:sp macro="" textlink="">
      <xdr:nvSpPr>
        <xdr:cNvPr id="1016" name="Isosceles Triangle 1015">
          <a:extLst>
            <a:ext uri="{FF2B5EF4-FFF2-40B4-BE49-F238E27FC236}">
              <a16:creationId xmlns:a16="http://schemas.microsoft.com/office/drawing/2014/main" id="{00000000-0008-0000-0A00-0000F8030000}"/>
            </a:ext>
          </a:extLst>
        </xdr:cNvPr>
        <xdr:cNvSpPr/>
      </xdr:nvSpPr>
      <xdr:spPr>
        <a:xfrm>
          <a:off x="7541895" y="66467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394</xdr:row>
      <xdr:rowOff>78147</xdr:rowOff>
    </xdr:from>
    <xdr:to>
      <xdr:col>17</xdr:col>
      <xdr:colOff>0</xdr:colOff>
      <xdr:row>395</xdr:row>
      <xdr:rowOff>192447</xdr:rowOff>
    </xdr:to>
    <xdr:sp macro="" textlink="">
      <xdr:nvSpPr>
        <xdr:cNvPr id="1017" name="Isosceles Triangle 1016">
          <a:extLst>
            <a:ext uri="{FF2B5EF4-FFF2-40B4-BE49-F238E27FC236}">
              <a16:creationId xmlns:a16="http://schemas.microsoft.com/office/drawing/2014/main" id="{00000000-0008-0000-0A00-0000F9030000}"/>
            </a:ext>
          </a:extLst>
        </xdr:cNvPr>
        <xdr:cNvSpPr/>
      </xdr:nvSpPr>
      <xdr:spPr>
        <a:xfrm>
          <a:off x="8545195" y="664673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394</xdr:row>
      <xdr:rowOff>78147</xdr:rowOff>
    </xdr:from>
    <xdr:to>
      <xdr:col>19</xdr:col>
      <xdr:colOff>0</xdr:colOff>
      <xdr:row>395</xdr:row>
      <xdr:rowOff>192447</xdr:rowOff>
    </xdr:to>
    <xdr:sp macro="" textlink="">
      <xdr:nvSpPr>
        <xdr:cNvPr id="1018" name="Isosceles Triangle 1017">
          <a:extLst>
            <a:ext uri="{FF2B5EF4-FFF2-40B4-BE49-F238E27FC236}">
              <a16:creationId xmlns:a16="http://schemas.microsoft.com/office/drawing/2014/main" id="{00000000-0008-0000-0A00-0000FA030000}"/>
            </a:ext>
          </a:extLst>
        </xdr:cNvPr>
        <xdr:cNvSpPr/>
      </xdr:nvSpPr>
      <xdr:spPr>
        <a:xfrm>
          <a:off x="9548495" y="66467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394</xdr:row>
      <xdr:rowOff>78147</xdr:rowOff>
    </xdr:from>
    <xdr:to>
      <xdr:col>21</xdr:col>
      <xdr:colOff>0</xdr:colOff>
      <xdr:row>395</xdr:row>
      <xdr:rowOff>192447</xdr:rowOff>
    </xdr:to>
    <xdr:sp macro="" textlink="">
      <xdr:nvSpPr>
        <xdr:cNvPr id="1019" name="Isosceles Triangle 1018">
          <a:extLst>
            <a:ext uri="{FF2B5EF4-FFF2-40B4-BE49-F238E27FC236}">
              <a16:creationId xmlns:a16="http://schemas.microsoft.com/office/drawing/2014/main" id="{00000000-0008-0000-0A00-0000FB030000}"/>
            </a:ext>
          </a:extLst>
        </xdr:cNvPr>
        <xdr:cNvSpPr/>
      </xdr:nvSpPr>
      <xdr:spPr>
        <a:xfrm>
          <a:off x="10551795" y="66467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394</xdr:row>
      <xdr:rowOff>78147</xdr:rowOff>
    </xdr:from>
    <xdr:to>
      <xdr:col>5</xdr:col>
      <xdr:colOff>0</xdr:colOff>
      <xdr:row>395</xdr:row>
      <xdr:rowOff>192447</xdr:rowOff>
    </xdr:to>
    <xdr:sp macro="" textlink="">
      <xdr:nvSpPr>
        <xdr:cNvPr id="1020" name="Isosceles Triangle 1019">
          <a:extLst>
            <a:ext uri="{FF2B5EF4-FFF2-40B4-BE49-F238E27FC236}">
              <a16:creationId xmlns:a16="http://schemas.microsoft.com/office/drawing/2014/main" id="{00000000-0008-0000-0A00-0000FC030000}"/>
            </a:ext>
          </a:extLst>
        </xdr:cNvPr>
        <xdr:cNvSpPr/>
      </xdr:nvSpPr>
      <xdr:spPr>
        <a:xfrm>
          <a:off x="2525395" y="66467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394</xdr:row>
      <xdr:rowOff>78147</xdr:rowOff>
    </xdr:from>
    <xdr:to>
      <xdr:col>3</xdr:col>
      <xdr:colOff>0</xdr:colOff>
      <xdr:row>395</xdr:row>
      <xdr:rowOff>192447</xdr:rowOff>
    </xdr:to>
    <xdr:sp macro="" textlink="">
      <xdr:nvSpPr>
        <xdr:cNvPr id="1021" name="Isosceles Triangle 1020">
          <a:extLst>
            <a:ext uri="{FF2B5EF4-FFF2-40B4-BE49-F238E27FC236}">
              <a16:creationId xmlns:a16="http://schemas.microsoft.com/office/drawing/2014/main" id="{00000000-0008-0000-0A00-0000FD030000}"/>
            </a:ext>
          </a:extLst>
        </xdr:cNvPr>
        <xdr:cNvSpPr/>
      </xdr:nvSpPr>
      <xdr:spPr>
        <a:xfrm>
          <a:off x="1287145" y="66467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394</xdr:row>
      <xdr:rowOff>78147</xdr:rowOff>
    </xdr:from>
    <xdr:to>
      <xdr:col>17</xdr:col>
      <xdr:colOff>0</xdr:colOff>
      <xdr:row>395</xdr:row>
      <xdr:rowOff>192447</xdr:rowOff>
    </xdr:to>
    <xdr:sp macro="" textlink="">
      <xdr:nvSpPr>
        <xdr:cNvPr id="1022" name="Isosceles Triangle 1021">
          <a:extLst>
            <a:ext uri="{FF2B5EF4-FFF2-40B4-BE49-F238E27FC236}">
              <a16:creationId xmlns:a16="http://schemas.microsoft.com/office/drawing/2014/main" id="{00000000-0008-0000-0A00-0000FE030000}"/>
            </a:ext>
          </a:extLst>
        </xdr:cNvPr>
        <xdr:cNvSpPr/>
      </xdr:nvSpPr>
      <xdr:spPr>
        <a:xfrm>
          <a:off x="8545195" y="66467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394</xdr:row>
      <xdr:rowOff>78147</xdr:rowOff>
    </xdr:from>
    <xdr:to>
      <xdr:col>19</xdr:col>
      <xdr:colOff>0</xdr:colOff>
      <xdr:row>395</xdr:row>
      <xdr:rowOff>192447</xdr:rowOff>
    </xdr:to>
    <xdr:sp macro="" textlink="">
      <xdr:nvSpPr>
        <xdr:cNvPr id="1023" name="Isosceles Triangle 1022">
          <a:extLst>
            <a:ext uri="{FF2B5EF4-FFF2-40B4-BE49-F238E27FC236}">
              <a16:creationId xmlns:a16="http://schemas.microsoft.com/office/drawing/2014/main" id="{00000000-0008-0000-0A00-0000FF030000}"/>
            </a:ext>
          </a:extLst>
        </xdr:cNvPr>
        <xdr:cNvSpPr/>
      </xdr:nvSpPr>
      <xdr:spPr>
        <a:xfrm>
          <a:off x="9548495" y="66467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386</xdr:row>
      <xdr:rowOff>64796</xdr:rowOff>
    </xdr:from>
    <xdr:to>
      <xdr:col>13</xdr:col>
      <xdr:colOff>1909</xdr:colOff>
      <xdr:row>387</xdr:row>
      <xdr:rowOff>153696</xdr:rowOff>
    </xdr:to>
    <xdr:sp macro="" textlink="">
      <xdr:nvSpPr>
        <xdr:cNvPr id="1024" name="Isosceles Triangle 1023">
          <a:extLst>
            <a:ext uri="{FF2B5EF4-FFF2-40B4-BE49-F238E27FC236}">
              <a16:creationId xmlns:a16="http://schemas.microsoft.com/office/drawing/2014/main" id="{00000000-0008-0000-0A00-000000040000}"/>
            </a:ext>
          </a:extLst>
        </xdr:cNvPr>
        <xdr:cNvSpPr/>
      </xdr:nvSpPr>
      <xdr:spPr>
        <a:xfrm>
          <a:off x="6540500" y="6511417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403</xdr:row>
      <xdr:rowOff>78147</xdr:rowOff>
    </xdr:from>
    <xdr:to>
      <xdr:col>3</xdr:col>
      <xdr:colOff>0</xdr:colOff>
      <xdr:row>404</xdr:row>
      <xdr:rowOff>192447</xdr:rowOff>
    </xdr:to>
    <xdr:sp macro="" textlink="">
      <xdr:nvSpPr>
        <xdr:cNvPr id="1025" name="Isosceles Triangle 1024">
          <a:extLst>
            <a:ext uri="{FF2B5EF4-FFF2-40B4-BE49-F238E27FC236}">
              <a16:creationId xmlns:a16="http://schemas.microsoft.com/office/drawing/2014/main" id="{00000000-0008-0000-0A00-000001040000}"/>
            </a:ext>
          </a:extLst>
        </xdr:cNvPr>
        <xdr:cNvSpPr/>
      </xdr:nvSpPr>
      <xdr:spPr>
        <a:xfrm>
          <a:off x="1287145" y="679786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403</xdr:row>
      <xdr:rowOff>78147</xdr:rowOff>
    </xdr:from>
    <xdr:to>
      <xdr:col>5</xdr:col>
      <xdr:colOff>0</xdr:colOff>
      <xdr:row>404</xdr:row>
      <xdr:rowOff>192447</xdr:rowOff>
    </xdr:to>
    <xdr:sp macro="" textlink="">
      <xdr:nvSpPr>
        <xdr:cNvPr id="1026" name="Isosceles Triangle 1025">
          <a:extLst>
            <a:ext uri="{FF2B5EF4-FFF2-40B4-BE49-F238E27FC236}">
              <a16:creationId xmlns:a16="http://schemas.microsoft.com/office/drawing/2014/main" id="{00000000-0008-0000-0A00-000002040000}"/>
            </a:ext>
          </a:extLst>
        </xdr:cNvPr>
        <xdr:cNvSpPr/>
      </xdr:nvSpPr>
      <xdr:spPr>
        <a:xfrm>
          <a:off x="2525395" y="679786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403</xdr:row>
      <xdr:rowOff>78147</xdr:rowOff>
    </xdr:from>
    <xdr:to>
      <xdr:col>7</xdr:col>
      <xdr:colOff>0</xdr:colOff>
      <xdr:row>404</xdr:row>
      <xdr:rowOff>192447</xdr:rowOff>
    </xdr:to>
    <xdr:sp macro="" textlink="">
      <xdr:nvSpPr>
        <xdr:cNvPr id="1027" name="Isosceles Triangle 1026">
          <a:extLst>
            <a:ext uri="{FF2B5EF4-FFF2-40B4-BE49-F238E27FC236}">
              <a16:creationId xmlns:a16="http://schemas.microsoft.com/office/drawing/2014/main" id="{00000000-0008-0000-0A00-000003040000}"/>
            </a:ext>
          </a:extLst>
        </xdr:cNvPr>
        <xdr:cNvSpPr/>
      </xdr:nvSpPr>
      <xdr:spPr>
        <a:xfrm>
          <a:off x="3528695" y="67978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403</xdr:row>
      <xdr:rowOff>78147</xdr:rowOff>
    </xdr:from>
    <xdr:to>
      <xdr:col>9</xdr:col>
      <xdr:colOff>0</xdr:colOff>
      <xdr:row>404</xdr:row>
      <xdr:rowOff>192447</xdr:rowOff>
    </xdr:to>
    <xdr:sp macro="" textlink="">
      <xdr:nvSpPr>
        <xdr:cNvPr id="1028" name="Isosceles Triangle 1027">
          <a:extLst>
            <a:ext uri="{FF2B5EF4-FFF2-40B4-BE49-F238E27FC236}">
              <a16:creationId xmlns:a16="http://schemas.microsoft.com/office/drawing/2014/main" id="{00000000-0008-0000-0A00-000004040000}"/>
            </a:ext>
          </a:extLst>
        </xdr:cNvPr>
        <xdr:cNvSpPr/>
      </xdr:nvSpPr>
      <xdr:spPr>
        <a:xfrm>
          <a:off x="4531995" y="67978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403</xdr:row>
      <xdr:rowOff>78147</xdr:rowOff>
    </xdr:from>
    <xdr:to>
      <xdr:col>11</xdr:col>
      <xdr:colOff>0</xdr:colOff>
      <xdr:row>405</xdr:row>
      <xdr:rowOff>5058</xdr:rowOff>
    </xdr:to>
    <xdr:sp macro="" textlink="">
      <xdr:nvSpPr>
        <xdr:cNvPr id="1029" name="Isosceles Triangle 1028">
          <a:extLst>
            <a:ext uri="{FF2B5EF4-FFF2-40B4-BE49-F238E27FC236}">
              <a16:creationId xmlns:a16="http://schemas.microsoft.com/office/drawing/2014/main" id="{00000000-0008-0000-0A00-000005040000}"/>
            </a:ext>
          </a:extLst>
        </xdr:cNvPr>
        <xdr:cNvSpPr/>
      </xdr:nvSpPr>
      <xdr:spPr>
        <a:xfrm>
          <a:off x="5535295" y="679786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403</xdr:row>
      <xdr:rowOff>78147</xdr:rowOff>
    </xdr:from>
    <xdr:to>
      <xdr:col>15</xdr:col>
      <xdr:colOff>0</xdr:colOff>
      <xdr:row>404</xdr:row>
      <xdr:rowOff>192447</xdr:rowOff>
    </xdr:to>
    <xdr:sp macro="" textlink="">
      <xdr:nvSpPr>
        <xdr:cNvPr id="1030" name="Isosceles Triangle 1029">
          <a:extLst>
            <a:ext uri="{FF2B5EF4-FFF2-40B4-BE49-F238E27FC236}">
              <a16:creationId xmlns:a16="http://schemas.microsoft.com/office/drawing/2014/main" id="{00000000-0008-0000-0A00-000006040000}"/>
            </a:ext>
          </a:extLst>
        </xdr:cNvPr>
        <xdr:cNvSpPr/>
      </xdr:nvSpPr>
      <xdr:spPr>
        <a:xfrm>
          <a:off x="7541895" y="67978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403</xdr:row>
      <xdr:rowOff>78147</xdr:rowOff>
    </xdr:from>
    <xdr:to>
      <xdr:col>17</xdr:col>
      <xdr:colOff>0</xdr:colOff>
      <xdr:row>404</xdr:row>
      <xdr:rowOff>192447</xdr:rowOff>
    </xdr:to>
    <xdr:sp macro="" textlink="">
      <xdr:nvSpPr>
        <xdr:cNvPr id="1031" name="Isosceles Triangle 1030">
          <a:extLst>
            <a:ext uri="{FF2B5EF4-FFF2-40B4-BE49-F238E27FC236}">
              <a16:creationId xmlns:a16="http://schemas.microsoft.com/office/drawing/2014/main" id="{00000000-0008-0000-0A00-000007040000}"/>
            </a:ext>
          </a:extLst>
        </xdr:cNvPr>
        <xdr:cNvSpPr/>
      </xdr:nvSpPr>
      <xdr:spPr>
        <a:xfrm>
          <a:off x="8545195" y="67978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403</xdr:row>
      <xdr:rowOff>78147</xdr:rowOff>
    </xdr:from>
    <xdr:to>
      <xdr:col>21</xdr:col>
      <xdr:colOff>0</xdr:colOff>
      <xdr:row>404</xdr:row>
      <xdr:rowOff>192447</xdr:rowOff>
    </xdr:to>
    <xdr:sp macro="" textlink="">
      <xdr:nvSpPr>
        <xdr:cNvPr id="1032" name="Isosceles Triangle 1031">
          <a:extLst>
            <a:ext uri="{FF2B5EF4-FFF2-40B4-BE49-F238E27FC236}">
              <a16:creationId xmlns:a16="http://schemas.microsoft.com/office/drawing/2014/main" id="{00000000-0008-0000-0A00-000008040000}"/>
            </a:ext>
          </a:extLst>
        </xdr:cNvPr>
        <xdr:cNvSpPr/>
      </xdr:nvSpPr>
      <xdr:spPr>
        <a:xfrm>
          <a:off x="10551795" y="67978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403</xdr:row>
      <xdr:rowOff>78147</xdr:rowOff>
    </xdr:from>
    <xdr:to>
      <xdr:col>3</xdr:col>
      <xdr:colOff>0</xdr:colOff>
      <xdr:row>404</xdr:row>
      <xdr:rowOff>192447</xdr:rowOff>
    </xdr:to>
    <xdr:sp macro="" textlink="">
      <xdr:nvSpPr>
        <xdr:cNvPr id="1033" name="Isosceles Triangle 1032">
          <a:extLst>
            <a:ext uri="{FF2B5EF4-FFF2-40B4-BE49-F238E27FC236}">
              <a16:creationId xmlns:a16="http://schemas.microsoft.com/office/drawing/2014/main" id="{00000000-0008-0000-0A00-000009040000}"/>
            </a:ext>
          </a:extLst>
        </xdr:cNvPr>
        <xdr:cNvSpPr/>
      </xdr:nvSpPr>
      <xdr:spPr>
        <a:xfrm>
          <a:off x="1287145" y="679786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403</xdr:row>
      <xdr:rowOff>78147</xdr:rowOff>
    </xdr:from>
    <xdr:to>
      <xdr:col>5</xdr:col>
      <xdr:colOff>0</xdr:colOff>
      <xdr:row>404</xdr:row>
      <xdr:rowOff>192447</xdr:rowOff>
    </xdr:to>
    <xdr:sp macro="" textlink="">
      <xdr:nvSpPr>
        <xdr:cNvPr id="1034" name="Isosceles Triangle 1033">
          <a:extLst>
            <a:ext uri="{FF2B5EF4-FFF2-40B4-BE49-F238E27FC236}">
              <a16:creationId xmlns:a16="http://schemas.microsoft.com/office/drawing/2014/main" id="{00000000-0008-0000-0A00-00000A040000}"/>
            </a:ext>
          </a:extLst>
        </xdr:cNvPr>
        <xdr:cNvSpPr/>
      </xdr:nvSpPr>
      <xdr:spPr>
        <a:xfrm>
          <a:off x="2525395" y="67978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403</xdr:row>
      <xdr:rowOff>78147</xdr:rowOff>
    </xdr:from>
    <xdr:to>
      <xdr:col>3</xdr:col>
      <xdr:colOff>0</xdr:colOff>
      <xdr:row>404</xdr:row>
      <xdr:rowOff>192447</xdr:rowOff>
    </xdr:to>
    <xdr:sp macro="" textlink="">
      <xdr:nvSpPr>
        <xdr:cNvPr id="1035" name="Isosceles Triangle 1034">
          <a:extLst>
            <a:ext uri="{FF2B5EF4-FFF2-40B4-BE49-F238E27FC236}">
              <a16:creationId xmlns:a16="http://schemas.microsoft.com/office/drawing/2014/main" id="{00000000-0008-0000-0A00-00000B040000}"/>
            </a:ext>
          </a:extLst>
        </xdr:cNvPr>
        <xdr:cNvSpPr/>
      </xdr:nvSpPr>
      <xdr:spPr>
        <a:xfrm>
          <a:off x="1287145" y="67978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403</xdr:row>
      <xdr:rowOff>78147</xdr:rowOff>
    </xdr:from>
    <xdr:to>
      <xdr:col>19</xdr:col>
      <xdr:colOff>0</xdr:colOff>
      <xdr:row>404</xdr:row>
      <xdr:rowOff>192447</xdr:rowOff>
    </xdr:to>
    <xdr:sp macro="" textlink="">
      <xdr:nvSpPr>
        <xdr:cNvPr id="1036" name="Isosceles Triangle 1035">
          <a:extLst>
            <a:ext uri="{FF2B5EF4-FFF2-40B4-BE49-F238E27FC236}">
              <a16:creationId xmlns:a16="http://schemas.microsoft.com/office/drawing/2014/main" id="{00000000-0008-0000-0A00-00000C040000}"/>
            </a:ext>
          </a:extLst>
        </xdr:cNvPr>
        <xdr:cNvSpPr/>
      </xdr:nvSpPr>
      <xdr:spPr>
        <a:xfrm>
          <a:off x="9548495" y="67978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411</xdr:row>
      <xdr:rowOff>78147</xdr:rowOff>
    </xdr:from>
    <xdr:to>
      <xdr:col>3</xdr:col>
      <xdr:colOff>0</xdr:colOff>
      <xdr:row>412</xdr:row>
      <xdr:rowOff>192447</xdr:rowOff>
    </xdr:to>
    <xdr:sp macro="" textlink="">
      <xdr:nvSpPr>
        <xdr:cNvPr id="1037" name="Isosceles Triangle 1036">
          <a:extLst>
            <a:ext uri="{FF2B5EF4-FFF2-40B4-BE49-F238E27FC236}">
              <a16:creationId xmlns:a16="http://schemas.microsoft.com/office/drawing/2014/main" id="{00000000-0008-0000-0A00-00000D040000}"/>
            </a:ext>
          </a:extLst>
        </xdr:cNvPr>
        <xdr:cNvSpPr/>
      </xdr:nvSpPr>
      <xdr:spPr>
        <a:xfrm>
          <a:off x="1287145" y="693185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411</xdr:row>
      <xdr:rowOff>78147</xdr:rowOff>
    </xdr:from>
    <xdr:to>
      <xdr:col>7</xdr:col>
      <xdr:colOff>0</xdr:colOff>
      <xdr:row>413</xdr:row>
      <xdr:rowOff>5057</xdr:rowOff>
    </xdr:to>
    <xdr:sp macro="" textlink="">
      <xdr:nvSpPr>
        <xdr:cNvPr id="1038" name="Isosceles Triangle 1037">
          <a:extLst>
            <a:ext uri="{FF2B5EF4-FFF2-40B4-BE49-F238E27FC236}">
              <a16:creationId xmlns:a16="http://schemas.microsoft.com/office/drawing/2014/main" id="{00000000-0008-0000-0A00-00000E040000}"/>
            </a:ext>
          </a:extLst>
        </xdr:cNvPr>
        <xdr:cNvSpPr/>
      </xdr:nvSpPr>
      <xdr:spPr>
        <a:xfrm>
          <a:off x="3528695" y="693185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482530</xdr:colOff>
      <xdr:row>411</xdr:row>
      <xdr:rowOff>105459</xdr:rowOff>
    </xdr:from>
    <xdr:to>
      <xdr:col>8</xdr:col>
      <xdr:colOff>477957</xdr:colOff>
      <xdr:row>413</xdr:row>
      <xdr:rowOff>32369</xdr:rowOff>
    </xdr:to>
    <xdr:sp macro="" textlink="">
      <xdr:nvSpPr>
        <xdr:cNvPr id="1039" name="Isosceles Triangle 1038">
          <a:extLst>
            <a:ext uri="{FF2B5EF4-FFF2-40B4-BE49-F238E27FC236}">
              <a16:creationId xmlns:a16="http://schemas.microsoft.com/office/drawing/2014/main" id="{00000000-0008-0000-0A00-00000F040000}"/>
            </a:ext>
          </a:extLst>
        </xdr:cNvPr>
        <xdr:cNvSpPr/>
      </xdr:nvSpPr>
      <xdr:spPr>
        <a:xfrm>
          <a:off x="4507865" y="6934581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411</xdr:row>
      <xdr:rowOff>78147</xdr:rowOff>
    </xdr:from>
    <xdr:to>
      <xdr:col>5</xdr:col>
      <xdr:colOff>0</xdr:colOff>
      <xdr:row>412</xdr:row>
      <xdr:rowOff>192447</xdr:rowOff>
    </xdr:to>
    <xdr:sp macro="" textlink="">
      <xdr:nvSpPr>
        <xdr:cNvPr id="1040" name="Isosceles Triangle 1039">
          <a:extLst>
            <a:ext uri="{FF2B5EF4-FFF2-40B4-BE49-F238E27FC236}">
              <a16:creationId xmlns:a16="http://schemas.microsoft.com/office/drawing/2014/main" id="{00000000-0008-0000-0A00-000010040000}"/>
            </a:ext>
          </a:extLst>
        </xdr:cNvPr>
        <xdr:cNvSpPr/>
      </xdr:nvSpPr>
      <xdr:spPr>
        <a:xfrm>
          <a:off x="2525395" y="693185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411</xdr:row>
      <xdr:rowOff>78147</xdr:rowOff>
    </xdr:from>
    <xdr:to>
      <xdr:col>3</xdr:col>
      <xdr:colOff>0</xdr:colOff>
      <xdr:row>412</xdr:row>
      <xdr:rowOff>192447</xdr:rowOff>
    </xdr:to>
    <xdr:sp macro="" textlink="">
      <xdr:nvSpPr>
        <xdr:cNvPr id="1041" name="Isosceles Triangle 1040">
          <a:extLst>
            <a:ext uri="{FF2B5EF4-FFF2-40B4-BE49-F238E27FC236}">
              <a16:creationId xmlns:a16="http://schemas.microsoft.com/office/drawing/2014/main" id="{00000000-0008-0000-0A00-000011040000}"/>
            </a:ext>
          </a:extLst>
        </xdr:cNvPr>
        <xdr:cNvSpPr/>
      </xdr:nvSpPr>
      <xdr:spPr>
        <a:xfrm>
          <a:off x="1287145" y="693185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403</xdr:row>
      <xdr:rowOff>64796</xdr:rowOff>
    </xdr:from>
    <xdr:to>
      <xdr:col>13</xdr:col>
      <xdr:colOff>1909</xdr:colOff>
      <xdr:row>404</xdr:row>
      <xdr:rowOff>153696</xdr:rowOff>
    </xdr:to>
    <xdr:sp macro="" textlink="">
      <xdr:nvSpPr>
        <xdr:cNvPr id="1042" name="Isosceles Triangle 1041">
          <a:extLst>
            <a:ext uri="{FF2B5EF4-FFF2-40B4-BE49-F238E27FC236}">
              <a16:creationId xmlns:a16="http://schemas.microsoft.com/office/drawing/2014/main" id="{00000000-0008-0000-0A00-000012040000}"/>
            </a:ext>
          </a:extLst>
        </xdr:cNvPr>
        <xdr:cNvSpPr/>
      </xdr:nvSpPr>
      <xdr:spPr>
        <a:xfrm>
          <a:off x="6540500" y="6796532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477893</xdr:colOff>
      <xdr:row>411</xdr:row>
      <xdr:rowOff>80331</xdr:rowOff>
    </xdr:from>
    <xdr:to>
      <xdr:col>10</xdr:col>
      <xdr:colOff>473320</xdr:colOff>
      <xdr:row>413</xdr:row>
      <xdr:rowOff>7241</xdr:rowOff>
    </xdr:to>
    <xdr:sp macro="" textlink="">
      <xdr:nvSpPr>
        <xdr:cNvPr id="1043" name="Isosceles Triangle 1042">
          <a:extLst>
            <a:ext uri="{FF2B5EF4-FFF2-40B4-BE49-F238E27FC236}">
              <a16:creationId xmlns:a16="http://schemas.microsoft.com/office/drawing/2014/main" id="{00000000-0008-0000-0A00-000013040000}"/>
            </a:ext>
          </a:extLst>
        </xdr:cNvPr>
        <xdr:cNvSpPr/>
      </xdr:nvSpPr>
      <xdr:spPr>
        <a:xfrm>
          <a:off x="5506720" y="69320410"/>
          <a:ext cx="497205" cy="2540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162</xdr:row>
      <xdr:rowOff>78147</xdr:rowOff>
    </xdr:from>
    <xdr:to>
      <xdr:col>5</xdr:col>
      <xdr:colOff>0</xdr:colOff>
      <xdr:row>163</xdr:row>
      <xdr:rowOff>192447</xdr:rowOff>
    </xdr:to>
    <xdr:sp macro="" textlink="">
      <xdr:nvSpPr>
        <xdr:cNvPr id="1735" name="Isosceles Triangle 1734">
          <a:extLst>
            <a:ext uri="{FF2B5EF4-FFF2-40B4-BE49-F238E27FC236}">
              <a16:creationId xmlns:a16="http://schemas.microsoft.com/office/drawing/2014/main" id="{00000000-0008-0000-0A00-0000C7060000}"/>
            </a:ext>
          </a:extLst>
        </xdr:cNvPr>
        <xdr:cNvSpPr/>
      </xdr:nvSpPr>
      <xdr:spPr>
        <a:xfrm>
          <a:off x="2525395" y="274180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162</xdr:row>
      <xdr:rowOff>78147</xdr:rowOff>
    </xdr:from>
    <xdr:to>
      <xdr:col>7</xdr:col>
      <xdr:colOff>0</xdr:colOff>
      <xdr:row>163</xdr:row>
      <xdr:rowOff>192447</xdr:rowOff>
    </xdr:to>
    <xdr:sp macro="" textlink="">
      <xdr:nvSpPr>
        <xdr:cNvPr id="1736" name="Isosceles Triangle 1735">
          <a:extLst>
            <a:ext uri="{FF2B5EF4-FFF2-40B4-BE49-F238E27FC236}">
              <a16:creationId xmlns:a16="http://schemas.microsoft.com/office/drawing/2014/main" id="{00000000-0008-0000-0A00-0000C8060000}"/>
            </a:ext>
          </a:extLst>
        </xdr:cNvPr>
        <xdr:cNvSpPr/>
      </xdr:nvSpPr>
      <xdr:spPr>
        <a:xfrm>
          <a:off x="3528695" y="274180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162</xdr:row>
      <xdr:rowOff>78147</xdr:rowOff>
    </xdr:from>
    <xdr:to>
      <xdr:col>9</xdr:col>
      <xdr:colOff>0</xdr:colOff>
      <xdr:row>163</xdr:row>
      <xdr:rowOff>192447</xdr:rowOff>
    </xdr:to>
    <xdr:sp macro="" textlink="">
      <xdr:nvSpPr>
        <xdr:cNvPr id="1737" name="Isosceles Triangle 1736">
          <a:extLst>
            <a:ext uri="{FF2B5EF4-FFF2-40B4-BE49-F238E27FC236}">
              <a16:creationId xmlns:a16="http://schemas.microsoft.com/office/drawing/2014/main" id="{00000000-0008-0000-0A00-0000C9060000}"/>
            </a:ext>
          </a:extLst>
        </xdr:cNvPr>
        <xdr:cNvSpPr/>
      </xdr:nvSpPr>
      <xdr:spPr>
        <a:xfrm>
          <a:off x="4531995" y="274180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162</xdr:row>
      <xdr:rowOff>78147</xdr:rowOff>
    </xdr:from>
    <xdr:to>
      <xdr:col>11</xdr:col>
      <xdr:colOff>0</xdr:colOff>
      <xdr:row>163</xdr:row>
      <xdr:rowOff>192447</xdr:rowOff>
    </xdr:to>
    <xdr:sp macro="" textlink="">
      <xdr:nvSpPr>
        <xdr:cNvPr id="1738" name="Isosceles Triangle 1737">
          <a:extLst>
            <a:ext uri="{FF2B5EF4-FFF2-40B4-BE49-F238E27FC236}">
              <a16:creationId xmlns:a16="http://schemas.microsoft.com/office/drawing/2014/main" id="{00000000-0008-0000-0A00-0000CA060000}"/>
            </a:ext>
          </a:extLst>
        </xdr:cNvPr>
        <xdr:cNvSpPr/>
      </xdr:nvSpPr>
      <xdr:spPr>
        <a:xfrm>
          <a:off x="5535295" y="274180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11052</xdr:colOff>
      <xdr:row>162</xdr:row>
      <xdr:rowOff>58708</xdr:rowOff>
    </xdr:from>
    <xdr:to>
      <xdr:col>13</xdr:col>
      <xdr:colOff>6480</xdr:colOff>
      <xdr:row>163</xdr:row>
      <xdr:rowOff>147608</xdr:rowOff>
    </xdr:to>
    <xdr:sp macro="" textlink="">
      <xdr:nvSpPr>
        <xdr:cNvPr id="1739" name="Isosceles Triangle 1738">
          <a:extLst>
            <a:ext uri="{FF2B5EF4-FFF2-40B4-BE49-F238E27FC236}">
              <a16:creationId xmlns:a16="http://schemas.microsoft.com/office/drawing/2014/main" id="{00000000-0008-0000-0A00-0000CB060000}"/>
            </a:ext>
          </a:extLst>
        </xdr:cNvPr>
        <xdr:cNvSpPr/>
      </xdr:nvSpPr>
      <xdr:spPr>
        <a:xfrm>
          <a:off x="6544945" y="27398345"/>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11052</xdr:colOff>
      <xdr:row>162</xdr:row>
      <xdr:rowOff>52228</xdr:rowOff>
    </xdr:from>
    <xdr:to>
      <xdr:col>15</xdr:col>
      <xdr:colOff>6480</xdr:colOff>
      <xdr:row>163</xdr:row>
      <xdr:rowOff>141128</xdr:rowOff>
    </xdr:to>
    <xdr:sp macro="" textlink="">
      <xdr:nvSpPr>
        <xdr:cNvPr id="1740" name="Isosceles Triangle 1739">
          <a:extLst>
            <a:ext uri="{FF2B5EF4-FFF2-40B4-BE49-F238E27FC236}">
              <a16:creationId xmlns:a16="http://schemas.microsoft.com/office/drawing/2014/main" id="{00000000-0008-0000-0A00-0000CC060000}"/>
            </a:ext>
          </a:extLst>
        </xdr:cNvPr>
        <xdr:cNvSpPr/>
      </xdr:nvSpPr>
      <xdr:spPr>
        <a:xfrm>
          <a:off x="7548245" y="27391995"/>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162</xdr:row>
      <xdr:rowOff>78147</xdr:rowOff>
    </xdr:from>
    <xdr:to>
      <xdr:col>17</xdr:col>
      <xdr:colOff>0</xdr:colOff>
      <xdr:row>163</xdr:row>
      <xdr:rowOff>192447</xdr:rowOff>
    </xdr:to>
    <xdr:sp macro="" textlink="">
      <xdr:nvSpPr>
        <xdr:cNvPr id="1741" name="Isosceles Triangle 1740">
          <a:extLst>
            <a:ext uri="{FF2B5EF4-FFF2-40B4-BE49-F238E27FC236}">
              <a16:creationId xmlns:a16="http://schemas.microsoft.com/office/drawing/2014/main" id="{00000000-0008-0000-0A00-0000CD060000}"/>
            </a:ext>
          </a:extLst>
        </xdr:cNvPr>
        <xdr:cNvSpPr/>
      </xdr:nvSpPr>
      <xdr:spPr>
        <a:xfrm>
          <a:off x="8545195" y="274180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162</xdr:row>
      <xdr:rowOff>78147</xdr:rowOff>
    </xdr:from>
    <xdr:to>
      <xdr:col>19</xdr:col>
      <xdr:colOff>0</xdr:colOff>
      <xdr:row>163</xdr:row>
      <xdr:rowOff>192447</xdr:rowOff>
    </xdr:to>
    <xdr:sp macro="" textlink="">
      <xdr:nvSpPr>
        <xdr:cNvPr id="1742" name="Isosceles Triangle 1741">
          <a:extLst>
            <a:ext uri="{FF2B5EF4-FFF2-40B4-BE49-F238E27FC236}">
              <a16:creationId xmlns:a16="http://schemas.microsoft.com/office/drawing/2014/main" id="{00000000-0008-0000-0A00-0000CE060000}"/>
            </a:ext>
          </a:extLst>
        </xdr:cNvPr>
        <xdr:cNvSpPr/>
      </xdr:nvSpPr>
      <xdr:spPr>
        <a:xfrm>
          <a:off x="9548495" y="274180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24011</xdr:colOff>
      <xdr:row>162</xdr:row>
      <xdr:rowOff>78147</xdr:rowOff>
    </xdr:from>
    <xdr:to>
      <xdr:col>21</xdr:col>
      <xdr:colOff>19439</xdr:colOff>
      <xdr:row>164</xdr:row>
      <xdr:rowOff>5058</xdr:rowOff>
    </xdr:to>
    <xdr:sp macro="" textlink="">
      <xdr:nvSpPr>
        <xdr:cNvPr id="1743" name="Isosceles Triangle 1742">
          <a:extLst>
            <a:ext uri="{FF2B5EF4-FFF2-40B4-BE49-F238E27FC236}">
              <a16:creationId xmlns:a16="http://schemas.microsoft.com/office/drawing/2014/main" id="{00000000-0008-0000-0A00-0000CF060000}"/>
            </a:ext>
          </a:extLst>
        </xdr:cNvPr>
        <xdr:cNvSpPr/>
      </xdr:nvSpPr>
      <xdr:spPr>
        <a:xfrm>
          <a:off x="10570845" y="2741803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162</xdr:row>
      <xdr:rowOff>78147</xdr:rowOff>
    </xdr:from>
    <xdr:to>
      <xdr:col>5</xdr:col>
      <xdr:colOff>0</xdr:colOff>
      <xdr:row>163</xdr:row>
      <xdr:rowOff>192447</xdr:rowOff>
    </xdr:to>
    <xdr:sp macro="" textlink="">
      <xdr:nvSpPr>
        <xdr:cNvPr id="1744" name="Isosceles Triangle 1743">
          <a:extLst>
            <a:ext uri="{FF2B5EF4-FFF2-40B4-BE49-F238E27FC236}">
              <a16:creationId xmlns:a16="http://schemas.microsoft.com/office/drawing/2014/main" id="{00000000-0008-0000-0A00-0000D0060000}"/>
            </a:ext>
          </a:extLst>
        </xdr:cNvPr>
        <xdr:cNvSpPr/>
      </xdr:nvSpPr>
      <xdr:spPr>
        <a:xfrm>
          <a:off x="2525395" y="274180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162</xdr:row>
      <xdr:rowOff>78147</xdr:rowOff>
    </xdr:from>
    <xdr:to>
      <xdr:col>19</xdr:col>
      <xdr:colOff>0</xdr:colOff>
      <xdr:row>163</xdr:row>
      <xdr:rowOff>192447</xdr:rowOff>
    </xdr:to>
    <xdr:sp macro="" textlink="">
      <xdr:nvSpPr>
        <xdr:cNvPr id="1745" name="Isosceles Triangle 1744">
          <a:extLst>
            <a:ext uri="{FF2B5EF4-FFF2-40B4-BE49-F238E27FC236}">
              <a16:creationId xmlns:a16="http://schemas.microsoft.com/office/drawing/2014/main" id="{00000000-0008-0000-0A00-0000D1060000}"/>
            </a:ext>
          </a:extLst>
        </xdr:cNvPr>
        <xdr:cNvSpPr/>
      </xdr:nvSpPr>
      <xdr:spPr>
        <a:xfrm>
          <a:off x="9548495" y="274180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171</xdr:row>
      <xdr:rowOff>78147</xdr:rowOff>
    </xdr:from>
    <xdr:to>
      <xdr:col>3</xdr:col>
      <xdr:colOff>0</xdr:colOff>
      <xdr:row>172</xdr:row>
      <xdr:rowOff>192447</xdr:rowOff>
    </xdr:to>
    <xdr:sp macro="" textlink="">
      <xdr:nvSpPr>
        <xdr:cNvPr id="1746" name="Isosceles Triangle 1745">
          <a:extLst>
            <a:ext uri="{FF2B5EF4-FFF2-40B4-BE49-F238E27FC236}">
              <a16:creationId xmlns:a16="http://schemas.microsoft.com/office/drawing/2014/main" id="{00000000-0008-0000-0A00-0000D2060000}"/>
            </a:ext>
          </a:extLst>
        </xdr:cNvPr>
        <xdr:cNvSpPr/>
      </xdr:nvSpPr>
      <xdr:spPr>
        <a:xfrm>
          <a:off x="1287145" y="289229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171</xdr:row>
      <xdr:rowOff>78147</xdr:rowOff>
    </xdr:from>
    <xdr:to>
      <xdr:col>7</xdr:col>
      <xdr:colOff>0</xdr:colOff>
      <xdr:row>173</xdr:row>
      <xdr:rowOff>5058</xdr:rowOff>
    </xdr:to>
    <xdr:sp macro="" textlink="">
      <xdr:nvSpPr>
        <xdr:cNvPr id="1747" name="Isosceles Triangle 1746">
          <a:extLst>
            <a:ext uri="{FF2B5EF4-FFF2-40B4-BE49-F238E27FC236}">
              <a16:creationId xmlns:a16="http://schemas.microsoft.com/office/drawing/2014/main" id="{00000000-0008-0000-0A00-0000D3060000}"/>
            </a:ext>
          </a:extLst>
        </xdr:cNvPr>
        <xdr:cNvSpPr/>
      </xdr:nvSpPr>
      <xdr:spPr>
        <a:xfrm>
          <a:off x="3528695" y="289229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171</xdr:row>
      <xdr:rowOff>78147</xdr:rowOff>
    </xdr:from>
    <xdr:to>
      <xdr:col>9</xdr:col>
      <xdr:colOff>0</xdr:colOff>
      <xdr:row>172</xdr:row>
      <xdr:rowOff>192447</xdr:rowOff>
    </xdr:to>
    <xdr:sp macro="" textlink="">
      <xdr:nvSpPr>
        <xdr:cNvPr id="1748" name="Isosceles Triangle 1747">
          <a:extLst>
            <a:ext uri="{FF2B5EF4-FFF2-40B4-BE49-F238E27FC236}">
              <a16:creationId xmlns:a16="http://schemas.microsoft.com/office/drawing/2014/main" id="{00000000-0008-0000-0A00-0000D4060000}"/>
            </a:ext>
          </a:extLst>
        </xdr:cNvPr>
        <xdr:cNvSpPr/>
      </xdr:nvSpPr>
      <xdr:spPr>
        <a:xfrm>
          <a:off x="4531995" y="28922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171</xdr:row>
      <xdr:rowOff>78147</xdr:rowOff>
    </xdr:from>
    <xdr:to>
      <xdr:col>11</xdr:col>
      <xdr:colOff>0</xdr:colOff>
      <xdr:row>173</xdr:row>
      <xdr:rowOff>5058</xdr:rowOff>
    </xdr:to>
    <xdr:sp macro="" textlink="">
      <xdr:nvSpPr>
        <xdr:cNvPr id="1749" name="Isosceles Triangle 1748">
          <a:extLst>
            <a:ext uri="{FF2B5EF4-FFF2-40B4-BE49-F238E27FC236}">
              <a16:creationId xmlns:a16="http://schemas.microsoft.com/office/drawing/2014/main" id="{00000000-0008-0000-0A00-0000D5060000}"/>
            </a:ext>
          </a:extLst>
        </xdr:cNvPr>
        <xdr:cNvSpPr/>
      </xdr:nvSpPr>
      <xdr:spPr>
        <a:xfrm>
          <a:off x="5535295" y="289229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171</xdr:row>
      <xdr:rowOff>78147</xdr:rowOff>
    </xdr:from>
    <xdr:to>
      <xdr:col>13</xdr:col>
      <xdr:colOff>0</xdr:colOff>
      <xdr:row>173</xdr:row>
      <xdr:rowOff>5058</xdr:rowOff>
    </xdr:to>
    <xdr:sp macro="" textlink="">
      <xdr:nvSpPr>
        <xdr:cNvPr id="1750" name="Isosceles Triangle 1749">
          <a:extLst>
            <a:ext uri="{FF2B5EF4-FFF2-40B4-BE49-F238E27FC236}">
              <a16:creationId xmlns:a16="http://schemas.microsoft.com/office/drawing/2014/main" id="{00000000-0008-0000-0A00-0000D6060000}"/>
            </a:ext>
          </a:extLst>
        </xdr:cNvPr>
        <xdr:cNvSpPr/>
      </xdr:nvSpPr>
      <xdr:spPr>
        <a:xfrm>
          <a:off x="6538595" y="289229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171</xdr:row>
      <xdr:rowOff>78147</xdr:rowOff>
    </xdr:from>
    <xdr:to>
      <xdr:col>15</xdr:col>
      <xdr:colOff>0</xdr:colOff>
      <xdr:row>173</xdr:row>
      <xdr:rowOff>5058</xdr:rowOff>
    </xdr:to>
    <xdr:sp macro="" textlink="">
      <xdr:nvSpPr>
        <xdr:cNvPr id="1751" name="Isosceles Triangle 1750">
          <a:extLst>
            <a:ext uri="{FF2B5EF4-FFF2-40B4-BE49-F238E27FC236}">
              <a16:creationId xmlns:a16="http://schemas.microsoft.com/office/drawing/2014/main" id="{00000000-0008-0000-0A00-0000D7060000}"/>
            </a:ext>
          </a:extLst>
        </xdr:cNvPr>
        <xdr:cNvSpPr/>
      </xdr:nvSpPr>
      <xdr:spPr>
        <a:xfrm>
          <a:off x="7541895" y="289229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171</xdr:row>
      <xdr:rowOff>78147</xdr:rowOff>
    </xdr:from>
    <xdr:to>
      <xdr:col>17</xdr:col>
      <xdr:colOff>0</xdr:colOff>
      <xdr:row>173</xdr:row>
      <xdr:rowOff>5058</xdr:rowOff>
    </xdr:to>
    <xdr:sp macro="" textlink="">
      <xdr:nvSpPr>
        <xdr:cNvPr id="1752" name="Isosceles Triangle 1751">
          <a:extLst>
            <a:ext uri="{FF2B5EF4-FFF2-40B4-BE49-F238E27FC236}">
              <a16:creationId xmlns:a16="http://schemas.microsoft.com/office/drawing/2014/main" id="{00000000-0008-0000-0A00-0000D8060000}"/>
            </a:ext>
          </a:extLst>
        </xdr:cNvPr>
        <xdr:cNvSpPr/>
      </xdr:nvSpPr>
      <xdr:spPr>
        <a:xfrm>
          <a:off x="8545195" y="289229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171</xdr:row>
      <xdr:rowOff>78147</xdr:rowOff>
    </xdr:from>
    <xdr:to>
      <xdr:col>19</xdr:col>
      <xdr:colOff>0</xdr:colOff>
      <xdr:row>172</xdr:row>
      <xdr:rowOff>192447</xdr:rowOff>
    </xdr:to>
    <xdr:sp macro="" textlink="">
      <xdr:nvSpPr>
        <xdr:cNvPr id="1753" name="Isosceles Triangle 1752">
          <a:extLst>
            <a:ext uri="{FF2B5EF4-FFF2-40B4-BE49-F238E27FC236}">
              <a16:creationId xmlns:a16="http://schemas.microsoft.com/office/drawing/2014/main" id="{00000000-0008-0000-0A00-0000D9060000}"/>
            </a:ext>
          </a:extLst>
        </xdr:cNvPr>
        <xdr:cNvSpPr/>
      </xdr:nvSpPr>
      <xdr:spPr>
        <a:xfrm>
          <a:off x="9548495" y="28922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171</xdr:row>
      <xdr:rowOff>78147</xdr:rowOff>
    </xdr:from>
    <xdr:to>
      <xdr:col>21</xdr:col>
      <xdr:colOff>0</xdr:colOff>
      <xdr:row>172</xdr:row>
      <xdr:rowOff>192447</xdr:rowOff>
    </xdr:to>
    <xdr:sp macro="" textlink="">
      <xdr:nvSpPr>
        <xdr:cNvPr id="1754" name="Isosceles Triangle 1753">
          <a:extLst>
            <a:ext uri="{FF2B5EF4-FFF2-40B4-BE49-F238E27FC236}">
              <a16:creationId xmlns:a16="http://schemas.microsoft.com/office/drawing/2014/main" id="{00000000-0008-0000-0A00-0000DA060000}"/>
            </a:ext>
          </a:extLst>
        </xdr:cNvPr>
        <xdr:cNvSpPr/>
      </xdr:nvSpPr>
      <xdr:spPr>
        <a:xfrm>
          <a:off x="10551795" y="28922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171</xdr:row>
      <xdr:rowOff>78147</xdr:rowOff>
    </xdr:from>
    <xdr:to>
      <xdr:col>5</xdr:col>
      <xdr:colOff>0</xdr:colOff>
      <xdr:row>172</xdr:row>
      <xdr:rowOff>192447</xdr:rowOff>
    </xdr:to>
    <xdr:sp macro="" textlink="">
      <xdr:nvSpPr>
        <xdr:cNvPr id="1755" name="Isosceles Triangle 1754">
          <a:extLst>
            <a:ext uri="{FF2B5EF4-FFF2-40B4-BE49-F238E27FC236}">
              <a16:creationId xmlns:a16="http://schemas.microsoft.com/office/drawing/2014/main" id="{00000000-0008-0000-0A00-0000DB060000}"/>
            </a:ext>
          </a:extLst>
        </xdr:cNvPr>
        <xdr:cNvSpPr/>
      </xdr:nvSpPr>
      <xdr:spPr>
        <a:xfrm>
          <a:off x="2525395" y="28922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171</xdr:row>
      <xdr:rowOff>78147</xdr:rowOff>
    </xdr:from>
    <xdr:to>
      <xdr:col>19</xdr:col>
      <xdr:colOff>0</xdr:colOff>
      <xdr:row>172</xdr:row>
      <xdr:rowOff>192447</xdr:rowOff>
    </xdr:to>
    <xdr:sp macro="" textlink="">
      <xdr:nvSpPr>
        <xdr:cNvPr id="1756" name="Isosceles Triangle 1755">
          <a:extLst>
            <a:ext uri="{FF2B5EF4-FFF2-40B4-BE49-F238E27FC236}">
              <a16:creationId xmlns:a16="http://schemas.microsoft.com/office/drawing/2014/main" id="{00000000-0008-0000-0A00-0000DC060000}"/>
            </a:ext>
          </a:extLst>
        </xdr:cNvPr>
        <xdr:cNvSpPr/>
      </xdr:nvSpPr>
      <xdr:spPr>
        <a:xfrm>
          <a:off x="9548495" y="28922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180</xdr:row>
      <xdr:rowOff>78147</xdr:rowOff>
    </xdr:from>
    <xdr:to>
      <xdr:col>3</xdr:col>
      <xdr:colOff>0</xdr:colOff>
      <xdr:row>181</xdr:row>
      <xdr:rowOff>192447</xdr:rowOff>
    </xdr:to>
    <xdr:sp macro="" textlink="">
      <xdr:nvSpPr>
        <xdr:cNvPr id="1757" name="Isosceles Triangle 1756">
          <a:extLst>
            <a:ext uri="{FF2B5EF4-FFF2-40B4-BE49-F238E27FC236}">
              <a16:creationId xmlns:a16="http://schemas.microsoft.com/office/drawing/2014/main" id="{00000000-0008-0000-0A00-0000DD060000}"/>
            </a:ext>
          </a:extLst>
        </xdr:cNvPr>
        <xdr:cNvSpPr/>
      </xdr:nvSpPr>
      <xdr:spPr>
        <a:xfrm>
          <a:off x="1287145" y="304215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180</xdr:row>
      <xdr:rowOff>78147</xdr:rowOff>
    </xdr:from>
    <xdr:to>
      <xdr:col>7</xdr:col>
      <xdr:colOff>0</xdr:colOff>
      <xdr:row>182</xdr:row>
      <xdr:rowOff>5057</xdr:rowOff>
    </xdr:to>
    <xdr:sp macro="" textlink="">
      <xdr:nvSpPr>
        <xdr:cNvPr id="1758" name="Isosceles Triangle 1757">
          <a:extLst>
            <a:ext uri="{FF2B5EF4-FFF2-40B4-BE49-F238E27FC236}">
              <a16:creationId xmlns:a16="http://schemas.microsoft.com/office/drawing/2014/main" id="{00000000-0008-0000-0A00-0000DE060000}"/>
            </a:ext>
          </a:extLst>
        </xdr:cNvPr>
        <xdr:cNvSpPr/>
      </xdr:nvSpPr>
      <xdr:spPr>
        <a:xfrm>
          <a:off x="3528695" y="304215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180</xdr:row>
      <xdr:rowOff>78147</xdr:rowOff>
    </xdr:from>
    <xdr:to>
      <xdr:col>9</xdr:col>
      <xdr:colOff>0</xdr:colOff>
      <xdr:row>182</xdr:row>
      <xdr:rowOff>5057</xdr:rowOff>
    </xdr:to>
    <xdr:sp macro="" textlink="">
      <xdr:nvSpPr>
        <xdr:cNvPr id="1759" name="Isosceles Triangle 1758">
          <a:extLst>
            <a:ext uri="{FF2B5EF4-FFF2-40B4-BE49-F238E27FC236}">
              <a16:creationId xmlns:a16="http://schemas.microsoft.com/office/drawing/2014/main" id="{00000000-0008-0000-0A00-0000DF060000}"/>
            </a:ext>
          </a:extLst>
        </xdr:cNvPr>
        <xdr:cNvSpPr/>
      </xdr:nvSpPr>
      <xdr:spPr>
        <a:xfrm>
          <a:off x="4531995" y="304215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180</xdr:row>
      <xdr:rowOff>78147</xdr:rowOff>
    </xdr:from>
    <xdr:to>
      <xdr:col>11</xdr:col>
      <xdr:colOff>0</xdr:colOff>
      <xdr:row>181</xdr:row>
      <xdr:rowOff>192447</xdr:rowOff>
    </xdr:to>
    <xdr:sp macro="" textlink="">
      <xdr:nvSpPr>
        <xdr:cNvPr id="1760" name="Isosceles Triangle 1759">
          <a:extLst>
            <a:ext uri="{FF2B5EF4-FFF2-40B4-BE49-F238E27FC236}">
              <a16:creationId xmlns:a16="http://schemas.microsoft.com/office/drawing/2014/main" id="{00000000-0008-0000-0A00-0000E0060000}"/>
            </a:ext>
          </a:extLst>
        </xdr:cNvPr>
        <xdr:cNvSpPr/>
      </xdr:nvSpPr>
      <xdr:spPr>
        <a:xfrm>
          <a:off x="5535295" y="30421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180</xdr:row>
      <xdr:rowOff>78147</xdr:rowOff>
    </xdr:from>
    <xdr:to>
      <xdr:col>13</xdr:col>
      <xdr:colOff>0</xdr:colOff>
      <xdr:row>181</xdr:row>
      <xdr:rowOff>192447</xdr:rowOff>
    </xdr:to>
    <xdr:sp macro="" textlink="">
      <xdr:nvSpPr>
        <xdr:cNvPr id="1761" name="Isosceles Triangle 1760">
          <a:extLst>
            <a:ext uri="{FF2B5EF4-FFF2-40B4-BE49-F238E27FC236}">
              <a16:creationId xmlns:a16="http://schemas.microsoft.com/office/drawing/2014/main" id="{00000000-0008-0000-0A00-0000E1060000}"/>
            </a:ext>
          </a:extLst>
        </xdr:cNvPr>
        <xdr:cNvSpPr/>
      </xdr:nvSpPr>
      <xdr:spPr>
        <a:xfrm>
          <a:off x="6538595" y="30421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180</xdr:row>
      <xdr:rowOff>78146</xdr:rowOff>
    </xdr:from>
    <xdr:to>
      <xdr:col>15</xdr:col>
      <xdr:colOff>0</xdr:colOff>
      <xdr:row>182</xdr:row>
      <xdr:rowOff>5056</xdr:rowOff>
    </xdr:to>
    <xdr:sp macro="" textlink="">
      <xdr:nvSpPr>
        <xdr:cNvPr id="1762" name="Isosceles Triangle 1761">
          <a:extLst>
            <a:ext uri="{FF2B5EF4-FFF2-40B4-BE49-F238E27FC236}">
              <a16:creationId xmlns:a16="http://schemas.microsoft.com/office/drawing/2014/main" id="{00000000-0008-0000-0A00-0000E2060000}"/>
            </a:ext>
          </a:extLst>
        </xdr:cNvPr>
        <xdr:cNvSpPr/>
      </xdr:nvSpPr>
      <xdr:spPr>
        <a:xfrm>
          <a:off x="7541895" y="304215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180</xdr:row>
      <xdr:rowOff>78147</xdr:rowOff>
    </xdr:from>
    <xdr:to>
      <xdr:col>17</xdr:col>
      <xdr:colOff>0</xdr:colOff>
      <xdr:row>181</xdr:row>
      <xdr:rowOff>192447</xdr:rowOff>
    </xdr:to>
    <xdr:sp macro="" textlink="">
      <xdr:nvSpPr>
        <xdr:cNvPr id="1763" name="Isosceles Triangle 1762">
          <a:extLst>
            <a:ext uri="{FF2B5EF4-FFF2-40B4-BE49-F238E27FC236}">
              <a16:creationId xmlns:a16="http://schemas.microsoft.com/office/drawing/2014/main" id="{00000000-0008-0000-0A00-0000E3060000}"/>
            </a:ext>
          </a:extLst>
        </xdr:cNvPr>
        <xdr:cNvSpPr/>
      </xdr:nvSpPr>
      <xdr:spPr>
        <a:xfrm>
          <a:off x="8545195" y="30421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180</xdr:row>
      <xdr:rowOff>78147</xdr:rowOff>
    </xdr:from>
    <xdr:to>
      <xdr:col>19</xdr:col>
      <xdr:colOff>0</xdr:colOff>
      <xdr:row>181</xdr:row>
      <xdr:rowOff>192447</xdr:rowOff>
    </xdr:to>
    <xdr:sp macro="" textlink="">
      <xdr:nvSpPr>
        <xdr:cNvPr id="1764" name="Isosceles Triangle 1763">
          <a:extLst>
            <a:ext uri="{FF2B5EF4-FFF2-40B4-BE49-F238E27FC236}">
              <a16:creationId xmlns:a16="http://schemas.microsoft.com/office/drawing/2014/main" id="{00000000-0008-0000-0A00-0000E4060000}"/>
            </a:ext>
          </a:extLst>
        </xdr:cNvPr>
        <xdr:cNvSpPr/>
      </xdr:nvSpPr>
      <xdr:spPr>
        <a:xfrm>
          <a:off x="9548495" y="304215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180</xdr:row>
      <xdr:rowOff>78147</xdr:rowOff>
    </xdr:from>
    <xdr:to>
      <xdr:col>21</xdr:col>
      <xdr:colOff>0</xdr:colOff>
      <xdr:row>181</xdr:row>
      <xdr:rowOff>192447</xdr:rowOff>
    </xdr:to>
    <xdr:sp macro="" textlink="">
      <xdr:nvSpPr>
        <xdr:cNvPr id="1765" name="Isosceles Triangle 1764">
          <a:extLst>
            <a:ext uri="{FF2B5EF4-FFF2-40B4-BE49-F238E27FC236}">
              <a16:creationId xmlns:a16="http://schemas.microsoft.com/office/drawing/2014/main" id="{00000000-0008-0000-0A00-0000E5060000}"/>
            </a:ext>
          </a:extLst>
        </xdr:cNvPr>
        <xdr:cNvSpPr/>
      </xdr:nvSpPr>
      <xdr:spPr>
        <a:xfrm>
          <a:off x="10551795" y="30421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180</xdr:row>
      <xdr:rowOff>78147</xdr:rowOff>
    </xdr:from>
    <xdr:to>
      <xdr:col>3</xdr:col>
      <xdr:colOff>0</xdr:colOff>
      <xdr:row>181</xdr:row>
      <xdr:rowOff>192447</xdr:rowOff>
    </xdr:to>
    <xdr:sp macro="" textlink="">
      <xdr:nvSpPr>
        <xdr:cNvPr id="1766" name="Isosceles Triangle 1765">
          <a:extLst>
            <a:ext uri="{FF2B5EF4-FFF2-40B4-BE49-F238E27FC236}">
              <a16:creationId xmlns:a16="http://schemas.microsoft.com/office/drawing/2014/main" id="{00000000-0008-0000-0A00-0000E6060000}"/>
            </a:ext>
          </a:extLst>
        </xdr:cNvPr>
        <xdr:cNvSpPr/>
      </xdr:nvSpPr>
      <xdr:spPr>
        <a:xfrm>
          <a:off x="1287145" y="304215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180</xdr:row>
      <xdr:rowOff>78147</xdr:rowOff>
    </xdr:from>
    <xdr:to>
      <xdr:col>5</xdr:col>
      <xdr:colOff>0</xdr:colOff>
      <xdr:row>181</xdr:row>
      <xdr:rowOff>192447</xdr:rowOff>
    </xdr:to>
    <xdr:sp macro="" textlink="">
      <xdr:nvSpPr>
        <xdr:cNvPr id="1767" name="Isosceles Triangle 1766">
          <a:extLst>
            <a:ext uri="{FF2B5EF4-FFF2-40B4-BE49-F238E27FC236}">
              <a16:creationId xmlns:a16="http://schemas.microsoft.com/office/drawing/2014/main" id="{00000000-0008-0000-0A00-0000E7060000}"/>
            </a:ext>
          </a:extLst>
        </xdr:cNvPr>
        <xdr:cNvSpPr/>
      </xdr:nvSpPr>
      <xdr:spPr>
        <a:xfrm>
          <a:off x="2525395" y="30421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180</xdr:row>
      <xdr:rowOff>78147</xdr:rowOff>
    </xdr:from>
    <xdr:to>
      <xdr:col>3</xdr:col>
      <xdr:colOff>0</xdr:colOff>
      <xdr:row>181</xdr:row>
      <xdr:rowOff>192447</xdr:rowOff>
    </xdr:to>
    <xdr:sp macro="" textlink="">
      <xdr:nvSpPr>
        <xdr:cNvPr id="1768" name="Isosceles Triangle 1767">
          <a:extLst>
            <a:ext uri="{FF2B5EF4-FFF2-40B4-BE49-F238E27FC236}">
              <a16:creationId xmlns:a16="http://schemas.microsoft.com/office/drawing/2014/main" id="{00000000-0008-0000-0A00-0000E8060000}"/>
            </a:ext>
          </a:extLst>
        </xdr:cNvPr>
        <xdr:cNvSpPr/>
      </xdr:nvSpPr>
      <xdr:spPr>
        <a:xfrm>
          <a:off x="1287145" y="30421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180</xdr:row>
      <xdr:rowOff>78147</xdr:rowOff>
    </xdr:from>
    <xdr:to>
      <xdr:col>19</xdr:col>
      <xdr:colOff>0</xdr:colOff>
      <xdr:row>181</xdr:row>
      <xdr:rowOff>192447</xdr:rowOff>
    </xdr:to>
    <xdr:sp macro="" textlink="">
      <xdr:nvSpPr>
        <xdr:cNvPr id="1769" name="Isosceles Triangle 1768">
          <a:extLst>
            <a:ext uri="{FF2B5EF4-FFF2-40B4-BE49-F238E27FC236}">
              <a16:creationId xmlns:a16="http://schemas.microsoft.com/office/drawing/2014/main" id="{00000000-0008-0000-0A00-0000E9060000}"/>
            </a:ext>
          </a:extLst>
        </xdr:cNvPr>
        <xdr:cNvSpPr/>
      </xdr:nvSpPr>
      <xdr:spPr>
        <a:xfrm>
          <a:off x="9548495" y="30421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189</xdr:row>
      <xdr:rowOff>78147</xdr:rowOff>
    </xdr:from>
    <xdr:to>
      <xdr:col>3</xdr:col>
      <xdr:colOff>0</xdr:colOff>
      <xdr:row>190</xdr:row>
      <xdr:rowOff>192447</xdr:rowOff>
    </xdr:to>
    <xdr:sp macro="" textlink="">
      <xdr:nvSpPr>
        <xdr:cNvPr id="1770" name="Isosceles Triangle 1769">
          <a:extLst>
            <a:ext uri="{FF2B5EF4-FFF2-40B4-BE49-F238E27FC236}">
              <a16:creationId xmlns:a16="http://schemas.microsoft.com/office/drawing/2014/main" id="{00000000-0008-0000-0A00-0000EA060000}"/>
            </a:ext>
          </a:extLst>
        </xdr:cNvPr>
        <xdr:cNvSpPr/>
      </xdr:nvSpPr>
      <xdr:spPr>
        <a:xfrm>
          <a:off x="1287145" y="319519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24011</xdr:colOff>
      <xdr:row>189</xdr:row>
      <xdr:rowOff>65187</xdr:rowOff>
    </xdr:from>
    <xdr:to>
      <xdr:col>7</xdr:col>
      <xdr:colOff>19439</xdr:colOff>
      <xdr:row>190</xdr:row>
      <xdr:rowOff>154087</xdr:rowOff>
    </xdr:to>
    <xdr:sp macro="" textlink="">
      <xdr:nvSpPr>
        <xdr:cNvPr id="1771" name="Isosceles Triangle 1770">
          <a:extLst>
            <a:ext uri="{FF2B5EF4-FFF2-40B4-BE49-F238E27FC236}">
              <a16:creationId xmlns:a16="http://schemas.microsoft.com/office/drawing/2014/main" id="{00000000-0008-0000-0A00-0000EB060000}"/>
            </a:ext>
          </a:extLst>
        </xdr:cNvPr>
        <xdr:cNvSpPr/>
      </xdr:nvSpPr>
      <xdr:spPr>
        <a:xfrm>
          <a:off x="3547745" y="31938595"/>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189</xdr:row>
      <xdr:rowOff>78147</xdr:rowOff>
    </xdr:from>
    <xdr:to>
      <xdr:col>9</xdr:col>
      <xdr:colOff>0</xdr:colOff>
      <xdr:row>191</xdr:row>
      <xdr:rowOff>5057</xdr:rowOff>
    </xdr:to>
    <xdr:sp macro="" textlink="">
      <xdr:nvSpPr>
        <xdr:cNvPr id="1772" name="Isosceles Triangle 1771">
          <a:extLst>
            <a:ext uri="{FF2B5EF4-FFF2-40B4-BE49-F238E27FC236}">
              <a16:creationId xmlns:a16="http://schemas.microsoft.com/office/drawing/2014/main" id="{00000000-0008-0000-0A00-0000EC060000}"/>
            </a:ext>
          </a:extLst>
        </xdr:cNvPr>
        <xdr:cNvSpPr/>
      </xdr:nvSpPr>
      <xdr:spPr>
        <a:xfrm>
          <a:off x="4531995" y="3195193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4568</xdr:colOff>
      <xdr:row>189</xdr:row>
      <xdr:rowOff>58304</xdr:rowOff>
    </xdr:from>
    <xdr:to>
      <xdr:col>10</xdr:col>
      <xdr:colOff>642935</xdr:colOff>
      <xdr:row>190</xdr:row>
      <xdr:rowOff>153554</xdr:rowOff>
    </xdr:to>
    <xdr:sp macro="" textlink="">
      <xdr:nvSpPr>
        <xdr:cNvPr id="1773" name="Isosceles Triangle 1772">
          <a:extLst>
            <a:ext uri="{FF2B5EF4-FFF2-40B4-BE49-F238E27FC236}">
              <a16:creationId xmlns:a16="http://schemas.microsoft.com/office/drawing/2014/main" id="{00000000-0008-0000-0A00-0000ED060000}"/>
            </a:ext>
          </a:extLst>
        </xdr:cNvPr>
        <xdr:cNvSpPr/>
      </xdr:nvSpPr>
      <xdr:spPr>
        <a:xfrm>
          <a:off x="5535295" y="31931610"/>
          <a:ext cx="497205" cy="2540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189</xdr:row>
      <xdr:rowOff>78147</xdr:rowOff>
    </xdr:from>
    <xdr:to>
      <xdr:col>13</xdr:col>
      <xdr:colOff>0</xdr:colOff>
      <xdr:row>191</xdr:row>
      <xdr:rowOff>5057</xdr:rowOff>
    </xdr:to>
    <xdr:sp macro="" textlink="">
      <xdr:nvSpPr>
        <xdr:cNvPr id="1774" name="Isosceles Triangle 1773">
          <a:extLst>
            <a:ext uri="{FF2B5EF4-FFF2-40B4-BE49-F238E27FC236}">
              <a16:creationId xmlns:a16="http://schemas.microsoft.com/office/drawing/2014/main" id="{00000000-0008-0000-0A00-0000EE060000}"/>
            </a:ext>
          </a:extLst>
        </xdr:cNvPr>
        <xdr:cNvSpPr/>
      </xdr:nvSpPr>
      <xdr:spPr>
        <a:xfrm>
          <a:off x="6538595" y="3195193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189</xdr:row>
      <xdr:rowOff>78147</xdr:rowOff>
    </xdr:from>
    <xdr:to>
      <xdr:col>15</xdr:col>
      <xdr:colOff>0</xdr:colOff>
      <xdr:row>191</xdr:row>
      <xdr:rowOff>5057</xdr:rowOff>
    </xdr:to>
    <xdr:sp macro="" textlink="">
      <xdr:nvSpPr>
        <xdr:cNvPr id="1775" name="Isosceles Triangle 1774">
          <a:extLst>
            <a:ext uri="{FF2B5EF4-FFF2-40B4-BE49-F238E27FC236}">
              <a16:creationId xmlns:a16="http://schemas.microsoft.com/office/drawing/2014/main" id="{00000000-0008-0000-0A00-0000EF060000}"/>
            </a:ext>
          </a:extLst>
        </xdr:cNvPr>
        <xdr:cNvSpPr/>
      </xdr:nvSpPr>
      <xdr:spPr>
        <a:xfrm>
          <a:off x="7541895" y="3195193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189</xdr:row>
      <xdr:rowOff>78147</xdr:rowOff>
    </xdr:from>
    <xdr:to>
      <xdr:col>21</xdr:col>
      <xdr:colOff>0</xdr:colOff>
      <xdr:row>191</xdr:row>
      <xdr:rowOff>5057</xdr:rowOff>
    </xdr:to>
    <xdr:sp macro="" textlink="">
      <xdr:nvSpPr>
        <xdr:cNvPr id="1776" name="Isosceles Triangle 1775">
          <a:extLst>
            <a:ext uri="{FF2B5EF4-FFF2-40B4-BE49-F238E27FC236}">
              <a16:creationId xmlns:a16="http://schemas.microsoft.com/office/drawing/2014/main" id="{00000000-0008-0000-0A00-0000F0060000}"/>
            </a:ext>
          </a:extLst>
        </xdr:cNvPr>
        <xdr:cNvSpPr/>
      </xdr:nvSpPr>
      <xdr:spPr>
        <a:xfrm>
          <a:off x="10551795" y="3195193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solidFill>
              <a:srgbClr val="FF0000"/>
            </a:solidFill>
          </a:endParaRPr>
        </a:p>
      </xdr:txBody>
    </xdr:sp>
    <xdr:clientData/>
  </xdr:twoCellAnchor>
  <xdr:twoCellAnchor>
    <xdr:from>
      <xdr:col>2</xdr:col>
      <xdr:colOff>4572</xdr:colOff>
      <xdr:row>189</xdr:row>
      <xdr:rowOff>78147</xdr:rowOff>
    </xdr:from>
    <xdr:to>
      <xdr:col>3</xdr:col>
      <xdr:colOff>0</xdr:colOff>
      <xdr:row>190</xdr:row>
      <xdr:rowOff>192447</xdr:rowOff>
    </xdr:to>
    <xdr:sp macro="" textlink="">
      <xdr:nvSpPr>
        <xdr:cNvPr id="1777" name="Isosceles Triangle 1776">
          <a:extLst>
            <a:ext uri="{FF2B5EF4-FFF2-40B4-BE49-F238E27FC236}">
              <a16:creationId xmlns:a16="http://schemas.microsoft.com/office/drawing/2014/main" id="{00000000-0008-0000-0A00-0000F1060000}"/>
            </a:ext>
          </a:extLst>
        </xdr:cNvPr>
        <xdr:cNvSpPr/>
      </xdr:nvSpPr>
      <xdr:spPr>
        <a:xfrm>
          <a:off x="1287145" y="319519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189</xdr:row>
      <xdr:rowOff>78147</xdr:rowOff>
    </xdr:from>
    <xdr:to>
      <xdr:col>5</xdr:col>
      <xdr:colOff>0</xdr:colOff>
      <xdr:row>190</xdr:row>
      <xdr:rowOff>192447</xdr:rowOff>
    </xdr:to>
    <xdr:sp macro="" textlink="">
      <xdr:nvSpPr>
        <xdr:cNvPr id="1778" name="Isosceles Triangle 1777">
          <a:extLst>
            <a:ext uri="{FF2B5EF4-FFF2-40B4-BE49-F238E27FC236}">
              <a16:creationId xmlns:a16="http://schemas.microsoft.com/office/drawing/2014/main" id="{00000000-0008-0000-0A00-0000F2060000}"/>
            </a:ext>
          </a:extLst>
        </xdr:cNvPr>
        <xdr:cNvSpPr/>
      </xdr:nvSpPr>
      <xdr:spPr>
        <a:xfrm>
          <a:off x="2525395" y="319519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189</xdr:row>
      <xdr:rowOff>78147</xdr:rowOff>
    </xdr:from>
    <xdr:to>
      <xdr:col>3</xdr:col>
      <xdr:colOff>0</xdr:colOff>
      <xdr:row>190</xdr:row>
      <xdr:rowOff>192447</xdr:rowOff>
    </xdr:to>
    <xdr:sp macro="" textlink="">
      <xdr:nvSpPr>
        <xdr:cNvPr id="1779" name="Isosceles Triangle 1778">
          <a:extLst>
            <a:ext uri="{FF2B5EF4-FFF2-40B4-BE49-F238E27FC236}">
              <a16:creationId xmlns:a16="http://schemas.microsoft.com/office/drawing/2014/main" id="{00000000-0008-0000-0A00-0000F3060000}"/>
            </a:ext>
          </a:extLst>
        </xdr:cNvPr>
        <xdr:cNvSpPr/>
      </xdr:nvSpPr>
      <xdr:spPr>
        <a:xfrm>
          <a:off x="1287145" y="319519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189</xdr:row>
      <xdr:rowOff>78147</xdr:rowOff>
    </xdr:from>
    <xdr:to>
      <xdr:col>17</xdr:col>
      <xdr:colOff>0</xdr:colOff>
      <xdr:row>190</xdr:row>
      <xdr:rowOff>192447</xdr:rowOff>
    </xdr:to>
    <xdr:sp macro="" textlink="">
      <xdr:nvSpPr>
        <xdr:cNvPr id="1780" name="Isosceles Triangle 1779">
          <a:extLst>
            <a:ext uri="{FF2B5EF4-FFF2-40B4-BE49-F238E27FC236}">
              <a16:creationId xmlns:a16="http://schemas.microsoft.com/office/drawing/2014/main" id="{00000000-0008-0000-0A00-0000F4060000}"/>
            </a:ext>
          </a:extLst>
        </xdr:cNvPr>
        <xdr:cNvSpPr/>
      </xdr:nvSpPr>
      <xdr:spPr>
        <a:xfrm>
          <a:off x="8545195" y="319519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189</xdr:row>
      <xdr:rowOff>78147</xdr:rowOff>
    </xdr:from>
    <xdr:to>
      <xdr:col>19</xdr:col>
      <xdr:colOff>0</xdr:colOff>
      <xdr:row>190</xdr:row>
      <xdr:rowOff>192447</xdr:rowOff>
    </xdr:to>
    <xdr:sp macro="" textlink="">
      <xdr:nvSpPr>
        <xdr:cNvPr id="1781" name="Isosceles Triangle 1780">
          <a:extLst>
            <a:ext uri="{FF2B5EF4-FFF2-40B4-BE49-F238E27FC236}">
              <a16:creationId xmlns:a16="http://schemas.microsoft.com/office/drawing/2014/main" id="{00000000-0008-0000-0A00-0000F5060000}"/>
            </a:ext>
          </a:extLst>
        </xdr:cNvPr>
        <xdr:cNvSpPr/>
      </xdr:nvSpPr>
      <xdr:spPr>
        <a:xfrm>
          <a:off x="9548495" y="319519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197</xdr:row>
      <xdr:rowOff>78147</xdr:rowOff>
    </xdr:from>
    <xdr:to>
      <xdr:col>3</xdr:col>
      <xdr:colOff>0</xdr:colOff>
      <xdr:row>198</xdr:row>
      <xdr:rowOff>192447</xdr:rowOff>
    </xdr:to>
    <xdr:sp macro="" textlink="">
      <xdr:nvSpPr>
        <xdr:cNvPr id="1782" name="Isosceles Triangle 1781">
          <a:extLst>
            <a:ext uri="{FF2B5EF4-FFF2-40B4-BE49-F238E27FC236}">
              <a16:creationId xmlns:a16="http://schemas.microsoft.com/office/drawing/2014/main" id="{00000000-0008-0000-0A00-0000F6060000}"/>
            </a:ext>
          </a:extLst>
        </xdr:cNvPr>
        <xdr:cNvSpPr/>
      </xdr:nvSpPr>
      <xdr:spPr>
        <a:xfrm>
          <a:off x="1287145" y="333108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197</xdr:row>
      <xdr:rowOff>78147</xdr:rowOff>
    </xdr:from>
    <xdr:to>
      <xdr:col>5</xdr:col>
      <xdr:colOff>0</xdr:colOff>
      <xdr:row>199</xdr:row>
      <xdr:rowOff>5057</xdr:rowOff>
    </xdr:to>
    <xdr:sp macro="" textlink="">
      <xdr:nvSpPr>
        <xdr:cNvPr id="1783" name="Isosceles Triangle 1782">
          <a:extLst>
            <a:ext uri="{FF2B5EF4-FFF2-40B4-BE49-F238E27FC236}">
              <a16:creationId xmlns:a16="http://schemas.microsoft.com/office/drawing/2014/main" id="{00000000-0008-0000-0A00-0000F7060000}"/>
            </a:ext>
          </a:extLst>
        </xdr:cNvPr>
        <xdr:cNvSpPr/>
      </xdr:nvSpPr>
      <xdr:spPr>
        <a:xfrm>
          <a:off x="2525395" y="3331083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197</xdr:row>
      <xdr:rowOff>78147</xdr:rowOff>
    </xdr:from>
    <xdr:to>
      <xdr:col>7</xdr:col>
      <xdr:colOff>0</xdr:colOff>
      <xdr:row>199</xdr:row>
      <xdr:rowOff>5057</xdr:rowOff>
    </xdr:to>
    <xdr:sp macro="" textlink="">
      <xdr:nvSpPr>
        <xdr:cNvPr id="1784" name="Isosceles Triangle 1783">
          <a:extLst>
            <a:ext uri="{FF2B5EF4-FFF2-40B4-BE49-F238E27FC236}">
              <a16:creationId xmlns:a16="http://schemas.microsoft.com/office/drawing/2014/main" id="{00000000-0008-0000-0A00-0000F8060000}"/>
            </a:ext>
          </a:extLst>
        </xdr:cNvPr>
        <xdr:cNvSpPr/>
      </xdr:nvSpPr>
      <xdr:spPr>
        <a:xfrm>
          <a:off x="3528695" y="3331083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197</xdr:row>
      <xdr:rowOff>78147</xdr:rowOff>
    </xdr:from>
    <xdr:to>
      <xdr:col>9</xdr:col>
      <xdr:colOff>0</xdr:colOff>
      <xdr:row>198</xdr:row>
      <xdr:rowOff>192447</xdr:rowOff>
    </xdr:to>
    <xdr:sp macro="" textlink="">
      <xdr:nvSpPr>
        <xdr:cNvPr id="1785" name="Isosceles Triangle 1784">
          <a:extLst>
            <a:ext uri="{FF2B5EF4-FFF2-40B4-BE49-F238E27FC236}">
              <a16:creationId xmlns:a16="http://schemas.microsoft.com/office/drawing/2014/main" id="{00000000-0008-0000-0A00-0000F9060000}"/>
            </a:ext>
          </a:extLst>
        </xdr:cNvPr>
        <xdr:cNvSpPr/>
      </xdr:nvSpPr>
      <xdr:spPr>
        <a:xfrm>
          <a:off x="4531995" y="333108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197</xdr:row>
      <xdr:rowOff>78147</xdr:rowOff>
    </xdr:from>
    <xdr:to>
      <xdr:col>11</xdr:col>
      <xdr:colOff>0</xdr:colOff>
      <xdr:row>198</xdr:row>
      <xdr:rowOff>192447</xdr:rowOff>
    </xdr:to>
    <xdr:sp macro="" textlink="">
      <xdr:nvSpPr>
        <xdr:cNvPr id="1786" name="Isosceles Triangle 1785">
          <a:extLst>
            <a:ext uri="{FF2B5EF4-FFF2-40B4-BE49-F238E27FC236}">
              <a16:creationId xmlns:a16="http://schemas.microsoft.com/office/drawing/2014/main" id="{00000000-0008-0000-0A00-0000FA060000}"/>
            </a:ext>
          </a:extLst>
        </xdr:cNvPr>
        <xdr:cNvSpPr/>
      </xdr:nvSpPr>
      <xdr:spPr>
        <a:xfrm>
          <a:off x="5535295" y="333108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197</xdr:row>
      <xdr:rowOff>78147</xdr:rowOff>
    </xdr:from>
    <xdr:to>
      <xdr:col>13</xdr:col>
      <xdr:colOff>0</xdr:colOff>
      <xdr:row>199</xdr:row>
      <xdr:rowOff>5057</xdr:rowOff>
    </xdr:to>
    <xdr:sp macro="" textlink="">
      <xdr:nvSpPr>
        <xdr:cNvPr id="1787" name="Isosceles Triangle 1786">
          <a:extLst>
            <a:ext uri="{FF2B5EF4-FFF2-40B4-BE49-F238E27FC236}">
              <a16:creationId xmlns:a16="http://schemas.microsoft.com/office/drawing/2014/main" id="{00000000-0008-0000-0A00-0000FB060000}"/>
            </a:ext>
          </a:extLst>
        </xdr:cNvPr>
        <xdr:cNvSpPr/>
      </xdr:nvSpPr>
      <xdr:spPr>
        <a:xfrm>
          <a:off x="6538595" y="3331083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631637</xdr:colOff>
      <xdr:row>197</xdr:row>
      <xdr:rowOff>78147</xdr:rowOff>
    </xdr:from>
    <xdr:to>
      <xdr:col>14</xdr:col>
      <xdr:colOff>627066</xdr:colOff>
      <xdr:row>199</xdr:row>
      <xdr:rowOff>6710</xdr:rowOff>
    </xdr:to>
    <xdr:sp macro="" textlink="">
      <xdr:nvSpPr>
        <xdr:cNvPr id="1788" name="Isosceles Triangle 1787">
          <a:extLst>
            <a:ext uri="{FF2B5EF4-FFF2-40B4-BE49-F238E27FC236}">
              <a16:creationId xmlns:a16="http://schemas.microsoft.com/office/drawing/2014/main" id="{00000000-0008-0000-0A00-0000FC060000}"/>
            </a:ext>
          </a:extLst>
        </xdr:cNvPr>
        <xdr:cNvSpPr/>
      </xdr:nvSpPr>
      <xdr:spPr>
        <a:xfrm>
          <a:off x="7537450" y="33310830"/>
          <a:ext cx="501650"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197</xdr:row>
      <xdr:rowOff>78147</xdr:rowOff>
    </xdr:from>
    <xdr:to>
      <xdr:col>17</xdr:col>
      <xdr:colOff>0</xdr:colOff>
      <xdr:row>198</xdr:row>
      <xdr:rowOff>192447</xdr:rowOff>
    </xdr:to>
    <xdr:sp macro="" textlink="">
      <xdr:nvSpPr>
        <xdr:cNvPr id="1789" name="Isosceles Triangle 1788">
          <a:extLst>
            <a:ext uri="{FF2B5EF4-FFF2-40B4-BE49-F238E27FC236}">
              <a16:creationId xmlns:a16="http://schemas.microsoft.com/office/drawing/2014/main" id="{00000000-0008-0000-0A00-0000FD060000}"/>
            </a:ext>
          </a:extLst>
        </xdr:cNvPr>
        <xdr:cNvSpPr/>
      </xdr:nvSpPr>
      <xdr:spPr>
        <a:xfrm>
          <a:off x="8545195" y="333108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197</xdr:row>
      <xdr:rowOff>78147</xdr:rowOff>
    </xdr:from>
    <xdr:to>
      <xdr:col>19</xdr:col>
      <xdr:colOff>0</xdr:colOff>
      <xdr:row>198</xdr:row>
      <xdr:rowOff>192447</xdr:rowOff>
    </xdr:to>
    <xdr:sp macro="" textlink="">
      <xdr:nvSpPr>
        <xdr:cNvPr id="1790" name="Isosceles Triangle 1789">
          <a:extLst>
            <a:ext uri="{FF2B5EF4-FFF2-40B4-BE49-F238E27FC236}">
              <a16:creationId xmlns:a16="http://schemas.microsoft.com/office/drawing/2014/main" id="{00000000-0008-0000-0A00-0000FE060000}"/>
            </a:ext>
          </a:extLst>
        </xdr:cNvPr>
        <xdr:cNvSpPr/>
      </xdr:nvSpPr>
      <xdr:spPr>
        <a:xfrm>
          <a:off x="9548495" y="333108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197</xdr:row>
      <xdr:rowOff>78147</xdr:rowOff>
    </xdr:from>
    <xdr:to>
      <xdr:col>21</xdr:col>
      <xdr:colOff>0</xdr:colOff>
      <xdr:row>199</xdr:row>
      <xdr:rowOff>6709</xdr:rowOff>
    </xdr:to>
    <xdr:sp macro="" textlink="">
      <xdr:nvSpPr>
        <xdr:cNvPr id="1791" name="Isosceles Triangle 1790">
          <a:extLst>
            <a:ext uri="{FF2B5EF4-FFF2-40B4-BE49-F238E27FC236}">
              <a16:creationId xmlns:a16="http://schemas.microsoft.com/office/drawing/2014/main" id="{00000000-0008-0000-0A00-0000FF060000}"/>
            </a:ext>
          </a:extLst>
        </xdr:cNvPr>
        <xdr:cNvSpPr/>
      </xdr:nvSpPr>
      <xdr:spPr>
        <a:xfrm>
          <a:off x="10551795" y="33310830"/>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197</xdr:row>
      <xdr:rowOff>78147</xdr:rowOff>
    </xdr:from>
    <xdr:to>
      <xdr:col>3</xdr:col>
      <xdr:colOff>0</xdr:colOff>
      <xdr:row>198</xdr:row>
      <xdr:rowOff>192447</xdr:rowOff>
    </xdr:to>
    <xdr:sp macro="" textlink="">
      <xdr:nvSpPr>
        <xdr:cNvPr id="1792" name="Isosceles Triangle 1791">
          <a:extLst>
            <a:ext uri="{FF2B5EF4-FFF2-40B4-BE49-F238E27FC236}">
              <a16:creationId xmlns:a16="http://schemas.microsoft.com/office/drawing/2014/main" id="{00000000-0008-0000-0A00-000000070000}"/>
            </a:ext>
          </a:extLst>
        </xdr:cNvPr>
        <xdr:cNvSpPr/>
      </xdr:nvSpPr>
      <xdr:spPr>
        <a:xfrm>
          <a:off x="1287145" y="333108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197</xdr:row>
      <xdr:rowOff>78147</xdr:rowOff>
    </xdr:from>
    <xdr:to>
      <xdr:col>17</xdr:col>
      <xdr:colOff>0</xdr:colOff>
      <xdr:row>198</xdr:row>
      <xdr:rowOff>192447</xdr:rowOff>
    </xdr:to>
    <xdr:sp macro="" textlink="">
      <xdr:nvSpPr>
        <xdr:cNvPr id="1793" name="Isosceles Triangle 1792">
          <a:extLst>
            <a:ext uri="{FF2B5EF4-FFF2-40B4-BE49-F238E27FC236}">
              <a16:creationId xmlns:a16="http://schemas.microsoft.com/office/drawing/2014/main" id="{00000000-0008-0000-0A00-000001070000}"/>
            </a:ext>
          </a:extLst>
        </xdr:cNvPr>
        <xdr:cNvSpPr/>
      </xdr:nvSpPr>
      <xdr:spPr>
        <a:xfrm>
          <a:off x="8545195" y="333108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197</xdr:row>
      <xdr:rowOff>78147</xdr:rowOff>
    </xdr:from>
    <xdr:to>
      <xdr:col>19</xdr:col>
      <xdr:colOff>0</xdr:colOff>
      <xdr:row>198</xdr:row>
      <xdr:rowOff>192447</xdr:rowOff>
    </xdr:to>
    <xdr:sp macro="" textlink="">
      <xdr:nvSpPr>
        <xdr:cNvPr id="1794" name="Isosceles Triangle 1793">
          <a:extLst>
            <a:ext uri="{FF2B5EF4-FFF2-40B4-BE49-F238E27FC236}">
              <a16:creationId xmlns:a16="http://schemas.microsoft.com/office/drawing/2014/main" id="{00000000-0008-0000-0A00-000002070000}"/>
            </a:ext>
          </a:extLst>
        </xdr:cNvPr>
        <xdr:cNvSpPr/>
      </xdr:nvSpPr>
      <xdr:spPr>
        <a:xfrm>
          <a:off x="9548495" y="333108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206</xdr:row>
      <xdr:rowOff>78147</xdr:rowOff>
    </xdr:from>
    <xdr:to>
      <xdr:col>3</xdr:col>
      <xdr:colOff>0</xdr:colOff>
      <xdr:row>207</xdr:row>
      <xdr:rowOff>192447</xdr:rowOff>
    </xdr:to>
    <xdr:sp macro="" textlink="">
      <xdr:nvSpPr>
        <xdr:cNvPr id="1795" name="Isosceles Triangle 1794">
          <a:extLst>
            <a:ext uri="{FF2B5EF4-FFF2-40B4-BE49-F238E27FC236}">
              <a16:creationId xmlns:a16="http://schemas.microsoft.com/office/drawing/2014/main" id="{00000000-0008-0000-0A00-000003070000}"/>
            </a:ext>
          </a:extLst>
        </xdr:cNvPr>
        <xdr:cNvSpPr/>
      </xdr:nvSpPr>
      <xdr:spPr>
        <a:xfrm>
          <a:off x="1287145" y="348284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206</xdr:row>
      <xdr:rowOff>78147</xdr:rowOff>
    </xdr:from>
    <xdr:to>
      <xdr:col>5</xdr:col>
      <xdr:colOff>0</xdr:colOff>
      <xdr:row>207</xdr:row>
      <xdr:rowOff>192447</xdr:rowOff>
    </xdr:to>
    <xdr:sp macro="" textlink="">
      <xdr:nvSpPr>
        <xdr:cNvPr id="1796" name="Isosceles Triangle 1795">
          <a:extLst>
            <a:ext uri="{FF2B5EF4-FFF2-40B4-BE49-F238E27FC236}">
              <a16:creationId xmlns:a16="http://schemas.microsoft.com/office/drawing/2014/main" id="{00000000-0008-0000-0A00-000004070000}"/>
            </a:ext>
          </a:extLst>
        </xdr:cNvPr>
        <xdr:cNvSpPr/>
      </xdr:nvSpPr>
      <xdr:spPr>
        <a:xfrm>
          <a:off x="2525395" y="348284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206</xdr:row>
      <xdr:rowOff>78147</xdr:rowOff>
    </xdr:from>
    <xdr:to>
      <xdr:col>7</xdr:col>
      <xdr:colOff>0</xdr:colOff>
      <xdr:row>207</xdr:row>
      <xdr:rowOff>192447</xdr:rowOff>
    </xdr:to>
    <xdr:sp macro="" textlink="">
      <xdr:nvSpPr>
        <xdr:cNvPr id="1797" name="Isosceles Triangle 1796">
          <a:extLst>
            <a:ext uri="{FF2B5EF4-FFF2-40B4-BE49-F238E27FC236}">
              <a16:creationId xmlns:a16="http://schemas.microsoft.com/office/drawing/2014/main" id="{00000000-0008-0000-0A00-000005070000}"/>
            </a:ext>
          </a:extLst>
        </xdr:cNvPr>
        <xdr:cNvSpPr/>
      </xdr:nvSpPr>
      <xdr:spPr>
        <a:xfrm>
          <a:off x="3528695" y="348284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206</xdr:row>
      <xdr:rowOff>78147</xdr:rowOff>
    </xdr:from>
    <xdr:to>
      <xdr:col>9</xdr:col>
      <xdr:colOff>0</xdr:colOff>
      <xdr:row>207</xdr:row>
      <xdr:rowOff>192447</xdr:rowOff>
    </xdr:to>
    <xdr:sp macro="" textlink="">
      <xdr:nvSpPr>
        <xdr:cNvPr id="1798" name="Isosceles Triangle 1797">
          <a:extLst>
            <a:ext uri="{FF2B5EF4-FFF2-40B4-BE49-F238E27FC236}">
              <a16:creationId xmlns:a16="http://schemas.microsoft.com/office/drawing/2014/main" id="{00000000-0008-0000-0A00-000006070000}"/>
            </a:ext>
          </a:extLst>
        </xdr:cNvPr>
        <xdr:cNvSpPr/>
      </xdr:nvSpPr>
      <xdr:spPr>
        <a:xfrm>
          <a:off x="4531995" y="348284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206</xdr:row>
      <xdr:rowOff>78147</xdr:rowOff>
    </xdr:from>
    <xdr:to>
      <xdr:col>11</xdr:col>
      <xdr:colOff>0</xdr:colOff>
      <xdr:row>208</xdr:row>
      <xdr:rowOff>5058</xdr:rowOff>
    </xdr:to>
    <xdr:sp macro="" textlink="">
      <xdr:nvSpPr>
        <xdr:cNvPr id="1799" name="Isosceles Triangle 1798">
          <a:extLst>
            <a:ext uri="{FF2B5EF4-FFF2-40B4-BE49-F238E27FC236}">
              <a16:creationId xmlns:a16="http://schemas.microsoft.com/office/drawing/2014/main" id="{00000000-0008-0000-0A00-000007070000}"/>
            </a:ext>
          </a:extLst>
        </xdr:cNvPr>
        <xdr:cNvSpPr/>
      </xdr:nvSpPr>
      <xdr:spPr>
        <a:xfrm>
          <a:off x="5535295" y="348284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206</xdr:row>
      <xdr:rowOff>78147</xdr:rowOff>
    </xdr:from>
    <xdr:to>
      <xdr:col>15</xdr:col>
      <xdr:colOff>0</xdr:colOff>
      <xdr:row>207</xdr:row>
      <xdr:rowOff>192447</xdr:rowOff>
    </xdr:to>
    <xdr:sp macro="" textlink="">
      <xdr:nvSpPr>
        <xdr:cNvPr id="1800" name="Isosceles Triangle 1799">
          <a:extLst>
            <a:ext uri="{FF2B5EF4-FFF2-40B4-BE49-F238E27FC236}">
              <a16:creationId xmlns:a16="http://schemas.microsoft.com/office/drawing/2014/main" id="{00000000-0008-0000-0A00-000008070000}"/>
            </a:ext>
          </a:extLst>
        </xdr:cNvPr>
        <xdr:cNvSpPr/>
      </xdr:nvSpPr>
      <xdr:spPr>
        <a:xfrm>
          <a:off x="7541895" y="348284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206</xdr:row>
      <xdr:rowOff>78147</xdr:rowOff>
    </xdr:from>
    <xdr:to>
      <xdr:col>17</xdr:col>
      <xdr:colOff>0</xdr:colOff>
      <xdr:row>207</xdr:row>
      <xdr:rowOff>192447</xdr:rowOff>
    </xdr:to>
    <xdr:sp macro="" textlink="">
      <xdr:nvSpPr>
        <xdr:cNvPr id="1801" name="Isosceles Triangle 1800">
          <a:extLst>
            <a:ext uri="{FF2B5EF4-FFF2-40B4-BE49-F238E27FC236}">
              <a16:creationId xmlns:a16="http://schemas.microsoft.com/office/drawing/2014/main" id="{00000000-0008-0000-0A00-000009070000}"/>
            </a:ext>
          </a:extLst>
        </xdr:cNvPr>
        <xdr:cNvSpPr/>
      </xdr:nvSpPr>
      <xdr:spPr>
        <a:xfrm>
          <a:off x="8545195" y="348284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206</xdr:row>
      <xdr:rowOff>78147</xdr:rowOff>
    </xdr:from>
    <xdr:to>
      <xdr:col>21</xdr:col>
      <xdr:colOff>0</xdr:colOff>
      <xdr:row>207</xdr:row>
      <xdr:rowOff>192447</xdr:rowOff>
    </xdr:to>
    <xdr:sp macro="" textlink="">
      <xdr:nvSpPr>
        <xdr:cNvPr id="1802" name="Isosceles Triangle 1801">
          <a:extLst>
            <a:ext uri="{FF2B5EF4-FFF2-40B4-BE49-F238E27FC236}">
              <a16:creationId xmlns:a16="http://schemas.microsoft.com/office/drawing/2014/main" id="{00000000-0008-0000-0A00-00000A070000}"/>
            </a:ext>
          </a:extLst>
        </xdr:cNvPr>
        <xdr:cNvSpPr/>
      </xdr:nvSpPr>
      <xdr:spPr>
        <a:xfrm>
          <a:off x="10551795" y="348284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206</xdr:row>
      <xdr:rowOff>78147</xdr:rowOff>
    </xdr:from>
    <xdr:to>
      <xdr:col>3</xdr:col>
      <xdr:colOff>0</xdr:colOff>
      <xdr:row>207</xdr:row>
      <xdr:rowOff>192447</xdr:rowOff>
    </xdr:to>
    <xdr:sp macro="" textlink="">
      <xdr:nvSpPr>
        <xdr:cNvPr id="1803" name="Isosceles Triangle 1802">
          <a:extLst>
            <a:ext uri="{FF2B5EF4-FFF2-40B4-BE49-F238E27FC236}">
              <a16:creationId xmlns:a16="http://schemas.microsoft.com/office/drawing/2014/main" id="{00000000-0008-0000-0A00-00000B070000}"/>
            </a:ext>
          </a:extLst>
        </xdr:cNvPr>
        <xdr:cNvSpPr/>
      </xdr:nvSpPr>
      <xdr:spPr>
        <a:xfrm>
          <a:off x="1287145" y="348284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206</xdr:row>
      <xdr:rowOff>78147</xdr:rowOff>
    </xdr:from>
    <xdr:to>
      <xdr:col>5</xdr:col>
      <xdr:colOff>0</xdr:colOff>
      <xdr:row>207</xdr:row>
      <xdr:rowOff>192447</xdr:rowOff>
    </xdr:to>
    <xdr:sp macro="" textlink="">
      <xdr:nvSpPr>
        <xdr:cNvPr id="1804" name="Isosceles Triangle 1803">
          <a:extLst>
            <a:ext uri="{FF2B5EF4-FFF2-40B4-BE49-F238E27FC236}">
              <a16:creationId xmlns:a16="http://schemas.microsoft.com/office/drawing/2014/main" id="{00000000-0008-0000-0A00-00000C070000}"/>
            </a:ext>
          </a:extLst>
        </xdr:cNvPr>
        <xdr:cNvSpPr/>
      </xdr:nvSpPr>
      <xdr:spPr>
        <a:xfrm>
          <a:off x="2525395" y="348284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206</xdr:row>
      <xdr:rowOff>78147</xdr:rowOff>
    </xdr:from>
    <xdr:to>
      <xdr:col>3</xdr:col>
      <xdr:colOff>0</xdr:colOff>
      <xdr:row>207</xdr:row>
      <xdr:rowOff>192447</xdr:rowOff>
    </xdr:to>
    <xdr:sp macro="" textlink="">
      <xdr:nvSpPr>
        <xdr:cNvPr id="1805" name="Isosceles Triangle 1804">
          <a:extLst>
            <a:ext uri="{FF2B5EF4-FFF2-40B4-BE49-F238E27FC236}">
              <a16:creationId xmlns:a16="http://schemas.microsoft.com/office/drawing/2014/main" id="{00000000-0008-0000-0A00-00000D070000}"/>
            </a:ext>
          </a:extLst>
        </xdr:cNvPr>
        <xdr:cNvSpPr/>
      </xdr:nvSpPr>
      <xdr:spPr>
        <a:xfrm>
          <a:off x="1287145" y="348284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206</xdr:row>
      <xdr:rowOff>78147</xdr:rowOff>
    </xdr:from>
    <xdr:to>
      <xdr:col>19</xdr:col>
      <xdr:colOff>0</xdr:colOff>
      <xdr:row>207</xdr:row>
      <xdr:rowOff>192447</xdr:rowOff>
    </xdr:to>
    <xdr:sp macro="" textlink="">
      <xdr:nvSpPr>
        <xdr:cNvPr id="1806" name="Isosceles Triangle 1805">
          <a:extLst>
            <a:ext uri="{FF2B5EF4-FFF2-40B4-BE49-F238E27FC236}">
              <a16:creationId xmlns:a16="http://schemas.microsoft.com/office/drawing/2014/main" id="{00000000-0008-0000-0A00-00000E070000}"/>
            </a:ext>
          </a:extLst>
        </xdr:cNvPr>
        <xdr:cNvSpPr/>
      </xdr:nvSpPr>
      <xdr:spPr>
        <a:xfrm>
          <a:off x="9548495" y="348284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214</xdr:row>
      <xdr:rowOff>78147</xdr:rowOff>
    </xdr:from>
    <xdr:to>
      <xdr:col>3</xdr:col>
      <xdr:colOff>0</xdr:colOff>
      <xdr:row>215</xdr:row>
      <xdr:rowOff>192447</xdr:rowOff>
    </xdr:to>
    <xdr:sp macro="" textlink="">
      <xdr:nvSpPr>
        <xdr:cNvPr id="1807" name="Isosceles Triangle 1806">
          <a:extLst>
            <a:ext uri="{FF2B5EF4-FFF2-40B4-BE49-F238E27FC236}">
              <a16:creationId xmlns:a16="http://schemas.microsoft.com/office/drawing/2014/main" id="{00000000-0008-0000-0A00-00000F070000}"/>
            </a:ext>
          </a:extLst>
        </xdr:cNvPr>
        <xdr:cNvSpPr/>
      </xdr:nvSpPr>
      <xdr:spPr>
        <a:xfrm>
          <a:off x="1287145" y="361873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214</xdr:row>
      <xdr:rowOff>78147</xdr:rowOff>
    </xdr:from>
    <xdr:to>
      <xdr:col>7</xdr:col>
      <xdr:colOff>0</xdr:colOff>
      <xdr:row>216</xdr:row>
      <xdr:rowOff>5057</xdr:rowOff>
    </xdr:to>
    <xdr:sp macro="" textlink="">
      <xdr:nvSpPr>
        <xdr:cNvPr id="1808" name="Isosceles Triangle 1807">
          <a:extLst>
            <a:ext uri="{FF2B5EF4-FFF2-40B4-BE49-F238E27FC236}">
              <a16:creationId xmlns:a16="http://schemas.microsoft.com/office/drawing/2014/main" id="{00000000-0008-0000-0A00-000010070000}"/>
            </a:ext>
          </a:extLst>
        </xdr:cNvPr>
        <xdr:cNvSpPr/>
      </xdr:nvSpPr>
      <xdr:spPr>
        <a:xfrm>
          <a:off x="3528695" y="361873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214</xdr:row>
      <xdr:rowOff>78147</xdr:rowOff>
    </xdr:from>
    <xdr:to>
      <xdr:col>9</xdr:col>
      <xdr:colOff>0</xdr:colOff>
      <xdr:row>216</xdr:row>
      <xdr:rowOff>5057</xdr:rowOff>
    </xdr:to>
    <xdr:sp macro="" textlink="">
      <xdr:nvSpPr>
        <xdr:cNvPr id="1809" name="Isosceles Triangle 1808">
          <a:extLst>
            <a:ext uri="{FF2B5EF4-FFF2-40B4-BE49-F238E27FC236}">
              <a16:creationId xmlns:a16="http://schemas.microsoft.com/office/drawing/2014/main" id="{00000000-0008-0000-0A00-000011070000}"/>
            </a:ext>
          </a:extLst>
        </xdr:cNvPr>
        <xdr:cNvSpPr/>
      </xdr:nvSpPr>
      <xdr:spPr>
        <a:xfrm>
          <a:off x="4531995" y="361873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214</xdr:row>
      <xdr:rowOff>78147</xdr:rowOff>
    </xdr:from>
    <xdr:to>
      <xdr:col>11</xdr:col>
      <xdr:colOff>0</xdr:colOff>
      <xdr:row>215</xdr:row>
      <xdr:rowOff>192447</xdr:rowOff>
    </xdr:to>
    <xdr:sp macro="" textlink="">
      <xdr:nvSpPr>
        <xdr:cNvPr id="1810" name="Isosceles Triangle 1809">
          <a:extLst>
            <a:ext uri="{FF2B5EF4-FFF2-40B4-BE49-F238E27FC236}">
              <a16:creationId xmlns:a16="http://schemas.microsoft.com/office/drawing/2014/main" id="{00000000-0008-0000-0A00-000012070000}"/>
            </a:ext>
          </a:extLst>
        </xdr:cNvPr>
        <xdr:cNvSpPr/>
      </xdr:nvSpPr>
      <xdr:spPr>
        <a:xfrm>
          <a:off x="5535295" y="36187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214</xdr:row>
      <xdr:rowOff>78147</xdr:rowOff>
    </xdr:from>
    <xdr:to>
      <xdr:col>13</xdr:col>
      <xdr:colOff>0</xdr:colOff>
      <xdr:row>216</xdr:row>
      <xdr:rowOff>5057</xdr:rowOff>
    </xdr:to>
    <xdr:sp macro="" textlink="">
      <xdr:nvSpPr>
        <xdr:cNvPr id="1811" name="Isosceles Triangle 1810">
          <a:extLst>
            <a:ext uri="{FF2B5EF4-FFF2-40B4-BE49-F238E27FC236}">
              <a16:creationId xmlns:a16="http://schemas.microsoft.com/office/drawing/2014/main" id="{00000000-0008-0000-0A00-000013070000}"/>
            </a:ext>
          </a:extLst>
        </xdr:cNvPr>
        <xdr:cNvSpPr/>
      </xdr:nvSpPr>
      <xdr:spPr>
        <a:xfrm>
          <a:off x="6538595" y="361873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214</xdr:row>
      <xdr:rowOff>78147</xdr:rowOff>
    </xdr:from>
    <xdr:to>
      <xdr:col>15</xdr:col>
      <xdr:colOff>0</xdr:colOff>
      <xdr:row>215</xdr:row>
      <xdr:rowOff>192447</xdr:rowOff>
    </xdr:to>
    <xdr:sp macro="" textlink="">
      <xdr:nvSpPr>
        <xdr:cNvPr id="1812" name="Isosceles Triangle 1811">
          <a:extLst>
            <a:ext uri="{FF2B5EF4-FFF2-40B4-BE49-F238E27FC236}">
              <a16:creationId xmlns:a16="http://schemas.microsoft.com/office/drawing/2014/main" id="{00000000-0008-0000-0A00-000014070000}"/>
            </a:ext>
          </a:extLst>
        </xdr:cNvPr>
        <xdr:cNvSpPr/>
      </xdr:nvSpPr>
      <xdr:spPr>
        <a:xfrm>
          <a:off x="7541895" y="36187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214</xdr:row>
      <xdr:rowOff>78147</xdr:rowOff>
    </xdr:from>
    <xdr:to>
      <xdr:col>17</xdr:col>
      <xdr:colOff>0</xdr:colOff>
      <xdr:row>215</xdr:row>
      <xdr:rowOff>192447</xdr:rowOff>
    </xdr:to>
    <xdr:sp macro="" textlink="">
      <xdr:nvSpPr>
        <xdr:cNvPr id="1813" name="Isosceles Triangle 1812">
          <a:extLst>
            <a:ext uri="{FF2B5EF4-FFF2-40B4-BE49-F238E27FC236}">
              <a16:creationId xmlns:a16="http://schemas.microsoft.com/office/drawing/2014/main" id="{00000000-0008-0000-0A00-000015070000}"/>
            </a:ext>
          </a:extLst>
        </xdr:cNvPr>
        <xdr:cNvSpPr/>
      </xdr:nvSpPr>
      <xdr:spPr>
        <a:xfrm>
          <a:off x="8545195" y="361873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214</xdr:row>
      <xdr:rowOff>78147</xdr:rowOff>
    </xdr:from>
    <xdr:to>
      <xdr:col>19</xdr:col>
      <xdr:colOff>0</xdr:colOff>
      <xdr:row>215</xdr:row>
      <xdr:rowOff>192447</xdr:rowOff>
    </xdr:to>
    <xdr:sp macro="" textlink="">
      <xdr:nvSpPr>
        <xdr:cNvPr id="1814" name="Isosceles Triangle 1813">
          <a:extLst>
            <a:ext uri="{FF2B5EF4-FFF2-40B4-BE49-F238E27FC236}">
              <a16:creationId xmlns:a16="http://schemas.microsoft.com/office/drawing/2014/main" id="{00000000-0008-0000-0A00-000016070000}"/>
            </a:ext>
          </a:extLst>
        </xdr:cNvPr>
        <xdr:cNvSpPr/>
      </xdr:nvSpPr>
      <xdr:spPr>
        <a:xfrm>
          <a:off x="9548495" y="36187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214</xdr:row>
      <xdr:rowOff>78147</xdr:rowOff>
    </xdr:from>
    <xdr:to>
      <xdr:col>21</xdr:col>
      <xdr:colOff>0</xdr:colOff>
      <xdr:row>215</xdr:row>
      <xdr:rowOff>192447</xdr:rowOff>
    </xdr:to>
    <xdr:sp macro="" textlink="">
      <xdr:nvSpPr>
        <xdr:cNvPr id="1815" name="Isosceles Triangle 1814">
          <a:extLst>
            <a:ext uri="{FF2B5EF4-FFF2-40B4-BE49-F238E27FC236}">
              <a16:creationId xmlns:a16="http://schemas.microsoft.com/office/drawing/2014/main" id="{00000000-0008-0000-0A00-000017070000}"/>
            </a:ext>
          </a:extLst>
        </xdr:cNvPr>
        <xdr:cNvSpPr/>
      </xdr:nvSpPr>
      <xdr:spPr>
        <a:xfrm>
          <a:off x="10551795" y="36187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214</xdr:row>
      <xdr:rowOff>78147</xdr:rowOff>
    </xdr:from>
    <xdr:to>
      <xdr:col>5</xdr:col>
      <xdr:colOff>0</xdr:colOff>
      <xdr:row>215</xdr:row>
      <xdr:rowOff>192447</xdr:rowOff>
    </xdr:to>
    <xdr:sp macro="" textlink="">
      <xdr:nvSpPr>
        <xdr:cNvPr id="1816" name="Isosceles Triangle 1815">
          <a:extLst>
            <a:ext uri="{FF2B5EF4-FFF2-40B4-BE49-F238E27FC236}">
              <a16:creationId xmlns:a16="http://schemas.microsoft.com/office/drawing/2014/main" id="{00000000-0008-0000-0A00-000018070000}"/>
            </a:ext>
          </a:extLst>
        </xdr:cNvPr>
        <xdr:cNvSpPr/>
      </xdr:nvSpPr>
      <xdr:spPr>
        <a:xfrm>
          <a:off x="2525395" y="36187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214</xdr:row>
      <xdr:rowOff>78147</xdr:rowOff>
    </xdr:from>
    <xdr:to>
      <xdr:col>3</xdr:col>
      <xdr:colOff>0</xdr:colOff>
      <xdr:row>216</xdr:row>
      <xdr:rowOff>1947</xdr:rowOff>
    </xdr:to>
    <xdr:sp macro="" textlink="">
      <xdr:nvSpPr>
        <xdr:cNvPr id="1817" name="Isosceles Triangle 1816">
          <a:extLst>
            <a:ext uri="{FF2B5EF4-FFF2-40B4-BE49-F238E27FC236}">
              <a16:creationId xmlns:a16="http://schemas.microsoft.com/office/drawing/2014/main" id="{00000000-0008-0000-0A00-000019070000}"/>
            </a:ext>
          </a:extLst>
        </xdr:cNvPr>
        <xdr:cNvSpPr/>
      </xdr:nvSpPr>
      <xdr:spPr>
        <a:xfrm>
          <a:off x="1287145" y="36187380"/>
          <a:ext cx="497205" cy="25082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214</xdr:row>
      <xdr:rowOff>78147</xdr:rowOff>
    </xdr:from>
    <xdr:to>
      <xdr:col>17</xdr:col>
      <xdr:colOff>0</xdr:colOff>
      <xdr:row>215</xdr:row>
      <xdr:rowOff>192447</xdr:rowOff>
    </xdr:to>
    <xdr:sp macro="" textlink="">
      <xdr:nvSpPr>
        <xdr:cNvPr id="1818" name="Isosceles Triangle 1817">
          <a:extLst>
            <a:ext uri="{FF2B5EF4-FFF2-40B4-BE49-F238E27FC236}">
              <a16:creationId xmlns:a16="http://schemas.microsoft.com/office/drawing/2014/main" id="{00000000-0008-0000-0A00-00001A070000}"/>
            </a:ext>
          </a:extLst>
        </xdr:cNvPr>
        <xdr:cNvSpPr/>
      </xdr:nvSpPr>
      <xdr:spPr>
        <a:xfrm>
          <a:off x="8545195" y="36187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214</xdr:row>
      <xdr:rowOff>78147</xdr:rowOff>
    </xdr:from>
    <xdr:to>
      <xdr:col>19</xdr:col>
      <xdr:colOff>0</xdr:colOff>
      <xdr:row>215</xdr:row>
      <xdr:rowOff>192447</xdr:rowOff>
    </xdr:to>
    <xdr:sp macro="" textlink="">
      <xdr:nvSpPr>
        <xdr:cNvPr id="1819" name="Isosceles Triangle 1818">
          <a:extLst>
            <a:ext uri="{FF2B5EF4-FFF2-40B4-BE49-F238E27FC236}">
              <a16:creationId xmlns:a16="http://schemas.microsoft.com/office/drawing/2014/main" id="{00000000-0008-0000-0A00-00001B070000}"/>
            </a:ext>
          </a:extLst>
        </xdr:cNvPr>
        <xdr:cNvSpPr/>
      </xdr:nvSpPr>
      <xdr:spPr>
        <a:xfrm>
          <a:off x="9548495" y="36187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497048</xdr:colOff>
      <xdr:row>190</xdr:row>
      <xdr:rowOff>125515</xdr:rowOff>
    </xdr:from>
    <xdr:to>
      <xdr:col>17</xdr:col>
      <xdr:colOff>264819</xdr:colOff>
      <xdr:row>192</xdr:row>
      <xdr:rowOff>117718</xdr:rowOff>
    </xdr:to>
    <xdr:sp macro="" textlink="">
      <xdr:nvSpPr>
        <xdr:cNvPr id="1820" name="Line 327">
          <a:extLst>
            <a:ext uri="{FF2B5EF4-FFF2-40B4-BE49-F238E27FC236}">
              <a16:creationId xmlns:a16="http://schemas.microsoft.com/office/drawing/2014/main" id="{00000000-0008-0000-0A00-00001C070000}"/>
            </a:ext>
          </a:extLst>
        </xdr:cNvPr>
        <xdr:cNvSpPr>
          <a:spLocks noChangeShapeType="1"/>
        </xdr:cNvSpPr>
      </xdr:nvSpPr>
      <xdr:spPr>
        <a:xfrm flipH="1">
          <a:off x="9037320" y="32157670"/>
          <a:ext cx="269875" cy="33845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18</xdr:col>
      <xdr:colOff>493703</xdr:colOff>
      <xdr:row>190</xdr:row>
      <xdr:rowOff>153837</xdr:rowOff>
    </xdr:from>
    <xdr:to>
      <xdr:col>19</xdr:col>
      <xdr:colOff>261474</xdr:colOff>
      <xdr:row>192</xdr:row>
      <xdr:rowOff>136505</xdr:rowOff>
    </xdr:to>
    <xdr:sp macro="" textlink="">
      <xdr:nvSpPr>
        <xdr:cNvPr id="1821" name="Line 327">
          <a:extLst>
            <a:ext uri="{FF2B5EF4-FFF2-40B4-BE49-F238E27FC236}">
              <a16:creationId xmlns:a16="http://schemas.microsoft.com/office/drawing/2014/main" id="{00000000-0008-0000-0A00-00001D070000}"/>
            </a:ext>
          </a:extLst>
        </xdr:cNvPr>
        <xdr:cNvSpPr>
          <a:spLocks noChangeShapeType="1"/>
        </xdr:cNvSpPr>
      </xdr:nvSpPr>
      <xdr:spPr>
        <a:xfrm flipH="1">
          <a:off x="10037445" y="32186245"/>
          <a:ext cx="269240" cy="32829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119559</xdr:colOff>
      <xdr:row>199</xdr:row>
      <xdr:rowOff>47761</xdr:rowOff>
    </xdr:from>
    <xdr:to>
      <xdr:col>5</xdr:col>
      <xdr:colOff>386259</xdr:colOff>
      <xdr:row>201</xdr:row>
      <xdr:rowOff>33483</xdr:rowOff>
    </xdr:to>
    <xdr:sp macro="" textlink="">
      <xdr:nvSpPr>
        <xdr:cNvPr id="1822" name="Line 327">
          <a:extLst>
            <a:ext uri="{FF2B5EF4-FFF2-40B4-BE49-F238E27FC236}">
              <a16:creationId xmlns:a16="http://schemas.microsoft.com/office/drawing/2014/main" id="{00000000-0008-0000-0A00-00001E070000}"/>
            </a:ext>
          </a:extLst>
        </xdr:cNvPr>
        <xdr:cNvSpPr>
          <a:spLocks noChangeShapeType="1"/>
        </xdr:cNvSpPr>
      </xdr:nvSpPr>
      <xdr:spPr>
        <a:xfrm flipH="1">
          <a:off x="3141980" y="33607375"/>
          <a:ext cx="266700" cy="34099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13</xdr:col>
      <xdr:colOff>68663</xdr:colOff>
      <xdr:row>199</xdr:row>
      <xdr:rowOff>13691</xdr:rowOff>
    </xdr:from>
    <xdr:to>
      <xdr:col>13</xdr:col>
      <xdr:colOff>335363</xdr:colOff>
      <xdr:row>200</xdr:row>
      <xdr:rowOff>158348</xdr:rowOff>
    </xdr:to>
    <xdr:sp macro="" textlink="">
      <xdr:nvSpPr>
        <xdr:cNvPr id="1823" name="Line 327">
          <a:extLst>
            <a:ext uri="{FF2B5EF4-FFF2-40B4-BE49-F238E27FC236}">
              <a16:creationId xmlns:a16="http://schemas.microsoft.com/office/drawing/2014/main" id="{00000000-0008-0000-0A00-00001F070000}"/>
            </a:ext>
          </a:extLst>
        </xdr:cNvPr>
        <xdr:cNvSpPr>
          <a:spLocks noChangeShapeType="1"/>
        </xdr:cNvSpPr>
      </xdr:nvSpPr>
      <xdr:spPr>
        <a:xfrm flipH="1">
          <a:off x="7104380" y="33573085"/>
          <a:ext cx="266700" cy="3225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17</xdr:col>
      <xdr:colOff>112348</xdr:colOff>
      <xdr:row>199</xdr:row>
      <xdr:rowOff>39609</xdr:rowOff>
    </xdr:from>
    <xdr:to>
      <xdr:col>17</xdr:col>
      <xdr:colOff>379048</xdr:colOff>
      <xdr:row>201</xdr:row>
      <xdr:rowOff>15796</xdr:rowOff>
    </xdr:to>
    <xdr:sp macro="" textlink="">
      <xdr:nvSpPr>
        <xdr:cNvPr id="1824" name="Line 327">
          <a:extLst>
            <a:ext uri="{FF2B5EF4-FFF2-40B4-BE49-F238E27FC236}">
              <a16:creationId xmlns:a16="http://schemas.microsoft.com/office/drawing/2014/main" id="{00000000-0008-0000-0A00-000020070000}"/>
            </a:ext>
          </a:extLst>
        </xdr:cNvPr>
        <xdr:cNvSpPr>
          <a:spLocks noChangeShapeType="1"/>
        </xdr:cNvSpPr>
      </xdr:nvSpPr>
      <xdr:spPr>
        <a:xfrm flipH="1">
          <a:off x="9154160" y="33599120"/>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21</xdr:col>
      <xdr:colOff>138266</xdr:colOff>
      <xdr:row>199</xdr:row>
      <xdr:rowOff>30726</xdr:rowOff>
    </xdr:from>
    <xdr:to>
      <xdr:col>21</xdr:col>
      <xdr:colOff>404966</xdr:colOff>
      <xdr:row>201</xdr:row>
      <xdr:rowOff>6913</xdr:rowOff>
    </xdr:to>
    <xdr:sp macro="" textlink="">
      <xdr:nvSpPr>
        <xdr:cNvPr id="1825" name="Line 327">
          <a:extLst>
            <a:ext uri="{FF2B5EF4-FFF2-40B4-BE49-F238E27FC236}">
              <a16:creationId xmlns:a16="http://schemas.microsoft.com/office/drawing/2014/main" id="{00000000-0008-0000-0A00-000021070000}"/>
            </a:ext>
          </a:extLst>
        </xdr:cNvPr>
        <xdr:cNvSpPr>
          <a:spLocks noChangeShapeType="1"/>
        </xdr:cNvSpPr>
      </xdr:nvSpPr>
      <xdr:spPr>
        <a:xfrm flipH="1">
          <a:off x="11186795" y="33590230"/>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168992</xdr:colOff>
      <xdr:row>208</xdr:row>
      <xdr:rowOff>46089</xdr:rowOff>
    </xdr:from>
    <xdr:to>
      <xdr:col>3</xdr:col>
      <xdr:colOff>435692</xdr:colOff>
      <xdr:row>210</xdr:row>
      <xdr:rowOff>22276</xdr:rowOff>
    </xdr:to>
    <xdr:sp macro="" textlink="">
      <xdr:nvSpPr>
        <xdr:cNvPr id="1826" name="Line 327">
          <a:extLst>
            <a:ext uri="{FF2B5EF4-FFF2-40B4-BE49-F238E27FC236}">
              <a16:creationId xmlns:a16="http://schemas.microsoft.com/office/drawing/2014/main" id="{00000000-0008-0000-0A00-000022070000}"/>
            </a:ext>
          </a:extLst>
        </xdr:cNvPr>
        <xdr:cNvSpPr>
          <a:spLocks noChangeShapeType="1"/>
        </xdr:cNvSpPr>
      </xdr:nvSpPr>
      <xdr:spPr>
        <a:xfrm flipH="1">
          <a:off x="1953260" y="35123120"/>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11</xdr:col>
      <xdr:colOff>54031</xdr:colOff>
      <xdr:row>208</xdr:row>
      <xdr:rowOff>2403</xdr:rowOff>
    </xdr:from>
    <xdr:to>
      <xdr:col>11</xdr:col>
      <xdr:colOff>320731</xdr:colOff>
      <xdr:row>209</xdr:row>
      <xdr:rowOff>156595</xdr:rowOff>
    </xdr:to>
    <xdr:sp macro="" textlink="">
      <xdr:nvSpPr>
        <xdr:cNvPr id="1827" name="Line 327">
          <a:extLst>
            <a:ext uri="{FF2B5EF4-FFF2-40B4-BE49-F238E27FC236}">
              <a16:creationId xmlns:a16="http://schemas.microsoft.com/office/drawing/2014/main" id="{00000000-0008-0000-0A00-000023070000}"/>
            </a:ext>
          </a:extLst>
        </xdr:cNvPr>
        <xdr:cNvSpPr>
          <a:spLocks noChangeShapeType="1"/>
        </xdr:cNvSpPr>
      </xdr:nvSpPr>
      <xdr:spPr>
        <a:xfrm flipH="1">
          <a:off x="6086475" y="35079305"/>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13</xdr:col>
      <xdr:colOff>26441</xdr:colOff>
      <xdr:row>207</xdr:row>
      <xdr:rowOff>136803</xdr:rowOff>
    </xdr:from>
    <xdr:to>
      <xdr:col>13</xdr:col>
      <xdr:colOff>293141</xdr:colOff>
      <xdr:row>209</xdr:row>
      <xdr:rowOff>119470</xdr:rowOff>
    </xdr:to>
    <xdr:sp macro="" textlink="">
      <xdr:nvSpPr>
        <xdr:cNvPr id="1828" name="Line 327">
          <a:extLst>
            <a:ext uri="{FF2B5EF4-FFF2-40B4-BE49-F238E27FC236}">
              <a16:creationId xmlns:a16="http://schemas.microsoft.com/office/drawing/2014/main" id="{00000000-0008-0000-0A00-000024070000}"/>
            </a:ext>
          </a:extLst>
        </xdr:cNvPr>
        <xdr:cNvSpPr>
          <a:spLocks noChangeShapeType="1"/>
        </xdr:cNvSpPr>
      </xdr:nvSpPr>
      <xdr:spPr>
        <a:xfrm flipH="1">
          <a:off x="7061835" y="35045650"/>
          <a:ext cx="266700" cy="3289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17</xdr:col>
      <xdr:colOff>71798</xdr:colOff>
      <xdr:row>208</xdr:row>
      <xdr:rowOff>24247</xdr:rowOff>
    </xdr:from>
    <xdr:to>
      <xdr:col>17</xdr:col>
      <xdr:colOff>338498</xdr:colOff>
      <xdr:row>210</xdr:row>
      <xdr:rowOff>434</xdr:rowOff>
    </xdr:to>
    <xdr:sp macro="" textlink="">
      <xdr:nvSpPr>
        <xdr:cNvPr id="1829" name="Line 327">
          <a:extLst>
            <a:ext uri="{FF2B5EF4-FFF2-40B4-BE49-F238E27FC236}">
              <a16:creationId xmlns:a16="http://schemas.microsoft.com/office/drawing/2014/main" id="{00000000-0008-0000-0A00-000025070000}"/>
            </a:ext>
          </a:extLst>
        </xdr:cNvPr>
        <xdr:cNvSpPr>
          <a:spLocks noChangeShapeType="1"/>
        </xdr:cNvSpPr>
      </xdr:nvSpPr>
      <xdr:spPr>
        <a:xfrm flipH="1">
          <a:off x="9114155" y="35101530"/>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139938</xdr:colOff>
      <xdr:row>215</xdr:row>
      <xdr:rowOff>127921</xdr:rowOff>
    </xdr:from>
    <xdr:to>
      <xdr:col>5</xdr:col>
      <xdr:colOff>406638</xdr:colOff>
      <xdr:row>217</xdr:row>
      <xdr:rowOff>110588</xdr:rowOff>
    </xdr:to>
    <xdr:sp macro="" textlink="">
      <xdr:nvSpPr>
        <xdr:cNvPr id="1830" name="Line 327">
          <a:extLst>
            <a:ext uri="{FF2B5EF4-FFF2-40B4-BE49-F238E27FC236}">
              <a16:creationId xmlns:a16="http://schemas.microsoft.com/office/drawing/2014/main" id="{00000000-0008-0000-0A00-000026070000}"/>
            </a:ext>
          </a:extLst>
        </xdr:cNvPr>
        <xdr:cNvSpPr>
          <a:spLocks noChangeShapeType="1"/>
        </xdr:cNvSpPr>
      </xdr:nvSpPr>
      <xdr:spPr>
        <a:xfrm flipH="1">
          <a:off x="3162300" y="36395660"/>
          <a:ext cx="266700" cy="3289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15</xdr:col>
      <xdr:colOff>49955</xdr:colOff>
      <xdr:row>216</xdr:row>
      <xdr:rowOff>2404</xdr:rowOff>
    </xdr:from>
    <xdr:to>
      <xdr:col>15</xdr:col>
      <xdr:colOff>316655</xdr:colOff>
      <xdr:row>217</xdr:row>
      <xdr:rowOff>156596</xdr:rowOff>
    </xdr:to>
    <xdr:sp macro="" textlink="">
      <xdr:nvSpPr>
        <xdr:cNvPr id="1831" name="Line 327">
          <a:extLst>
            <a:ext uri="{FF2B5EF4-FFF2-40B4-BE49-F238E27FC236}">
              <a16:creationId xmlns:a16="http://schemas.microsoft.com/office/drawing/2014/main" id="{00000000-0008-0000-0A00-000027070000}"/>
            </a:ext>
          </a:extLst>
        </xdr:cNvPr>
        <xdr:cNvSpPr>
          <a:spLocks noChangeShapeType="1"/>
        </xdr:cNvSpPr>
      </xdr:nvSpPr>
      <xdr:spPr>
        <a:xfrm flipH="1">
          <a:off x="8088630" y="36438205"/>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19</xdr:col>
      <xdr:colOff>30516</xdr:colOff>
      <xdr:row>216</xdr:row>
      <xdr:rowOff>0</xdr:rowOff>
    </xdr:from>
    <xdr:to>
      <xdr:col>19</xdr:col>
      <xdr:colOff>297216</xdr:colOff>
      <xdr:row>217</xdr:row>
      <xdr:rowOff>160542</xdr:rowOff>
    </xdr:to>
    <xdr:sp macro="" textlink="">
      <xdr:nvSpPr>
        <xdr:cNvPr id="1832" name="Line 327">
          <a:extLst>
            <a:ext uri="{FF2B5EF4-FFF2-40B4-BE49-F238E27FC236}">
              <a16:creationId xmlns:a16="http://schemas.microsoft.com/office/drawing/2014/main" id="{00000000-0008-0000-0A00-000028070000}"/>
            </a:ext>
          </a:extLst>
        </xdr:cNvPr>
        <xdr:cNvSpPr>
          <a:spLocks noChangeShapeType="1"/>
        </xdr:cNvSpPr>
      </xdr:nvSpPr>
      <xdr:spPr>
        <a:xfrm flipH="1">
          <a:off x="10076180" y="36436300"/>
          <a:ext cx="266700" cy="33782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editAs="oneCell">
    <xdr:from>
      <xdr:col>16</xdr:col>
      <xdr:colOff>492452</xdr:colOff>
      <xdr:row>191</xdr:row>
      <xdr:rowOff>129590</xdr:rowOff>
    </xdr:from>
    <xdr:to>
      <xdr:col>18</xdr:col>
      <xdr:colOff>44777</xdr:colOff>
      <xdr:row>192</xdr:row>
      <xdr:rowOff>35324</xdr:rowOff>
    </xdr:to>
    <xdr:pic>
      <xdr:nvPicPr>
        <xdr:cNvPr id="1833" name="Picture 13">
          <a:extLst>
            <a:ext uri="{FF2B5EF4-FFF2-40B4-BE49-F238E27FC236}">
              <a16:creationId xmlns:a16="http://schemas.microsoft.com/office/drawing/2014/main" id="{00000000-0008-0000-0A00-00002907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9269095" y="32094170"/>
          <a:ext cx="83185" cy="555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3</xdr:col>
      <xdr:colOff>168469</xdr:colOff>
      <xdr:row>209</xdr:row>
      <xdr:rowOff>6480</xdr:rowOff>
    </xdr:from>
    <xdr:to>
      <xdr:col>3</xdr:col>
      <xdr:colOff>721373</xdr:colOff>
      <xdr:row>209</xdr:row>
      <xdr:rowOff>93384</xdr:rowOff>
    </xdr:to>
    <xdr:pic>
      <xdr:nvPicPr>
        <xdr:cNvPr id="1834" name="Picture 13">
          <a:extLst>
            <a:ext uri="{FF2B5EF4-FFF2-40B4-BE49-F238E27FC236}">
              <a16:creationId xmlns:a16="http://schemas.microsoft.com/office/drawing/2014/main" id="{00000000-0008-0000-0A00-00002A07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2185670" y="35028505"/>
          <a:ext cx="86995" cy="5524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3</xdr:col>
      <xdr:colOff>207346</xdr:colOff>
      <xdr:row>216</xdr:row>
      <xdr:rowOff>136072</xdr:rowOff>
    </xdr:from>
    <xdr:to>
      <xdr:col>4</xdr:col>
      <xdr:colOff>23650</xdr:colOff>
      <xdr:row>217</xdr:row>
      <xdr:rowOff>41807</xdr:rowOff>
    </xdr:to>
    <xdr:pic>
      <xdr:nvPicPr>
        <xdr:cNvPr id="1835" name="Picture 13">
          <a:extLst>
            <a:ext uri="{FF2B5EF4-FFF2-40B4-BE49-F238E27FC236}">
              <a16:creationId xmlns:a16="http://schemas.microsoft.com/office/drawing/2014/main" id="{00000000-0008-0000-0A00-00002B07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2226310" y="36337240"/>
          <a:ext cx="83185" cy="55308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17</xdr:col>
      <xdr:colOff>0</xdr:colOff>
      <xdr:row>217</xdr:row>
      <xdr:rowOff>0</xdr:rowOff>
    </xdr:from>
    <xdr:to>
      <xdr:col>17</xdr:col>
      <xdr:colOff>489404</xdr:colOff>
      <xdr:row>217</xdr:row>
      <xdr:rowOff>86904</xdr:rowOff>
    </xdr:to>
    <xdr:pic>
      <xdr:nvPicPr>
        <xdr:cNvPr id="1836" name="Picture 13">
          <a:extLst>
            <a:ext uri="{FF2B5EF4-FFF2-40B4-BE49-F238E27FC236}">
              <a16:creationId xmlns:a16="http://schemas.microsoft.com/office/drawing/2014/main" id="{00000000-0008-0000-0A00-00002C07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9243060" y="36412805"/>
          <a:ext cx="86995" cy="4889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9</xdr:col>
      <xdr:colOff>26368</xdr:colOff>
      <xdr:row>199</xdr:row>
      <xdr:rowOff>124955</xdr:rowOff>
    </xdr:from>
    <xdr:to>
      <xdr:col>10</xdr:col>
      <xdr:colOff>16843</xdr:colOff>
      <xdr:row>200</xdr:row>
      <xdr:rowOff>30690</xdr:rowOff>
    </xdr:to>
    <xdr:pic>
      <xdr:nvPicPr>
        <xdr:cNvPr id="1837" name="Picture 13">
          <a:extLst>
            <a:ext uri="{FF2B5EF4-FFF2-40B4-BE49-F238E27FC236}">
              <a16:creationId xmlns:a16="http://schemas.microsoft.com/office/drawing/2014/main" id="{00000000-0008-0000-0A00-00002D07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5259705" y="33480375"/>
          <a:ext cx="83185" cy="492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5</xdr:col>
      <xdr:colOff>110153</xdr:colOff>
      <xdr:row>199</xdr:row>
      <xdr:rowOff>25918</xdr:rowOff>
    </xdr:from>
    <xdr:to>
      <xdr:col>5</xdr:col>
      <xdr:colOff>239745</xdr:colOff>
      <xdr:row>200</xdr:row>
      <xdr:rowOff>19439</xdr:rowOff>
    </xdr:to>
    <xdr:sp macro="" textlink="">
      <xdr:nvSpPr>
        <xdr:cNvPr id="1838" name="Flowchart: Magnetic Disk 1837">
          <a:extLst>
            <a:ext uri="{FF2B5EF4-FFF2-40B4-BE49-F238E27FC236}">
              <a16:creationId xmlns:a16="http://schemas.microsoft.com/office/drawing/2014/main" id="{00000000-0008-0000-0A00-00002E070000}"/>
            </a:ext>
          </a:extLst>
        </xdr:cNvPr>
        <xdr:cNvSpPr/>
      </xdr:nvSpPr>
      <xdr:spPr>
        <a:xfrm>
          <a:off x="3132455" y="33585150"/>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15</xdr:col>
      <xdr:colOff>311020</xdr:colOff>
      <xdr:row>200</xdr:row>
      <xdr:rowOff>12959</xdr:rowOff>
    </xdr:from>
    <xdr:to>
      <xdr:col>15</xdr:col>
      <xdr:colOff>440612</xdr:colOff>
      <xdr:row>201</xdr:row>
      <xdr:rowOff>6479</xdr:rowOff>
    </xdr:to>
    <xdr:sp macro="" textlink="">
      <xdr:nvSpPr>
        <xdr:cNvPr id="1839" name="Flowchart: Magnetic Disk 1838">
          <a:extLst>
            <a:ext uri="{FF2B5EF4-FFF2-40B4-BE49-F238E27FC236}">
              <a16:creationId xmlns:a16="http://schemas.microsoft.com/office/drawing/2014/main" id="{00000000-0008-0000-0A00-00002F070000}"/>
            </a:ext>
          </a:extLst>
        </xdr:cNvPr>
        <xdr:cNvSpPr/>
      </xdr:nvSpPr>
      <xdr:spPr>
        <a:xfrm>
          <a:off x="8349615" y="33750250"/>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17</xdr:col>
      <xdr:colOff>323979</xdr:colOff>
      <xdr:row>200</xdr:row>
      <xdr:rowOff>6480</xdr:rowOff>
    </xdr:from>
    <xdr:to>
      <xdr:col>17</xdr:col>
      <xdr:colOff>453571</xdr:colOff>
      <xdr:row>201</xdr:row>
      <xdr:rowOff>0</xdr:rowOff>
    </xdr:to>
    <xdr:sp macro="" textlink="">
      <xdr:nvSpPr>
        <xdr:cNvPr id="1840" name="Flowchart: Magnetic Disk 1839">
          <a:extLst>
            <a:ext uri="{FF2B5EF4-FFF2-40B4-BE49-F238E27FC236}">
              <a16:creationId xmlns:a16="http://schemas.microsoft.com/office/drawing/2014/main" id="{00000000-0008-0000-0A00-000030070000}"/>
            </a:ext>
          </a:extLst>
        </xdr:cNvPr>
        <xdr:cNvSpPr/>
      </xdr:nvSpPr>
      <xdr:spPr>
        <a:xfrm>
          <a:off x="9366250" y="33743900"/>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3</a:t>
          </a:r>
        </a:p>
      </xdr:txBody>
    </xdr:sp>
    <xdr:clientData/>
  </xdr:twoCellAnchor>
  <xdr:twoCellAnchor>
    <xdr:from>
      <xdr:col>12</xdr:col>
      <xdr:colOff>6480</xdr:colOff>
      <xdr:row>206</xdr:row>
      <xdr:rowOff>64796</xdr:rowOff>
    </xdr:from>
    <xdr:to>
      <xdr:col>13</xdr:col>
      <xdr:colOff>1909</xdr:colOff>
      <xdr:row>207</xdr:row>
      <xdr:rowOff>153696</xdr:rowOff>
    </xdr:to>
    <xdr:sp macro="" textlink="">
      <xdr:nvSpPr>
        <xdr:cNvPr id="1841" name="Isosceles Triangle 1840">
          <a:extLst>
            <a:ext uri="{FF2B5EF4-FFF2-40B4-BE49-F238E27FC236}">
              <a16:creationId xmlns:a16="http://schemas.microsoft.com/office/drawing/2014/main" id="{00000000-0008-0000-0A00-000031070000}"/>
            </a:ext>
          </a:extLst>
        </xdr:cNvPr>
        <xdr:cNvSpPr/>
      </xdr:nvSpPr>
      <xdr:spPr>
        <a:xfrm>
          <a:off x="6540500" y="34815145"/>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246224</xdr:colOff>
      <xdr:row>192</xdr:row>
      <xdr:rowOff>103674</xdr:rowOff>
    </xdr:from>
    <xdr:to>
      <xdr:col>17</xdr:col>
      <xdr:colOff>460050</xdr:colOff>
      <xdr:row>194</xdr:row>
      <xdr:rowOff>51837</xdr:rowOff>
    </xdr:to>
    <xdr:sp macro="" textlink="">
      <xdr:nvSpPr>
        <xdr:cNvPr id="1842" name="Flowchart: Predefined Process 1841">
          <a:extLst>
            <a:ext uri="{FF2B5EF4-FFF2-40B4-BE49-F238E27FC236}">
              <a16:creationId xmlns:a16="http://schemas.microsoft.com/office/drawing/2014/main" id="{00000000-0008-0000-0A00-000032070000}"/>
            </a:ext>
          </a:extLst>
        </xdr:cNvPr>
        <xdr:cNvSpPr/>
      </xdr:nvSpPr>
      <xdr:spPr>
        <a:xfrm>
          <a:off x="9288145" y="32482155"/>
          <a:ext cx="213995" cy="30035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2</a:t>
          </a:r>
        </a:p>
      </xdr:txBody>
    </xdr:sp>
    <xdr:clientData/>
  </xdr:twoCellAnchor>
  <xdr:twoCellAnchor>
    <xdr:from>
      <xdr:col>17</xdr:col>
      <xdr:colOff>150519</xdr:colOff>
      <xdr:row>191</xdr:row>
      <xdr:rowOff>136071</xdr:rowOff>
    </xdr:from>
    <xdr:to>
      <xdr:col>17</xdr:col>
      <xdr:colOff>388775</xdr:colOff>
      <xdr:row>193</xdr:row>
      <xdr:rowOff>101647</xdr:rowOff>
    </xdr:to>
    <xdr:sp macro="" textlink="">
      <xdr:nvSpPr>
        <xdr:cNvPr id="1843" name="Line 327">
          <a:extLst>
            <a:ext uri="{FF2B5EF4-FFF2-40B4-BE49-F238E27FC236}">
              <a16:creationId xmlns:a16="http://schemas.microsoft.com/office/drawing/2014/main" id="{00000000-0008-0000-0A00-000033070000}"/>
            </a:ext>
          </a:extLst>
        </xdr:cNvPr>
        <xdr:cNvSpPr>
          <a:spLocks noChangeShapeType="1"/>
        </xdr:cNvSpPr>
      </xdr:nvSpPr>
      <xdr:spPr>
        <a:xfrm flipH="1">
          <a:off x="9192895" y="32336740"/>
          <a:ext cx="238125" cy="32131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19</xdr:col>
      <xdr:colOff>220306</xdr:colOff>
      <xdr:row>192</xdr:row>
      <xdr:rowOff>0</xdr:rowOff>
    </xdr:from>
    <xdr:to>
      <xdr:col>19</xdr:col>
      <xdr:colOff>434132</xdr:colOff>
      <xdr:row>193</xdr:row>
      <xdr:rowOff>116632</xdr:rowOff>
    </xdr:to>
    <xdr:sp macro="" textlink="">
      <xdr:nvSpPr>
        <xdr:cNvPr id="1844" name="Flowchart: Predefined Process 1843">
          <a:extLst>
            <a:ext uri="{FF2B5EF4-FFF2-40B4-BE49-F238E27FC236}">
              <a16:creationId xmlns:a16="http://schemas.microsoft.com/office/drawing/2014/main" id="{00000000-0008-0000-0A00-000034070000}"/>
            </a:ext>
          </a:extLst>
        </xdr:cNvPr>
        <xdr:cNvSpPr/>
      </xdr:nvSpPr>
      <xdr:spPr>
        <a:xfrm>
          <a:off x="10265410" y="32378650"/>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2</a:t>
          </a:r>
        </a:p>
      </xdr:txBody>
    </xdr:sp>
    <xdr:clientData/>
  </xdr:twoCellAnchor>
  <xdr:twoCellAnchor>
    <xdr:from>
      <xdr:col>21</xdr:col>
      <xdr:colOff>161990</xdr:colOff>
      <xdr:row>191</xdr:row>
      <xdr:rowOff>103673</xdr:rowOff>
    </xdr:from>
    <xdr:to>
      <xdr:col>21</xdr:col>
      <xdr:colOff>375816</xdr:colOff>
      <xdr:row>193</xdr:row>
      <xdr:rowOff>51836</xdr:rowOff>
    </xdr:to>
    <xdr:sp macro="" textlink="">
      <xdr:nvSpPr>
        <xdr:cNvPr id="1845" name="Flowchart: Predefined Process 1844">
          <a:extLst>
            <a:ext uri="{FF2B5EF4-FFF2-40B4-BE49-F238E27FC236}">
              <a16:creationId xmlns:a16="http://schemas.microsoft.com/office/drawing/2014/main" id="{00000000-0008-0000-0A00-000035070000}"/>
            </a:ext>
          </a:extLst>
        </xdr:cNvPr>
        <xdr:cNvSpPr/>
      </xdr:nvSpPr>
      <xdr:spPr>
        <a:xfrm>
          <a:off x="11210925" y="32304355"/>
          <a:ext cx="213360" cy="30353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2</a:t>
          </a:r>
        </a:p>
      </xdr:txBody>
    </xdr:sp>
    <xdr:clientData/>
  </xdr:twoCellAnchor>
  <xdr:twoCellAnchor>
    <xdr:from>
      <xdr:col>5</xdr:col>
      <xdr:colOff>259184</xdr:colOff>
      <xdr:row>200</xdr:row>
      <xdr:rowOff>58316</xdr:rowOff>
    </xdr:from>
    <xdr:to>
      <xdr:col>5</xdr:col>
      <xdr:colOff>473010</xdr:colOff>
      <xdr:row>202</xdr:row>
      <xdr:rowOff>6479</xdr:rowOff>
    </xdr:to>
    <xdr:sp macro="" textlink="">
      <xdr:nvSpPr>
        <xdr:cNvPr id="1846" name="Flowchart: Predefined Process 1845">
          <a:extLst>
            <a:ext uri="{FF2B5EF4-FFF2-40B4-BE49-F238E27FC236}">
              <a16:creationId xmlns:a16="http://schemas.microsoft.com/office/drawing/2014/main" id="{00000000-0008-0000-0A00-000036070000}"/>
            </a:ext>
          </a:extLst>
        </xdr:cNvPr>
        <xdr:cNvSpPr/>
      </xdr:nvSpPr>
      <xdr:spPr>
        <a:xfrm>
          <a:off x="3281680" y="33795335"/>
          <a:ext cx="213360" cy="3009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13</xdr:col>
      <xdr:colOff>117390</xdr:colOff>
      <xdr:row>199</xdr:row>
      <xdr:rowOff>94815</xdr:rowOff>
    </xdr:from>
    <xdr:to>
      <xdr:col>13</xdr:col>
      <xdr:colOff>384090</xdr:colOff>
      <xdr:row>201</xdr:row>
      <xdr:rowOff>71002</xdr:rowOff>
    </xdr:to>
    <xdr:sp macro="" textlink="">
      <xdr:nvSpPr>
        <xdr:cNvPr id="1847" name="Line 327">
          <a:extLst>
            <a:ext uri="{FF2B5EF4-FFF2-40B4-BE49-F238E27FC236}">
              <a16:creationId xmlns:a16="http://schemas.microsoft.com/office/drawing/2014/main" id="{00000000-0008-0000-0A00-000037070000}"/>
            </a:ext>
          </a:extLst>
        </xdr:cNvPr>
        <xdr:cNvSpPr>
          <a:spLocks noChangeShapeType="1"/>
        </xdr:cNvSpPr>
      </xdr:nvSpPr>
      <xdr:spPr>
        <a:xfrm flipH="1">
          <a:off x="7152640" y="33654365"/>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15</xdr:col>
      <xdr:colOff>71276</xdr:colOff>
      <xdr:row>199</xdr:row>
      <xdr:rowOff>84235</xdr:rowOff>
    </xdr:from>
    <xdr:to>
      <xdr:col>15</xdr:col>
      <xdr:colOff>285102</xdr:colOff>
      <xdr:row>201</xdr:row>
      <xdr:rowOff>32398</xdr:rowOff>
    </xdr:to>
    <xdr:sp macro="" textlink="">
      <xdr:nvSpPr>
        <xdr:cNvPr id="1848" name="Flowchart: Predefined Process 1847">
          <a:extLst>
            <a:ext uri="{FF2B5EF4-FFF2-40B4-BE49-F238E27FC236}">
              <a16:creationId xmlns:a16="http://schemas.microsoft.com/office/drawing/2014/main" id="{00000000-0008-0000-0A00-000038070000}"/>
            </a:ext>
          </a:extLst>
        </xdr:cNvPr>
        <xdr:cNvSpPr/>
      </xdr:nvSpPr>
      <xdr:spPr>
        <a:xfrm>
          <a:off x="8110220" y="33643570"/>
          <a:ext cx="213360" cy="3041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3</xdr:col>
      <xdr:colOff>80740</xdr:colOff>
      <xdr:row>207</xdr:row>
      <xdr:rowOff>153520</xdr:rowOff>
    </xdr:from>
    <xdr:to>
      <xdr:col>3</xdr:col>
      <xdr:colOff>347440</xdr:colOff>
      <xdr:row>209</xdr:row>
      <xdr:rowOff>136187</xdr:rowOff>
    </xdr:to>
    <xdr:sp macro="" textlink="">
      <xdr:nvSpPr>
        <xdr:cNvPr id="1849" name="Line 327">
          <a:extLst>
            <a:ext uri="{FF2B5EF4-FFF2-40B4-BE49-F238E27FC236}">
              <a16:creationId xmlns:a16="http://schemas.microsoft.com/office/drawing/2014/main" id="{00000000-0008-0000-0A00-000039070000}"/>
            </a:ext>
          </a:extLst>
        </xdr:cNvPr>
        <xdr:cNvSpPr>
          <a:spLocks noChangeShapeType="1"/>
        </xdr:cNvSpPr>
      </xdr:nvSpPr>
      <xdr:spPr>
        <a:xfrm flipH="1">
          <a:off x="1864995" y="35062160"/>
          <a:ext cx="266700" cy="3289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356253</xdr:colOff>
      <xdr:row>209</xdr:row>
      <xdr:rowOff>20819</xdr:rowOff>
    </xdr:from>
    <xdr:to>
      <xdr:col>3</xdr:col>
      <xdr:colOff>622953</xdr:colOff>
      <xdr:row>210</xdr:row>
      <xdr:rowOff>165476</xdr:rowOff>
    </xdr:to>
    <xdr:sp macro="" textlink="">
      <xdr:nvSpPr>
        <xdr:cNvPr id="1850" name="Line 327">
          <a:extLst>
            <a:ext uri="{FF2B5EF4-FFF2-40B4-BE49-F238E27FC236}">
              <a16:creationId xmlns:a16="http://schemas.microsoft.com/office/drawing/2014/main" id="{00000000-0008-0000-0A00-00003A070000}"/>
            </a:ext>
          </a:extLst>
        </xdr:cNvPr>
        <xdr:cNvSpPr>
          <a:spLocks noChangeShapeType="1"/>
        </xdr:cNvSpPr>
      </xdr:nvSpPr>
      <xdr:spPr>
        <a:xfrm flipH="1">
          <a:off x="2140585" y="35275520"/>
          <a:ext cx="266700" cy="32258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7</xdr:col>
      <xdr:colOff>187908</xdr:colOff>
      <xdr:row>208</xdr:row>
      <xdr:rowOff>123113</xdr:rowOff>
    </xdr:from>
    <xdr:to>
      <xdr:col>7</xdr:col>
      <xdr:colOff>401734</xdr:colOff>
      <xdr:row>210</xdr:row>
      <xdr:rowOff>71276</xdr:rowOff>
    </xdr:to>
    <xdr:sp macro="" textlink="">
      <xdr:nvSpPr>
        <xdr:cNvPr id="1851" name="Flowchart: Predefined Process 1850">
          <a:extLst>
            <a:ext uri="{FF2B5EF4-FFF2-40B4-BE49-F238E27FC236}">
              <a16:creationId xmlns:a16="http://schemas.microsoft.com/office/drawing/2014/main" id="{00000000-0008-0000-0A00-00003B070000}"/>
            </a:ext>
          </a:extLst>
        </xdr:cNvPr>
        <xdr:cNvSpPr/>
      </xdr:nvSpPr>
      <xdr:spPr>
        <a:xfrm>
          <a:off x="4213225" y="35199955"/>
          <a:ext cx="213995" cy="3041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13</xdr:col>
      <xdr:colOff>246224</xdr:colOff>
      <xdr:row>208</xdr:row>
      <xdr:rowOff>155511</xdr:rowOff>
    </xdr:from>
    <xdr:to>
      <xdr:col>13</xdr:col>
      <xdr:colOff>460050</xdr:colOff>
      <xdr:row>210</xdr:row>
      <xdr:rowOff>103674</xdr:rowOff>
    </xdr:to>
    <xdr:sp macro="" textlink="">
      <xdr:nvSpPr>
        <xdr:cNvPr id="1852" name="Flowchart: Predefined Process 1851">
          <a:extLst>
            <a:ext uri="{FF2B5EF4-FFF2-40B4-BE49-F238E27FC236}">
              <a16:creationId xmlns:a16="http://schemas.microsoft.com/office/drawing/2014/main" id="{00000000-0008-0000-0A00-00003C070000}"/>
            </a:ext>
          </a:extLst>
        </xdr:cNvPr>
        <xdr:cNvSpPr/>
      </xdr:nvSpPr>
      <xdr:spPr>
        <a:xfrm>
          <a:off x="7281545" y="35232340"/>
          <a:ext cx="213995" cy="3041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17</xdr:col>
      <xdr:colOff>142551</xdr:colOff>
      <xdr:row>208</xdr:row>
      <xdr:rowOff>45358</xdr:rowOff>
    </xdr:from>
    <xdr:to>
      <xdr:col>17</xdr:col>
      <xdr:colOff>409251</xdr:colOff>
      <xdr:row>210</xdr:row>
      <xdr:rowOff>21545</xdr:rowOff>
    </xdr:to>
    <xdr:sp macro="" textlink="">
      <xdr:nvSpPr>
        <xdr:cNvPr id="1853" name="Line 327">
          <a:extLst>
            <a:ext uri="{FF2B5EF4-FFF2-40B4-BE49-F238E27FC236}">
              <a16:creationId xmlns:a16="http://schemas.microsoft.com/office/drawing/2014/main" id="{00000000-0008-0000-0A00-00003D070000}"/>
            </a:ext>
          </a:extLst>
        </xdr:cNvPr>
        <xdr:cNvSpPr>
          <a:spLocks noChangeShapeType="1"/>
        </xdr:cNvSpPr>
      </xdr:nvSpPr>
      <xdr:spPr>
        <a:xfrm flipH="1">
          <a:off x="9184640" y="35122485"/>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17</xdr:col>
      <xdr:colOff>291581</xdr:colOff>
      <xdr:row>209</xdr:row>
      <xdr:rowOff>51837</xdr:rowOff>
    </xdr:from>
    <xdr:to>
      <xdr:col>17</xdr:col>
      <xdr:colOff>460050</xdr:colOff>
      <xdr:row>210</xdr:row>
      <xdr:rowOff>38878</xdr:rowOff>
    </xdr:to>
    <xdr:sp macro="" textlink="">
      <xdr:nvSpPr>
        <xdr:cNvPr id="1854" name="Rectangle: Top Corners Snipped 1853">
          <a:extLst>
            <a:ext uri="{FF2B5EF4-FFF2-40B4-BE49-F238E27FC236}">
              <a16:creationId xmlns:a16="http://schemas.microsoft.com/office/drawing/2014/main" id="{00000000-0008-0000-0A00-00003E070000}"/>
            </a:ext>
          </a:extLst>
        </xdr:cNvPr>
        <xdr:cNvSpPr/>
      </xdr:nvSpPr>
      <xdr:spPr>
        <a:xfrm>
          <a:off x="9333865" y="35306635"/>
          <a:ext cx="168275" cy="1651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21</xdr:col>
      <xdr:colOff>233266</xdr:colOff>
      <xdr:row>208</xdr:row>
      <xdr:rowOff>129593</xdr:rowOff>
    </xdr:from>
    <xdr:to>
      <xdr:col>21</xdr:col>
      <xdr:colOff>447092</xdr:colOff>
      <xdr:row>210</xdr:row>
      <xdr:rowOff>77756</xdr:rowOff>
    </xdr:to>
    <xdr:sp macro="" textlink="">
      <xdr:nvSpPr>
        <xdr:cNvPr id="1855" name="Flowchart: Predefined Process 1854">
          <a:extLst>
            <a:ext uri="{FF2B5EF4-FFF2-40B4-BE49-F238E27FC236}">
              <a16:creationId xmlns:a16="http://schemas.microsoft.com/office/drawing/2014/main" id="{00000000-0008-0000-0A00-00003F070000}"/>
            </a:ext>
          </a:extLst>
        </xdr:cNvPr>
        <xdr:cNvSpPr/>
      </xdr:nvSpPr>
      <xdr:spPr>
        <a:xfrm>
          <a:off x="11282045" y="35206940"/>
          <a:ext cx="213995" cy="30353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3</xdr:col>
      <xdr:colOff>36996</xdr:colOff>
      <xdr:row>215</xdr:row>
      <xdr:rowOff>127710</xdr:rowOff>
    </xdr:from>
    <xdr:to>
      <xdr:col>3</xdr:col>
      <xdr:colOff>303696</xdr:colOff>
      <xdr:row>217</xdr:row>
      <xdr:rowOff>110377</xdr:rowOff>
    </xdr:to>
    <xdr:sp macro="" textlink="">
      <xdr:nvSpPr>
        <xdr:cNvPr id="1856" name="Line 327">
          <a:extLst>
            <a:ext uri="{FF2B5EF4-FFF2-40B4-BE49-F238E27FC236}">
              <a16:creationId xmlns:a16="http://schemas.microsoft.com/office/drawing/2014/main" id="{00000000-0008-0000-0A00-000040070000}"/>
            </a:ext>
          </a:extLst>
        </xdr:cNvPr>
        <xdr:cNvSpPr>
          <a:spLocks noChangeShapeType="1"/>
        </xdr:cNvSpPr>
      </xdr:nvSpPr>
      <xdr:spPr>
        <a:xfrm flipH="1">
          <a:off x="1821180" y="36395660"/>
          <a:ext cx="266700" cy="32829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3</xdr:col>
      <xdr:colOff>85722</xdr:colOff>
      <xdr:row>216</xdr:row>
      <xdr:rowOff>27406</xdr:rowOff>
    </xdr:from>
    <xdr:to>
      <xdr:col>3</xdr:col>
      <xdr:colOff>352422</xdr:colOff>
      <xdr:row>218</xdr:row>
      <xdr:rowOff>3593</xdr:rowOff>
    </xdr:to>
    <xdr:sp macro="" textlink="">
      <xdr:nvSpPr>
        <xdr:cNvPr id="1857" name="Line 327">
          <a:extLst>
            <a:ext uri="{FF2B5EF4-FFF2-40B4-BE49-F238E27FC236}">
              <a16:creationId xmlns:a16="http://schemas.microsoft.com/office/drawing/2014/main" id="{00000000-0008-0000-0A00-000041070000}"/>
            </a:ext>
          </a:extLst>
        </xdr:cNvPr>
        <xdr:cNvSpPr>
          <a:spLocks noChangeShapeType="1"/>
        </xdr:cNvSpPr>
      </xdr:nvSpPr>
      <xdr:spPr>
        <a:xfrm flipH="1">
          <a:off x="1869440" y="36463605"/>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9</xdr:col>
      <xdr:colOff>51837</xdr:colOff>
      <xdr:row>216</xdr:row>
      <xdr:rowOff>12958</xdr:rowOff>
    </xdr:from>
    <xdr:to>
      <xdr:col>9</xdr:col>
      <xdr:colOff>265663</xdr:colOff>
      <xdr:row>217</xdr:row>
      <xdr:rowOff>129591</xdr:rowOff>
    </xdr:to>
    <xdr:sp macro="" textlink="">
      <xdr:nvSpPr>
        <xdr:cNvPr id="1858" name="Flowchart: Predefined Process 1857">
          <a:extLst>
            <a:ext uri="{FF2B5EF4-FFF2-40B4-BE49-F238E27FC236}">
              <a16:creationId xmlns:a16="http://schemas.microsoft.com/office/drawing/2014/main" id="{00000000-0008-0000-0A00-000042070000}"/>
            </a:ext>
          </a:extLst>
        </xdr:cNvPr>
        <xdr:cNvSpPr/>
      </xdr:nvSpPr>
      <xdr:spPr>
        <a:xfrm>
          <a:off x="5080635" y="36449000"/>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194388</xdr:colOff>
      <xdr:row>217</xdr:row>
      <xdr:rowOff>45357</xdr:rowOff>
    </xdr:from>
    <xdr:to>
      <xdr:col>15</xdr:col>
      <xdr:colOff>408214</xdr:colOff>
      <xdr:row>218</xdr:row>
      <xdr:rowOff>161989</xdr:rowOff>
    </xdr:to>
    <xdr:sp macro="" textlink="">
      <xdr:nvSpPr>
        <xdr:cNvPr id="1859" name="Flowchart: Predefined Process 1858">
          <a:extLst>
            <a:ext uri="{FF2B5EF4-FFF2-40B4-BE49-F238E27FC236}">
              <a16:creationId xmlns:a16="http://schemas.microsoft.com/office/drawing/2014/main" id="{00000000-0008-0000-0A00-000043070000}"/>
            </a:ext>
          </a:extLst>
        </xdr:cNvPr>
        <xdr:cNvSpPr/>
      </xdr:nvSpPr>
      <xdr:spPr>
        <a:xfrm>
          <a:off x="8233410" y="36659185"/>
          <a:ext cx="213360"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3</a:t>
          </a:r>
        </a:p>
      </xdr:txBody>
    </xdr:sp>
    <xdr:clientData/>
  </xdr:twoCellAnchor>
  <xdr:twoCellAnchor>
    <xdr:from>
      <xdr:col>19</xdr:col>
      <xdr:colOff>311021</xdr:colOff>
      <xdr:row>217</xdr:row>
      <xdr:rowOff>110153</xdr:rowOff>
    </xdr:from>
    <xdr:to>
      <xdr:col>19</xdr:col>
      <xdr:colOff>479490</xdr:colOff>
      <xdr:row>218</xdr:row>
      <xdr:rowOff>97193</xdr:rowOff>
    </xdr:to>
    <xdr:sp macro="" textlink="">
      <xdr:nvSpPr>
        <xdr:cNvPr id="1860" name="Rectangle: Top Corners Snipped 1859">
          <a:extLst>
            <a:ext uri="{FF2B5EF4-FFF2-40B4-BE49-F238E27FC236}">
              <a16:creationId xmlns:a16="http://schemas.microsoft.com/office/drawing/2014/main" id="{00000000-0008-0000-0A00-000044070000}"/>
            </a:ext>
          </a:extLst>
        </xdr:cNvPr>
        <xdr:cNvSpPr/>
      </xdr:nvSpPr>
      <xdr:spPr>
        <a:xfrm>
          <a:off x="10356215" y="36723955"/>
          <a:ext cx="168910" cy="1651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19</xdr:col>
      <xdr:colOff>92201</xdr:colOff>
      <xdr:row>216</xdr:row>
      <xdr:rowOff>16329</xdr:rowOff>
    </xdr:from>
    <xdr:to>
      <xdr:col>19</xdr:col>
      <xdr:colOff>358901</xdr:colOff>
      <xdr:row>218</xdr:row>
      <xdr:rowOff>8401</xdr:rowOff>
    </xdr:to>
    <xdr:sp macro="" textlink="">
      <xdr:nvSpPr>
        <xdr:cNvPr id="1861" name="Line 327">
          <a:extLst>
            <a:ext uri="{FF2B5EF4-FFF2-40B4-BE49-F238E27FC236}">
              <a16:creationId xmlns:a16="http://schemas.microsoft.com/office/drawing/2014/main" id="{00000000-0008-0000-0A00-000045070000}"/>
            </a:ext>
          </a:extLst>
        </xdr:cNvPr>
        <xdr:cNvSpPr>
          <a:spLocks noChangeShapeType="1"/>
        </xdr:cNvSpPr>
      </xdr:nvSpPr>
      <xdr:spPr>
        <a:xfrm flipH="1">
          <a:off x="10137775" y="36452175"/>
          <a:ext cx="266700" cy="3479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19</xdr:col>
      <xdr:colOff>69653</xdr:colOff>
      <xdr:row>216</xdr:row>
      <xdr:rowOff>116892</xdr:rowOff>
    </xdr:from>
    <xdr:to>
      <xdr:col>19</xdr:col>
      <xdr:colOff>336353</xdr:colOff>
      <xdr:row>218</xdr:row>
      <xdr:rowOff>108964</xdr:rowOff>
    </xdr:to>
    <xdr:sp macro="" textlink="">
      <xdr:nvSpPr>
        <xdr:cNvPr id="1862" name="Line 327">
          <a:extLst>
            <a:ext uri="{FF2B5EF4-FFF2-40B4-BE49-F238E27FC236}">
              <a16:creationId xmlns:a16="http://schemas.microsoft.com/office/drawing/2014/main" id="{00000000-0008-0000-0A00-000046070000}"/>
            </a:ext>
          </a:extLst>
        </xdr:cNvPr>
        <xdr:cNvSpPr>
          <a:spLocks noChangeShapeType="1"/>
        </xdr:cNvSpPr>
      </xdr:nvSpPr>
      <xdr:spPr>
        <a:xfrm flipH="1">
          <a:off x="10114915" y="36553140"/>
          <a:ext cx="266700" cy="34734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19</xdr:col>
      <xdr:colOff>163736</xdr:colOff>
      <xdr:row>216</xdr:row>
      <xdr:rowOff>126740</xdr:rowOff>
    </xdr:from>
    <xdr:to>
      <xdr:col>19</xdr:col>
      <xdr:colOff>430436</xdr:colOff>
      <xdr:row>218</xdr:row>
      <xdr:rowOff>118812</xdr:rowOff>
    </xdr:to>
    <xdr:sp macro="" textlink="">
      <xdr:nvSpPr>
        <xdr:cNvPr id="1863" name="Line 327">
          <a:extLst>
            <a:ext uri="{FF2B5EF4-FFF2-40B4-BE49-F238E27FC236}">
              <a16:creationId xmlns:a16="http://schemas.microsoft.com/office/drawing/2014/main" id="{00000000-0008-0000-0A00-000047070000}"/>
            </a:ext>
          </a:extLst>
        </xdr:cNvPr>
        <xdr:cNvSpPr>
          <a:spLocks noChangeShapeType="1"/>
        </xdr:cNvSpPr>
      </xdr:nvSpPr>
      <xdr:spPr>
        <a:xfrm flipH="1">
          <a:off x="10208895" y="36562665"/>
          <a:ext cx="266700" cy="3479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64796</xdr:colOff>
      <xdr:row>201</xdr:row>
      <xdr:rowOff>45357</xdr:rowOff>
    </xdr:from>
    <xdr:to>
      <xdr:col>5</xdr:col>
      <xdr:colOff>259182</xdr:colOff>
      <xdr:row>201</xdr:row>
      <xdr:rowOff>149029</xdr:rowOff>
    </xdr:to>
    <xdr:sp macro="" textlink="">
      <xdr:nvSpPr>
        <xdr:cNvPr id="1864" name="Flowchart: Decision 1863">
          <a:extLst>
            <a:ext uri="{FF2B5EF4-FFF2-40B4-BE49-F238E27FC236}">
              <a16:creationId xmlns:a16="http://schemas.microsoft.com/office/drawing/2014/main" id="{00000000-0008-0000-0A00-000048070000}"/>
            </a:ext>
          </a:extLst>
        </xdr:cNvPr>
        <xdr:cNvSpPr/>
      </xdr:nvSpPr>
      <xdr:spPr>
        <a:xfrm>
          <a:off x="3087370" y="33960435"/>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11</xdr:col>
      <xdr:colOff>213827</xdr:colOff>
      <xdr:row>209</xdr:row>
      <xdr:rowOff>58316</xdr:rowOff>
    </xdr:from>
    <xdr:to>
      <xdr:col>11</xdr:col>
      <xdr:colOff>408213</xdr:colOff>
      <xdr:row>209</xdr:row>
      <xdr:rowOff>161988</xdr:rowOff>
    </xdr:to>
    <xdr:sp macro="" textlink="">
      <xdr:nvSpPr>
        <xdr:cNvPr id="1865" name="Flowchart: Decision 1864">
          <a:extLst>
            <a:ext uri="{FF2B5EF4-FFF2-40B4-BE49-F238E27FC236}">
              <a16:creationId xmlns:a16="http://schemas.microsoft.com/office/drawing/2014/main" id="{00000000-0008-0000-0A00-000049070000}"/>
            </a:ext>
          </a:extLst>
        </xdr:cNvPr>
        <xdr:cNvSpPr/>
      </xdr:nvSpPr>
      <xdr:spPr>
        <a:xfrm>
          <a:off x="6245860" y="35312985"/>
          <a:ext cx="194310" cy="104140"/>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9</xdr:col>
      <xdr:colOff>311021</xdr:colOff>
      <xdr:row>217</xdr:row>
      <xdr:rowOff>6480</xdr:rowOff>
    </xdr:from>
    <xdr:to>
      <xdr:col>9</xdr:col>
      <xdr:colOff>466532</xdr:colOff>
      <xdr:row>217</xdr:row>
      <xdr:rowOff>129593</xdr:rowOff>
    </xdr:to>
    <xdr:sp macro="" textlink="">
      <xdr:nvSpPr>
        <xdr:cNvPr id="1866" name="Oval 1865">
          <a:extLst>
            <a:ext uri="{FF2B5EF4-FFF2-40B4-BE49-F238E27FC236}">
              <a16:creationId xmlns:a16="http://schemas.microsoft.com/office/drawing/2014/main" id="{00000000-0008-0000-0A00-00004A070000}"/>
            </a:ext>
          </a:extLst>
        </xdr:cNvPr>
        <xdr:cNvSpPr/>
      </xdr:nvSpPr>
      <xdr:spPr>
        <a:xfrm>
          <a:off x="5339715" y="36620450"/>
          <a:ext cx="155575" cy="123190"/>
        </a:xfrm>
        <a:prstGeom prst="ellipse">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4572</xdr:colOff>
      <xdr:row>222</xdr:row>
      <xdr:rowOff>78147</xdr:rowOff>
    </xdr:from>
    <xdr:to>
      <xdr:col>3</xdr:col>
      <xdr:colOff>0</xdr:colOff>
      <xdr:row>223</xdr:row>
      <xdr:rowOff>192447</xdr:rowOff>
    </xdr:to>
    <xdr:sp macro="" textlink="">
      <xdr:nvSpPr>
        <xdr:cNvPr id="1867" name="Isosceles Triangle 1866">
          <a:extLst>
            <a:ext uri="{FF2B5EF4-FFF2-40B4-BE49-F238E27FC236}">
              <a16:creationId xmlns:a16="http://schemas.microsoft.com/office/drawing/2014/main" id="{00000000-0008-0000-0A00-00004B070000}"/>
            </a:ext>
          </a:extLst>
        </xdr:cNvPr>
        <xdr:cNvSpPr/>
      </xdr:nvSpPr>
      <xdr:spPr>
        <a:xfrm>
          <a:off x="1287145" y="375367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222</xdr:row>
      <xdr:rowOff>78147</xdr:rowOff>
    </xdr:from>
    <xdr:to>
      <xdr:col>5</xdr:col>
      <xdr:colOff>0</xdr:colOff>
      <xdr:row>223</xdr:row>
      <xdr:rowOff>192447</xdr:rowOff>
    </xdr:to>
    <xdr:sp macro="" textlink="">
      <xdr:nvSpPr>
        <xdr:cNvPr id="1868" name="Isosceles Triangle 1867">
          <a:extLst>
            <a:ext uri="{FF2B5EF4-FFF2-40B4-BE49-F238E27FC236}">
              <a16:creationId xmlns:a16="http://schemas.microsoft.com/office/drawing/2014/main" id="{00000000-0008-0000-0A00-00004C070000}"/>
            </a:ext>
          </a:extLst>
        </xdr:cNvPr>
        <xdr:cNvSpPr/>
      </xdr:nvSpPr>
      <xdr:spPr>
        <a:xfrm>
          <a:off x="2525395" y="375367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222</xdr:row>
      <xdr:rowOff>78147</xdr:rowOff>
    </xdr:from>
    <xdr:to>
      <xdr:col>7</xdr:col>
      <xdr:colOff>0</xdr:colOff>
      <xdr:row>223</xdr:row>
      <xdr:rowOff>192447</xdr:rowOff>
    </xdr:to>
    <xdr:sp macro="" textlink="">
      <xdr:nvSpPr>
        <xdr:cNvPr id="1869" name="Isosceles Triangle 1868">
          <a:extLst>
            <a:ext uri="{FF2B5EF4-FFF2-40B4-BE49-F238E27FC236}">
              <a16:creationId xmlns:a16="http://schemas.microsoft.com/office/drawing/2014/main" id="{00000000-0008-0000-0A00-00004D070000}"/>
            </a:ext>
          </a:extLst>
        </xdr:cNvPr>
        <xdr:cNvSpPr/>
      </xdr:nvSpPr>
      <xdr:spPr>
        <a:xfrm>
          <a:off x="3528695" y="37536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222</xdr:row>
      <xdr:rowOff>78147</xdr:rowOff>
    </xdr:from>
    <xdr:to>
      <xdr:col>9</xdr:col>
      <xdr:colOff>0</xdr:colOff>
      <xdr:row>223</xdr:row>
      <xdr:rowOff>192447</xdr:rowOff>
    </xdr:to>
    <xdr:sp macro="" textlink="">
      <xdr:nvSpPr>
        <xdr:cNvPr id="1870" name="Isosceles Triangle 1869">
          <a:extLst>
            <a:ext uri="{FF2B5EF4-FFF2-40B4-BE49-F238E27FC236}">
              <a16:creationId xmlns:a16="http://schemas.microsoft.com/office/drawing/2014/main" id="{00000000-0008-0000-0A00-00004E070000}"/>
            </a:ext>
          </a:extLst>
        </xdr:cNvPr>
        <xdr:cNvSpPr/>
      </xdr:nvSpPr>
      <xdr:spPr>
        <a:xfrm>
          <a:off x="4531995" y="37536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222</xdr:row>
      <xdr:rowOff>78147</xdr:rowOff>
    </xdr:from>
    <xdr:to>
      <xdr:col>11</xdr:col>
      <xdr:colOff>0</xdr:colOff>
      <xdr:row>224</xdr:row>
      <xdr:rowOff>5058</xdr:rowOff>
    </xdr:to>
    <xdr:sp macro="" textlink="">
      <xdr:nvSpPr>
        <xdr:cNvPr id="1871" name="Isosceles Triangle 1870">
          <a:extLst>
            <a:ext uri="{FF2B5EF4-FFF2-40B4-BE49-F238E27FC236}">
              <a16:creationId xmlns:a16="http://schemas.microsoft.com/office/drawing/2014/main" id="{00000000-0008-0000-0A00-00004F070000}"/>
            </a:ext>
          </a:extLst>
        </xdr:cNvPr>
        <xdr:cNvSpPr/>
      </xdr:nvSpPr>
      <xdr:spPr>
        <a:xfrm>
          <a:off x="5535295" y="375367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222</xdr:row>
      <xdr:rowOff>78147</xdr:rowOff>
    </xdr:from>
    <xdr:to>
      <xdr:col>15</xdr:col>
      <xdr:colOff>0</xdr:colOff>
      <xdr:row>223</xdr:row>
      <xdr:rowOff>192447</xdr:rowOff>
    </xdr:to>
    <xdr:sp macro="" textlink="">
      <xdr:nvSpPr>
        <xdr:cNvPr id="1872" name="Isosceles Triangle 1871">
          <a:extLst>
            <a:ext uri="{FF2B5EF4-FFF2-40B4-BE49-F238E27FC236}">
              <a16:creationId xmlns:a16="http://schemas.microsoft.com/office/drawing/2014/main" id="{00000000-0008-0000-0A00-000050070000}"/>
            </a:ext>
          </a:extLst>
        </xdr:cNvPr>
        <xdr:cNvSpPr/>
      </xdr:nvSpPr>
      <xdr:spPr>
        <a:xfrm>
          <a:off x="7541895" y="37536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222</xdr:row>
      <xdr:rowOff>78147</xdr:rowOff>
    </xdr:from>
    <xdr:to>
      <xdr:col>17</xdr:col>
      <xdr:colOff>0</xdr:colOff>
      <xdr:row>223</xdr:row>
      <xdr:rowOff>192447</xdr:rowOff>
    </xdr:to>
    <xdr:sp macro="" textlink="">
      <xdr:nvSpPr>
        <xdr:cNvPr id="1873" name="Isosceles Triangle 1872">
          <a:extLst>
            <a:ext uri="{FF2B5EF4-FFF2-40B4-BE49-F238E27FC236}">
              <a16:creationId xmlns:a16="http://schemas.microsoft.com/office/drawing/2014/main" id="{00000000-0008-0000-0A00-000051070000}"/>
            </a:ext>
          </a:extLst>
        </xdr:cNvPr>
        <xdr:cNvSpPr/>
      </xdr:nvSpPr>
      <xdr:spPr>
        <a:xfrm>
          <a:off x="8545195" y="37536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222</xdr:row>
      <xdr:rowOff>78147</xdr:rowOff>
    </xdr:from>
    <xdr:to>
      <xdr:col>21</xdr:col>
      <xdr:colOff>0</xdr:colOff>
      <xdr:row>223</xdr:row>
      <xdr:rowOff>192447</xdr:rowOff>
    </xdr:to>
    <xdr:sp macro="" textlink="">
      <xdr:nvSpPr>
        <xdr:cNvPr id="1874" name="Isosceles Triangle 1873">
          <a:extLst>
            <a:ext uri="{FF2B5EF4-FFF2-40B4-BE49-F238E27FC236}">
              <a16:creationId xmlns:a16="http://schemas.microsoft.com/office/drawing/2014/main" id="{00000000-0008-0000-0A00-000052070000}"/>
            </a:ext>
          </a:extLst>
        </xdr:cNvPr>
        <xdr:cNvSpPr/>
      </xdr:nvSpPr>
      <xdr:spPr>
        <a:xfrm>
          <a:off x="10551795" y="37536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222</xdr:row>
      <xdr:rowOff>78147</xdr:rowOff>
    </xdr:from>
    <xdr:to>
      <xdr:col>3</xdr:col>
      <xdr:colOff>0</xdr:colOff>
      <xdr:row>223</xdr:row>
      <xdr:rowOff>192447</xdr:rowOff>
    </xdr:to>
    <xdr:sp macro="" textlink="">
      <xdr:nvSpPr>
        <xdr:cNvPr id="1875" name="Isosceles Triangle 1874">
          <a:extLst>
            <a:ext uri="{FF2B5EF4-FFF2-40B4-BE49-F238E27FC236}">
              <a16:creationId xmlns:a16="http://schemas.microsoft.com/office/drawing/2014/main" id="{00000000-0008-0000-0A00-000053070000}"/>
            </a:ext>
          </a:extLst>
        </xdr:cNvPr>
        <xdr:cNvSpPr/>
      </xdr:nvSpPr>
      <xdr:spPr>
        <a:xfrm>
          <a:off x="1287145" y="375367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222</xdr:row>
      <xdr:rowOff>78147</xdr:rowOff>
    </xdr:from>
    <xdr:to>
      <xdr:col>5</xdr:col>
      <xdr:colOff>0</xdr:colOff>
      <xdr:row>223</xdr:row>
      <xdr:rowOff>192447</xdr:rowOff>
    </xdr:to>
    <xdr:sp macro="" textlink="">
      <xdr:nvSpPr>
        <xdr:cNvPr id="1876" name="Isosceles Triangle 1875">
          <a:extLst>
            <a:ext uri="{FF2B5EF4-FFF2-40B4-BE49-F238E27FC236}">
              <a16:creationId xmlns:a16="http://schemas.microsoft.com/office/drawing/2014/main" id="{00000000-0008-0000-0A00-000054070000}"/>
            </a:ext>
          </a:extLst>
        </xdr:cNvPr>
        <xdr:cNvSpPr/>
      </xdr:nvSpPr>
      <xdr:spPr>
        <a:xfrm>
          <a:off x="2525395" y="37536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222</xdr:row>
      <xdr:rowOff>78147</xdr:rowOff>
    </xdr:from>
    <xdr:to>
      <xdr:col>3</xdr:col>
      <xdr:colOff>0</xdr:colOff>
      <xdr:row>223</xdr:row>
      <xdr:rowOff>192447</xdr:rowOff>
    </xdr:to>
    <xdr:sp macro="" textlink="">
      <xdr:nvSpPr>
        <xdr:cNvPr id="1877" name="Isosceles Triangle 1876">
          <a:extLst>
            <a:ext uri="{FF2B5EF4-FFF2-40B4-BE49-F238E27FC236}">
              <a16:creationId xmlns:a16="http://schemas.microsoft.com/office/drawing/2014/main" id="{00000000-0008-0000-0A00-000055070000}"/>
            </a:ext>
          </a:extLst>
        </xdr:cNvPr>
        <xdr:cNvSpPr/>
      </xdr:nvSpPr>
      <xdr:spPr>
        <a:xfrm>
          <a:off x="1287145" y="37536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222</xdr:row>
      <xdr:rowOff>78147</xdr:rowOff>
    </xdr:from>
    <xdr:to>
      <xdr:col>19</xdr:col>
      <xdr:colOff>0</xdr:colOff>
      <xdr:row>223</xdr:row>
      <xdr:rowOff>192447</xdr:rowOff>
    </xdr:to>
    <xdr:sp macro="" textlink="">
      <xdr:nvSpPr>
        <xdr:cNvPr id="1878" name="Isosceles Triangle 1877">
          <a:extLst>
            <a:ext uri="{FF2B5EF4-FFF2-40B4-BE49-F238E27FC236}">
              <a16:creationId xmlns:a16="http://schemas.microsoft.com/office/drawing/2014/main" id="{00000000-0008-0000-0A00-000056070000}"/>
            </a:ext>
          </a:extLst>
        </xdr:cNvPr>
        <xdr:cNvSpPr/>
      </xdr:nvSpPr>
      <xdr:spPr>
        <a:xfrm>
          <a:off x="9548495" y="37536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230</xdr:row>
      <xdr:rowOff>78147</xdr:rowOff>
    </xdr:from>
    <xdr:to>
      <xdr:col>3</xdr:col>
      <xdr:colOff>0</xdr:colOff>
      <xdr:row>231</xdr:row>
      <xdr:rowOff>192447</xdr:rowOff>
    </xdr:to>
    <xdr:sp macro="" textlink="">
      <xdr:nvSpPr>
        <xdr:cNvPr id="1879" name="Isosceles Triangle 1878">
          <a:extLst>
            <a:ext uri="{FF2B5EF4-FFF2-40B4-BE49-F238E27FC236}">
              <a16:creationId xmlns:a16="http://schemas.microsoft.com/office/drawing/2014/main" id="{00000000-0008-0000-0A00-000057070000}"/>
            </a:ext>
          </a:extLst>
        </xdr:cNvPr>
        <xdr:cNvSpPr/>
      </xdr:nvSpPr>
      <xdr:spPr>
        <a:xfrm>
          <a:off x="1287145" y="388956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230</xdr:row>
      <xdr:rowOff>78147</xdr:rowOff>
    </xdr:from>
    <xdr:to>
      <xdr:col>7</xdr:col>
      <xdr:colOff>0</xdr:colOff>
      <xdr:row>232</xdr:row>
      <xdr:rowOff>5057</xdr:rowOff>
    </xdr:to>
    <xdr:sp macro="" textlink="">
      <xdr:nvSpPr>
        <xdr:cNvPr id="1880" name="Isosceles Triangle 1879">
          <a:extLst>
            <a:ext uri="{FF2B5EF4-FFF2-40B4-BE49-F238E27FC236}">
              <a16:creationId xmlns:a16="http://schemas.microsoft.com/office/drawing/2014/main" id="{00000000-0008-0000-0A00-000058070000}"/>
            </a:ext>
          </a:extLst>
        </xdr:cNvPr>
        <xdr:cNvSpPr/>
      </xdr:nvSpPr>
      <xdr:spPr>
        <a:xfrm>
          <a:off x="3528695" y="388956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230</xdr:row>
      <xdr:rowOff>78147</xdr:rowOff>
    </xdr:from>
    <xdr:to>
      <xdr:col>9</xdr:col>
      <xdr:colOff>0</xdr:colOff>
      <xdr:row>232</xdr:row>
      <xdr:rowOff>5057</xdr:rowOff>
    </xdr:to>
    <xdr:sp macro="" textlink="">
      <xdr:nvSpPr>
        <xdr:cNvPr id="1881" name="Isosceles Triangle 1880">
          <a:extLst>
            <a:ext uri="{FF2B5EF4-FFF2-40B4-BE49-F238E27FC236}">
              <a16:creationId xmlns:a16="http://schemas.microsoft.com/office/drawing/2014/main" id="{00000000-0008-0000-0A00-000059070000}"/>
            </a:ext>
          </a:extLst>
        </xdr:cNvPr>
        <xdr:cNvSpPr/>
      </xdr:nvSpPr>
      <xdr:spPr>
        <a:xfrm>
          <a:off x="4531995" y="388956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230</xdr:row>
      <xdr:rowOff>78147</xdr:rowOff>
    </xdr:from>
    <xdr:to>
      <xdr:col>11</xdr:col>
      <xdr:colOff>0</xdr:colOff>
      <xdr:row>231</xdr:row>
      <xdr:rowOff>192447</xdr:rowOff>
    </xdr:to>
    <xdr:sp macro="" textlink="">
      <xdr:nvSpPr>
        <xdr:cNvPr id="1882" name="Isosceles Triangle 1881">
          <a:extLst>
            <a:ext uri="{FF2B5EF4-FFF2-40B4-BE49-F238E27FC236}">
              <a16:creationId xmlns:a16="http://schemas.microsoft.com/office/drawing/2014/main" id="{00000000-0008-0000-0A00-00005A070000}"/>
            </a:ext>
          </a:extLst>
        </xdr:cNvPr>
        <xdr:cNvSpPr/>
      </xdr:nvSpPr>
      <xdr:spPr>
        <a:xfrm>
          <a:off x="5535295" y="38895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230</xdr:row>
      <xdr:rowOff>78147</xdr:rowOff>
    </xdr:from>
    <xdr:to>
      <xdr:col>13</xdr:col>
      <xdr:colOff>0</xdr:colOff>
      <xdr:row>232</xdr:row>
      <xdr:rowOff>5057</xdr:rowOff>
    </xdr:to>
    <xdr:sp macro="" textlink="">
      <xdr:nvSpPr>
        <xdr:cNvPr id="1883" name="Isosceles Triangle 1882">
          <a:extLst>
            <a:ext uri="{FF2B5EF4-FFF2-40B4-BE49-F238E27FC236}">
              <a16:creationId xmlns:a16="http://schemas.microsoft.com/office/drawing/2014/main" id="{00000000-0008-0000-0A00-00005B070000}"/>
            </a:ext>
          </a:extLst>
        </xdr:cNvPr>
        <xdr:cNvSpPr/>
      </xdr:nvSpPr>
      <xdr:spPr>
        <a:xfrm>
          <a:off x="6538595" y="388956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230</xdr:row>
      <xdr:rowOff>78147</xdr:rowOff>
    </xdr:from>
    <xdr:to>
      <xdr:col>15</xdr:col>
      <xdr:colOff>0</xdr:colOff>
      <xdr:row>231</xdr:row>
      <xdr:rowOff>192447</xdr:rowOff>
    </xdr:to>
    <xdr:sp macro="" textlink="">
      <xdr:nvSpPr>
        <xdr:cNvPr id="1884" name="Isosceles Triangle 1883">
          <a:extLst>
            <a:ext uri="{FF2B5EF4-FFF2-40B4-BE49-F238E27FC236}">
              <a16:creationId xmlns:a16="http://schemas.microsoft.com/office/drawing/2014/main" id="{00000000-0008-0000-0A00-00005C070000}"/>
            </a:ext>
          </a:extLst>
        </xdr:cNvPr>
        <xdr:cNvSpPr/>
      </xdr:nvSpPr>
      <xdr:spPr>
        <a:xfrm>
          <a:off x="7541895" y="38895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230</xdr:row>
      <xdr:rowOff>78147</xdr:rowOff>
    </xdr:from>
    <xdr:to>
      <xdr:col>17</xdr:col>
      <xdr:colOff>0</xdr:colOff>
      <xdr:row>231</xdr:row>
      <xdr:rowOff>192447</xdr:rowOff>
    </xdr:to>
    <xdr:sp macro="" textlink="">
      <xdr:nvSpPr>
        <xdr:cNvPr id="1885" name="Isosceles Triangle 1884">
          <a:extLst>
            <a:ext uri="{FF2B5EF4-FFF2-40B4-BE49-F238E27FC236}">
              <a16:creationId xmlns:a16="http://schemas.microsoft.com/office/drawing/2014/main" id="{00000000-0008-0000-0A00-00005D070000}"/>
            </a:ext>
          </a:extLst>
        </xdr:cNvPr>
        <xdr:cNvSpPr/>
      </xdr:nvSpPr>
      <xdr:spPr>
        <a:xfrm>
          <a:off x="8545195" y="388956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230</xdr:row>
      <xdr:rowOff>78147</xdr:rowOff>
    </xdr:from>
    <xdr:to>
      <xdr:col>19</xdr:col>
      <xdr:colOff>0</xdr:colOff>
      <xdr:row>231</xdr:row>
      <xdr:rowOff>192447</xdr:rowOff>
    </xdr:to>
    <xdr:sp macro="" textlink="">
      <xdr:nvSpPr>
        <xdr:cNvPr id="1886" name="Isosceles Triangle 1885">
          <a:extLst>
            <a:ext uri="{FF2B5EF4-FFF2-40B4-BE49-F238E27FC236}">
              <a16:creationId xmlns:a16="http://schemas.microsoft.com/office/drawing/2014/main" id="{00000000-0008-0000-0A00-00005E070000}"/>
            </a:ext>
          </a:extLst>
        </xdr:cNvPr>
        <xdr:cNvSpPr/>
      </xdr:nvSpPr>
      <xdr:spPr>
        <a:xfrm>
          <a:off x="9548495" y="38895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230</xdr:row>
      <xdr:rowOff>78147</xdr:rowOff>
    </xdr:from>
    <xdr:to>
      <xdr:col>21</xdr:col>
      <xdr:colOff>0</xdr:colOff>
      <xdr:row>231</xdr:row>
      <xdr:rowOff>192447</xdr:rowOff>
    </xdr:to>
    <xdr:sp macro="" textlink="">
      <xdr:nvSpPr>
        <xdr:cNvPr id="1887" name="Isosceles Triangle 1886">
          <a:extLst>
            <a:ext uri="{FF2B5EF4-FFF2-40B4-BE49-F238E27FC236}">
              <a16:creationId xmlns:a16="http://schemas.microsoft.com/office/drawing/2014/main" id="{00000000-0008-0000-0A00-00005F070000}"/>
            </a:ext>
          </a:extLst>
        </xdr:cNvPr>
        <xdr:cNvSpPr/>
      </xdr:nvSpPr>
      <xdr:spPr>
        <a:xfrm>
          <a:off x="10551795" y="38895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230</xdr:row>
      <xdr:rowOff>78147</xdr:rowOff>
    </xdr:from>
    <xdr:to>
      <xdr:col>5</xdr:col>
      <xdr:colOff>0</xdr:colOff>
      <xdr:row>231</xdr:row>
      <xdr:rowOff>192447</xdr:rowOff>
    </xdr:to>
    <xdr:sp macro="" textlink="">
      <xdr:nvSpPr>
        <xdr:cNvPr id="1888" name="Isosceles Triangle 1887">
          <a:extLst>
            <a:ext uri="{FF2B5EF4-FFF2-40B4-BE49-F238E27FC236}">
              <a16:creationId xmlns:a16="http://schemas.microsoft.com/office/drawing/2014/main" id="{00000000-0008-0000-0A00-000060070000}"/>
            </a:ext>
          </a:extLst>
        </xdr:cNvPr>
        <xdr:cNvSpPr/>
      </xdr:nvSpPr>
      <xdr:spPr>
        <a:xfrm>
          <a:off x="2525395" y="38895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230</xdr:row>
      <xdr:rowOff>78147</xdr:rowOff>
    </xdr:from>
    <xdr:to>
      <xdr:col>3</xdr:col>
      <xdr:colOff>0</xdr:colOff>
      <xdr:row>231</xdr:row>
      <xdr:rowOff>192447</xdr:rowOff>
    </xdr:to>
    <xdr:sp macro="" textlink="">
      <xdr:nvSpPr>
        <xdr:cNvPr id="1889" name="Isosceles Triangle 1888">
          <a:extLst>
            <a:ext uri="{FF2B5EF4-FFF2-40B4-BE49-F238E27FC236}">
              <a16:creationId xmlns:a16="http://schemas.microsoft.com/office/drawing/2014/main" id="{00000000-0008-0000-0A00-000061070000}"/>
            </a:ext>
          </a:extLst>
        </xdr:cNvPr>
        <xdr:cNvSpPr/>
      </xdr:nvSpPr>
      <xdr:spPr>
        <a:xfrm>
          <a:off x="1287145" y="38895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230</xdr:row>
      <xdr:rowOff>78147</xdr:rowOff>
    </xdr:from>
    <xdr:to>
      <xdr:col>17</xdr:col>
      <xdr:colOff>0</xdr:colOff>
      <xdr:row>231</xdr:row>
      <xdr:rowOff>192447</xdr:rowOff>
    </xdr:to>
    <xdr:sp macro="" textlink="">
      <xdr:nvSpPr>
        <xdr:cNvPr id="1890" name="Isosceles Triangle 1889">
          <a:extLst>
            <a:ext uri="{FF2B5EF4-FFF2-40B4-BE49-F238E27FC236}">
              <a16:creationId xmlns:a16="http://schemas.microsoft.com/office/drawing/2014/main" id="{00000000-0008-0000-0A00-000062070000}"/>
            </a:ext>
          </a:extLst>
        </xdr:cNvPr>
        <xdr:cNvSpPr/>
      </xdr:nvSpPr>
      <xdr:spPr>
        <a:xfrm>
          <a:off x="8545195" y="38895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230</xdr:row>
      <xdr:rowOff>78147</xdr:rowOff>
    </xdr:from>
    <xdr:to>
      <xdr:col>19</xdr:col>
      <xdr:colOff>0</xdr:colOff>
      <xdr:row>231</xdr:row>
      <xdr:rowOff>192447</xdr:rowOff>
    </xdr:to>
    <xdr:sp macro="" textlink="">
      <xdr:nvSpPr>
        <xdr:cNvPr id="1891" name="Isosceles Triangle 1890">
          <a:extLst>
            <a:ext uri="{FF2B5EF4-FFF2-40B4-BE49-F238E27FC236}">
              <a16:creationId xmlns:a16="http://schemas.microsoft.com/office/drawing/2014/main" id="{00000000-0008-0000-0A00-000063070000}"/>
            </a:ext>
          </a:extLst>
        </xdr:cNvPr>
        <xdr:cNvSpPr/>
      </xdr:nvSpPr>
      <xdr:spPr>
        <a:xfrm>
          <a:off x="9548495" y="38895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222</xdr:row>
      <xdr:rowOff>64796</xdr:rowOff>
    </xdr:from>
    <xdr:to>
      <xdr:col>13</xdr:col>
      <xdr:colOff>1909</xdr:colOff>
      <xdr:row>223</xdr:row>
      <xdr:rowOff>153696</xdr:rowOff>
    </xdr:to>
    <xdr:sp macro="" textlink="">
      <xdr:nvSpPr>
        <xdr:cNvPr id="1892" name="Isosceles Triangle 1891">
          <a:extLst>
            <a:ext uri="{FF2B5EF4-FFF2-40B4-BE49-F238E27FC236}">
              <a16:creationId xmlns:a16="http://schemas.microsoft.com/office/drawing/2014/main" id="{00000000-0008-0000-0A00-000064070000}"/>
            </a:ext>
          </a:extLst>
        </xdr:cNvPr>
        <xdr:cNvSpPr/>
      </xdr:nvSpPr>
      <xdr:spPr>
        <a:xfrm>
          <a:off x="6540500" y="3752342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239</xdr:row>
      <xdr:rowOff>78147</xdr:rowOff>
    </xdr:from>
    <xdr:to>
      <xdr:col>3</xdr:col>
      <xdr:colOff>0</xdr:colOff>
      <xdr:row>240</xdr:row>
      <xdr:rowOff>192447</xdr:rowOff>
    </xdr:to>
    <xdr:sp macro="" textlink="">
      <xdr:nvSpPr>
        <xdr:cNvPr id="1893" name="Isosceles Triangle 1892">
          <a:extLst>
            <a:ext uri="{FF2B5EF4-FFF2-40B4-BE49-F238E27FC236}">
              <a16:creationId xmlns:a16="http://schemas.microsoft.com/office/drawing/2014/main" id="{00000000-0008-0000-0A00-000065070000}"/>
            </a:ext>
          </a:extLst>
        </xdr:cNvPr>
        <xdr:cNvSpPr/>
      </xdr:nvSpPr>
      <xdr:spPr>
        <a:xfrm>
          <a:off x="1287145" y="404069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239</xdr:row>
      <xdr:rowOff>78147</xdr:rowOff>
    </xdr:from>
    <xdr:to>
      <xdr:col>5</xdr:col>
      <xdr:colOff>0</xdr:colOff>
      <xdr:row>240</xdr:row>
      <xdr:rowOff>192447</xdr:rowOff>
    </xdr:to>
    <xdr:sp macro="" textlink="">
      <xdr:nvSpPr>
        <xdr:cNvPr id="1894" name="Isosceles Triangle 1893">
          <a:extLst>
            <a:ext uri="{FF2B5EF4-FFF2-40B4-BE49-F238E27FC236}">
              <a16:creationId xmlns:a16="http://schemas.microsoft.com/office/drawing/2014/main" id="{00000000-0008-0000-0A00-000066070000}"/>
            </a:ext>
          </a:extLst>
        </xdr:cNvPr>
        <xdr:cNvSpPr/>
      </xdr:nvSpPr>
      <xdr:spPr>
        <a:xfrm>
          <a:off x="2525395" y="404069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239</xdr:row>
      <xdr:rowOff>78147</xdr:rowOff>
    </xdr:from>
    <xdr:to>
      <xdr:col>7</xdr:col>
      <xdr:colOff>0</xdr:colOff>
      <xdr:row>240</xdr:row>
      <xdr:rowOff>192447</xdr:rowOff>
    </xdr:to>
    <xdr:sp macro="" textlink="">
      <xdr:nvSpPr>
        <xdr:cNvPr id="1895" name="Isosceles Triangle 1894">
          <a:extLst>
            <a:ext uri="{FF2B5EF4-FFF2-40B4-BE49-F238E27FC236}">
              <a16:creationId xmlns:a16="http://schemas.microsoft.com/office/drawing/2014/main" id="{00000000-0008-0000-0A00-000067070000}"/>
            </a:ext>
          </a:extLst>
        </xdr:cNvPr>
        <xdr:cNvSpPr/>
      </xdr:nvSpPr>
      <xdr:spPr>
        <a:xfrm>
          <a:off x="3528695" y="40406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239</xdr:row>
      <xdr:rowOff>78147</xdr:rowOff>
    </xdr:from>
    <xdr:to>
      <xdr:col>9</xdr:col>
      <xdr:colOff>0</xdr:colOff>
      <xdr:row>240</xdr:row>
      <xdr:rowOff>192447</xdr:rowOff>
    </xdr:to>
    <xdr:sp macro="" textlink="">
      <xdr:nvSpPr>
        <xdr:cNvPr id="1896" name="Isosceles Triangle 1895">
          <a:extLst>
            <a:ext uri="{FF2B5EF4-FFF2-40B4-BE49-F238E27FC236}">
              <a16:creationId xmlns:a16="http://schemas.microsoft.com/office/drawing/2014/main" id="{00000000-0008-0000-0A00-000068070000}"/>
            </a:ext>
          </a:extLst>
        </xdr:cNvPr>
        <xdr:cNvSpPr/>
      </xdr:nvSpPr>
      <xdr:spPr>
        <a:xfrm>
          <a:off x="4531995" y="40406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239</xdr:row>
      <xdr:rowOff>78147</xdr:rowOff>
    </xdr:from>
    <xdr:to>
      <xdr:col>11</xdr:col>
      <xdr:colOff>0</xdr:colOff>
      <xdr:row>241</xdr:row>
      <xdr:rowOff>5058</xdr:rowOff>
    </xdr:to>
    <xdr:sp macro="" textlink="">
      <xdr:nvSpPr>
        <xdr:cNvPr id="1897" name="Isosceles Triangle 1896">
          <a:extLst>
            <a:ext uri="{FF2B5EF4-FFF2-40B4-BE49-F238E27FC236}">
              <a16:creationId xmlns:a16="http://schemas.microsoft.com/office/drawing/2014/main" id="{00000000-0008-0000-0A00-000069070000}"/>
            </a:ext>
          </a:extLst>
        </xdr:cNvPr>
        <xdr:cNvSpPr/>
      </xdr:nvSpPr>
      <xdr:spPr>
        <a:xfrm>
          <a:off x="5535295" y="404069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239</xdr:row>
      <xdr:rowOff>78147</xdr:rowOff>
    </xdr:from>
    <xdr:to>
      <xdr:col>15</xdr:col>
      <xdr:colOff>0</xdr:colOff>
      <xdr:row>240</xdr:row>
      <xdr:rowOff>192447</xdr:rowOff>
    </xdr:to>
    <xdr:sp macro="" textlink="">
      <xdr:nvSpPr>
        <xdr:cNvPr id="1898" name="Isosceles Triangle 1897">
          <a:extLst>
            <a:ext uri="{FF2B5EF4-FFF2-40B4-BE49-F238E27FC236}">
              <a16:creationId xmlns:a16="http://schemas.microsoft.com/office/drawing/2014/main" id="{00000000-0008-0000-0A00-00006A070000}"/>
            </a:ext>
          </a:extLst>
        </xdr:cNvPr>
        <xdr:cNvSpPr/>
      </xdr:nvSpPr>
      <xdr:spPr>
        <a:xfrm>
          <a:off x="7541895" y="40406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239</xdr:row>
      <xdr:rowOff>78147</xdr:rowOff>
    </xdr:from>
    <xdr:to>
      <xdr:col>17</xdr:col>
      <xdr:colOff>0</xdr:colOff>
      <xdr:row>240</xdr:row>
      <xdr:rowOff>192447</xdr:rowOff>
    </xdr:to>
    <xdr:sp macro="" textlink="">
      <xdr:nvSpPr>
        <xdr:cNvPr id="1899" name="Isosceles Triangle 1898">
          <a:extLst>
            <a:ext uri="{FF2B5EF4-FFF2-40B4-BE49-F238E27FC236}">
              <a16:creationId xmlns:a16="http://schemas.microsoft.com/office/drawing/2014/main" id="{00000000-0008-0000-0A00-00006B070000}"/>
            </a:ext>
          </a:extLst>
        </xdr:cNvPr>
        <xdr:cNvSpPr/>
      </xdr:nvSpPr>
      <xdr:spPr>
        <a:xfrm>
          <a:off x="8545195" y="40406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239</xdr:row>
      <xdr:rowOff>78147</xdr:rowOff>
    </xdr:from>
    <xdr:to>
      <xdr:col>21</xdr:col>
      <xdr:colOff>0</xdr:colOff>
      <xdr:row>240</xdr:row>
      <xdr:rowOff>192447</xdr:rowOff>
    </xdr:to>
    <xdr:sp macro="" textlink="">
      <xdr:nvSpPr>
        <xdr:cNvPr id="1900" name="Isosceles Triangle 1899">
          <a:extLst>
            <a:ext uri="{FF2B5EF4-FFF2-40B4-BE49-F238E27FC236}">
              <a16:creationId xmlns:a16="http://schemas.microsoft.com/office/drawing/2014/main" id="{00000000-0008-0000-0A00-00006C070000}"/>
            </a:ext>
          </a:extLst>
        </xdr:cNvPr>
        <xdr:cNvSpPr/>
      </xdr:nvSpPr>
      <xdr:spPr>
        <a:xfrm>
          <a:off x="10551795" y="40406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239</xdr:row>
      <xdr:rowOff>78147</xdr:rowOff>
    </xdr:from>
    <xdr:to>
      <xdr:col>3</xdr:col>
      <xdr:colOff>0</xdr:colOff>
      <xdr:row>240</xdr:row>
      <xdr:rowOff>192447</xdr:rowOff>
    </xdr:to>
    <xdr:sp macro="" textlink="">
      <xdr:nvSpPr>
        <xdr:cNvPr id="1901" name="Isosceles Triangle 1900">
          <a:extLst>
            <a:ext uri="{FF2B5EF4-FFF2-40B4-BE49-F238E27FC236}">
              <a16:creationId xmlns:a16="http://schemas.microsoft.com/office/drawing/2014/main" id="{00000000-0008-0000-0A00-00006D070000}"/>
            </a:ext>
          </a:extLst>
        </xdr:cNvPr>
        <xdr:cNvSpPr/>
      </xdr:nvSpPr>
      <xdr:spPr>
        <a:xfrm>
          <a:off x="1287145" y="404069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239</xdr:row>
      <xdr:rowOff>78147</xdr:rowOff>
    </xdr:from>
    <xdr:to>
      <xdr:col>5</xdr:col>
      <xdr:colOff>0</xdr:colOff>
      <xdr:row>240</xdr:row>
      <xdr:rowOff>192447</xdr:rowOff>
    </xdr:to>
    <xdr:sp macro="" textlink="">
      <xdr:nvSpPr>
        <xdr:cNvPr id="1902" name="Isosceles Triangle 1901">
          <a:extLst>
            <a:ext uri="{FF2B5EF4-FFF2-40B4-BE49-F238E27FC236}">
              <a16:creationId xmlns:a16="http://schemas.microsoft.com/office/drawing/2014/main" id="{00000000-0008-0000-0A00-00006E070000}"/>
            </a:ext>
          </a:extLst>
        </xdr:cNvPr>
        <xdr:cNvSpPr/>
      </xdr:nvSpPr>
      <xdr:spPr>
        <a:xfrm>
          <a:off x="2525395" y="40406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239</xdr:row>
      <xdr:rowOff>78147</xdr:rowOff>
    </xdr:from>
    <xdr:to>
      <xdr:col>3</xdr:col>
      <xdr:colOff>0</xdr:colOff>
      <xdr:row>240</xdr:row>
      <xdr:rowOff>192447</xdr:rowOff>
    </xdr:to>
    <xdr:sp macro="" textlink="">
      <xdr:nvSpPr>
        <xdr:cNvPr id="1903" name="Isosceles Triangle 1902">
          <a:extLst>
            <a:ext uri="{FF2B5EF4-FFF2-40B4-BE49-F238E27FC236}">
              <a16:creationId xmlns:a16="http://schemas.microsoft.com/office/drawing/2014/main" id="{00000000-0008-0000-0A00-00006F070000}"/>
            </a:ext>
          </a:extLst>
        </xdr:cNvPr>
        <xdr:cNvSpPr/>
      </xdr:nvSpPr>
      <xdr:spPr>
        <a:xfrm>
          <a:off x="1287145" y="40406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239</xdr:row>
      <xdr:rowOff>78147</xdr:rowOff>
    </xdr:from>
    <xdr:to>
      <xdr:col>19</xdr:col>
      <xdr:colOff>0</xdr:colOff>
      <xdr:row>240</xdr:row>
      <xdr:rowOff>192447</xdr:rowOff>
    </xdr:to>
    <xdr:sp macro="" textlink="">
      <xdr:nvSpPr>
        <xdr:cNvPr id="1904" name="Isosceles Triangle 1903">
          <a:extLst>
            <a:ext uri="{FF2B5EF4-FFF2-40B4-BE49-F238E27FC236}">
              <a16:creationId xmlns:a16="http://schemas.microsoft.com/office/drawing/2014/main" id="{00000000-0008-0000-0A00-000070070000}"/>
            </a:ext>
          </a:extLst>
        </xdr:cNvPr>
        <xdr:cNvSpPr/>
      </xdr:nvSpPr>
      <xdr:spPr>
        <a:xfrm>
          <a:off x="9548495" y="40406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247</xdr:row>
      <xdr:rowOff>78147</xdr:rowOff>
    </xdr:from>
    <xdr:to>
      <xdr:col>3</xdr:col>
      <xdr:colOff>0</xdr:colOff>
      <xdr:row>248</xdr:row>
      <xdr:rowOff>192447</xdr:rowOff>
    </xdr:to>
    <xdr:sp macro="" textlink="">
      <xdr:nvSpPr>
        <xdr:cNvPr id="1905" name="Isosceles Triangle 1904">
          <a:extLst>
            <a:ext uri="{FF2B5EF4-FFF2-40B4-BE49-F238E27FC236}">
              <a16:creationId xmlns:a16="http://schemas.microsoft.com/office/drawing/2014/main" id="{00000000-0008-0000-0A00-000071070000}"/>
            </a:ext>
          </a:extLst>
        </xdr:cNvPr>
        <xdr:cNvSpPr/>
      </xdr:nvSpPr>
      <xdr:spPr>
        <a:xfrm>
          <a:off x="1287145" y="417531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247</xdr:row>
      <xdr:rowOff>78147</xdr:rowOff>
    </xdr:from>
    <xdr:to>
      <xdr:col>7</xdr:col>
      <xdr:colOff>0</xdr:colOff>
      <xdr:row>249</xdr:row>
      <xdr:rowOff>5057</xdr:rowOff>
    </xdr:to>
    <xdr:sp macro="" textlink="">
      <xdr:nvSpPr>
        <xdr:cNvPr id="1906" name="Isosceles Triangle 1905">
          <a:extLst>
            <a:ext uri="{FF2B5EF4-FFF2-40B4-BE49-F238E27FC236}">
              <a16:creationId xmlns:a16="http://schemas.microsoft.com/office/drawing/2014/main" id="{00000000-0008-0000-0A00-000072070000}"/>
            </a:ext>
          </a:extLst>
        </xdr:cNvPr>
        <xdr:cNvSpPr/>
      </xdr:nvSpPr>
      <xdr:spPr>
        <a:xfrm>
          <a:off x="3528695" y="417531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247</xdr:row>
      <xdr:rowOff>78147</xdr:rowOff>
    </xdr:from>
    <xdr:to>
      <xdr:col>9</xdr:col>
      <xdr:colOff>0</xdr:colOff>
      <xdr:row>249</xdr:row>
      <xdr:rowOff>5057</xdr:rowOff>
    </xdr:to>
    <xdr:sp macro="" textlink="">
      <xdr:nvSpPr>
        <xdr:cNvPr id="1907" name="Isosceles Triangle 1906">
          <a:extLst>
            <a:ext uri="{FF2B5EF4-FFF2-40B4-BE49-F238E27FC236}">
              <a16:creationId xmlns:a16="http://schemas.microsoft.com/office/drawing/2014/main" id="{00000000-0008-0000-0A00-000073070000}"/>
            </a:ext>
          </a:extLst>
        </xdr:cNvPr>
        <xdr:cNvSpPr/>
      </xdr:nvSpPr>
      <xdr:spPr>
        <a:xfrm>
          <a:off x="4531995" y="417531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247</xdr:row>
      <xdr:rowOff>78147</xdr:rowOff>
    </xdr:from>
    <xdr:to>
      <xdr:col>11</xdr:col>
      <xdr:colOff>0</xdr:colOff>
      <xdr:row>248</xdr:row>
      <xdr:rowOff>192447</xdr:rowOff>
    </xdr:to>
    <xdr:sp macro="" textlink="">
      <xdr:nvSpPr>
        <xdr:cNvPr id="1908" name="Isosceles Triangle 1907">
          <a:extLst>
            <a:ext uri="{FF2B5EF4-FFF2-40B4-BE49-F238E27FC236}">
              <a16:creationId xmlns:a16="http://schemas.microsoft.com/office/drawing/2014/main" id="{00000000-0008-0000-0A00-000074070000}"/>
            </a:ext>
          </a:extLst>
        </xdr:cNvPr>
        <xdr:cNvSpPr/>
      </xdr:nvSpPr>
      <xdr:spPr>
        <a:xfrm>
          <a:off x="5535295" y="41753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247</xdr:row>
      <xdr:rowOff>78147</xdr:rowOff>
    </xdr:from>
    <xdr:to>
      <xdr:col>13</xdr:col>
      <xdr:colOff>0</xdr:colOff>
      <xdr:row>249</xdr:row>
      <xdr:rowOff>5057</xdr:rowOff>
    </xdr:to>
    <xdr:sp macro="" textlink="">
      <xdr:nvSpPr>
        <xdr:cNvPr id="1909" name="Isosceles Triangle 1908">
          <a:extLst>
            <a:ext uri="{FF2B5EF4-FFF2-40B4-BE49-F238E27FC236}">
              <a16:creationId xmlns:a16="http://schemas.microsoft.com/office/drawing/2014/main" id="{00000000-0008-0000-0A00-000075070000}"/>
            </a:ext>
          </a:extLst>
        </xdr:cNvPr>
        <xdr:cNvSpPr/>
      </xdr:nvSpPr>
      <xdr:spPr>
        <a:xfrm>
          <a:off x="6538595" y="417531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247</xdr:row>
      <xdr:rowOff>78147</xdr:rowOff>
    </xdr:from>
    <xdr:to>
      <xdr:col>15</xdr:col>
      <xdr:colOff>0</xdr:colOff>
      <xdr:row>248</xdr:row>
      <xdr:rowOff>192447</xdr:rowOff>
    </xdr:to>
    <xdr:sp macro="" textlink="">
      <xdr:nvSpPr>
        <xdr:cNvPr id="1910" name="Isosceles Triangle 1909">
          <a:extLst>
            <a:ext uri="{FF2B5EF4-FFF2-40B4-BE49-F238E27FC236}">
              <a16:creationId xmlns:a16="http://schemas.microsoft.com/office/drawing/2014/main" id="{00000000-0008-0000-0A00-000076070000}"/>
            </a:ext>
          </a:extLst>
        </xdr:cNvPr>
        <xdr:cNvSpPr/>
      </xdr:nvSpPr>
      <xdr:spPr>
        <a:xfrm>
          <a:off x="7541895" y="41753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247</xdr:row>
      <xdr:rowOff>78147</xdr:rowOff>
    </xdr:from>
    <xdr:to>
      <xdr:col>17</xdr:col>
      <xdr:colOff>0</xdr:colOff>
      <xdr:row>248</xdr:row>
      <xdr:rowOff>192447</xdr:rowOff>
    </xdr:to>
    <xdr:sp macro="" textlink="">
      <xdr:nvSpPr>
        <xdr:cNvPr id="1911" name="Isosceles Triangle 1910">
          <a:extLst>
            <a:ext uri="{FF2B5EF4-FFF2-40B4-BE49-F238E27FC236}">
              <a16:creationId xmlns:a16="http://schemas.microsoft.com/office/drawing/2014/main" id="{00000000-0008-0000-0A00-000077070000}"/>
            </a:ext>
          </a:extLst>
        </xdr:cNvPr>
        <xdr:cNvSpPr/>
      </xdr:nvSpPr>
      <xdr:spPr>
        <a:xfrm>
          <a:off x="8545195" y="417531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247</xdr:row>
      <xdr:rowOff>78147</xdr:rowOff>
    </xdr:from>
    <xdr:to>
      <xdr:col>19</xdr:col>
      <xdr:colOff>0</xdr:colOff>
      <xdr:row>248</xdr:row>
      <xdr:rowOff>192447</xdr:rowOff>
    </xdr:to>
    <xdr:sp macro="" textlink="">
      <xdr:nvSpPr>
        <xdr:cNvPr id="1912" name="Isosceles Triangle 1911">
          <a:extLst>
            <a:ext uri="{FF2B5EF4-FFF2-40B4-BE49-F238E27FC236}">
              <a16:creationId xmlns:a16="http://schemas.microsoft.com/office/drawing/2014/main" id="{00000000-0008-0000-0A00-000078070000}"/>
            </a:ext>
          </a:extLst>
        </xdr:cNvPr>
        <xdr:cNvSpPr/>
      </xdr:nvSpPr>
      <xdr:spPr>
        <a:xfrm>
          <a:off x="9548495" y="41753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247</xdr:row>
      <xdr:rowOff>78147</xdr:rowOff>
    </xdr:from>
    <xdr:to>
      <xdr:col>21</xdr:col>
      <xdr:colOff>0</xdr:colOff>
      <xdr:row>248</xdr:row>
      <xdr:rowOff>192447</xdr:rowOff>
    </xdr:to>
    <xdr:sp macro="" textlink="">
      <xdr:nvSpPr>
        <xdr:cNvPr id="1913" name="Isosceles Triangle 1912">
          <a:extLst>
            <a:ext uri="{FF2B5EF4-FFF2-40B4-BE49-F238E27FC236}">
              <a16:creationId xmlns:a16="http://schemas.microsoft.com/office/drawing/2014/main" id="{00000000-0008-0000-0A00-000079070000}"/>
            </a:ext>
          </a:extLst>
        </xdr:cNvPr>
        <xdr:cNvSpPr/>
      </xdr:nvSpPr>
      <xdr:spPr>
        <a:xfrm>
          <a:off x="10551795" y="41753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247</xdr:row>
      <xdr:rowOff>78147</xdr:rowOff>
    </xdr:from>
    <xdr:to>
      <xdr:col>5</xdr:col>
      <xdr:colOff>0</xdr:colOff>
      <xdr:row>248</xdr:row>
      <xdr:rowOff>192447</xdr:rowOff>
    </xdr:to>
    <xdr:sp macro="" textlink="">
      <xdr:nvSpPr>
        <xdr:cNvPr id="1914" name="Isosceles Triangle 1913">
          <a:extLst>
            <a:ext uri="{FF2B5EF4-FFF2-40B4-BE49-F238E27FC236}">
              <a16:creationId xmlns:a16="http://schemas.microsoft.com/office/drawing/2014/main" id="{00000000-0008-0000-0A00-00007A070000}"/>
            </a:ext>
          </a:extLst>
        </xdr:cNvPr>
        <xdr:cNvSpPr/>
      </xdr:nvSpPr>
      <xdr:spPr>
        <a:xfrm>
          <a:off x="2525395" y="41753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247</xdr:row>
      <xdr:rowOff>78147</xdr:rowOff>
    </xdr:from>
    <xdr:to>
      <xdr:col>3</xdr:col>
      <xdr:colOff>0</xdr:colOff>
      <xdr:row>248</xdr:row>
      <xdr:rowOff>192447</xdr:rowOff>
    </xdr:to>
    <xdr:sp macro="" textlink="">
      <xdr:nvSpPr>
        <xdr:cNvPr id="1915" name="Isosceles Triangle 1914">
          <a:extLst>
            <a:ext uri="{FF2B5EF4-FFF2-40B4-BE49-F238E27FC236}">
              <a16:creationId xmlns:a16="http://schemas.microsoft.com/office/drawing/2014/main" id="{00000000-0008-0000-0A00-00007B070000}"/>
            </a:ext>
          </a:extLst>
        </xdr:cNvPr>
        <xdr:cNvSpPr/>
      </xdr:nvSpPr>
      <xdr:spPr>
        <a:xfrm>
          <a:off x="1287145" y="41753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247</xdr:row>
      <xdr:rowOff>78147</xdr:rowOff>
    </xdr:from>
    <xdr:to>
      <xdr:col>17</xdr:col>
      <xdr:colOff>0</xdr:colOff>
      <xdr:row>248</xdr:row>
      <xdr:rowOff>192447</xdr:rowOff>
    </xdr:to>
    <xdr:sp macro="" textlink="">
      <xdr:nvSpPr>
        <xdr:cNvPr id="1916" name="Isosceles Triangle 1915">
          <a:extLst>
            <a:ext uri="{FF2B5EF4-FFF2-40B4-BE49-F238E27FC236}">
              <a16:creationId xmlns:a16="http://schemas.microsoft.com/office/drawing/2014/main" id="{00000000-0008-0000-0A00-00007C070000}"/>
            </a:ext>
          </a:extLst>
        </xdr:cNvPr>
        <xdr:cNvSpPr/>
      </xdr:nvSpPr>
      <xdr:spPr>
        <a:xfrm>
          <a:off x="8545195" y="41753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247</xdr:row>
      <xdr:rowOff>78147</xdr:rowOff>
    </xdr:from>
    <xdr:to>
      <xdr:col>19</xdr:col>
      <xdr:colOff>0</xdr:colOff>
      <xdr:row>248</xdr:row>
      <xdr:rowOff>192447</xdr:rowOff>
    </xdr:to>
    <xdr:sp macro="" textlink="">
      <xdr:nvSpPr>
        <xdr:cNvPr id="1917" name="Isosceles Triangle 1916">
          <a:extLst>
            <a:ext uri="{FF2B5EF4-FFF2-40B4-BE49-F238E27FC236}">
              <a16:creationId xmlns:a16="http://schemas.microsoft.com/office/drawing/2014/main" id="{00000000-0008-0000-0A00-00007D070000}"/>
            </a:ext>
          </a:extLst>
        </xdr:cNvPr>
        <xdr:cNvSpPr/>
      </xdr:nvSpPr>
      <xdr:spPr>
        <a:xfrm>
          <a:off x="9548495" y="41753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239</xdr:row>
      <xdr:rowOff>64796</xdr:rowOff>
    </xdr:from>
    <xdr:to>
      <xdr:col>13</xdr:col>
      <xdr:colOff>1909</xdr:colOff>
      <xdr:row>240</xdr:row>
      <xdr:rowOff>153696</xdr:rowOff>
    </xdr:to>
    <xdr:sp macro="" textlink="">
      <xdr:nvSpPr>
        <xdr:cNvPr id="1918" name="Isosceles Triangle 1917">
          <a:extLst>
            <a:ext uri="{FF2B5EF4-FFF2-40B4-BE49-F238E27FC236}">
              <a16:creationId xmlns:a16="http://schemas.microsoft.com/office/drawing/2014/main" id="{00000000-0008-0000-0A00-00007E070000}"/>
            </a:ext>
          </a:extLst>
        </xdr:cNvPr>
        <xdr:cNvSpPr/>
      </xdr:nvSpPr>
      <xdr:spPr>
        <a:xfrm>
          <a:off x="6540500" y="4039362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256</xdr:row>
      <xdr:rowOff>78147</xdr:rowOff>
    </xdr:from>
    <xdr:to>
      <xdr:col>3</xdr:col>
      <xdr:colOff>0</xdr:colOff>
      <xdr:row>257</xdr:row>
      <xdr:rowOff>192447</xdr:rowOff>
    </xdr:to>
    <xdr:sp macro="" textlink="">
      <xdr:nvSpPr>
        <xdr:cNvPr id="1919" name="Isosceles Triangle 1918">
          <a:extLst>
            <a:ext uri="{FF2B5EF4-FFF2-40B4-BE49-F238E27FC236}">
              <a16:creationId xmlns:a16="http://schemas.microsoft.com/office/drawing/2014/main" id="{00000000-0008-0000-0A00-00007F070000}"/>
            </a:ext>
          </a:extLst>
        </xdr:cNvPr>
        <xdr:cNvSpPr/>
      </xdr:nvSpPr>
      <xdr:spPr>
        <a:xfrm>
          <a:off x="1287145" y="432708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256</xdr:row>
      <xdr:rowOff>78147</xdr:rowOff>
    </xdr:from>
    <xdr:to>
      <xdr:col>5</xdr:col>
      <xdr:colOff>0</xdr:colOff>
      <xdr:row>257</xdr:row>
      <xdr:rowOff>192447</xdr:rowOff>
    </xdr:to>
    <xdr:sp macro="" textlink="">
      <xdr:nvSpPr>
        <xdr:cNvPr id="1920" name="Isosceles Triangle 1919">
          <a:extLst>
            <a:ext uri="{FF2B5EF4-FFF2-40B4-BE49-F238E27FC236}">
              <a16:creationId xmlns:a16="http://schemas.microsoft.com/office/drawing/2014/main" id="{00000000-0008-0000-0A00-000080070000}"/>
            </a:ext>
          </a:extLst>
        </xdr:cNvPr>
        <xdr:cNvSpPr/>
      </xdr:nvSpPr>
      <xdr:spPr>
        <a:xfrm>
          <a:off x="2525395" y="432708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256</xdr:row>
      <xdr:rowOff>78147</xdr:rowOff>
    </xdr:from>
    <xdr:to>
      <xdr:col>7</xdr:col>
      <xdr:colOff>0</xdr:colOff>
      <xdr:row>257</xdr:row>
      <xdr:rowOff>192447</xdr:rowOff>
    </xdr:to>
    <xdr:sp macro="" textlink="">
      <xdr:nvSpPr>
        <xdr:cNvPr id="1921" name="Isosceles Triangle 1920">
          <a:extLst>
            <a:ext uri="{FF2B5EF4-FFF2-40B4-BE49-F238E27FC236}">
              <a16:creationId xmlns:a16="http://schemas.microsoft.com/office/drawing/2014/main" id="{00000000-0008-0000-0A00-000081070000}"/>
            </a:ext>
          </a:extLst>
        </xdr:cNvPr>
        <xdr:cNvSpPr/>
      </xdr:nvSpPr>
      <xdr:spPr>
        <a:xfrm>
          <a:off x="3528695" y="43270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256</xdr:row>
      <xdr:rowOff>78147</xdr:rowOff>
    </xdr:from>
    <xdr:to>
      <xdr:col>9</xdr:col>
      <xdr:colOff>0</xdr:colOff>
      <xdr:row>257</xdr:row>
      <xdr:rowOff>192447</xdr:rowOff>
    </xdr:to>
    <xdr:sp macro="" textlink="">
      <xdr:nvSpPr>
        <xdr:cNvPr id="1922" name="Isosceles Triangle 1921">
          <a:extLst>
            <a:ext uri="{FF2B5EF4-FFF2-40B4-BE49-F238E27FC236}">
              <a16:creationId xmlns:a16="http://schemas.microsoft.com/office/drawing/2014/main" id="{00000000-0008-0000-0A00-000082070000}"/>
            </a:ext>
          </a:extLst>
        </xdr:cNvPr>
        <xdr:cNvSpPr/>
      </xdr:nvSpPr>
      <xdr:spPr>
        <a:xfrm>
          <a:off x="4531995" y="43270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256</xdr:row>
      <xdr:rowOff>78147</xdr:rowOff>
    </xdr:from>
    <xdr:to>
      <xdr:col>11</xdr:col>
      <xdr:colOff>0</xdr:colOff>
      <xdr:row>258</xdr:row>
      <xdr:rowOff>5058</xdr:rowOff>
    </xdr:to>
    <xdr:sp macro="" textlink="">
      <xdr:nvSpPr>
        <xdr:cNvPr id="1923" name="Isosceles Triangle 1922">
          <a:extLst>
            <a:ext uri="{FF2B5EF4-FFF2-40B4-BE49-F238E27FC236}">
              <a16:creationId xmlns:a16="http://schemas.microsoft.com/office/drawing/2014/main" id="{00000000-0008-0000-0A00-000083070000}"/>
            </a:ext>
          </a:extLst>
        </xdr:cNvPr>
        <xdr:cNvSpPr/>
      </xdr:nvSpPr>
      <xdr:spPr>
        <a:xfrm>
          <a:off x="5535295" y="432708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256</xdr:row>
      <xdr:rowOff>78147</xdr:rowOff>
    </xdr:from>
    <xdr:to>
      <xdr:col>15</xdr:col>
      <xdr:colOff>0</xdr:colOff>
      <xdr:row>257</xdr:row>
      <xdr:rowOff>192447</xdr:rowOff>
    </xdr:to>
    <xdr:sp macro="" textlink="">
      <xdr:nvSpPr>
        <xdr:cNvPr id="1924" name="Isosceles Triangle 1923">
          <a:extLst>
            <a:ext uri="{FF2B5EF4-FFF2-40B4-BE49-F238E27FC236}">
              <a16:creationId xmlns:a16="http://schemas.microsoft.com/office/drawing/2014/main" id="{00000000-0008-0000-0A00-000084070000}"/>
            </a:ext>
          </a:extLst>
        </xdr:cNvPr>
        <xdr:cNvSpPr/>
      </xdr:nvSpPr>
      <xdr:spPr>
        <a:xfrm>
          <a:off x="7541895" y="43270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256</xdr:row>
      <xdr:rowOff>78147</xdr:rowOff>
    </xdr:from>
    <xdr:to>
      <xdr:col>17</xdr:col>
      <xdr:colOff>0</xdr:colOff>
      <xdr:row>257</xdr:row>
      <xdr:rowOff>192447</xdr:rowOff>
    </xdr:to>
    <xdr:sp macro="" textlink="">
      <xdr:nvSpPr>
        <xdr:cNvPr id="1925" name="Isosceles Triangle 1924">
          <a:extLst>
            <a:ext uri="{FF2B5EF4-FFF2-40B4-BE49-F238E27FC236}">
              <a16:creationId xmlns:a16="http://schemas.microsoft.com/office/drawing/2014/main" id="{00000000-0008-0000-0A00-000085070000}"/>
            </a:ext>
          </a:extLst>
        </xdr:cNvPr>
        <xdr:cNvSpPr/>
      </xdr:nvSpPr>
      <xdr:spPr>
        <a:xfrm>
          <a:off x="8545195" y="43270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256</xdr:row>
      <xdr:rowOff>78147</xdr:rowOff>
    </xdr:from>
    <xdr:to>
      <xdr:col>21</xdr:col>
      <xdr:colOff>0</xdr:colOff>
      <xdr:row>257</xdr:row>
      <xdr:rowOff>192447</xdr:rowOff>
    </xdr:to>
    <xdr:sp macro="" textlink="">
      <xdr:nvSpPr>
        <xdr:cNvPr id="1926" name="Isosceles Triangle 1925">
          <a:extLst>
            <a:ext uri="{FF2B5EF4-FFF2-40B4-BE49-F238E27FC236}">
              <a16:creationId xmlns:a16="http://schemas.microsoft.com/office/drawing/2014/main" id="{00000000-0008-0000-0A00-000086070000}"/>
            </a:ext>
          </a:extLst>
        </xdr:cNvPr>
        <xdr:cNvSpPr/>
      </xdr:nvSpPr>
      <xdr:spPr>
        <a:xfrm>
          <a:off x="10551795" y="43270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256</xdr:row>
      <xdr:rowOff>78147</xdr:rowOff>
    </xdr:from>
    <xdr:to>
      <xdr:col>3</xdr:col>
      <xdr:colOff>0</xdr:colOff>
      <xdr:row>257</xdr:row>
      <xdr:rowOff>192447</xdr:rowOff>
    </xdr:to>
    <xdr:sp macro="" textlink="">
      <xdr:nvSpPr>
        <xdr:cNvPr id="1927" name="Isosceles Triangle 1926">
          <a:extLst>
            <a:ext uri="{FF2B5EF4-FFF2-40B4-BE49-F238E27FC236}">
              <a16:creationId xmlns:a16="http://schemas.microsoft.com/office/drawing/2014/main" id="{00000000-0008-0000-0A00-000087070000}"/>
            </a:ext>
          </a:extLst>
        </xdr:cNvPr>
        <xdr:cNvSpPr/>
      </xdr:nvSpPr>
      <xdr:spPr>
        <a:xfrm>
          <a:off x="1287145" y="432708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256</xdr:row>
      <xdr:rowOff>78147</xdr:rowOff>
    </xdr:from>
    <xdr:to>
      <xdr:col>5</xdr:col>
      <xdr:colOff>0</xdr:colOff>
      <xdr:row>257</xdr:row>
      <xdr:rowOff>192447</xdr:rowOff>
    </xdr:to>
    <xdr:sp macro="" textlink="">
      <xdr:nvSpPr>
        <xdr:cNvPr id="1928" name="Isosceles Triangle 1927">
          <a:extLst>
            <a:ext uri="{FF2B5EF4-FFF2-40B4-BE49-F238E27FC236}">
              <a16:creationId xmlns:a16="http://schemas.microsoft.com/office/drawing/2014/main" id="{00000000-0008-0000-0A00-000088070000}"/>
            </a:ext>
          </a:extLst>
        </xdr:cNvPr>
        <xdr:cNvSpPr/>
      </xdr:nvSpPr>
      <xdr:spPr>
        <a:xfrm>
          <a:off x="2525395" y="43270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256</xdr:row>
      <xdr:rowOff>78147</xdr:rowOff>
    </xdr:from>
    <xdr:to>
      <xdr:col>3</xdr:col>
      <xdr:colOff>0</xdr:colOff>
      <xdr:row>257</xdr:row>
      <xdr:rowOff>192447</xdr:rowOff>
    </xdr:to>
    <xdr:sp macro="" textlink="">
      <xdr:nvSpPr>
        <xdr:cNvPr id="1929" name="Isosceles Triangle 1928">
          <a:extLst>
            <a:ext uri="{FF2B5EF4-FFF2-40B4-BE49-F238E27FC236}">
              <a16:creationId xmlns:a16="http://schemas.microsoft.com/office/drawing/2014/main" id="{00000000-0008-0000-0A00-000089070000}"/>
            </a:ext>
          </a:extLst>
        </xdr:cNvPr>
        <xdr:cNvSpPr/>
      </xdr:nvSpPr>
      <xdr:spPr>
        <a:xfrm>
          <a:off x="1287145" y="43270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256</xdr:row>
      <xdr:rowOff>78147</xdr:rowOff>
    </xdr:from>
    <xdr:to>
      <xdr:col>19</xdr:col>
      <xdr:colOff>0</xdr:colOff>
      <xdr:row>257</xdr:row>
      <xdr:rowOff>192447</xdr:rowOff>
    </xdr:to>
    <xdr:sp macro="" textlink="">
      <xdr:nvSpPr>
        <xdr:cNvPr id="1930" name="Isosceles Triangle 1929">
          <a:extLst>
            <a:ext uri="{FF2B5EF4-FFF2-40B4-BE49-F238E27FC236}">
              <a16:creationId xmlns:a16="http://schemas.microsoft.com/office/drawing/2014/main" id="{00000000-0008-0000-0A00-00008A070000}"/>
            </a:ext>
          </a:extLst>
        </xdr:cNvPr>
        <xdr:cNvSpPr/>
      </xdr:nvSpPr>
      <xdr:spPr>
        <a:xfrm>
          <a:off x="9548495" y="43270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264</xdr:row>
      <xdr:rowOff>78147</xdr:rowOff>
    </xdr:from>
    <xdr:to>
      <xdr:col>3</xdr:col>
      <xdr:colOff>0</xdr:colOff>
      <xdr:row>265</xdr:row>
      <xdr:rowOff>192447</xdr:rowOff>
    </xdr:to>
    <xdr:sp macro="" textlink="">
      <xdr:nvSpPr>
        <xdr:cNvPr id="1931" name="Isosceles Triangle 1930">
          <a:extLst>
            <a:ext uri="{FF2B5EF4-FFF2-40B4-BE49-F238E27FC236}">
              <a16:creationId xmlns:a16="http://schemas.microsoft.com/office/drawing/2014/main" id="{00000000-0008-0000-0A00-00008B070000}"/>
            </a:ext>
          </a:extLst>
        </xdr:cNvPr>
        <xdr:cNvSpPr/>
      </xdr:nvSpPr>
      <xdr:spPr>
        <a:xfrm>
          <a:off x="1287145" y="446170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264</xdr:row>
      <xdr:rowOff>78147</xdr:rowOff>
    </xdr:from>
    <xdr:to>
      <xdr:col>7</xdr:col>
      <xdr:colOff>0</xdr:colOff>
      <xdr:row>266</xdr:row>
      <xdr:rowOff>5057</xdr:rowOff>
    </xdr:to>
    <xdr:sp macro="" textlink="">
      <xdr:nvSpPr>
        <xdr:cNvPr id="1932" name="Isosceles Triangle 1931">
          <a:extLst>
            <a:ext uri="{FF2B5EF4-FFF2-40B4-BE49-F238E27FC236}">
              <a16:creationId xmlns:a16="http://schemas.microsoft.com/office/drawing/2014/main" id="{00000000-0008-0000-0A00-00008C070000}"/>
            </a:ext>
          </a:extLst>
        </xdr:cNvPr>
        <xdr:cNvSpPr/>
      </xdr:nvSpPr>
      <xdr:spPr>
        <a:xfrm>
          <a:off x="3528695" y="446170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264</xdr:row>
      <xdr:rowOff>78147</xdr:rowOff>
    </xdr:from>
    <xdr:to>
      <xdr:col>9</xdr:col>
      <xdr:colOff>0</xdr:colOff>
      <xdr:row>266</xdr:row>
      <xdr:rowOff>5057</xdr:rowOff>
    </xdr:to>
    <xdr:sp macro="" textlink="">
      <xdr:nvSpPr>
        <xdr:cNvPr id="1933" name="Isosceles Triangle 1932">
          <a:extLst>
            <a:ext uri="{FF2B5EF4-FFF2-40B4-BE49-F238E27FC236}">
              <a16:creationId xmlns:a16="http://schemas.microsoft.com/office/drawing/2014/main" id="{00000000-0008-0000-0A00-00008D070000}"/>
            </a:ext>
          </a:extLst>
        </xdr:cNvPr>
        <xdr:cNvSpPr/>
      </xdr:nvSpPr>
      <xdr:spPr>
        <a:xfrm>
          <a:off x="4531995" y="446170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264</xdr:row>
      <xdr:rowOff>78147</xdr:rowOff>
    </xdr:from>
    <xdr:to>
      <xdr:col>11</xdr:col>
      <xdr:colOff>0</xdr:colOff>
      <xdr:row>265</xdr:row>
      <xdr:rowOff>192447</xdr:rowOff>
    </xdr:to>
    <xdr:sp macro="" textlink="">
      <xdr:nvSpPr>
        <xdr:cNvPr id="1934" name="Isosceles Triangle 1933">
          <a:extLst>
            <a:ext uri="{FF2B5EF4-FFF2-40B4-BE49-F238E27FC236}">
              <a16:creationId xmlns:a16="http://schemas.microsoft.com/office/drawing/2014/main" id="{00000000-0008-0000-0A00-00008E070000}"/>
            </a:ext>
          </a:extLst>
        </xdr:cNvPr>
        <xdr:cNvSpPr/>
      </xdr:nvSpPr>
      <xdr:spPr>
        <a:xfrm>
          <a:off x="5535295" y="44617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264</xdr:row>
      <xdr:rowOff>78147</xdr:rowOff>
    </xdr:from>
    <xdr:to>
      <xdr:col>13</xdr:col>
      <xdr:colOff>0</xdr:colOff>
      <xdr:row>266</xdr:row>
      <xdr:rowOff>5057</xdr:rowOff>
    </xdr:to>
    <xdr:sp macro="" textlink="">
      <xdr:nvSpPr>
        <xdr:cNvPr id="1935" name="Isosceles Triangle 1934">
          <a:extLst>
            <a:ext uri="{FF2B5EF4-FFF2-40B4-BE49-F238E27FC236}">
              <a16:creationId xmlns:a16="http://schemas.microsoft.com/office/drawing/2014/main" id="{00000000-0008-0000-0A00-00008F070000}"/>
            </a:ext>
          </a:extLst>
        </xdr:cNvPr>
        <xdr:cNvSpPr/>
      </xdr:nvSpPr>
      <xdr:spPr>
        <a:xfrm>
          <a:off x="6538595" y="446170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264</xdr:row>
      <xdr:rowOff>78147</xdr:rowOff>
    </xdr:from>
    <xdr:to>
      <xdr:col>15</xdr:col>
      <xdr:colOff>0</xdr:colOff>
      <xdr:row>265</xdr:row>
      <xdr:rowOff>192447</xdr:rowOff>
    </xdr:to>
    <xdr:sp macro="" textlink="">
      <xdr:nvSpPr>
        <xdr:cNvPr id="1936" name="Isosceles Triangle 1935">
          <a:extLst>
            <a:ext uri="{FF2B5EF4-FFF2-40B4-BE49-F238E27FC236}">
              <a16:creationId xmlns:a16="http://schemas.microsoft.com/office/drawing/2014/main" id="{00000000-0008-0000-0A00-000090070000}"/>
            </a:ext>
          </a:extLst>
        </xdr:cNvPr>
        <xdr:cNvSpPr/>
      </xdr:nvSpPr>
      <xdr:spPr>
        <a:xfrm>
          <a:off x="7541895" y="44617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264</xdr:row>
      <xdr:rowOff>78147</xdr:rowOff>
    </xdr:from>
    <xdr:to>
      <xdr:col>17</xdr:col>
      <xdr:colOff>0</xdr:colOff>
      <xdr:row>265</xdr:row>
      <xdr:rowOff>192447</xdr:rowOff>
    </xdr:to>
    <xdr:sp macro="" textlink="">
      <xdr:nvSpPr>
        <xdr:cNvPr id="1937" name="Isosceles Triangle 1936">
          <a:extLst>
            <a:ext uri="{FF2B5EF4-FFF2-40B4-BE49-F238E27FC236}">
              <a16:creationId xmlns:a16="http://schemas.microsoft.com/office/drawing/2014/main" id="{00000000-0008-0000-0A00-000091070000}"/>
            </a:ext>
          </a:extLst>
        </xdr:cNvPr>
        <xdr:cNvSpPr/>
      </xdr:nvSpPr>
      <xdr:spPr>
        <a:xfrm>
          <a:off x="8545195" y="446170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264</xdr:row>
      <xdr:rowOff>78147</xdr:rowOff>
    </xdr:from>
    <xdr:to>
      <xdr:col>19</xdr:col>
      <xdr:colOff>0</xdr:colOff>
      <xdr:row>265</xdr:row>
      <xdr:rowOff>192447</xdr:rowOff>
    </xdr:to>
    <xdr:sp macro="" textlink="">
      <xdr:nvSpPr>
        <xdr:cNvPr id="1938" name="Isosceles Triangle 1937">
          <a:extLst>
            <a:ext uri="{FF2B5EF4-FFF2-40B4-BE49-F238E27FC236}">
              <a16:creationId xmlns:a16="http://schemas.microsoft.com/office/drawing/2014/main" id="{00000000-0008-0000-0A00-000092070000}"/>
            </a:ext>
          </a:extLst>
        </xdr:cNvPr>
        <xdr:cNvSpPr/>
      </xdr:nvSpPr>
      <xdr:spPr>
        <a:xfrm>
          <a:off x="9548495" y="44617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264</xdr:row>
      <xdr:rowOff>78147</xdr:rowOff>
    </xdr:from>
    <xdr:to>
      <xdr:col>21</xdr:col>
      <xdr:colOff>0</xdr:colOff>
      <xdr:row>265</xdr:row>
      <xdr:rowOff>192447</xdr:rowOff>
    </xdr:to>
    <xdr:sp macro="" textlink="">
      <xdr:nvSpPr>
        <xdr:cNvPr id="1939" name="Isosceles Triangle 1938">
          <a:extLst>
            <a:ext uri="{FF2B5EF4-FFF2-40B4-BE49-F238E27FC236}">
              <a16:creationId xmlns:a16="http://schemas.microsoft.com/office/drawing/2014/main" id="{00000000-0008-0000-0A00-000093070000}"/>
            </a:ext>
          </a:extLst>
        </xdr:cNvPr>
        <xdr:cNvSpPr/>
      </xdr:nvSpPr>
      <xdr:spPr>
        <a:xfrm>
          <a:off x="10551795" y="44617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264</xdr:row>
      <xdr:rowOff>78147</xdr:rowOff>
    </xdr:from>
    <xdr:to>
      <xdr:col>5</xdr:col>
      <xdr:colOff>0</xdr:colOff>
      <xdr:row>265</xdr:row>
      <xdr:rowOff>192447</xdr:rowOff>
    </xdr:to>
    <xdr:sp macro="" textlink="">
      <xdr:nvSpPr>
        <xdr:cNvPr id="1940" name="Isosceles Triangle 1939">
          <a:extLst>
            <a:ext uri="{FF2B5EF4-FFF2-40B4-BE49-F238E27FC236}">
              <a16:creationId xmlns:a16="http://schemas.microsoft.com/office/drawing/2014/main" id="{00000000-0008-0000-0A00-000094070000}"/>
            </a:ext>
          </a:extLst>
        </xdr:cNvPr>
        <xdr:cNvSpPr/>
      </xdr:nvSpPr>
      <xdr:spPr>
        <a:xfrm>
          <a:off x="2525395" y="44617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264</xdr:row>
      <xdr:rowOff>78147</xdr:rowOff>
    </xdr:from>
    <xdr:to>
      <xdr:col>3</xdr:col>
      <xdr:colOff>0</xdr:colOff>
      <xdr:row>265</xdr:row>
      <xdr:rowOff>192447</xdr:rowOff>
    </xdr:to>
    <xdr:sp macro="" textlink="">
      <xdr:nvSpPr>
        <xdr:cNvPr id="1941" name="Isosceles Triangle 1940">
          <a:extLst>
            <a:ext uri="{FF2B5EF4-FFF2-40B4-BE49-F238E27FC236}">
              <a16:creationId xmlns:a16="http://schemas.microsoft.com/office/drawing/2014/main" id="{00000000-0008-0000-0A00-000095070000}"/>
            </a:ext>
          </a:extLst>
        </xdr:cNvPr>
        <xdr:cNvSpPr/>
      </xdr:nvSpPr>
      <xdr:spPr>
        <a:xfrm>
          <a:off x="1287145" y="44617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264</xdr:row>
      <xdr:rowOff>78147</xdr:rowOff>
    </xdr:from>
    <xdr:to>
      <xdr:col>17</xdr:col>
      <xdr:colOff>0</xdr:colOff>
      <xdr:row>265</xdr:row>
      <xdr:rowOff>192447</xdr:rowOff>
    </xdr:to>
    <xdr:sp macro="" textlink="">
      <xdr:nvSpPr>
        <xdr:cNvPr id="1942" name="Isosceles Triangle 1941">
          <a:extLst>
            <a:ext uri="{FF2B5EF4-FFF2-40B4-BE49-F238E27FC236}">
              <a16:creationId xmlns:a16="http://schemas.microsoft.com/office/drawing/2014/main" id="{00000000-0008-0000-0A00-000096070000}"/>
            </a:ext>
          </a:extLst>
        </xdr:cNvPr>
        <xdr:cNvSpPr/>
      </xdr:nvSpPr>
      <xdr:spPr>
        <a:xfrm>
          <a:off x="8545195" y="44617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264</xdr:row>
      <xdr:rowOff>78147</xdr:rowOff>
    </xdr:from>
    <xdr:to>
      <xdr:col>19</xdr:col>
      <xdr:colOff>0</xdr:colOff>
      <xdr:row>265</xdr:row>
      <xdr:rowOff>192447</xdr:rowOff>
    </xdr:to>
    <xdr:sp macro="" textlink="">
      <xdr:nvSpPr>
        <xdr:cNvPr id="1943" name="Isosceles Triangle 1942">
          <a:extLst>
            <a:ext uri="{FF2B5EF4-FFF2-40B4-BE49-F238E27FC236}">
              <a16:creationId xmlns:a16="http://schemas.microsoft.com/office/drawing/2014/main" id="{00000000-0008-0000-0A00-000097070000}"/>
            </a:ext>
          </a:extLst>
        </xdr:cNvPr>
        <xdr:cNvSpPr/>
      </xdr:nvSpPr>
      <xdr:spPr>
        <a:xfrm>
          <a:off x="9548495" y="44617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256</xdr:row>
      <xdr:rowOff>64796</xdr:rowOff>
    </xdr:from>
    <xdr:to>
      <xdr:col>13</xdr:col>
      <xdr:colOff>1909</xdr:colOff>
      <xdr:row>257</xdr:row>
      <xdr:rowOff>153696</xdr:rowOff>
    </xdr:to>
    <xdr:sp macro="" textlink="">
      <xdr:nvSpPr>
        <xdr:cNvPr id="1944" name="Isosceles Triangle 1943">
          <a:extLst>
            <a:ext uri="{FF2B5EF4-FFF2-40B4-BE49-F238E27FC236}">
              <a16:creationId xmlns:a16="http://schemas.microsoft.com/office/drawing/2014/main" id="{00000000-0008-0000-0A00-000098070000}"/>
            </a:ext>
          </a:extLst>
        </xdr:cNvPr>
        <xdr:cNvSpPr/>
      </xdr:nvSpPr>
      <xdr:spPr>
        <a:xfrm>
          <a:off x="6540500" y="4325747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272</xdr:row>
      <xdr:rowOff>78147</xdr:rowOff>
    </xdr:from>
    <xdr:to>
      <xdr:col>3</xdr:col>
      <xdr:colOff>0</xdr:colOff>
      <xdr:row>273</xdr:row>
      <xdr:rowOff>192447</xdr:rowOff>
    </xdr:to>
    <xdr:sp macro="" textlink="">
      <xdr:nvSpPr>
        <xdr:cNvPr id="1945" name="Isosceles Triangle 1944">
          <a:extLst>
            <a:ext uri="{FF2B5EF4-FFF2-40B4-BE49-F238E27FC236}">
              <a16:creationId xmlns:a16="http://schemas.microsoft.com/office/drawing/2014/main" id="{00000000-0008-0000-0A00-000099070000}"/>
            </a:ext>
          </a:extLst>
        </xdr:cNvPr>
        <xdr:cNvSpPr/>
      </xdr:nvSpPr>
      <xdr:spPr>
        <a:xfrm>
          <a:off x="1287145" y="459822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272</xdr:row>
      <xdr:rowOff>78147</xdr:rowOff>
    </xdr:from>
    <xdr:to>
      <xdr:col>5</xdr:col>
      <xdr:colOff>0</xdr:colOff>
      <xdr:row>273</xdr:row>
      <xdr:rowOff>192447</xdr:rowOff>
    </xdr:to>
    <xdr:sp macro="" textlink="">
      <xdr:nvSpPr>
        <xdr:cNvPr id="1946" name="Isosceles Triangle 1945">
          <a:extLst>
            <a:ext uri="{FF2B5EF4-FFF2-40B4-BE49-F238E27FC236}">
              <a16:creationId xmlns:a16="http://schemas.microsoft.com/office/drawing/2014/main" id="{00000000-0008-0000-0A00-00009A070000}"/>
            </a:ext>
          </a:extLst>
        </xdr:cNvPr>
        <xdr:cNvSpPr/>
      </xdr:nvSpPr>
      <xdr:spPr>
        <a:xfrm>
          <a:off x="2525395" y="459822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272</xdr:row>
      <xdr:rowOff>78147</xdr:rowOff>
    </xdr:from>
    <xdr:to>
      <xdr:col>7</xdr:col>
      <xdr:colOff>0</xdr:colOff>
      <xdr:row>273</xdr:row>
      <xdr:rowOff>192447</xdr:rowOff>
    </xdr:to>
    <xdr:sp macro="" textlink="">
      <xdr:nvSpPr>
        <xdr:cNvPr id="1947" name="Isosceles Triangle 1946">
          <a:extLst>
            <a:ext uri="{FF2B5EF4-FFF2-40B4-BE49-F238E27FC236}">
              <a16:creationId xmlns:a16="http://schemas.microsoft.com/office/drawing/2014/main" id="{00000000-0008-0000-0A00-00009B070000}"/>
            </a:ext>
          </a:extLst>
        </xdr:cNvPr>
        <xdr:cNvSpPr/>
      </xdr:nvSpPr>
      <xdr:spPr>
        <a:xfrm>
          <a:off x="3528695" y="45982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272</xdr:row>
      <xdr:rowOff>78147</xdr:rowOff>
    </xdr:from>
    <xdr:to>
      <xdr:col>9</xdr:col>
      <xdr:colOff>0</xdr:colOff>
      <xdr:row>273</xdr:row>
      <xdr:rowOff>192447</xdr:rowOff>
    </xdr:to>
    <xdr:sp macro="" textlink="">
      <xdr:nvSpPr>
        <xdr:cNvPr id="1948" name="Isosceles Triangle 1947">
          <a:extLst>
            <a:ext uri="{FF2B5EF4-FFF2-40B4-BE49-F238E27FC236}">
              <a16:creationId xmlns:a16="http://schemas.microsoft.com/office/drawing/2014/main" id="{00000000-0008-0000-0A00-00009C070000}"/>
            </a:ext>
          </a:extLst>
        </xdr:cNvPr>
        <xdr:cNvSpPr/>
      </xdr:nvSpPr>
      <xdr:spPr>
        <a:xfrm>
          <a:off x="4531995" y="45982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272</xdr:row>
      <xdr:rowOff>78147</xdr:rowOff>
    </xdr:from>
    <xdr:to>
      <xdr:col>11</xdr:col>
      <xdr:colOff>0</xdr:colOff>
      <xdr:row>274</xdr:row>
      <xdr:rowOff>5058</xdr:rowOff>
    </xdr:to>
    <xdr:sp macro="" textlink="">
      <xdr:nvSpPr>
        <xdr:cNvPr id="1949" name="Isosceles Triangle 1948">
          <a:extLst>
            <a:ext uri="{FF2B5EF4-FFF2-40B4-BE49-F238E27FC236}">
              <a16:creationId xmlns:a16="http://schemas.microsoft.com/office/drawing/2014/main" id="{00000000-0008-0000-0A00-00009D070000}"/>
            </a:ext>
          </a:extLst>
        </xdr:cNvPr>
        <xdr:cNvSpPr/>
      </xdr:nvSpPr>
      <xdr:spPr>
        <a:xfrm>
          <a:off x="5535295" y="459822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272</xdr:row>
      <xdr:rowOff>78147</xdr:rowOff>
    </xdr:from>
    <xdr:to>
      <xdr:col>15</xdr:col>
      <xdr:colOff>0</xdr:colOff>
      <xdr:row>273</xdr:row>
      <xdr:rowOff>192447</xdr:rowOff>
    </xdr:to>
    <xdr:sp macro="" textlink="">
      <xdr:nvSpPr>
        <xdr:cNvPr id="1950" name="Isosceles Triangle 1949">
          <a:extLst>
            <a:ext uri="{FF2B5EF4-FFF2-40B4-BE49-F238E27FC236}">
              <a16:creationId xmlns:a16="http://schemas.microsoft.com/office/drawing/2014/main" id="{00000000-0008-0000-0A00-00009E070000}"/>
            </a:ext>
          </a:extLst>
        </xdr:cNvPr>
        <xdr:cNvSpPr/>
      </xdr:nvSpPr>
      <xdr:spPr>
        <a:xfrm>
          <a:off x="7541895" y="45982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272</xdr:row>
      <xdr:rowOff>78147</xdr:rowOff>
    </xdr:from>
    <xdr:to>
      <xdr:col>17</xdr:col>
      <xdr:colOff>0</xdr:colOff>
      <xdr:row>273</xdr:row>
      <xdr:rowOff>192447</xdr:rowOff>
    </xdr:to>
    <xdr:sp macro="" textlink="">
      <xdr:nvSpPr>
        <xdr:cNvPr id="1951" name="Isosceles Triangle 1950">
          <a:extLst>
            <a:ext uri="{FF2B5EF4-FFF2-40B4-BE49-F238E27FC236}">
              <a16:creationId xmlns:a16="http://schemas.microsoft.com/office/drawing/2014/main" id="{00000000-0008-0000-0A00-00009F070000}"/>
            </a:ext>
          </a:extLst>
        </xdr:cNvPr>
        <xdr:cNvSpPr/>
      </xdr:nvSpPr>
      <xdr:spPr>
        <a:xfrm>
          <a:off x="8545195" y="45982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272</xdr:row>
      <xdr:rowOff>78147</xdr:rowOff>
    </xdr:from>
    <xdr:to>
      <xdr:col>21</xdr:col>
      <xdr:colOff>0</xdr:colOff>
      <xdr:row>273</xdr:row>
      <xdr:rowOff>192447</xdr:rowOff>
    </xdr:to>
    <xdr:sp macro="" textlink="">
      <xdr:nvSpPr>
        <xdr:cNvPr id="1952" name="Isosceles Triangle 1951">
          <a:extLst>
            <a:ext uri="{FF2B5EF4-FFF2-40B4-BE49-F238E27FC236}">
              <a16:creationId xmlns:a16="http://schemas.microsoft.com/office/drawing/2014/main" id="{00000000-0008-0000-0A00-0000A0070000}"/>
            </a:ext>
          </a:extLst>
        </xdr:cNvPr>
        <xdr:cNvSpPr/>
      </xdr:nvSpPr>
      <xdr:spPr>
        <a:xfrm>
          <a:off x="10551795" y="45982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272</xdr:row>
      <xdr:rowOff>78147</xdr:rowOff>
    </xdr:from>
    <xdr:to>
      <xdr:col>3</xdr:col>
      <xdr:colOff>0</xdr:colOff>
      <xdr:row>273</xdr:row>
      <xdr:rowOff>192447</xdr:rowOff>
    </xdr:to>
    <xdr:sp macro="" textlink="">
      <xdr:nvSpPr>
        <xdr:cNvPr id="1953" name="Isosceles Triangle 1952">
          <a:extLst>
            <a:ext uri="{FF2B5EF4-FFF2-40B4-BE49-F238E27FC236}">
              <a16:creationId xmlns:a16="http://schemas.microsoft.com/office/drawing/2014/main" id="{00000000-0008-0000-0A00-0000A1070000}"/>
            </a:ext>
          </a:extLst>
        </xdr:cNvPr>
        <xdr:cNvSpPr/>
      </xdr:nvSpPr>
      <xdr:spPr>
        <a:xfrm>
          <a:off x="1287145" y="459822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272</xdr:row>
      <xdr:rowOff>78147</xdr:rowOff>
    </xdr:from>
    <xdr:to>
      <xdr:col>5</xdr:col>
      <xdr:colOff>0</xdr:colOff>
      <xdr:row>273</xdr:row>
      <xdr:rowOff>192447</xdr:rowOff>
    </xdr:to>
    <xdr:sp macro="" textlink="">
      <xdr:nvSpPr>
        <xdr:cNvPr id="1954" name="Isosceles Triangle 1953">
          <a:extLst>
            <a:ext uri="{FF2B5EF4-FFF2-40B4-BE49-F238E27FC236}">
              <a16:creationId xmlns:a16="http://schemas.microsoft.com/office/drawing/2014/main" id="{00000000-0008-0000-0A00-0000A2070000}"/>
            </a:ext>
          </a:extLst>
        </xdr:cNvPr>
        <xdr:cNvSpPr/>
      </xdr:nvSpPr>
      <xdr:spPr>
        <a:xfrm>
          <a:off x="2525395" y="45982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272</xdr:row>
      <xdr:rowOff>78147</xdr:rowOff>
    </xdr:from>
    <xdr:to>
      <xdr:col>3</xdr:col>
      <xdr:colOff>0</xdr:colOff>
      <xdr:row>273</xdr:row>
      <xdr:rowOff>192447</xdr:rowOff>
    </xdr:to>
    <xdr:sp macro="" textlink="">
      <xdr:nvSpPr>
        <xdr:cNvPr id="1955" name="Isosceles Triangle 1954">
          <a:extLst>
            <a:ext uri="{FF2B5EF4-FFF2-40B4-BE49-F238E27FC236}">
              <a16:creationId xmlns:a16="http://schemas.microsoft.com/office/drawing/2014/main" id="{00000000-0008-0000-0A00-0000A3070000}"/>
            </a:ext>
          </a:extLst>
        </xdr:cNvPr>
        <xdr:cNvSpPr/>
      </xdr:nvSpPr>
      <xdr:spPr>
        <a:xfrm>
          <a:off x="1287145" y="45982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272</xdr:row>
      <xdr:rowOff>78147</xdr:rowOff>
    </xdr:from>
    <xdr:to>
      <xdr:col>19</xdr:col>
      <xdr:colOff>0</xdr:colOff>
      <xdr:row>273</xdr:row>
      <xdr:rowOff>192447</xdr:rowOff>
    </xdr:to>
    <xdr:sp macro="" textlink="">
      <xdr:nvSpPr>
        <xdr:cNvPr id="1956" name="Isosceles Triangle 1955">
          <a:extLst>
            <a:ext uri="{FF2B5EF4-FFF2-40B4-BE49-F238E27FC236}">
              <a16:creationId xmlns:a16="http://schemas.microsoft.com/office/drawing/2014/main" id="{00000000-0008-0000-0A00-0000A4070000}"/>
            </a:ext>
          </a:extLst>
        </xdr:cNvPr>
        <xdr:cNvSpPr/>
      </xdr:nvSpPr>
      <xdr:spPr>
        <a:xfrm>
          <a:off x="9548495" y="45982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272</xdr:row>
      <xdr:rowOff>64796</xdr:rowOff>
    </xdr:from>
    <xdr:to>
      <xdr:col>13</xdr:col>
      <xdr:colOff>1909</xdr:colOff>
      <xdr:row>273</xdr:row>
      <xdr:rowOff>153696</xdr:rowOff>
    </xdr:to>
    <xdr:sp macro="" textlink="">
      <xdr:nvSpPr>
        <xdr:cNvPr id="1957" name="Isosceles Triangle 1956">
          <a:extLst>
            <a:ext uri="{FF2B5EF4-FFF2-40B4-BE49-F238E27FC236}">
              <a16:creationId xmlns:a16="http://schemas.microsoft.com/office/drawing/2014/main" id="{00000000-0008-0000-0A00-0000A5070000}"/>
            </a:ext>
          </a:extLst>
        </xdr:cNvPr>
        <xdr:cNvSpPr/>
      </xdr:nvSpPr>
      <xdr:spPr>
        <a:xfrm>
          <a:off x="6540500" y="4596892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252704</xdr:colOff>
      <xdr:row>192</xdr:row>
      <xdr:rowOff>58317</xdr:rowOff>
    </xdr:from>
    <xdr:to>
      <xdr:col>17</xdr:col>
      <xdr:colOff>466530</xdr:colOff>
      <xdr:row>194</xdr:row>
      <xdr:rowOff>6480</xdr:rowOff>
    </xdr:to>
    <xdr:sp macro="" textlink="">
      <xdr:nvSpPr>
        <xdr:cNvPr id="1958" name="Flowchart: Predefined Process 1957">
          <a:extLst>
            <a:ext uri="{FF2B5EF4-FFF2-40B4-BE49-F238E27FC236}">
              <a16:creationId xmlns:a16="http://schemas.microsoft.com/office/drawing/2014/main" id="{00000000-0008-0000-0A00-0000A6070000}"/>
            </a:ext>
          </a:extLst>
        </xdr:cNvPr>
        <xdr:cNvSpPr/>
      </xdr:nvSpPr>
      <xdr:spPr>
        <a:xfrm>
          <a:off x="9294495" y="32436435"/>
          <a:ext cx="213995" cy="3009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3</a:t>
          </a:r>
        </a:p>
      </xdr:txBody>
    </xdr:sp>
    <xdr:clientData/>
  </xdr:twoCellAnchor>
  <xdr:twoCellAnchor>
    <xdr:from>
      <xdr:col>19</xdr:col>
      <xdr:colOff>246224</xdr:colOff>
      <xdr:row>192</xdr:row>
      <xdr:rowOff>103674</xdr:rowOff>
    </xdr:from>
    <xdr:to>
      <xdr:col>19</xdr:col>
      <xdr:colOff>460050</xdr:colOff>
      <xdr:row>194</xdr:row>
      <xdr:rowOff>51837</xdr:rowOff>
    </xdr:to>
    <xdr:sp macro="" textlink="">
      <xdr:nvSpPr>
        <xdr:cNvPr id="1959" name="Flowchart: Predefined Process 1958">
          <a:extLst>
            <a:ext uri="{FF2B5EF4-FFF2-40B4-BE49-F238E27FC236}">
              <a16:creationId xmlns:a16="http://schemas.microsoft.com/office/drawing/2014/main" id="{00000000-0008-0000-0A00-0000A7070000}"/>
            </a:ext>
          </a:extLst>
        </xdr:cNvPr>
        <xdr:cNvSpPr/>
      </xdr:nvSpPr>
      <xdr:spPr>
        <a:xfrm>
          <a:off x="10291445" y="32482155"/>
          <a:ext cx="213995" cy="30035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2</a:t>
          </a:r>
        </a:p>
      </xdr:txBody>
    </xdr:sp>
    <xdr:clientData/>
  </xdr:twoCellAnchor>
  <xdr:twoCellAnchor>
    <xdr:from>
      <xdr:col>21</xdr:col>
      <xdr:colOff>220306</xdr:colOff>
      <xdr:row>192</xdr:row>
      <xdr:rowOff>0</xdr:rowOff>
    </xdr:from>
    <xdr:to>
      <xdr:col>21</xdr:col>
      <xdr:colOff>434132</xdr:colOff>
      <xdr:row>193</xdr:row>
      <xdr:rowOff>116632</xdr:rowOff>
    </xdr:to>
    <xdr:sp macro="" textlink="">
      <xdr:nvSpPr>
        <xdr:cNvPr id="1960" name="Flowchart: Predefined Process 1959">
          <a:extLst>
            <a:ext uri="{FF2B5EF4-FFF2-40B4-BE49-F238E27FC236}">
              <a16:creationId xmlns:a16="http://schemas.microsoft.com/office/drawing/2014/main" id="{00000000-0008-0000-0A00-0000A8070000}"/>
            </a:ext>
          </a:extLst>
        </xdr:cNvPr>
        <xdr:cNvSpPr/>
      </xdr:nvSpPr>
      <xdr:spPr>
        <a:xfrm>
          <a:off x="11268710" y="32378650"/>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2</a:t>
          </a:r>
        </a:p>
      </xdr:txBody>
    </xdr:sp>
    <xdr:clientData/>
  </xdr:twoCellAnchor>
  <xdr:twoCellAnchor>
    <xdr:from>
      <xdr:col>17</xdr:col>
      <xdr:colOff>311020</xdr:colOff>
      <xdr:row>200</xdr:row>
      <xdr:rowOff>12959</xdr:rowOff>
    </xdr:from>
    <xdr:to>
      <xdr:col>17</xdr:col>
      <xdr:colOff>440612</xdr:colOff>
      <xdr:row>201</xdr:row>
      <xdr:rowOff>6479</xdr:rowOff>
    </xdr:to>
    <xdr:sp macro="" textlink="">
      <xdr:nvSpPr>
        <xdr:cNvPr id="1961" name="Flowchart: Magnetic Disk 1960">
          <a:extLst>
            <a:ext uri="{FF2B5EF4-FFF2-40B4-BE49-F238E27FC236}">
              <a16:creationId xmlns:a16="http://schemas.microsoft.com/office/drawing/2014/main" id="{00000000-0008-0000-0A00-0000A9070000}"/>
            </a:ext>
          </a:extLst>
        </xdr:cNvPr>
        <xdr:cNvSpPr/>
      </xdr:nvSpPr>
      <xdr:spPr>
        <a:xfrm>
          <a:off x="9352915" y="33750250"/>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7</xdr:col>
      <xdr:colOff>259184</xdr:colOff>
      <xdr:row>200</xdr:row>
      <xdr:rowOff>58316</xdr:rowOff>
    </xdr:from>
    <xdr:to>
      <xdr:col>7</xdr:col>
      <xdr:colOff>473010</xdr:colOff>
      <xdr:row>202</xdr:row>
      <xdr:rowOff>6479</xdr:rowOff>
    </xdr:to>
    <xdr:sp macro="" textlink="">
      <xdr:nvSpPr>
        <xdr:cNvPr id="1962" name="Flowchart: Predefined Process 1961">
          <a:extLst>
            <a:ext uri="{FF2B5EF4-FFF2-40B4-BE49-F238E27FC236}">
              <a16:creationId xmlns:a16="http://schemas.microsoft.com/office/drawing/2014/main" id="{00000000-0008-0000-0A00-0000AA070000}"/>
            </a:ext>
          </a:extLst>
        </xdr:cNvPr>
        <xdr:cNvSpPr/>
      </xdr:nvSpPr>
      <xdr:spPr>
        <a:xfrm>
          <a:off x="4284980" y="33795335"/>
          <a:ext cx="213360" cy="3009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7</xdr:col>
      <xdr:colOff>64796</xdr:colOff>
      <xdr:row>201</xdr:row>
      <xdr:rowOff>45357</xdr:rowOff>
    </xdr:from>
    <xdr:to>
      <xdr:col>7</xdr:col>
      <xdr:colOff>259182</xdr:colOff>
      <xdr:row>201</xdr:row>
      <xdr:rowOff>149029</xdr:rowOff>
    </xdr:to>
    <xdr:sp macro="" textlink="">
      <xdr:nvSpPr>
        <xdr:cNvPr id="1963" name="Flowchart: Decision 1962">
          <a:extLst>
            <a:ext uri="{FF2B5EF4-FFF2-40B4-BE49-F238E27FC236}">
              <a16:creationId xmlns:a16="http://schemas.microsoft.com/office/drawing/2014/main" id="{00000000-0008-0000-0A00-0000AB070000}"/>
            </a:ext>
          </a:extLst>
        </xdr:cNvPr>
        <xdr:cNvSpPr/>
      </xdr:nvSpPr>
      <xdr:spPr>
        <a:xfrm>
          <a:off x="4090670" y="33960435"/>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5</xdr:col>
      <xdr:colOff>356253</xdr:colOff>
      <xdr:row>209</xdr:row>
      <xdr:rowOff>20819</xdr:rowOff>
    </xdr:from>
    <xdr:to>
      <xdr:col>5</xdr:col>
      <xdr:colOff>622953</xdr:colOff>
      <xdr:row>210</xdr:row>
      <xdr:rowOff>165476</xdr:rowOff>
    </xdr:to>
    <xdr:sp macro="" textlink="">
      <xdr:nvSpPr>
        <xdr:cNvPr id="1964" name="Line 327">
          <a:extLst>
            <a:ext uri="{FF2B5EF4-FFF2-40B4-BE49-F238E27FC236}">
              <a16:creationId xmlns:a16="http://schemas.microsoft.com/office/drawing/2014/main" id="{00000000-0008-0000-0A00-0000AC070000}"/>
            </a:ext>
          </a:extLst>
        </xdr:cNvPr>
        <xdr:cNvSpPr>
          <a:spLocks noChangeShapeType="1"/>
        </xdr:cNvSpPr>
      </xdr:nvSpPr>
      <xdr:spPr>
        <a:xfrm flipH="1">
          <a:off x="3378835" y="35275520"/>
          <a:ext cx="145415" cy="32258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19</xdr:col>
      <xdr:colOff>291581</xdr:colOff>
      <xdr:row>209</xdr:row>
      <xdr:rowOff>58187</xdr:rowOff>
    </xdr:from>
    <xdr:to>
      <xdr:col>19</xdr:col>
      <xdr:colOff>460050</xdr:colOff>
      <xdr:row>210</xdr:row>
      <xdr:rowOff>45228</xdr:rowOff>
    </xdr:to>
    <xdr:sp macro="" textlink="">
      <xdr:nvSpPr>
        <xdr:cNvPr id="1965" name="Rectangle: Top Corners Snipped 1964">
          <a:extLst>
            <a:ext uri="{FF2B5EF4-FFF2-40B4-BE49-F238E27FC236}">
              <a16:creationId xmlns:a16="http://schemas.microsoft.com/office/drawing/2014/main" id="{00000000-0008-0000-0A00-0000AD070000}"/>
            </a:ext>
          </a:extLst>
        </xdr:cNvPr>
        <xdr:cNvSpPr/>
      </xdr:nvSpPr>
      <xdr:spPr>
        <a:xfrm>
          <a:off x="10337165" y="35312985"/>
          <a:ext cx="168275" cy="1651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17</xdr:col>
      <xdr:colOff>194388</xdr:colOff>
      <xdr:row>217</xdr:row>
      <xdr:rowOff>45357</xdr:rowOff>
    </xdr:from>
    <xdr:to>
      <xdr:col>17</xdr:col>
      <xdr:colOff>408214</xdr:colOff>
      <xdr:row>218</xdr:row>
      <xdr:rowOff>161989</xdr:rowOff>
    </xdr:to>
    <xdr:sp macro="" textlink="">
      <xdr:nvSpPr>
        <xdr:cNvPr id="1966" name="Flowchart: Predefined Process 1965">
          <a:extLst>
            <a:ext uri="{FF2B5EF4-FFF2-40B4-BE49-F238E27FC236}">
              <a16:creationId xmlns:a16="http://schemas.microsoft.com/office/drawing/2014/main" id="{00000000-0008-0000-0A00-0000AE070000}"/>
            </a:ext>
          </a:extLst>
        </xdr:cNvPr>
        <xdr:cNvSpPr/>
      </xdr:nvSpPr>
      <xdr:spPr>
        <a:xfrm>
          <a:off x="9236710" y="36659185"/>
          <a:ext cx="213360"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3</a:t>
          </a:r>
        </a:p>
      </xdr:txBody>
    </xdr:sp>
    <xdr:clientData/>
  </xdr:twoCellAnchor>
  <xdr:twoCellAnchor>
    <xdr:from>
      <xdr:col>2</xdr:col>
      <xdr:colOff>0</xdr:colOff>
      <xdr:row>162</xdr:row>
      <xdr:rowOff>36284</xdr:rowOff>
    </xdr:from>
    <xdr:to>
      <xdr:col>2</xdr:col>
      <xdr:colOff>494357</xdr:colOff>
      <xdr:row>163</xdr:row>
      <xdr:rowOff>125184</xdr:rowOff>
    </xdr:to>
    <xdr:sp macro="" textlink="">
      <xdr:nvSpPr>
        <xdr:cNvPr id="1967" name="Isosceles Triangle 1966">
          <a:extLst>
            <a:ext uri="{FF2B5EF4-FFF2-40B4-BE49-F238E27FC236}">
              <a16:creationId xmlns:a16="http://schemas.microsoft.com/office/drawing/2014/main" id="{00000000-0008-0000-0A00-0000AF070000}"/>
            </a:ext>
          </a:extLst>
        </xdr:cNvPr>
        <xdr:cNvSpPr/>
      </xdr:nvSpPr>
      <xdr:spPr>
        <a:xfrm>
          <a:off x="1282700" y="27376120"/>
          <a:ext cx="494030" cy="2476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wsDr>
</file>

<file path=xl/drawings/drawing4.xml><?xml version="1.0" encoding="utf-8"?>
<xdr:wsDr xmlns:xdr="http://schemas.openxmlformats.org/drawingml/2006/spreadsheetDrawing" xmlns:a="http://schemas.openxmlformats.org/drawingml/2006/main">
  <xdr:twoCellAnchor editAs="oneCell">
    <xdr:from>
      <xdr:col>13</xdr:col>
      <xdr:colOff>439861</xdr:colOff>
      <xdr:row>63</xdr:row>
      <xdr:rowOff>77212</xdr:rowOff>
    </xdr:from>
    <xdr:to>
      <xdr:col>16</xdr:col>
      <xdr:colOff>570634</xdr:colOff>
      <xdr:row>67</xdr:row>
      <xdr:rowOff>170548</xdr:rowOff>
    </xdr:to>
    <xdr:pic>
      <xdr:nvPicPr>
        <xdr:cNvPr id="2" name="Picture 11">
          <a:extLst>
            <a:ext uri="{FF2B5EF4-FFF2-40B4-BE49-F238E27FC236}">
              <a16:creationId xmlns:a16="http://schemas.microsoft.com/office/drawing/2014/main" id="{A381E7EA-8F07-4131-BF96-58419708DD8C}"/>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8386432" y="17335256"/>
          <a:ext cx="1964598" cy="830215"/>
        </a:xfrm>
        <a:prstGeom prst="rect">
          <a:avLst/>
        </a:prstGeom>
        <a:noFill/>
        <a:ln w="9525">
          <a:noFill/>
          <a:miter lim="800000"/>
          <a:headEnd/>
          <a:tailEnd/>
        </a:ln>
      </xdr:spPr>
    </xdr:pic>
    <xdr:clientData/>
  </xdr:twoCellAnchor>
  <xdr:twoCellAnchor editAs="oneCell">
    <xdr:from>
      <xdr:col>9</xdr:col>
      <xdr:colOff>546645</xdr:colOff>
      <xdr:row>62</xdr:row>
      <xdr:rowOff>118209</xdr:rowOff>
    </xdr:from>
    <xdr:to>
      <xdr:col>11</xdr:col>
      <xdr:colOff>355010</xdr:colOff>
      <xdr:row>68</xdr:row>
      <xdr:rowOff>129152</xdr:rowOff>
    </xdr:to>
    <xdr:pic>
      <xdr:nvPicPr>
        <xdr:cNvPr id="4" name="Picture 9">
          <a:extLst>
            <a:ext uri="{FF2B5EF4-FFF2-40B4-BE49-F238E27FC236}">
              <a16:creationId xmlns:a16="http://schemas.microsoft.com/office/drawing/2014/main" id="{9496D1D1-54D9-4813-AD23-F95F68A870FB}"/>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6048118" y="17192033"/>
          <a:ext cx="1030914" cy="111626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6</xdr:col>
      <xdr:colOff>289811</xdr:colOff>
      <xdr:row>62</xdr:row>
      <xdr:rowOff>58374</xdr:rowOff>
    </xdr:from>
    <xdr:to>
      <xdr:col>8</xdr:col>
      <xdr:colOff>180902</xdr:colOff>
      <xdr:row>68</xdr:row>
      <xdr:rowOff>144186</xdr:rowOff>
    </xdr:to>
    <xdr:pic>
      <xdr:nvPicPr>
        <xdr:cNvPr id="5" name="Picture 9">
          <a:extLst>
            <a:ext uri="{FF2B5EF4-FFF2-40B4-BE49-F238E27FC236}">
              <a16:creationId xmlns:a16="http://schemas.microsoft.com/office/drawing/2014/main" id="{62F5F094-35B4-4377-8D8B-B465C7667B52}"/>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3957459" y="17132198"/>
          <a:ext cx="1113641" cy="119113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20170</xdr:colOff>
      <xdr:row>0</xdr:row>
      <xdr:rowOff>190500</xdr:rowOff>
    </xdr:from>
    <xdr:to>
      <xdr:col>2</xdr:col>
      <xdr:colOff>383240</xdr:colOff>
      <xdr:row>3</xdr:row>
      <xdr:rowOff>88750</xdr:rowOff>
    </xdr:to>
    <xdr:pic>
      <xdr:nvPicPr>
        <xdr:cNvPr id="6" name="Picture 9">
          <a:extLst>
            <a:ext uri="{FF2B5EF4-FFF2-40B4-BE49-F238E27FC236}">
              <a16:creationId xmlns:a16="http://schemas.microsoft.com/office/drawing/2014/main" id="{4CC0A305-67EE-4EF6-9141-76E024512F52}"/>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629770" y="190500"/>
          <a:ext cx="972670" cy="5840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13</xdr:col>
      <xdr:colOff>283845</xdr:colOff>
      <xdr:row>55</xdr:row>
      <xdr:rowOff>113403</xdr:rowOff>
    </xdr:from>
    <xdr:to>
      <xdr:col>17</xdr:col>
      <xdr:colOff>49419</xdr:colOff>
      <xdr:row>60</xdr:row>
      <xdr:rowOff>74295</xdr:rowOff>
    </xdr:to>
    <xdr:pic>
      <xdr:nvPicPr>
        <xdr:cNvPr id="2" name="Picture 11">
          <a:extLst>
            <a:ext uri="{FF2B5EF4-FFF2-40B4-BE49-F238E27FC236}">
              <a16:creationId xmlns:a16="http://schemas.microsoft.com/office/drawing/2014/main" id="{C1C3253F-1695-4ED1-B085-D4595FA701BA}"/>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8208645" y="16763103"/>
          <a:ext cx="2203974" cy="875292"/>
        </a:xfrm>
        <a:prstGeom prst="rect">
          <a:avLst/>
        </a:prstGeom>
        <a:noFill/>
        <a:ln w="9525">
          <a:noFill/>
          <a:miter lim="800000"/>
          <a:headEnd/>
          <a:tailEnd/>
        </a:ln>
      </xdr:spPr>
    </xdr:pic>
    <xdr:clientData/>
  </xdr:twoCellAnchor>
  <xdr:twoCellAnchor editAs="oneCell">
    <xdr:from>
      <xdr:col>9</xdr:col>
      <xdr:colOff>443865</xdr:colOff>
      <xdr:row>55</xdr:row>
      <xdr:rowOff>24765</xdr:rowOff>
    </xdr:from>
    <xdr:to>
      <xdr:col>11</xdr:col>
      <xdr:colOff>406998</xdr:colOff>
      <xdr:row>60</xdr:row>
      <xdr:rowOff>143099</xdr:rowOff>
    </xdr:to>
    <xdr:pic>
      <xdr:nvPicPr>
        <xdr:cNvPr id="3" name="Picture 9">
          <a:extLst>
            <a:ext uri="{FF2B5EF4-FFF2-40B4-BE49-F238E27FC236}">
              <a16:creationId xmlns:a16="http://schemas.microsoft.com/office/drawing/2014/main" id="{769CA574-FD13-4BC3-B9C7-C5324CA5DE5A}"/>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5930265" y="16674465"/>
          <a:ext cx="1182333" cy="103273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6</xdr:col>
      <xdr:colOff>327660</xdr:colOff>
      <xdr:row>55</xdr:row>
      <xdr:rowOff>7620</xdr:rowOff>
    </xdr:from>
    <xdr:to>
      <xdr:col>8</xdr:col>
      <xdr:colOff>243840</xdr:colOff>
      <xdr:row>60</xdr:row>
      <xdr:rowOff>123864</xdr:rowOff>
    </xdr:to>
    <xdr:pic>
      <xdr:nvPicPr>
        <xdr:cNvPr id="4" name="Picture 9">
          <a:extLst>
            <a:ext uri="{FF2B5EF4-FFF2-40B4-BE49-F238E27FC236}">
              <a16:creationId xmlns:a16="http://schemas.microsoft.com/office/drawing/2014/main" id="{12B47953-A172-4A6D-93D8-09570B76C390}"/>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3985260" y="16657320"/>
          <a:ext cx="1135380" cy="103064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275166</xdr:colOff>
      <xdr:row>1</xdr:row>
      <xdr:rowOff>3931</xdr:rowOff>
    </xdr:from>
    <xdr:to>
      <xdr:col>2</xdr:col>
      <xdr:colOff>36388</xdr:colOff>
      <xdr:row>3</xdr:row>
      <xdr:rowOff>141292</xdr:rowOff>
    </xdr:to>
    <xdr:pic>
      <xdr:nvPicPr>
        <xdr:cNvPr id="5" name="Picture 9">
          <a:extLst>
            <a:ext uri="{FF2B5EF4-FFF2-40B4-BE49-F238E27FC236}">
              <a16:creationId xmlns:a16="http://schemas.microsoft.com/office/drawing/2014/main" id="{AAE27029-5119-4581-AB2E-73673EE080DB}"/>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275166" y="233741"/>
          <a:ext cx="970746" cy="5969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wsDr>
</file>

<file path=xl/drawings/drawing6.xml><?xml version="1.0" encoding="utf-8"?>
<xdr:wsDr xmlns:xdr="http://schemas.openxmlformats.org/drawingml/2006/spreadsheetDrawing" xmlns:a="http://schemas.openxmlformats.org/drawingml/2006/main">
  <xdr:oneCellAnchor>
    <xdr:from>
      <xdr:col>7</xdr:col>
      <xdr:colOff>0</xdr:colOff>
      <xdr:row>0</xdr:row>
      <xdr:rowOff>0</xdr:rowOff>
    </xdr:from>
    <xdr:ext cx="35266" cy="162160"/>
    <xdr:sp macro="" textlink="">
      <xdr:nvSpPr>
        <xdr:cNvPr id="2" name="Rectangle 1">
          <a:extLst>
            <a:ext uri="{FF2B5EF4-FFF2-40B4-BE49-F238E27FC236}">
              <a16:creationId xmlns:a16="http://schemas.microsoft.com/office/drawing/2014/main" id="{56C8B1EE-2EEE-4FF9-860B-C59A27F3D8D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 name="Rectangle 11">
          <a:extLst>
            <a:ext uri="{FF2B5EF4-FFF2-40B4-BE49-F238E27FC236}">
              <a16:creationId xmlns:a16="http://schemas.microsoft.com/office/drawing/2014/main" id="{E6A8BAA0-2F42-48D1-A509-A378EC49BF6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 name="Rectangle 3">
          <a:extLst>
            <a:ext uri="{FF2B5EF4-FFF2-40B4-BE49-F238E27FC236}">
              <a16:creationId xmlns:a16="http://schemas.microsoft.com/office/drawing/2014/main" id="{BB26C0B2-DE1C-4AF1-83FC-C43E837DF23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 name="Rectangle 11">
          <a:extLst>
            <a:ext uri="{FF2B5EF4-FFF2-40B4-BE49-F238E27FC236}">
              <a16:creationId xmlns:a16="http://schemas.microsoft.com/office/drawing/2014/main" id="{A5DF577E-8D26-4D89-966F-ABA0A83FFB8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 name="Rectangle 5">
          <a:extLst>
            <a:ext uri="{FF2B5EF4-FFF2-40B4-BE49-F238E27FC236}">
              <a16:creationId xmlns:a16="http://schemas.microsoft.com/office/drawing/2014/main" id="{106F1B79-2650-4525-8B27-3883E41369D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7" name="Rectangle 11">
          <a:extLst>
            <a:ext uri="{FF2B5EF4-FFF2-40B4-BE49-F238E27FC236}">
              <a16:creationId xmlns:a16="http://schemas.microsoft.com/office/drawing/2014/main" id="{0843B5B1-EEAD-4526-B610-E4592392011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 name="Rectangle 7">
          <a:extLst>
            <a:ext uri="{FF2B5EF4-FFF2-40B4-BE49-F238E27FC236}">
              <a16:creationId xmlns:a16="http://schemas.microsoft.com/office/drawing/2014/main" id="{C6EF6A11-B705-4B9D-8928-22B8DB66304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 name="Rectangle 8">
          <a:extLst>
            <a:ext uri="{FF2B5EF4-FFF2-40B4-BE49-F238E27FC236}">
              <a16:creationId xmlns:a16="http://schemas.microsoft.com/office/drawing/2014/main" id="{D73FFAE5-8294-447B-8B37-99C4F914927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0" name="Rectangle 9">
          <a:extLst>
            <a:ext uri="{FF2B5EF4-FFF2-40B4-BE49-F238E27FC236}">
              <a16:creationId xmlns:a16="http://schemas.microsoft.com/office/drawing/2014/main" id="{FA5A445D-8510-4699-B698-4B5D2A8CB73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 name="Rectangle 11">
          <a:extLst>
            <a:ext uri="{FF2B5EF4-FFF2-40B4-BE49-F238E27FC236}">
              <a16:creationId xmlns:a16="http://schemas.microsoft.com/office/drawing/2014/main" id="{CBB53A9F-0861-4378-8DB6-4E5EEFD9E8C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 name="Rectangle 11">
          <a:extLst>
            <a:ext uri="{FF2B5EF4-FFF2-40B4-BE49-F238E27FC236}">
              <a16:creationId xmlns:a16="http://schemas.microsoft.com/office/drawing/2014/main" id="{33DE7BF2-27A3-4D56-B5FC-FF31045DA6B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3" name="Rectangle 11">
          <a:extLst>
            <a:ext uri="{FF2B5EF4-FFF2-40B4-BE49-F238E27FC236}">
              <a16:creationId xmlns:a16="http://schemas.microsoft.com/office/drawing/2014/main" id="{9ACFAF60-4D0E-4691-9E8F-69D7529181A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 name="Rectangle 13">
          <a:extLst>
            <a:ext uri="{FF2B5EF4-FFF2-40B4-BE49-F238E27FC236}">
              <a16:creationId xmlns:a16="http://schemas.microsoft.com/office/drawing/2014/main" id="{F492EC60-9669-427E-A342-4DF0944D59B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 name="Rectangle 11">
          <a:extLst>
            <a:ext uri="{FF2B5EF4-FFF2-40B4-BE49-F238E27FC236}">
              <a16:creationId xmlns:a16="http://schemas.microsoft.com/office/drawing/2014/main" id="{A5BF1368-2374-44E0-8D02-BB92C6681F4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 name="Rectangle 15">
          <a:extLst>
            <a:ext uri="{FF2B5EF4-FFF2-40B4-BE49-F238E27FC236}">
              <a16:creationId xmlns:a16="http://schemas.microsoft.com/office/drawing/2014/main" id="{4F486A94-00AB-477B-992D-74FF231CB93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 name="Rectangle 11">
          <a:extLst>
            <a:ext uri="{FF2B5EF4-FFF2-40B4-BE49-F238E27FC236}">
              <a16:creationId xmlns:a16="http://schemas.microsoft.com/office/drawing/2014/main" id="{7755379E-2A57-4CC4-8A02-A6A29976649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 name="Rectangle 17">
          <a:extLst>
            <a:ext uri="{FF2B5EF4-FFF2-40B4-BE49-F238E27FC236}">
              <a16:creationId xmlns:a16="http://schemas.microsoft.com/office/drawing/2014/main" id="{A33E6252-96DB-4D8E-8702-19055A5FD08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 name="Rectangle 11">
          <a:extLst>
            <a:ext uri="{FF2B5EF4-FFF2-40B4-BE49-F238E27FC236}">
              <a16:creationId xmlns:a16="http://schemas.microsoft.com/office/drawing/2014/main" id="{8292A799-D6AE-434E-8DB7-1D949003905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 name="Rectangle 19">
          <a:extLst>
            <a:ext uri="{FF2B5EF4-FFF2-40B4-BE49-F238E27FC236}">
              <a16:creationId xmlns:a16="http://schemas.microsoft.com/office/drawing/2014/main" id="{6EE3ABE6-8A02-4086-9A58-7836567E5B7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 name="Rectangle 20">
          <a:extLst>
            <a:ext uri="{FF2B5EF4-FFF2-40B4-BE49-F238E27FC236}">
              <a16:creationId xmlns:a16="http://schemas.microsoft.com/office/drawing/2014/main" id="{75C4CEC3-EAFA-4E3B-A406-C6813C3D85B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2" name="Rectangle 21">
          <a:extLst>
            <a:ext uri="{FF2B5EF4-FFF2-40B4-BE49-F238E27FC236}">
              <a16:creationId xmlns:a16="http://schemas.microsoft.com/office/drawing/2014/main" id="{973A9EEF-0F16-4EDA-9D8F-2282434DB93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 name="Rectangle 11">
          <a:extLst>
            <a:ext uri="{FF2B5EF4-FFF2-40B4-BE49-F238E27FC236}">
              <a16:creationId xmlns:a16="http://schemas.microsoft.com/office/drawing/2014/main" id="{859CE0EB-B929-4F3D-9E53-E0ACF79F4C4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4" name="Rectangle 23">
          <a:extLst>
            <a:ext uri="{FF2B5EF4-FFF2-40B4-BE49-F238E27FC236}">
              <a16:creationId xmlns:a16="http://schemas.microsoft.com/office/drawing/2014/main" id="{0D5FD732-D510-4DAD-9266-596BDDA25E1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5" name="Rectangle 11">
          <a:extLst>
            <a:ext uri="{FF2B5EF4-FFF2-40B4-BE49-F238E27FC236}">
              <a16:creationId xmlns:a16="http://schemas.microsoft.com/office/drawing/2014/main" id="{15672BB6-AC62-4F7A-9952-DBA5E2D8D39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 name="Rectangle 25">
          <a:extLst>
            <a:ext uri="{FF2B5EF4-FFF2-40B4-BE49-F238E27FC236}">
              <a16:creationId xmlns:a16="http://schemas.microsoft.com/office/drawing/2014/main" id="{B87BCC1E-BA27-438F-8B97-A3663A7A58F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7" name="Rectangle 11">
          <a:extLst>
            <a:ext uri="{FF2B5EF4-FFF2-40B4-BE49-F238E27FC236}">
              <a16:creationId xmlns:a16="http://schemas.microsoft.com/office/drawing/2014/main" id="{1063DDDA-26DE-43EF-94B2-599D1B3B2C3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8" name="Rectangle 27">
          <a:extLst>
            <a:ext uri="{FF2B5EF4-FFF2-40B4-BE49-F238E27FC236}">
              <a16:creationId xmlns:a16="http://schemas.microsoft.com/office/drawing/2014/main" id="{2D16E7EB-8681-4E15-B0EE-09C13FAB6B7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9" name="Rectangle 11">
          <a:extLst>
            <a:ext uri="{FF2B5EF4-FFF2-40B4-BE49-F238E27FC236}">
              <a16:creationId xmlns:a16="http://schemas.microsoft.com/office/drawing/2014/main" id="{01C58874-685F-4E49-8CFA-ABC7C0BD0EC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0" name="Rectangle 29">
          <a:extLst>
            <a:ext uri="{FF2B5EF4-FFF2-40B4-BE49-F238E27FC236}">
              <a16:creationId xmlns:a16="http://schemas.microsoft.com/office/drawing/2014/main" id="{1D5C4ABA-706B-42EA-B726-0B1AD0136AD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1" name="Rectangle 11">
          <a:extLst>
            <a:ext uri="{FF2B5EF4-FFF2-40B4-BE49-F238E27FC236}">
              <a16:creationId xmlns:a16="http://schemas.microsoft.com/office/drawing/2014/main" id="{C56460AF-203F-427F-9B52-B524FA442D6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2" name="Rectangle 31">
          <a:extLst>
            <a:ext uri="{FF2B5EF4-FFF2-40B4-BE49-F238E27FC236}">
              <a16:creationId xmlns:a16="http://schemas.microsoft.com/office/drawing/2014/main" id="{1FF5921B-1C6B-428A-BDFA-F17D5DA706B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3" name="Rectangle 32">
          <a:extLst>
            <a:ext uri="{FF2B5EF4-FFF2-40B4-BE49-F238E27FC236}">
              <a16:creationId xmlns:a16="http://schemas.microsoft.com/office/drawing/2014/main" id="{16BB7620-9A6D-4EBF-AA56-7ED03DE5D3F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4" name="Rectangle 33">
          <a:extLst>
            <a:ext uri="{FF2B5EF4-FFF2-40B4-BE49-F238E27FC236}">
              <a16:creationId xmlns:a16="http://schemas.microsoft.com/office/drawing/2014/main" id="{A082A11B-7780-4CCB-8492-BA167ED2F00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5" name="Rectangle 11">
          <a:extLst>
            <a:ext uri="{FF2B5EF4-FFF2-40B4-BE49-F238E27FC236}">
              <a16:creationId xmlns:a16="http://schemas.microsoft.com/office/drawing/2014/main" id="{42C24083-19B6-46FD-B064-8F60A24BB42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6" name="Rectangle 35">
          <a:extLst>
            <a:ext uri="{FF2B5EF4-FFF2-40B4-BE49-F238E27FC236}">
              <a16:creationId xmlns:a16="http://schemas.microsoft.com/office/drawing/2014/main" id="{73C914C8-92AF-4BE3-9ACC-E223DDE4DEA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7" name="Rectangle 11">
          <a:extLst>
            <a:ext uri="{FF2B5EF4-FFF2-40B4-BE49-F238E27FC236}">
              <a16:creationId xmlns:a16="http://schemas.microsoft.com/office/drawing/2014/main" id="{CEF8560C-815C-4E94-BF3A-9CEC7D381B2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8" name="Rectangle 37">
          <a:extLst>
            <a:ext uri="{FF2B5EF4-FFF2-40B4-BE49-F238E27FC236}">
              <a16:creationId xmlns:a16="http://schemas.microsoft.com/office/drawing/2014/main" id="{04DE2550-1F36-4F8A-BB60-8DD372FD69E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9" name="Rectangle 11">
          <a:extLst>
            <a:ext uri="{FF2B5EF4-FFF2-40B4-BE49-F238E27FC236}">
              <a16:creationId xmlns:a16="http://schemas.microsoft.com/office/drawing/2014/main" id="{CB08EBDE-4130-40DD-BB87-7183B574395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0" name="Rectangle 39">
          <a:extLst>
            <a:ext uri="{FF2B5EF4-FFF2-40B4-BE49-F238E27FC236}">
              <a16:creationId xmlns:a16="http://schemas.microsoft.com/office/drawing/2014/main" id="{2B1A8876-AF19-473E-AE11-3DB48A69B4F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1" name="Rectangle 11">
          <a:extLst>
            <a:ext uri="{FF2B5EF4-FFF2-40B4-BE49-F238E27FC236}">
              <a16:creationId xmlns:a16="http://schemas.microsoft.com/office/drawing/2014/main" id="{612EF5B8-B5DC-45B0-9DCA-9C68D3C301B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2" name="Rectangle 41">
          <a:extLst>
            <a:ext uri="{FF2B5EF4-FFF2-40B4-BE49-F238E27FC236}">
              <a16:creationId xmlns:a16="http://schemas.microsoft.com/office/drawing/2014/main" id="{40DAFEF5-326E-410F-9264-71A9F52DC36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3" name="Rectangle 11">
          <a:extLst>
            <a:ext uri="{FF2B5EF4-FFF2-40B4-BE49-F238E27FC236}">
              <a16:creationId xmlns:a16="http://schemas.microsoft.com/office/drawing/2014/main" id="{42D4AD46-918E-4470-8A9F-F34F32BCFA1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4" name="Rectangle 43">
          <a:extLst>
            <a:ext uri="{FF2B5EF4-FFF2-40B4-BE49-F238E27FC236}">
              <a16:creationId xmlns:a16="http://schemas.microsoft.com/office/drawing/2014/main" id="{981DC3A2-2EA4-475D-BA19-48E4A557061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5" name="Rectangle 44">
          <a:extLst>
            <a:ext uri="{FF2B5EF4-FFF2-40B4-BE49-F238E27FC236}">
              <a16:creationId xmlns:a16="http://schemas.microsoft.com/office/drawing/2014/main" id="{6AA2FEE4-2B40-45EA-8C6F-FF1D6191C21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6" name="Rectangle 45">
          <a:extLst>
            <a:ext uri="{FF2B5EF4-FFF2-40B4-BE49-F238E27FC236}">
              <a16:creationId xmlns:a16="http://schemas.microsoft.com/office/drawing/2014/main" id="{1BF275D8-FAA0-43E0-836C-F24217E18D4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7" name="Rectangle 11">
          <a:extLst>
            <a:ext uri="{FF2B5EF4-FFF2-40B4-BE49-F238E27FC236}">
              <a16:creationId xmlns:a16="http://schemas.microsoft.com/office/drawing/2014/main" id="{10831E93-EE04-4F1C-89FD-5141AE2DF8D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8" name="Rectangle 47">
          <a:extLst>
            <a:ext uri="{FF2B5EF4-FFF2-40B4-BE49-F238E27FC236}">
              <a16:creationId xmlns:a16="http://schemas.microsoft.com/office/drawing/2014/main" id="{F661D01B-763F-486A-B54F-CCAA1ACCEA1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9" name="Rectangle 11">
          <a:extLst>
            <a:ext uri="{FF2B5EF4-FFF2-40B4-BE49-F238E27FC236}">
              <a16:creationId xmlns:a16="http://schemas.microsoft.com/office/drawing/2014/main" id="{A1B2F29E-8ED9-481B-99D7-F97965DE688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0" name="Rectangle 49">
          <a:extLst>
            <a:ext uri="{FF2B5EF4-FFF2-40B4-BE49-F238E27FC236}">
              <a16:creationId xmlns:a16="http://schemas.microsoft.com/office/drawing/2014/main" id="{CA17807C-515F-4EA3-BF22-142A5FB3EBB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1" name="Rectangle 11">
          <a:extLst>
            <a:ext uri="{FF2B5EF4-FFF2-40B4-BE49-F238E27FC236}">
              <a16:creationId xmlns:a16="http://schemas.microsoft.com/office/drawing/2014/main" id="{8BE07FE2-AED0-4608-A902-898D3D67430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2" name="Rectangle 51">
          <a:extLst>
            <a:ext uri="{FF2B5EF4-FFF2-40B4-BE49-F238E27FC236}">
              <a16:creationId xmlns:a16="http://schemas.microsoft.com/office/drawing/2014/main" id="{0059AC95-439C-4A66-89B1-A803449DA2A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3" name="Rectangle 11">
          <a:extLst>
            <a:ext uri="{FF2B5EF4-FFF2-40B4-BE49-F238E27FC236}">
              <a16:creationId xmlns:a16="http://schemas.microsoft.com/office/drawing/2014/main" id="{79E65FF6-4A77-43BE-872D-4D956BD973E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4" name="Rectangle 53">
          <a:extLst>
            <a:ext uri="{FF2B5EF4-FFF2-40B4-BE49-F238E27FC236}">
              <a16:creationId xmlns:a16="http://schemas.microsoft.com/office/drawing/2014/main" id="{5E6F20A2-6D92-48EE-BDE0-CC2E3207DE1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5" name="Rectangle 11">
          <a:extLst>
            <a:ext uri="{FF2B5EF4-FFF2-40B4-BE49-F238E27FC236}">
              <a16:creationId xmlns:a16="http://schemas.microsoft.com/office/drawing/2014/main" id="{0AA8832B-6AD4-4CAD-8A6D-144DB32B146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6" name="Rectangle 55">
          <a:extLst>
            <a:ext uri="{FF2B5EF4-FFF2-40B4-BE49-F238E27FC236}">
              <a16:creationId xmlns:a16="http://schemas.microsoft.com/office/drawing/2014/main" id="{2FC6FC0E-A05A-4125-A09F-9A2D8DAE62F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7" name="Rectangle 56">
          <a:extLst>
            <a:ext uri="{FF2B5EF4-FFF2-40B4-BE49-F238E27FC236}">
              <a16:creationId xmlns:a16="http://schemas.microsoft.com/office/drawing/2014/main" id="{307AA663-ABB5-4D53-87BF-265DD019B0B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8" name="Rectangle 57">
          <a:extLst>
            <a:ext uri="{FF2B5EF4-FFF2-40B4-BE49-F238E27FC236}">
              <a16:creationId xmlns:a16="http://schemas.microsoft.com/office/drawing/2014/main" id="{B333F22A-FAEE-45F5-A5E1-2EA0D600EA6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9" name="Rectangle 11">
          <a:extLst>
            <a:ext uri="{FF2B5EF4-FFF2-40B4-BE49-F238E27FC236}">
              <a16:creationId xmlns:a16="http://schemas.microsoft.com/office/drawing/2014/main" id="{AD8320AC-8079-45F3-82BB-1BE6F6F36BB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0" name="Rectangle 59">
          <a:extLst>
            <a:ext uri="{FF2B5EF4-FFF2-40B4-BE49-F238E27FC236}">
              <a16:creationId xmlns:a16="http://schemas.microsoft.com/office/drawing/2014/main" id="{1285318E-AB3D-4A65-8450-288F7F2AA43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1" name="Rectangle 11">
          <a:extLst>
            <a:ext uri="{FF2B5EF4-FFF2-40B4-BE49-F238E27FC236}">
              <a16:creationId xmlns:a16="http://schemas.microsoft.com/office/drawing/2014/main" id="{FAD236F8-E78E-44F1-A685-D662D62B550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2" name="Rectangle 61">
          <a:extLst>
            <a:ext uri="{FF2B5EF4-FFF2-40B4-BE49-F238E27FC236}">
              <a16:creationId xmlns:a16="http://schemas.microsoft.com/office/drawing/2014/main" id="{BC05E34E-60FB-4DFD-B75E-A8B216AD57F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3" name="Rectangle 11">
          <a:extLst>
            <a:ext uri="{FF2B5EF4-FFF2-40B4-BE49-F238E27FC236}">
              <a16:creationId xmlns:a16="http://schemas.microsoft.com/office/drawing/2014/main" id="{7F96B7A4-42C6-4D67-9F77-97CF99E438D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4" name="Rectangle 63">
          <a:extLst>
            <a:ext uri="{FF2B5EF4-FFF2-40B4-BE49-F238E27FC236}">
              <a16:creationId xmlns:a16="http://schemas.microsoft.com/office/drawing/2014/main" id="{B5216364-4576-47C6-A16F-2845F64B200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5" name="Rectangle 11">
          <a:extLst>
            <a:ext uri="{FF2B5EF4-FFF2-40B4-BE49-F238E27FC236}">
              <a16:creationId xmlns:a16="http://schemas.microsoft.com/office/drawing/2014/main" id="{8790198A-0E47-465C-A795-44DDCA1ACA9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6" name="Rectangle 65">
          <a:extLst>
            <a:ext uri="{FF2B5EF4-FFF2-40B4-BE49-F238E27FC236}">
              <a16:creationId xmlns:a16="http://schemas.microsoft.com/office/drawing/2014/main" id="{43F02D54-020D-4CD6-A0B3-61D7F3C37F7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7" name="Rectangle 11">
          <a:extLst>
            <a:ext uri="{FF2B5EF4-FFF2-40B4-BE49-F238E27FC236}">
              <a16:creationId xmlns:a16="http://schemas.microsoft.com/office/drawing/2014/main" id="{EF55EA12-6B7D-46B0-A825-5C31515CE17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8" name="Rectangle 67">
          <a:extLst>
            <a:ext uri="{FF2B5EF4-FFF2-40B4-BE49-F238E27FC236}">
              <a16:creationId xmlns:a16="http://schemas.microsoft.com/office/drawing/2014/main" id="{5F41C8DF-9E09-4894-915C-791959EFF95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9" name="Rectangle 68">
          <a:extLst>
            <a:ext uri="{FF2B5EF4-FFF2-40B4-BE49-F238E27FC236}">
              <a16:creationId xmlns:a16="http://schemas.microsoft.com/office/drawing/2014/main" id="{6D583E6F-C7D3-4359-902A-8E1B732036B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70" name="Rectangle 69">
          <a:extLst>
            <a:ext uri="{FF2B5EF4-FFF2-40B4-BE49-F238E27FC236}">
              <a16:creationId xmlns:a16="http://schemas.microsoft.com/office/drawing/2014/main" id="{178C7FE5-5E6D-4BE7-B12E-E1CBD363E34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71" name="Rectangle 11">
          <a:extLst>
            <a:ext uri="{FF2B5EF4-FFF2-40B4-BE49-F238E27FC236}">
              <a16:creationId xmlns:a16="http://schemas.microsoft.com/office/drawing/2014/main" id="{D2EAEBFE-7F19-49AD-AF47-649F24647A4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72" name="Rectangle 71">
          <a:extLst>
            <a:ext uri="{FF2B5EF4-FFF2-40B4-BE49-F238E27FC236}">
              <a16:creationId xmlns:a16="http://schemas.microsoft.com/office/drawing/2014/main" id="{DA655C88-0BAA-47BA-AA25-1DD9B0BF324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73" name="Rectangle 11">
          <a:extLst>
            <a:ext uri="{FF2B5EF4-FFF2-40B4-BE49-F238E27FC236}">
              <a16:creationId xmlns:a16="http://schemas.microsoft.com/office/drawing/2014/main" id="{61B5ADA2-C8EF-4368-8EB0-92FE4672EAB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74" name="Rectangle 73">
          <a:extLst>
            <a:ext uri="{FF2B5EF4-FFF2-40B4-BE49-F238E27FC236}">
              <a16:creationId xmlns:a16="http://schemas.microsoft.com/office/drawing/2014/main" id="{36E9835C-CE7E-40F0-AE0C-5A445757B16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75" name="Rectangle 11">
          <a:extLst>
            <a:ext uri="{FF2B5EF4-FFF2-40B4-BE49-F238E27FC236}">
              <a16:creationId xmlns:a16="http://schemas.microsoft.com/office/drawing/2014/main" id="{C53C1463-2BE5-4C1B-B4FE-2F77E0C3E83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76" name="Rectangle 75">
          <a:extLst>
            <a:ext uri="{FF2B5EF4-FFF2-40B4-BE49-F238E27FC236}">
              <a16:creationId xmlns:a16="http://schemas.microsoft.com/office/drawing/2014/main" id="{4C28C626-233A-4F74-B805-01920A7C12D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77" name="Rectangle 11">
          <a:extLst>
            <a:ext uri="{FF2B5EF4-FFF2-40B4-BE49-F238E27FC236}">
              <a16:creationId xmlns:a16="http://schemas.microsoft.com/office/drawing/2014/main" id="{51D548E7-CAC8-4202-93BB-16CD298CABB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78" name="Rectangle 77">
          <a:extLst>
            <a:ext uri="{FF2B5EF4-FFF2-40B4-BE49-F238E27FC236}">
              <a16:creationId xmlns:a16="http://schemas.microsoft.com/office/drawing/2014/main" id="{FC26D198-4D54-4623-9EAC-4194F17543E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79" name="Rectangle 11">
          <a:extLst>
            <a:ext uri="{FF2B5EF4-FFF2-40B4-BE49-F238E27FC236}">
              <a16:creationId xmlns:a16="http://schemas.microsoft.com/office/drawing/2014/main" id="{17BCC1C5-C6AC-4FFA-8967-235E6100DEF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0" name="Rectangle 79">
          <a:extLst>
            <a:ext uri="{FF2B5EF4-FFF2-40B4-BE49-F238E27FC236}">
              <a16:creationId xmlns:a16="http://schemas.microsoft.com/office/drawing/2014/main" id="{7C91C72A-CB41-4673-9E65-61674D1DDBF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1" name="Rectangle 80">
          <a:extLst>
            <a:ext uri="{FF2B5EF4-FFF2-40B4-BE49-F238E27FC236}">
              <a16:creationId xmlns:a16="http://schemas.microsoft.com/office/drawing/2014/main" id="{D4FAE7BA-A1AB-4A63-ACE0-B831CC1181F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2" name="Rectangle 81">
          <a:extLst>
            <a:ext uri="{FF2B5EF4-FFF2-40B4-BE49-F238E27FC236}">
              <a16:creationId xmlns:a16="http://schemas.microsoft.com/office/drawing/2014/main" id="{3FCBA035-EFBD-4203-B0E1-F60ADE0CEB2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3" name="Rectangle 11">
          <a:extLst>
            <a:ext uri="{FF2B5EF4-FFF2-40B4-BE49-F238E27FC236}">
              <a16:creationId xmlns:a16="http://schemas.microsoft.com/office/drawing/2014/main" id="{EFA5794E-BC8E-4218-80FA-D37A806ABCF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4" name="Rectangle 83">
          <a:extLst>
            <a:ext uri="{FF2B5EF4-FFF2-40B4-BE49-F238E27FC236}">
              <a16:creationId xmlns:a16="http://schemas.microsoft.com/office/drawing/2014/main" id="{1D437B8A-67F1-4F08-B3D6-657315EB868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5" name="Rectangle 11">
          <a:extLst>
            <a:ext uri="{FF2B5EF4-FFF2-40B4-BE49-F238E27FC236}">
              <a16:creationId xmlns:a16="http://schemas.microsoft.com/office/drawing/2014/main" id="{970604CC-EAA6-4944-8288-74F00EB53EC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6" name="Rectangle 85">
          <a:extLst>
            <a:ext uri="{FF2B5EF4-FFF2-40B4-BE49-F238E27FC236}">
              <a16:creationId xmlns:a16="http://schemas.microsoft.com/office/drawing/2014/main" id="{BCC3738D-5C6F-4D2D-BF19-C12CDD20F81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7" name="Rectangle 11">
          <a:extLst>
            <a:ext uri="{FF2B5EF4-FFF2-40B4-BE49-F238E27FC236}">
              <a16:creationId xmlns:a16="http://schemas.microsoft.com/office/drawing/2014/main" id="{B430F5B8-A51E-4132-BEEB-327C478961F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8" name="Rectangle 87">
          <a:extLst>
            <a:ext uri="{FF2B5EF4-FFF2-40B4-BE49-F238E27FC236}">
              <a16:creationId xmlns:a16="http://schemas.microsoft.com/office/drawing/2014/main" id="{C30E846A-1E0C-4944-B858-176FCC64838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9" name="Rectangle 11">
          <a:extLst>
            <a:ext uri="{FF2B5EF4-FFF2-40B4-BE49-F238E27FC236}">
              <a16:creationId xmlns:a16="http://schemas.microsoft.com/office/drawing/2014/main" id="{1600ADEA-369A-43D2-A89A-60C1EC5A801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0" name="Rectangle 89">
          <a:extLst>
            <a:ext uri="{FF2B5EF4-FFF2-40B4-BE49-F238E27FC236}">
              <a16:creationId xmlns:a16="http://schemas.microsoft.com/office/drawing/2014/main" id="{4E7734FF-7D30-4C39-A310-9A8B0BCEBC9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1" name="Rectangle 11">
          <a:extLst>
            <a:ext uri="{FF2B5EF4-FFF2-40B4-BE49-F238E27FC236}">
              <a16:creationId xmlns:a16="http://schemas.microsoft.com/office/drawing/2014/main" id="{0BF1B6F8-BC00-4F3D-A768-819AB2D25D0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2" name="Rectangle 91">
          <a:extLst>
            <a:ext uri="{FF2B5EF4-FFF2-40B4-BE49-F238E27FC236}">
              <a16:creationId xmlns:a16="http://schemas.microsoft.com/office/drawing/2014/main" id="{7B50F3B4-B4B7-462C-A120-85C78F87149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3" name="Rectangle 92">
          <a:extLst>
            <a:ext uri="{FF2B5EF4-FFF2-40B4-BE49-F238E27FC236}">
              <a16:creationId xmlns:a16="http://schemas.microsoft.com/office/drawing/2014/main" id="{7EF31B2F-5B53-473C-8DC4-BE5AD2F57E5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4" name="Rectangle 93">
          <a:extLst>
            <a:ext uri="{FF2B5EF4-FFF2-40B4-BE49-F238E27FC236}">
              <a16:creationId xmlns:a16="http://schemas.microsoft.com/office/drawing/2014/main" id="{B3DC7791-905C-4F99-A98F-38EFF403FDF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5" name="Rectangle 11">
          <a:extLst>
            <a:ext uri="{FF2B5EF4-FFF2-40B4-BE49-F238E27FC236}">
              <a16:creationId xmlns:a16="http://schemas.microsoft.com/office/drawing/2014/main" id="{11109C9E-6A10-42AE-A42D-BB8B3945E47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6" name="Rectangle 95">
          <a:extLst>
            <a:ext uri="{FF2B5EF4-FFF2-40B4-BE49-F238E27FC236}">
              <a16:creationId xmlns:a16="http://schemas.microsoft.com/office/drawing/2014/main" id="{D281F292-A24E-4A06-9AF3-6441A21B31E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7" name="Rectangle 11">
          <a:extLst>
            <a:ext uri="{FF2B5EF4-FFF2-40B4-BE49-F238E27FC236}">
              <a16:creationId xmlns:a16="http://schemas.microsoft.com/office/drawing/2014/main" id="{BCD967F6-EF5E-4C3F-B95B-ECCDD1051BE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8" name="Rectangle 97">
          <a:extLst>
            <a:ext uri="{FF2B5EF4-FFF2-40B4-BE49-F238E27FC236}">
              <a16:creationId xmlns:a16="http://schemas.microsoft.com/office/drawing/2014/main" id="{A7C4D17A-794E-4891-ABEC-19206063947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9" name="Rectangle 11">
          <a:extLst>
            <a:ext uri="{FF2B5EF4-FFF2-40B4-BE49-F238E27FC236}">
              <a16:creationId xmlns:a16="http://schemas.microsoft.com/office/drawing/2014/main" id="{068591C8-425F-4013-BC2B-7B3A6A8799A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0" name="Rectangle 99">
          <a:extLst>
            <a:ext uri="{FF2B5EF4-FFF2-40B4-BE49-F238E27FC236}">
              <a16:creationId xmlns:a16="http://schemas.microsoft.com/office/drawing/2014/main" id="{ACF490E4-DC59-46BD-95D3-DEEC0628C98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1" name="Rectangle 11">
          <a:extLst>
            <a:ext uri="{FF2B5EF4-FFF2-40B4-BE49-F238E27FC236}">
              <a16:creationId xmlns:a16="http://schemas.microsoft.com/office/drawing/2014/main" id="{7A72A31B-BDCF-4BB3-8C74-2D2B8C9B3F4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2" name="Rectangle 101">
          <a:extLst>
            <a:ext uri="{FF2B5EF4-FFF2-40B4-BE49-F238E27FC236}">
              <a16:creationId xmlns:a16="http://schemas.microsoft.com/office/drawing/2014/main" id="{836A5F91-43E2-4F7D-8D0D-DD62DE6B54E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3" name="Rectangle 11">
          <a:extLst>
            <a:ext uri="{FF2B5EF4-FFF2-40B4-BE49-F238E27FC236}">
              <a16:creationId xmlns:a16="http://schemas.microsoft.com/office/drawing/2014/main" id="{3BA7D302-2230-4781-9575-4CE4FF4BCAE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4" name="Rectangle 103">
          <a:extLst>
            <a:ext uri="{FF2B5EF4-FFF2-40B4-BE49-F238E27FC236}">
              <a16:creationId xmlns:a16="http://schemas.microsoft.com/office/drawing/2014/main" id="{72536A76-ED1A-449F-BE4C-7586BBD1AE8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5" name="Rectangle 104">
          <a:extLst>
            <a:ext uri="{FF2B5EF4-FFF2-40B4-BE49-F238E27FC236}">
              <a16:creationId xmlns:a16="http://schemas.microsoft.com/office/drawing/2014/main" id="{E4C43976-1554-42DA-A8DB-123B6C79DB5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6" name="Rectangle 105">
          <a:extLst>
            <a:ext uri="{FF2B5EF4-FFF2-40B4-BE49-F238E27FC236}">
              <a16:creationId xmlns:a16="http://schemas.microsoft.com/office/drawing/2014/main" id="{7338DDF4-35C9-45B0-85F1-4850892F79C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7" name="Rectangle 11">
          <a:extLst>
            <a:ext uri="{FF2B5EF4-FFF2-40B4-BE49-F238E27FC236}">
              <a16:creationId xmlns:a16="http://schemas.microsoft.com/office/drawing/2014/main" id="{AD0DF959-4883-444D-A089-4C29A63F26F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8" name="Rectangle 107">
          <a:extLst>
            <a:ext uri="{FF2B5EF4-FFF2-40B4-BE49-F238E27FC236}">
              <a16:creationId xmlns:a16="http://schemas.microsoft.com/office/drawing/2014/main" id="{90028932-D523-4B2D-AE5C-68CC9B8D47C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9" name="Rectangle 11">
          <a:extLst>
            <a:ext uri="{FF2B5EF4-FFF2-40B4-BE49-F238E27FC236}">
              <a16:creationId xmlns:a16="http://schemas.microsoft.com/office/drawing/2014/main" id="{2FBCD7F6-D4A3-4997-A4DE-82141169075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0" name="Rectangle 109">
          <a:extLst>
            <a:ext uri="{FF2B5EF4-FFF2-40B4-BE49-F238E27FC236}">
              <a16:creationId xmlns:a16="http://schemas.microsoft.com/office/drawing/2014/main" id="{01301E05-75F8-4DAA-984A-391520EBFE1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1" name="Rectangle 11">
          <a:extLst>
            <a:ext uri="{FF2B5EF4-FFF2-40B4-BE49-F238E27FC236}">
              <a16:creationId xmlns:a16="http://schemas.microsoft.com/office/drawing/2014/main" id="{B2D3EB31-E8AC-48D3-A0A7-5F718C0E18D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2" name="Rectangle 111">
          <a:extLst>
            <a:ext uri="{FF2B5EF4-FFF2-40B4-BE49-F238E27FC236}">
              <a16:creationId xmlns:a16="http://schemas.microsoft.com/office/drawing/2014/main" id="{5B915242-0109-43F8-9CAB-151790C32B5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3" name="Rectangle 11">
          <a:extLst>
            <a:ext uri="{FF2B5EF4-FFF2-40B4-BE49-F238E27FC236}">
              <a16:creationId xmlns:a16="http://schemas.microsoft.com/office/drawing/2014/main" id="{F8111C1D-F058-4C32-BD9C-4AD756D7F00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4" name="Rectangle 113">
          <a:extLst>
            <a:ext uri="{FF2B5EF4-FFF2-40B4-BE49-F238E27FC236}">
              <a16:creationId xmlns:a16="http://schemas.microsoft.com/office/drawing/2014/main" id="{E39DD080-BA6F-4F70-BC96-7BBA36BFBE1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5" name="Rectangle 11">
          <a:extLst>
            <a:ext uri="{FF2B5EF4-FFF2-40B4-BE49-F238E27FC236}">
              <a16:creationId xmlns:a16="http://schemas.microsoft.com/office/drawing/2014/main" id="{557ACE24-3560-48F9-AEB6-EB0B85BEA28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6" name="Rectangle 115">
          <a:extLst>
            <a:ext uri="{FF2B5EF4-FFF2-40B4-BE49-F238E27FC236}">
              <a16:creationId xmlns:a16="http://schemas.microsoft.com/office/drawing/2014/main" id="{9555B080-828F-4D7F-9656-E2CAB7AAB33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7" name="Rectangle 116">
          <a:extLst>
            <a:ext uri="{FF2B5EF4-FFF2-40B4-BE49-F238E27FC236}">
              <a16:creationId xmlns:a16="http://schemas.microsoft.com/office/drawing/2014/main" id="{BF6A1FB6-547C-4CF6-88E4-02B3CDF3265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8" name="Rectangle 117">
          <a:extLst>
            <a:ext uri="{FF2B5EF4-FFF2-40B4-BE49-F238E27FC236}">
              <a16:creationId xmlns:a16="http://schemas.microsoft.com/office/drawing/2014/main" id="{128C2210-4463-412B-A7DB-E3DBDC1EDB6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9" name="Rectangle 11">
          <a:extLst>
            <a:ext uri="{FF2B5EF4-FFF2-40B4-BE49-F238E27FC236}">
              <a16:creationId xmlns:a16="http://schemas.microsoft.com/office/drawing/2014/main" id="{1D4DD0FB-BA89-4437-817A-7244C9ADB09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0" name="Rectangle 119">
          <a:extLst>
            <a:ext uri="{FF2B5EF4-FFF2-40B4-BE49-F238E27FC236}">
              <a16:creationId xmlns:a16="http://schemas.microsoft.com/office/drawing/2014/main" id="{5ED5F802-43D0-4F23-B78C-EEE8795EDA1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1" name="Rectangle 11">
          <a:extLst>
            <a:ext uri="{FF2B5EF4-FFF2-40B4-BE49-F238E27FC236}">
              <a16:creationId xmlns:a16="http://schemas.microsoft.com/office/drawing/2014/main" id="{19423554-6BC4-4DBF-8A5F-4F4184B4230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2" name="Rectangle 121">
          <a:extLst>
            <a:ext uri="{FF2B5EF4-FFF2-40B4-BE49-F238E27FC236}">
              <a16:creationId xmlns:a16="http://schemas.microsoft.com/office/drawing/2014/main" id="{0B0E23CD-F6E7-4D47-9ACA-92A8A6EED65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3" name="Rectangle 11">
          <a:extLst>
            <a:ext uri="{FF2B5EF4-FFF2-40B4-BE49-F238E27FC236}">
              <a16:creationId xmlns:a16="http://schemas.microsoft.com/office/drawing/2014/main" id="{E50DBA24-3AAB-48FB-AAD3-211044C3C0F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4" name="Rectangle 123">
          <a:extLst>
            <a:ext uri="{FF2B5EF4-FFF2-40B4-BE49-F238E27FC236}">
              <a16:creationId xmlns:a16="http://schemas.microsoft.com/office/drawing/2014/main" id="{F3F7E748-22FB-4C1A-A767-CBC82D90D2F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5" name="Rectangle 11">
          <a:extLst>
            <a:ext uri="{FF2B5EF4-FFF2-40B4-BE49-F238E27FC236}">
              <a16:creationId xmlns:a16="http://schemas.microsoft.com/office/drawing/2014/main" id="{69457CEA-065B-4B38-A9FA-B6DD4A12AAD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6" name="Rectangle 125">
          <a:extLst>
            <a:ext uri="{FF2B5EF4-FFF2-40B4-BE49-F238E27FC236}">
              <a16:creationId xmlns:a16="http://schemas.microsoft.com/office/drawing/2014/main" id="{37FA7AC5-9936-47C5-9DE7-E23688FDE17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7" name="Rectangle 11">
          <a:extLst>
            <a:ext uri="{FF2B5EF4-FFF2-40B4-BE49-F238E27FC236}">
              <a16:creationId xmlns:a16="http://schemas.microsoft.com/office/drawing/2014/main" id="{F6351358-7C90-477D-88B2-6FBC7C6C026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8" name="Rectangle 127">
          <a:extLst>
            <a:ext uri="{FF2B5EF4-FFF2-40B4-BE49-F238E27FC236}">
              <a16:creationId xmlns:a16="http://schemas.microsoft.com/office/drawing/2014/main" id="{08F288D5-B4FE-423B-A9AF-959A8CF4900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9" name="Rectangle 128">
          <a:extLst>
            <a:ext uri="{FF2B5EF4-FFF2-40B4-BE49-F238E27FC236}">
              <a16:creationId xmlns:a16="http://schemas.microsoft.com/office/drawing/2014/main" id="{E8066C87-AC7B-40D3-934E-29166C479FF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0" name="Rectangle 129">
          <a:extLst>
            <a:ext uri="{FF2B5EF4-FFF2-40B4-BE49-F238E27FC236}">
              <a16:creationId xmlns:a16="http://schemas.microsoft.com/office/drawing/2014/main" id="{5125992C-2719-4A64-83CC-0FC8D920D6F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1" name="Rectangle 11">
          <a:extLst>
            <a:ext uri="{FF2B5EF4-FFF2-40B4-BE49-F238E27FC236}">
              <a16:creationId xmlns:a16="http://schemas.microsoft.com/office/drawing/2014/main" id="{4FC7F6D1-5FA5-41C2-A673-5780C0E65C1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2" name="Rectangle 131">
          <a:extLst>
            <a:ext uri="{FF2B5EF4-FFF2-40B4-BE49-F238E27FC236}">
              <a16:creationId xmlns:a16="http://schemas.microsoft.com/office/drawing/2014/main" id="{9DF203AB-2620-4250-9E4D-8D4A8F70CD5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3" name="Rectangle 11">
          <a:extLst>
            <a:ext uri="{FF2B5EF4-FFF2-40B4-BE49-F238E27FC236}">
              <a16:creationId xmlns:a16="http://schemas.microsoft.com/office/drawing/2014/main" id="{48A310E2-CB40-4ADD-91C5-9E4D1941BC0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4" name="Rectangle 133">
          <a:extLst>
            <a:ext uri="{FF2B5EF4-FFF2-40B4-BE49-F238E27FC236}">
              <a16:creationId xmlns:a16="http://schemas.microsoft.com/office/drawing/2014/main" id="{05523DE5-5F87-4FB2-A96C-848473EBD97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5" name="Rectangle 11">
          <a:extLst>
            <a:ext uri="{FF2B5EF4-FFF2-40B4-BE49-F238E27FC236}">
              <a16:creationId xmlns:a16="http://schemas.microsoft.com/office/drawing/2014/main" id="{53C6C118-0D7B-4060-AA40-262E085886B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6" name="Rectangle 135">
          <a:extLst>
            <a:ext uri="{FF2B5EF4-FFF2-40B4-BE49-F238E27FC236}">
              <a16:creationId xmlns:a16="http://schemas.microsoft.com/office/drawing/2014/main" id="{14D2EBA2-541B-4E1D-87EE-5A23B5BC433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7" name="Rectangle 11">
          <a:extLst>
            <a:ext uri="{FF2B5EF4-FFF2-40B4-BE49-F238E27FC236}">
              <a16:creationId xmlns:a16="http://schemas.microsoft.com/office/drawing/2014/main" id="{066C1D5A-79C9-462F-B5B9-BECA3BE3093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8" name="Rectangle 137">
          <a:extLst>
            <a:ext uri="{FF2B5EF4-FFF2-40B4-BE49-F238E27FC236}">
              <a16:creationId xmlns:a16="http://schemas.microsoft.com/office/drawing/2014/main" id="{AF99C9DB-44CE-484B-9BDB-08AB8290D3C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9" name="Rectangle 11">
          <a:extLst>
            <a:ext uri="{FF2B5EF4-FFF2-40B4-BE49-F238E27FC236}">
              <a16:creationId xmlns:a16="http://schemas.microsoft.com/office/drawing/2014/main" id="{122BAADD-F612-4CD0-AA8F-19BDDDAC7FC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0" name="Rectangle 139">
          <a:extLst>
            <a:ext uri="{FF2B5EF4-FFF2-40B4-BE49-F238E27FC236}">
              <a16:creationId xmlns:a16="http://schemas.microsoft.com/office/drawing/2014/main" id="{B298F359-75F6-477E-8B8E-28529D3B845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1" name="Rectangle 140">
          <a:extLst>
            <a:ext uri="{FF2B5EF4-FFF2-40B4-BE49-F238E27FC236}">
              <a16:creationId xmlns:a16="http://schemas.microsoft.com/office/drawing/2014/main" id="{DC12425D-8096-4D3F-A8DC-C0AFCB73BD4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2" name="Rectangle 141">
          <a:extLst>
            <a:ext uri="{FF2B5EF4-FFF2-40B4-BE49-F238E27FC236}">
              <a16:creationId xmlns:a16="http://schemas.microsoft.com/office/drawing/2014/main" id="{ED873E9A-25A2-4E20-9F14-8CCE71AA47A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3" name="Rectangle 11">
          <a:extLst>
            <a:ext uri="{FF2B5EF4-FFF2-40B4-BE49-F238E27FC236}">
              <a16:creationId xmlns:a16="http://schemas.microsoft.com/office/drawing/2014/main" id="{7D95AEF8-4C54-4796-8645-C7DE77C7555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4" name="Rectangle 143">
          <a:extLst>
            <a:ext uri="{FF2B5EF4-FFF2-40B4-BE49-F238E27FC236}">
              <a16:creationId xmlns:a16="http://schemas.microsoft.com/office/drawing/2014/main" id="{780B83A5-6B51-420C-AB3E-555EB10B63E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5" name="Rectangle 11">
          <a:extLst>
            <a:ext uri="{FF2B5EF4-FFF2-40B4-BE49-F238E27FC236}">
              <a16:creationId xmlns:a16="http://schemas.microsoft.com/office/drawing/2014/main" id="{6DD5DBB3-F35D-4485-B72C-1D9593863E8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6" name="Rectangle 145">
          <a:extLst>
            <a:ext uri="{FF2B5EF4-FFF2-40B4-BE49-F238E27FC236}">
              <a16:creationId xmlns:a16="http://schemas.microsoft.com/office/drawing/2014/main" id="{0B68C43F-7E45-491E-BAAE-390D0A2E685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7" name="Rectangle 11">
          <a:extLst>
            <a:ext uri="{FF2B5EF4-FFF2-40B4-BE49-F238E27FC236}">
              <a16:creationId xmlns:a16="http://schemas.microsoft.com/office/drawing/2014/main" id="{7D32A536-447B-4582-9B15-599C84C1337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8" name="Rectangle 147">
          <a:extLst>
            <a:ext uri="{FF2B5EF4-FFF2-40B4-BE49-F238E27FC236}">
              <a16:creationId xmlns:a16="http://schemas.microsoft.com/office/drawing/2014/main" id="{2657354B-E437-420D-84C1-8DB4B373229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9" name="Rectangle 11">
          <a:extLst>
            <a:ext uri="{FF2B5EF4-FFF2-40B4-BE49-F238E27FC236}">
              <a16:creationId xmlns:a16="http://schemas.microsoft.com/office/drawing/2014/main" id="{AE816375-DA20-47F9-94B2-1705662D918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0" name="Rectangle 149">
          <a:extLst>
            <a:ext uri="{FF2B5EF4-FFF2-40B4-BE49-F238E27FC236}">
              <a16:creationId xmlns:a16="http://schemas.microsoft.com/office/drawing/2014/main" id="{03FB31F9-8E3A-4595-B19D-5CC41DC4EA2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1" name="Rectangle 11">
          <a:extLst>
            <a:ext uri="{FF2B5EF4-FFF2-40B4-BE49-F238E27FC236}">
              <a16:creationId xmlns:a16="http://schemas.microsoft.com/office/drawing/2014/main" id="{B3039D04-DBD6-4367-BE10-6E9CA5723EE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2" name="Rectangle 151">
          <a:extLst>
            <a:ext uri="{FF2B5EF4-FFF2-40B4-BE49-F238E27FC236}">
              <a16:creationId xmlns:a16="http://schemas.microsoft.com/office/drawing/2014/main" id="{02945D21-B1B3-4452-A92C-62291D05833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3" name="Rectangle 152">
          <a:extLst>
            <a:ext uri="{FF2B5EF4-FFF2-40B4-BE49-F238E27FC236}">
              <a16:creationId xmlns:a16="http://schemas.microsoft.com/office/drawing/2014/main" id="{86C35D54-3691-4218-A450-70F67527130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4" name="Rectangle 153">
          <a:extLst>
            <a:ext uri="{FF2B5EF4-FFF2-40B4-BE49-F238E27FC236}">
              <a16:creationId xmlns:a16="http://schemas.microsoft.com/office/drawing/2014/main" id="{9A19C97F-A068-4531-AE1B-174EF8770B0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5" name="Rectangle 11">
          <a:extLst>
            <a:ext uri="{FF2B5EF4-FFF2-40B4-BE49-F238E27FC236}">
              <a16:creationId xmlns:a16="http://schemas.microsoft.com/office/drawing/2014/main" id="{96E147B4-DB76-473D-ACC9-EB3B1E03F43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6" name="Rectangle 155">
          <a:extLst>
            <a:ext uri="{FF2B5EF4-FFF2-40B4-BE49-F238E27FC236}">
              <a16:creationId xmlns:a16="http://schemas.microsoft.com/office/drawing/2014/main" id="{06B2A2C1-5E82-48DE-867F-679992F35D5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7" name="Rectangle 11">
          <a:extLst>
            <a:ext uri="{FF2B5EF4-FFF2-40B4-BE49-F238E27FC236}">
              <a16:creationId xmlns:a16="http://schemas.microsoft.com/office/drawing/2014/main" id="{986B3657-DB39-4A5E-9ADF-4BEE9DB6AAE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8" name="Rectangle 157">
          <a:extLst>
            <a:ext uri="{FF2B5EF4-FFF2-40B4-BE49-F238E27FC236}">
              <a16:creationId xmlns:a16="http://schemas.microsoft.com/office/drawing/2014/main" id="{1A728F43-1881-4AE6-A5B3-832A9D1975F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9" name="Rectangle 11">
          <a:extLst>
            <a:ext uri="{FF2B5EF4-FFF2-40B4-BE49-F238E27FC236}">
              <a16:creationId xmlns:a16="http://schemas.microsoft.com/office/drawing/2014/main" id="{EB360D71-2199-41AF-823A-1E90D070A3C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0" name="Rectangle 159">
          <a:extLst>
            <a:ext uri="{FF2B5EF4-FFF2-40B4-BE49-F238E27FC236}">
              <a16:creationId xmlns:a16="http://schemas.microsoft.com/office/drawing/2014/main" id="{7BED0907-F9B6-4335-B021-98F7FBAC6A2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1" name="Rectangle 11">
          <a:extLst>
            <a:ext uri="{FF2B5EF4-FFF2-40B4-BE49-F238E27FC236}">
              <a16:creationId xmlns:a16="http://schemas.microsoft.com/office/drawing/2014/main" id="{AB3271E8-794C-4EF8-A59D-EAF57731989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2" name="Rectangle 161">
          <a:extLst>
            <a:ext uri="{FF2B5EF4-FFF2-40B4-BE49-F238E27FC236}">
              <a16:creationId xmlns:a16="http://schemas.microsoft.com/office/drawing/2014/main" id="{EC7DDD95-C8B9-42F4-8891-550FAEAEBE6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3" name="Rectangle 11">
          <a:extLst>
            <a:ext uri="{FF2B5EF4-FFF2-40B4-BE49-F238E27FC236}">
              <a16:creationId xmlns:a16="http://schemas.microsoft.com/office/drawing/2014/main" id="{9EF42874-26D9-4D4A-9C26-6683777A768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4" name="Rectangle 163">
          <a:extLst>
            <a:ext uri="{FF2B5EF4-FFF2-40B4-BE49-F238E27FC236}">
              <a16:creationId xmlns:a16="http://schemas.microsoft.com/office/drawing/2014/main" id="{935761B0-2715-4E21-B493-5E0446FAA10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5" name="Rectangle 164">
          <a:extLst>
            <a:ext uri="{FF2B5EF4-FFF2-40B4-BE49-F238E27FC236}">
              <a16:creationId xmlns:a16="http://schemas.microsoft.com/office/drawing/2014/main" id="{9233F3D1-6D42-468A-B2A6-AFCF44543B8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6" name="Rectangle 165">
          <a:extLst>
            <a:ext uri="{FF2B5EF4-FFF2-40B4-BE49-F238E27FC236}">
              <a16:creationId xmlns:a16="http://schemas.microsoft.com/office/drawing/2014/main" id="{AE29A555-5DB3-4FEF-B02B-363A99E97A6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7" name="Rectangle 11">
          <a:extLst>
            <a:ext uri="{FF2B5EF4-FFF2-40B4-BE49-F238E27FC236}">
              <a16:creationId xmlns:a16="http://schemas.microsoft.com/office/drawing/2014/main" id="{F863F1FC-F311-429A-9905-D0434367E59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8" name="Rectangle 167">
          <a:extLst>
            <a:ext uri="{FF2B5EF4-FFF2-40B4-BE49-F238E27FC236}">
              <a16:creationId xmlns:a16="http://schemas.microsoft.com/office/drawing/2014/main" id="{EAB6E17E-BE15-4FE2-97CF-46D794160B9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9" name="Rectangle 11">
          <a:extLst>
            <a:ext uri="{FF2B5EF4-FFF2-40B4-BE49-F238E27FC236}">
              <a16:creationId xmlns:a16="http://schemas.microsoft.com/office/drawing/2014/main" id="{775CF5F9-AF77-4279-A0C8-BFD62EC3980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0" name="Rectangle 169">
          <a:extLst>
            <a:ext uri="{FF2B5EF4-FFF2-40B4-BE49-F238E27FC236}">
              <a16:creationId xmlns:a16="http://schemas.microsoft.com/office/drawing/2014/main" id="{65847B32-FC64-4041-AF31-9FFEF6144BA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1" name="Rectangle 11">
          <a:extLst>
            <a:ext uri="{FF2B5EF4-FFF2-40B4-BE49-F238E27FC236}">
              <a16:creationId xmlns:a16="http://schemas.microsoft.com/office/drawing/2014/main" id="{CAB92F08-A512-4826-AE40-2B23DBDB178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2" name="Rectangle 171">
          <a:extLst>
            <a:ext uri="{FF2B5EF4-FFF2-40B4-BE49-F238E27FC236}">
              <a16:creationId xmlns:a16="http://schemas.microsoft.com/office/drawing/2014/main" id="{602FAE40-1762-43F9-9EF1-4FDFB379876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3" name="Rectangle 11">
          <a:extLst>
            <a:ext uri="{FF2B5EF4-FFF2-40B4-BE49-F238E27FC236}">
              <a16:creationId xmlns:a16="http://schemas.microsoft.com/office/drawing/2014/main" id="{768B1E73-5ADA-44A3-A1CE-FB6E552EF94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4" name="Rectangle 173">
          <a:extLst>
            <a:ext uri="{FF2B5EF4-FFF2-40B4-BE49-F238E27FC236}">
              <a16:creationId xmlns:a16="http://schemas.microsoft.com/office/drawing/2014/main" id="{F3CB009C-A39B-4274-A778-241ECB98325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5" name="Rectangle 11">
          <a:extLst>
            <a:ext uri="{FF2B5EF4-FFF2-40B4-BE49-F238E27FC236}">
              <a16:creationId xmlns:a16="http://schemas.microsoft.com/office/drawing/2014/main" id="{03C574E6-DBD2-47E8-805E-8D150965B3D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6" name="Rectangle 175">
          <a:extLst>
            <a:ext uri="{FF2B5EF4-FFF2-40B4-BE49-F238E27FC236}">
              <a16:creationId xmlns:a16="http://schemas.microsoft.com/office/drawing/2014/main" id="{72228756-8402-495B-8E52-1CE647B96DB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7" name="Rectangle 176">
          <a:extLst>
            <a:ext uri="{FF2B5EF4-FFF2-40B4-BE49-F238E27FC236}">
              <a16:creationId xmlns:a16="http://schemas.microsoft.com/office/drawing/2014/main" id="{91DB8A06-8BEE-49C4-BEBD-F766E21A586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8" name="Rectangle 177">
          <a:extLst>
            <a:ext uri="{FF2B5EF4-FFF2-40B4-BE49-F238E27FC236}">
              <a16:creationId xmlns:a16="http://schemas.microsoft.com/office/drawing/2014/main" id="{0F0EA5FE-6BDF-4D3D-9BD7-C120799FC08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9" name="Rectangle 11">
          <a:extLst>
            <a:ext uri="{FF2B5EF4-FFF2-40B4-BE49-F238E27FC236}">
              <a16:creationId xmlns:a16="http://schemas.microsoft.com/office/drawing/2014/main" id="{69C5BDD3-F371-4368-971C-ABC9D7B71F7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0" name="Rectangle 179">
          <a:extLst>
            <a:ext uri="{FF2B5EF4-FFF2-40B4-BE49-F238E27FC236}">
              <a16:creationId xmlns:a16="http://schemas.microsoft.com/office/drawing/2014/main" id="{C57FD15D-40E1-47B8-8F32-36E571921A1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1" name="Rectangle 11">
          <a:extLst>
            <a:ext uri="{FF2B5EF4-FFF2-40B4-BE49-F238E27FC236}">
              <a16:creationId xmlns:a16="http://schemas.microsoft.com/office/drawing/2014/main" id="{F0800079-E8E9-4995-B0AD-9CC9B84ABEF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2" name="Rectangle 181">
          <a:extLst>
            <a:ext uri="{FF2B5EF4-FFF2-40B4-BE49-F238E27FC236}">
              <a16:creationId xmlns:a16="http://schemas.microsoft.com/office/drawing/2014/main" id="{A95FEAAA-6DCE-4805-8F8B-C52C8CD36B0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3" name="Rectangle 11">
          <a:extLst>
            <a:ext uri="{FF2B5EF4-FFF2-40B4-BE49-F238E27FC236}">
              <a16:creationId xmlns:a16="http://schemas.microsoft.com/office/drawing/2014/main" id="{BBC02FB5-29CB-4DEA-A532-1658CB76D08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4" name="Rectangle 183">
          <a:extLst>
            <a:ext uri="{FF2B5EF4-FFF2-40B4-BE49-F238E27FC236}">
              <a16:creationId xmlns:a16="http://schemas.microsoft.com/office/drawing/2014/main" id="{303802FC-7F6F-4081-8751-6552EB9DCA1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5" name="Rectangle 11">
          <a:extLst>
            <a:ext uri="{FF2B5EF4-FFF2-40B4-BE49-F238E27FC236}">
              <a16:creationId xmlns:a16="http://schemas.microsoft.com/office/drawing/2014/main" id="{5605B5EF-EBD0-4F9B-879A-F11B6C798AF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6" name="Rectangle 185">
          <a:extLst>
            <a:ext uri="{FF2B5EF4-FFF2-40B4-BE49-F238E27FC236}">
              <a16:creationId xmlns:a16="http://schemas.microsoft.com/office/drawing/2014/main" id="{FE7415E1-3CA8-4A30-B92B-4CC42BFC4E8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7" name="Rectangle 11">
          <a:extLst>
            <a:ext uri="{FF2B5EF4-FFF2-40B4-BE49-F238E27FC236}">
              <a16:creationId xmlns:a16="http://schemas.microsoft.com/office/drawing/2014/main" id="{87DA3197-9521-4FBE-801E-64D67C6B3E0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8" name="Rectangle 187">
          <a:extLst>
            <a:ext uri="{FF2B5EF4-FFF2-40B4-BE49-F238E27FC236}">
              <a16:creationId xmlns:a16="http://schemas.microsoft.com/office/drawing/2014/main" id="{0D955635-1D57-4E53-8C69-9DC10435F32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9" name="Rectangle 188">
          <a:extLst>
            <a:ext uri="{FF2B5EF4-FFF2-40B4-BE49-F238E27FC236}">
              <a16:creationId xmlns:a16="http://schemas.microsoft.com/office/drawing/2014/main" id="{87A03A6B-162A-44A3-BEBE-79249A7A741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0" name="Rectangle 189">
          <a:extLst>
            <a:ext uri="{FF2B5EF4-FFF2-40B4-BE49-F238E27FC236}">
              <a16:creationId xmlns:a16="http://schemas.microsoft.com/office/drawing/2014/main" id="{7DE0710F-D2A7-47A1-891D-39B18C0D768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1" name="Rectangle 11">
          <a:extLst>
            <a:ext uri="{FF2B5EF4-FFF2-40B4-BE49-F238E27FC236}">
              <a16:creationId xmlns:a16="http://schemas.microsoft.com/office/drawing/2014/main" id="{B51C03B1-5C09-4CE6-8057-FEB964A0E9D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2" name="Rectangle 191">
          <a:extLst>
            <a:ext uri="{FF2B5EF4-FFF2-40B4-BE49-F238E27FC236}">
              <a16:creationId xmlns:a16="http://schemas.microsoft.com/office/drawing/2014/main" id="{CC345F09-D537-4E54-A879-5E804003DF9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3" name="Rectangle 11">
          <a:extLst>
            <a:ext uri="{FF2B5EF4-FFF2-40B4-BE49-F238E27FC236}">
              <a16:creationId xmlns:a16="http://schemas.microsoft.com/office/drawing/2014/main" id="{F9128DDD-6E54-4DFD-A434-DE0B28ACE15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4" name="Rectangle 193">
          <a:extLst>
            <a:ext uri="{FF2B5EF4-FFF2-40B4-BE49-F238E27FC236}">
              <a16:creationId xmlns:a16="http://schemas.microsoft.com/office/drawing/2014/main" id="{1AA1EA19-D881-478E-9977-D3432E29F20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5" name="Rectangle 11">
          <a:extLst>
            <a:ext uri="{FF2B5EF4-FFF2-40B4-BE49-F238E27FC236}">
              <a16:creationId xmlns:a16="http://schemas.microsoft.com/office/drawing/2014/main" id="{545CFC7F-1CE2-4423-BA45-4782157F526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6" name="Rectangle 195">
          <a:extLst>
            <a:ext uri="{FF2B5EF4-FFF2-40B4-BE49-F238E27FC236}">
              <a16:creationId xmlns:a16="http://schemas.microsoft.com/office/drawing/2014/main" id="{BA1D6133-5802-42CD-8587-92B556BFE28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7" name="Rectangle 11">
          <a:extLst>
            <a:ext uri="{FF2B5EF4-FFF2-40B4-BE49-F238E27FC236}">
              <a16:creationId xmlns:a16="http://schemas.microsoft.com/office/drawing/2014/main" id="{B8946915-F77E-47DA-9528-F6C79C286D2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8" name="Rectangle 197">
          <a:extLst>
            <a:ext uri="{FF2B5EF4-FFF2-40B4-BE49-F238E27FC236}">
              <a16:creationId xmlns:a16="http://schemas.microsoft.com/office/drawing/2014/main" id="{8FC181A7-ABA1-4138-ABB8-A49427B3F22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9" name="Rectangle 11">
          <a:extLst>
            <a:ext uri="{FF2B5EF4-FFF2-40B4-BE49-F238E27FC236}">
              <a16:creationId xmlns:a16="http://schemas.microsoft.com/office/drawing/2014/main" id="{F247824A-FFD0-4B8F-BBCD-EBE0C56C2AE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0" name="Rectangle 199">
          <a:extLst>
            <a:ext uri="{FF2B5EF4-FFF2-40B4-BE49-F238E27FC236}">
              <a16:creationId xmlns:a16="http://schemas.microsoft.com/office/drawing/2014/main" id="{832928F6-0BE8-4B17-A5B1-ADA44B106A5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1" name="Rectangle 200">
          <a:extLst>
            <a:ext uri="{FF2B5EF4-FFF2-40B4-BE49-F238E27FC236}">
              <a16:creationId xmlns:a16="http://schemas.microsoft.com/office/drawing/2014/main" id="{7E45ABE6-57A2-40DF-98DA-22D20AD6519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2" name="Rectangle 201">
          <a:extLst>
            <a:ext uri="{FF2B5EF4-FFF2-40B4-BE49-F238E27FC236}">
              <a16:creationId xmlns:a16="http://schemas.microsoft.com/office/drawing/2014/main" id="{E6B984E5-6646-49B8-9C1E-4C60E1AF6D6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3" name="Rectangle 11">
          <a:extLst>
            <a:ext uri="{FF2B5EF4-FFF2-40B4-BE49-F238E27FC236}">
              <a16:creationId xmlns:a16="http://schemas.microsoft.com/office/drawing/2014/main" id="{8E5FC721-0DDD-493C-A091-9EEA2A1E0D5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4" name="Rectangle 203">
          <a:extLst>
            <a:ext uri="{FF2B5EF4-FFF2-40B4-BE49-F238E27FC236}">
              <a16:creationId xmlns:a16="http://schemas.microsoft.com/office/drawing/2014/main" id="{2A18F3AE-B579-44C0-85E8-DAE86DE4C11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5" name="Rectangle 11">
          <a:extLst>
            <a:ext uri="{FF2B5EF4-FFF2-40B4-BE49-F238E27FC236}">
              <a16:creationId xmlns:a16="http://schemas.microsoft.com/office/drawing/2014/main" id="{F1384A0F-8B72-499C-BBFB-C3919E831DB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6" name="Rectangle 205">
          <a:extLst>
            <a:ext uri="{FF2B5EF4-FFF2-40B4-BE49-F238E27FC236}">
              <a16:creationId xmlns:a16="http://schemas.microsoft.com/office/drawing/2014/main" id="{BBC55502-701E-4085-8B28-F33E62646B6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7" name="Rectangle 11">
          <a:extLst>
            <a:ext uri="{FF2B5EF4-FFF2-40B4-BE49-F238E27FC236}">
              <a16:creationId xmlns:a16="http://schemas.microsoft.com/office/drawing/2014/main" id="{D461DE5A-740D-4113-A4A1-907296E78D2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8" name="Rectangle 207">
          <a:extLst>
            <a:ext uri="{FF2B5EF4-FFF2-40B4-BE49-F238E27FC236}">
              <a16:creationId xmlns:a16="http://schemas.microsoft.com/office/drawing/2014/main" id="{6CA76016-516D-4869-8D25-9528F12EB2D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9" name="Rectangle 11">
          <a:extLst>
            <a:ext uri="{FF2B5EF4-FFF2-40B4-BE49-F238E27FC236}">
              <a16:creationId xmlns:a16="http://schemas.microsoft.com/office/drawing/2014/main" id="{A53CF4AA-4BB6-48C9-B96B-FBA25774489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0" name="Rectangle 209">
          <a:extLst>
            <a:ext uri="{FF2B5EF4-FFF2-40B4-BE49-F238E27FC236}">
              <a16:creationId xmlns:a16="http://schemas.microsoft.com/office/drawing/2014/main" id="{30E8E644-4A3F-4060-BEFE-28B48435A52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1" name="Rectangle 11">
          <a:extLst>
            <a:ext uri="{FF2B5EF4-FFF2-40B4-BE49-F238E27FC236}">
              <a16:creationId xmlns:a16="http://schemas.microsoft.com/office/drawing/2014/main" id="{B2868986-6AE8-4CE8-8F86-743E4B7D2E8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2" name="Rectangle 211">
          <a:extLst>
            <a:ext uri="{FF2B5EF4-FFF2-40B4-BE49-F238E27FC236}">
              <a16:creationId xmlns:a16="http://schemas.microsoft.com/office/drawing/2014/main" id="{5EF34216-3D4A-4FEB-AF70-3B69A3622FB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3" name="Rectangle 212">
          <a:extLst>
            <a:ext uri="{FF2B5EF4-FFF2-40B4-BE49-F238E27FC236}">
              <a16:creationId xmlns:a16="http://schemas.microsoft.com/office/drawing/2014/main" id="{DB60A080-EE01-48B9-A357-C197EBC90E3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4" name="Rectangle 213">
          <a:extLst>
            <a:ext uri="{FF2B5EF4-FFF2-40B4-BE49-F238E27FC236}">
              <a16:creationId xmlns:a16="http://schemas.microsoft.com/office/drawing/2014/main" id="{AF4B4D74-C5DB-4B29-9815-F7A0A49FC48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5" name="Rectangle 11">
          <a:extLst>
            <a:ext uri="{FF2B5EF4-FFF2-40B4-BE49-F238E27FC236}">
              <a16:creationId xmlns:a16="http://schemas.microsoft.com/office/drawing/2014/main" id="{31928BF9-4BD5-4EC5-9062-4B4E0F4F3C7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6" name="Rectangle 215">
          <a:extLst>
            <a:ext uri="{FF2B5EF4-FFF2-40B4-BE49-F238E27FC236}">
              <a16:creationId xmlns:a16="http://schemas.microsoft.com/office/drawing/2014/main" id="{73ACF9FF-A18A-4A63-B121-32100E72594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7" name="Rectangle 11">
          <a:extLst>
            <a:ext uri="{FF2B5EF4-FFF2-40B4-BE49-F238E27FC236}">
              <a16:creationId xmlns:a16="http://schemas.microsoft.com/office/drawing/2014/main" id="{2F33EC8C-A1C2-49B1-B068-D7D1EFF655D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8" name="Rectangle 217">
          <a:extLst>
            <a:ext uri="{FF2B5EF4-FFF2-40B4-BE49-F238E27FC236}">
              <a16:creationId xmlns:a16="http://schemas.microsoft.com/office/drawing/2014/main" id="{B96627C6-F029-4994-B6B6-EA35CB84639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9" name="Rectangle 11">
          <a:extLst>
            <a:ext uri="{FF2B5EF4-FFF2-40B4-BE49-F238E27FC236}">
              <a16:creationId xmlns:a16="http://schemas.microsoft.com/office/drawing/2014/main" id="{2B34CF60-A893-42E3-8444-A5444ECF68B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20" name="Rectangle 219">
          <a:extLst>
            <a:ext uri="{FF2B5EF4-FFF2-40B4-BE49-F238E27FC236}">
              <a16:creationId xmlns:a16="http://schemas.microsoft.com/office/drawing/2014/main" id="{D12B6D91-19AC-462F-85BF-35B9A3C6CA1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21" name="Rectangle 11">
          <a:extLst>
            <a:ext uri="{FF2B5EF4-FFF2-40B4-BE49-F238E27FC236}">
              <a16:creationId xmlns:a16="http://schemas.microsoft.com/office/drawing/2014/main" id="{8D0797E5-201E-4168-80AE-8765F624EE3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22" name="Rectangle 221">
          <a:extLst>
            <a:ext uri="{FF2B5EF4-FFF2-40B4-BE49-F238E27FC236}">
              <a16:creationId xmlns:a16="http://schemas.microsoft.com/office/drawing/2014/main" id="{C543A19B-906F-4656-8070-10EBE370C9A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23" name="Rectangle 11">
          <a:extLst>
            <a:ext uri="{FF2B5EF4-FFF2-40B4-BE49-F238E27FC236}">
              <a16:creationId xmlns:a16="http://schemas.microsoft.com/office/drawing/2014/main" id="{DFF78CA4-B41F-445B-8BFA-6F811746C2F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24" name="Rectangle 223">
          <a:extLst>
            <a:ext uri="{FF2B5EF4-FFF2-40B4-BE49-F238E27FC236}">
              <a16:creationId xmlns:a16="http://schemas.microsoft.com/office/drawing/2014/main" id="{0E8651DF-1EA5-4632-98E2-889DF2F1BDA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25" name="Rectangle 224">
          <a:extLst>
            <a:ext uri="{FF2B5EF4-FFF2-40B4-BE49-F238E27FC236}">
              <a16:creationId xmlns:a16="http://schemas.microsoft.com/office/drawing/2014/main" id="{37E6E1F2-DF12-4020-8AFA-8A45AA98D30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26" name="Rectangle 225">
          <a:extLst>
            <a:ext uri="{FF2B5EF4-FFF2-40B4-BE49-F238E27FC236}">
              <a16:creationId xmlns:a16="http://schemas.microsoft.com/office/drawing/2014/main" id="{B5BB2437-DE43-4863-9C43-11A224A8D22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27" name="Rectangle 11">
          <a:extLst>
            <a:ext uri="{FF2B5EF4-FFF2-40B4-BE49-F238E27FC236}">
              <a16:creationId xmlns:a16="http://schemas.microsoft.com/office/drawing/2014/main" id="{B785822F-CBCF-49DA-9CD6-585B0BFE705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28" name="Rectangle 227">
          <a:extLst>
            <a:ext uri="{FF2B5EF4-FFF2-40B4-BE49-F238E27FC236}">
              <a16:creationId xmlns:a16="http://schemas.microsoft.com/office/drawing/2014/main" id="{5A1CD1ED-07FC-452A-A09A-2A5183B9526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29" name="Rectangle 11">
          <a:extLst>
            <a:ext uri="{FF2B5EF4-FFF2-40B4-BE49-F238E27FC236}">
              <a16:creationId xmlns:a16="http://schemas.microsoft.com/office/drawing/2014/main" id="{9E3C5C78-C6E0-4804-A2FE-FFB1B2589B9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0" name="Rectangle 229">
          <a:extLst>
            <a:ext uri="{FF2B5EF4-FFF2-40B4-BE49-F238E27FC236}">
              <a16:creationId xmlns:a16="http://schemas.microsoft.com/office/drawing/2014/main" id="{E1C6542E-1F17-4C69-AC64-984EFD2A421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1" name="Rectangle 11">
          <a:extLst>
            <a:ext uri="{FF2B5EF4-FFF2-40B4-BE49-F238E27FC236}">
              <a16:creationId xmlns:a16="http://schemas.microsoft.com/office/drawing/2014/main" id="{21976950-E62D-4285-8194-C60581A6365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2" name="Rectangle 231">
          <a:extLst>
            <a:ext uri="{FF2B5EF4-FFF2-40B4-BE49-F238E27FC236}">
              <a16:creationId xmlns:a16="http://schemas.microsoft.com/office/drawing/2014/main" id="{25202DF4-D5D7-4628-BB7D-0D85A4C5494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3" name="Rectangle 11">
          <a:extLst>
            <a:ext uri="{FF2B5EF4-FFF2-40B4-BE49-F238E27FC236}">
              <a16:creationId xmlns:a16="http://schemas.microsoft.com/office/drawing/2014/main" id="{2D3E702F-98A5-4610-8506-269E9381A45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4" name="Rectangle 233">
          <a:extLst>
            <a:ext uri="{FF2B5EF4-FFF2-40B4-BE49-F238E27FC236}">
              <a16:creationId xmlns:a16="http://schemas.microsoft.com/office/drawing/2014/main" id="{3EC73F2D-D7EE-4E0D-9B9A-74A293B7AFF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5" name="Rectangle 11">
          <a:extLst>
            <a:ext uri="{FF2B5EF4-FFF2-40B4-BE49-F238E27FC236}">
              <a16:creationId xmlns:a16="http://schemas.microsoft.com/office/drawing/2014/main" id="{2CB2415D-8FF9-4565-B24C-F3A11C4A51A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6" name="Rectangle 235">
          <a:extLst>
            <a:ext uri="{FF2B5EF4-FFF2-40B4-BE49-F238E27FC236}">
              <a16:creationId xmlns:a16="http://schemas.microsoft.com/office/drawing/2014/main" id="{FB74F225-8F4E-42AA-B37B-F26AF4DC21C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7" name="Rectangle 236">
          <a:extLst>
            <a:ext uri="{FF2B5EF4-FFF2-40B4-BE49-F238E27FC236}">
              <a16:creationId xmlns:a16="http://schemas.microsoft.com/office/drawing/2014/main" id="{B5749A38-E460-4101-8ED4-010A888C5C5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8" name="Rectangle 237">
          <a:extLst>
            <a:ext uri="{FF2B5EF4-FFF2-40B4-BE49-F238E27FC236}">
              <a16:creationId xmlns:a16="http://schemas.microsoft.com/office/drawing/2014/main" id="{847273A7-487F-4AA2-9937-CE2C711F926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9" name="Rectangle 11">
          <a:extLst>
            <a:ext uri="{FF2B5EF4-FFF2-40B4-BE49-F238E27FC236}">
              <a16:creationId xmlns:a16="http://schemas.microsoft.com/office/drawing/2014/main" id="{CACB4813-D35A-4524-BB57-9C139D00BA3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40" name="Rectangle 239">
          <a:extLst>
            <a:ext uri="{FF2B5EF4-FFF2-40B4-BE49-F238E27FC236}">
              <a16:creationId xmlns:a16="http://schemas.microsoft.com/office/drawing/2014/main" id="{A3A82DD9-4331-4E01-AF30-159D5F1E0E0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41" name="Rectangle 11">
          <a:extLst>
            <a:ext uri="{FF2B5EF4-FFF2-40B4-BE49-F238E27FC236}">
              <a16:creationId xmlns:a16="http://schemas.microsoft.com/office/drawing/2014/main" id="{E8809A24-3DF2-43A4-AD9B-7D84351998E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42" name="Rectangle 241">
          <a:extLst>
            <a:ext uri="{FF2B5EF4-FFF2-40B4-BE49-F238E27FC236}">
              <a16:creationId xmlns:a16="http://schemas.microsoft.com/office/drawing/2014/main" id="{060EB054-0E7C-4DEC-8977-4E0CC7C5400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43" name="Rectangle 11">
          <a:extLst>
            <a:ext uri="{FF2B5EF4-FFF2-40B4-BE49-F238E27FC236}">
              <a16:creationId xmlns:a16="http://schemas.microsoft.com/office/drawing/2014/main" id="{755EED7F-FC39-4148-8D2B-394FE17FC99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44" name="Rectangle 243">
          <a:extLst>
            <a:ext uri="{FF2B5EF4-FFF2-40B4-BE49-F238E27FC236}">
              <a16:creationId xmlns:a16="http://schemas.microsoft.com/office/drawing/2014/main" id="{FAE79FF8-1AB1-40D4-A586-6E4D42DCE3F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45" name="Rectangle 11">
          <a:extLst>
            <a:ext uri="{FF2B5EF4-FFF2-40B4-BE49-F238E27FC236}">
              <a16:creationId xmlns:a16="http://schemas.microsoft.com/office/drawing/2014/main" id="{001E0D8D-7E1E-4ED8-8715-CA55BF06EC2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46" name="Rectangle 245">
          <a:extLst>
            <a:ext uri="{FF2B5EF4-FFF2-40B4-BE49-F238E27FC236}">
              <a16:creationId xmlns:a16="http://schemas.microsoft.com/office/drawing/2014/main" id="{71696FE2-AD2E-49E3-A8D2-42CF5DAA34D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47" name="Rectangle 11">
          <a:extLst>
            <a:ext uri="{FF2B5EF4-FFF2-40B4-BE49-F238E27FC236}">
              <a16:creationId xmlns:a16="http://schemas.microsoft.com/office/drawing/2014/main" id="{1BBB47A0-65C8-4490-B6CA-34BB82A51E1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48" name="Rectangle 247">
          <a:extLst>
            <a:ext uri="{FF2B5EF4-FFF2-40B4-BE49-F238E27FC236}">
              <a16:creationId xmlns:a16="http://schemas.microsoft.com/office/drawing/2014/main" id="{6414FDEA-6AE2-4330-BA6A-26F37B23B79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49" name="Rectangle 248">
          <a:extLst>
            <a:ext uri="{FF2B5EF4-FFF2-40B4-BE49-F238E27FC236}">
              <a16:creationId xmlns:a16="http://schemas.microsoft.com/office/drawing/2014/main" id="{6B2614E8-D4A8-47EB-8147-ED33137CD22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50" name="Rectangle 249">
          <a:extLst>
            <a:ext uri="{FF2B5EF4-FFF2-40B4-BE49-F238E27FC236}">
              <a16:creationId xmlns:a16="http://schemas.microsoft.com/office/drawing/2014/main" id="{1187DA83-D6E8-42E8-ADC5-E841572F1E2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51" name="Rectangle 11">
          <a:extLst>
            <a:ext uri="{FF2B5EF4-FFF2-40B4-BE49-F238E27FC236}">
              <a16:creationId xmlns:a16="http://schemas.microsoft.com/office/drawing/2014/main" id="{2BB626CF-24A6-494B-91C4-5B08F2A5172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52" name="Rectangle 251">
          <a:extLst>
            <a:ext uri="{FF2B5EF4-FFF2-40B4-BE49-F238E27FC236}">
              <a16:creationId xmlns:a16="http://schemas.microsoft.com/office/drawing/2014/main" id="{85C9D48E-3F2D-4BA6-88C4-F4AD4788FEE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53" name="Rectangle 11">
          <a:extLst>
            <a:ext uri="{FF2B5EF4-FFF2-40B4-BE49-F238E27FC236}">
              <a16:creationId xmlns:a16="http://schemas.microsoft.com/office/drawing/2014/main" id="{DCEF7FB5-A243-4903-B38C-E7FFAB92B4D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54" name="Rectangle 253">
          <a:extLst>
            <a:ext uri="{FF2B5EF4-FFF2-40B4-BE49-F238E27FC236}">
              <a16:creationId xmlns:a16="http://schemas.microsoft.com/office/drawing/2014/main" id="{88B389E2-9EB0-4072-8E09-DE5BFC28810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55" name="Rectangle 11">
          <a:extLst>
            <a:ext uri="{FF2B5EF4-FFF2-40B4-BE49-F238E27FC236}">
              <a16:creationId xmlns:a16="http://schemas.microsoft.com/office/drawing/2014/main" id="{46D25974-AB24-4937-8815-8B2D7D2F43B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56" name="Rectangle 255">
          <a:extLst>
            <a:ext uri="{FF2B5EF4-FFF2-40B4-BE49-F238E27FC236}">
              <a16:creationId xmlns:a16="http://schemas.microsoft.com/office/drawing/2014/main" id="{D52BE89D-AB47-42E8-B844-D2562FF622B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57" name="Rectangle 11">
          <a:extLst>
            <a:ext uri="{FF2B5EF4-FFF2-40B4-BE49-F238E27FC236}">
              <a16:creationId xmlns:a16="http://schemas.microsoft.com/office/drawing/2014/main" id="{2F7C4A8D-1B10-4F61-AC14-DE24819F91B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58" name="Rectangle 257">
          <a:extLst>
            <a:ext uri="{FF2B5EF4-FFF2-40B4-BE49-F238E27FC236}">
              <a16:creationId xmlns:a16="http://schemas.microsoft.com/office/drawing/2014/main" id="{E4DF724C-5FE7-4E8A-943D-44CC008EC94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59" name="Rectangle 11">
          <a:extLst>
            <a:ext uri="{FF2B5EF4-FFF2-40B4-BE49-F238E27FC236}">
              <a16:creationId xmlns:a16="http://schemas.microsoft.com/office/drawing/2014/main" id="{4133AED9-A5F8-4F27-BE31-D74ABBE1D16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0" name="Rectangle 259">
          <a:extLst>
            <a:ext uri="{FF2B5EF4-FFF2-40B4-BE49-F238E27FC236}">
              <a16:creationId xmlns:a16="http://schemas.microsoft.com/office/drawing/2014/main" id="{A95A5470-D0CE-4BF6-8D87-9B01A3FFC06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1" name="Rectangle 260">
          <a:extLst>
            <a:ext uri="{FF2B5EF4-FFF2-40B4-BE49-F238E27FC236}">
              <a16:creationId xmlns:a16="http://schemas.microsoft.com/office/drawing/2014/main" id="{380FAFC0-6F18-4EAC-983D-D7D8AB514CB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2" name="Rectangle 261">
          <a:extLst>
            <a:ext uri="{FF2B5EF4-FFF2-40B4-BE49-F238E27FC236}">
              <a16:creationId xmlns:a16="http://schemas.microsoft.com/office/drawing/2014/main" id="{DCE5BDCF-731E-4EC1-B3D5-3CCE42D7ED2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3" name="Rectangle 11">
          <a:extLst>
            <a:ext uri="{FF2B5EF4-FFF2-40B4-BE49-F238E27FC236}">
              <a16:creationId xmlns:a16="http://schemas.microsoft.com/office/drawing/2014/main" id="{06214A75-12F3-4769-85F3-65E1CFC14D0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4" name="Rectangle 263">
          <a:extLst>
            <a:ext uri="{FF2B5EF4-FFF2-40B4-BE49-F238E27FC236}">
              <a16:creationId xmlns:a16="http://schemas.microsoft.com/office/drawing/2014/main" id="{18EA618D-D49B-4E8D-9A5B-89838368EF4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5" name="Rectangle 11">
          <a:extLst>
            <a:ext uri="{FF2B5EF4-FFF2-40B4-BE49-F238E27FC236}">
              <a16:creationId xmlns:a16="http://schemas.microsoft.com/office/drawing/2014/main" id="{76392B80-F82A-4C1B-84FC-5372ABC493C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6" name="Rectangle 265">
          <a:extLst>
            <a:ext uri="{FF2B5EF4-FFF2-40B4-BE49-F238E27FC236}">
              <a16:creationId xmlns:a16="http://schemas.microsoft.com/office/drawing/2014/main" id="{DA283854-68E9-4D80-966A-DA6C2943AAE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7" name="Rectangle 11">
          <a:extLst>
            <a:ext uri="{FF2B5EF4-FFF2-40B4-BE49-F238E27FC236}">
              <a16:creationId xmlns:a16="http://schemas.microsoft.com/office/drawing/2014/main" id="{AB43D890-09CD-4062-9457-468B91F1061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8" name="Rectangle 267">
          <a:extLst>
            <a:ext uri="{FF2B5EF4-FFF2-40B4-BE49-F238E27FC236}">
              <a16:creationId xmlns:a16="http://schemas.microsoft.com/office/drawing/2014/main" id="{F7E6B448-DDAE-43D1-9DA9-FB67DD31B24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9" name="Rectangle 11">
          <a:extLst>
            <a:ext uri="{FF2B5EF4-FFF2-40B4-BE49-F238E27FC236}">
              <a16:creationId xmlns:a16="http://schemas.microsoft.com/office/drawing/2014/main" id="{5D26DDC0-791C-4F46-A9D2-CB06FAC5C7C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70" name="Rectangle 269">
          <a:extLst>
            <a:ext uri="{FF2B5EF4-FFF2-40B4-BE49-F238E27FC236}">
              <a16:creationId xmlns:a16="http://schemas.microsoft.com/office/drawing/2014/main" id="{EACC2B37-0270-4315-9D4A-7064B5230FB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71" name="Rectangle 11">
          <a:extLst>
            <a:ext uri="{FF2B5EF4-FFF2-40B4-BE49-F238E27FC236}">
              <a16:creationId xmlns:a16="http://schemas.microsoft.com/office/drawing/2014/main" id="{53BEDFAE-8BE9-4EED-BA54-DAEA0BB30EB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72" name="Rectangle 271">
          <a:extLst>
            <a:ext uri="{FF2B5EF4-FFF2-40B4-BE49-F238E27FC236}">
              <a16:creationId xmlns:a16="http://schemas.microsoft.com/office/drawing/2014/main" id="{639EAC19-2BA0-4652-A3A1-3350C49B23E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73" name="Rectangle 272">
          <a:extLst>
            <a:ext uri="{FF2B5EF4-FFF2-40B4-BE49-F238E27FC236}">
              <a16:creationId xmlns:a16="http://schemas.microsoft.com/office/drawing/2014/main" id="{F0C09927-7189-4D2A-A71D-7D8880CF28B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74" name="Rectangle 273">
          <a:extLst>
            <a:ext uri="{FF2B5EF4-FFF2-40B4-BE49-F238E27FC236}">
              <a16:creationId xmlns:a16="http://schemas.microsoft.com/office/drawing/2014/main" id="{9ADCCE3F-9157-40FF-86A1-DC215791869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75" name="Rectangle 11">
          <a:extLst>
            <a:ext uri="{FF2B5EF4-FFF2-40B4-BE49-F238E27FC236}">
              <a16:creationId xmlns:a16="http://schemas.microsoft.com/office/drawing/2014/main" id="{B4DD2287-2441-492E-9F70-B43638E8B72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76" name="Rectangle 275">
          <a:extLst>
            <a:ext uri="{FF2B5EF4-FFF2-40B4-BE49-F238E27FC236}">
              <a16:creationId xmlns:a16="http://schemas.microsoft.com/office/drawing/2014/main" id="{D8901706-FCD7-40CC-BDD9-7321CEBA391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77" name="Rectangle 11">
          <a:extLst>
            <a:ext uri="{FF2B5EF4-FFF2-40B4-BE49-F238E27FC236}">
              <a16:creationId xmlns:a16="http://schemas.microsoft.com/office/drawing/2014/main" id="{C2A3F06B-4652-461A-8427-B3419E4BF8E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78" name="Rectangle 277">
          <a:extLst>
            <a:ext uri="{FF2B5EF4-FFF2-40B4-BE49-F238E27FC236}">
              <a16:creationId xmlns:a16="http://schemas.microsoft.com/office/drawing/2014/main" id="{A1F3C331-1BDB-48D5-96EA-C486AE2A4EC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79" name="Rectangle 11">
          <a:extLst>
            <a:ext uri="{FF2B5EF4-FFF2-40B4-BE49-F238E27FC236}">
              <a16:creationId xmlns:a16="http://schemas.microsoft.com/office/drawing/2014/main" id="{2E4487C1-1CA6-47A6-94C6-6E80D617488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80" name="Rectangle 279">
          <a:extLst>
            <a:ext uri="{FF2B5EF4-FFF2-40B4-BE49-F238E27FC236}">
              <a16:creationId xmlns:a16="http://schemas.microsoft.com/office/drawing/2014/main" id="{02CAFD1C-BA5A-4263-BD24-F5E0DBB435A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81" name="Rectangle 11">
          <a:extLst>
            <a:ext uri="{FF2B5EF4-FFF2-40B4-BE49-F238E27FC236}">
              <a16:creationId xmlns:a16="http://schemas.microsoft.com/office/drawing/2014/main" id="{9D31EAAC-FD44-4A27-B73B-38B5D2B55DB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82" name="Rectangle 281">
          <a:extLst>
            <a:ext uri="{FF2B5EF4-FFF2-40B4-BE49-F238E27FC236}">
              <a16:creationId xmlns:a16="http://schemas.microsoft.com/office/drawing/2014/main" id="{D94677E5-B761-4186-B5A4-5614C58EFFA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83" name="Rectangle 11">
          <a:extLst>
            <a:ext uri="{FF2B5EF4-FFF2-40B4-BE49-F238E27FC236}">
              <a16:creationId xmlns:a16="http://schemas.microsoft.com/office/drawing/2014/main" id="{A83C21F8-9EE4-4838-A1B9-563C0B1024B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84" name="Rectangle 283">
          <a:extLst>
            <a:ext uri="{FF2B5EF4-FFF2-40B4-BE49-F238E27FC236}">
              <a16:creationId xmlns:a16="http://schemas.microsoft.com/office/drawing/2014/main" id="{6480257E-A761-4015-A789-4A56D5883CE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85" name="Rectangle 284">
          <a:extLst>
            <a:ext uri="{FF2B5EF4-FFF2-40B4-BE49-F238E27FC236}">
              <a16:creationId xmlns:a16="http://schemas.microsoft.com/office/drawing/2014/main" id="{052FF35F-F5D4-4CCB-90F0-1415D0E7493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86" name="Rectangle 285">
          <a:extLst>
            <a:ext uri="{FF2B5EF4-FFF2-40B4-BE49-F238E27FC236}">
              <a16:creationId xmlns:a16="http://schemas.microsoft.com/office/drawing/2014/main" id="{158662F7-4573-4037-9D25-20E11B8F205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87" name="Rectangle 11">
          <a:extLst>
            <a:ext uri="{FF2B5EF4-FFF2-40B4-BE49-F238E27FC236}">
              <a16:creationId xmlns:a16="http://schemas.microsoft.com/office/drawing/2014/main" id="{534648A2-D851-42DE-BA8E-54D92649CB6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88" name="Rectangle 287">
          <a:extLst>
            <a:ext uri="{FF2B5EF4-FFF2-40B4-BE49-F238E27FC236}">
              <a16:creationId xmlns:a16="http://schemas.microsoft.com/office/drawing/2014/main" id="{0809162C-95ED-4261-8399-450941F5A95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89" name="Rectangle 11">
          <a:extLst>
            <a:ext uri="{FF2B5EF4-FFF2-40B4-BE49-F238E27FC236}">
              <a16:creationId xmlns:a16="http://schemas.microsoft.com/office/drawing/2014/main" id="{9EF1C190-68BA-4002-9174-8D6A40C2032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90" name="Rectangle 289">
          <a:extLst>
            <a:ext uri="{FF2B5EF4-FFF2-40B4-BE49-F238E27FC236}">
              <a16:creationId xmlns:a16="http://schemas.microsoft.com/office/drawing/2014/main" id="{AB6E7C34-AC3C-46DD-A6F1-3B1090813CB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91" name="Rectangle 11">
          <a:extLst>
            <a:ext uri="{FF2B5EF4-FFF2-40B4-BE49-F238E27FC236}">
              <a16:creationId xmlns:a16="http://schemas.microsoft.com/office/drawing/2014/main" id="{D3D8C8C5-5418-40CC-90E5-9EE1DC643F9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92" name="Rectangle 291">
          <a:extLst>
            <a:ext uri="{FF2B5EF4-FFF2-40B4-BE49-F238E27FC236}">
              <a16:creationId xmlns:a16="http://schemas.microsoft.com/office/drawing/2014/main" id="{1C522EA3-3E49-4418-9EFA-1A20151ED19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93" name="Rectangle 11">
          <a:extLst>
            <a:ext uri="{FF2B5EF4-FFF2-40B4-BE49-F238E27FC236}">
              <a16:creationId xmlns:a16="http://schemas.microsoft.com/office/drawing/2014/main" id="{DB8215DA-DF29-4C87-BB6F-DC3506346F2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94" name="Rectangle 293">
          <a:extLst>
            <a:ext uri="{FF2B5EF4-FFF2-40B4-BE49-F238E27FC236}">
              <a16:creationId xmlns:a16="http://schemas.microsoft.com/office/drawing/2014/main" id="{F3FC18E3-A04C-4EB0-BE74-66AFFB7F6F5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95" name="Rectangle 11">
          <a:extLst>
            <a:ext uri="{FF2B5EF4-FFF2-40B4-BE49-F238E27FC236}">
              <a16:creationId xmlns:a16="http://schemas.microsoft.com/office/drawing/2014/main" id="{B1FE740A-C4E7-4178-AF65-06A4081715B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96" name="Rectangle 295">
          <a:extLst>
            <a:ext uri="{FF2B5EF4-FFF2-40B4-BE49-F238E27FC236}">
              <a16:creationId xmlns:a16="http://schemas.microsoft.com/office/drawing/2014/main" id="{73C8F236-5897-4A1C-AEBB-2E94DDE91AE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97" name="Rectangle 296">
          <a:extLst>
            <a:ext uri="{FF2B5EF4-FFF2-40B4-BE49-F238E27FC236}">
              <a16:creationId xmlns:a16="http://schemas.microsoft.com/office/drawing/2014/main" id="{CC184954-2682-4888-9237-64723A5C4C7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98" name="Rectangle 297">
          <a:extLst>
            <a:ext uri="{FF2B5EF4-FFF2-40B4-BE49-F238E27FC236}">
              <a16:creationId xmlns:a16="http://schemas.microsoft.com/office/drawing/2014/main" id="{1475F20A-492E-419E-B818-BEAA58B1FC3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99" name="Rectangle 11">
          <a:extLst>
            <a:ext uri="{FF2B5EF4-FFF2-40B4-BE49-F238E27FC236}">
              <a16:creationId xmlns:a16="http://schemas.microsoft.com/office/drawing/2014/main" id="{64273669-BB95-4982-B1B8-0CDB84A7A01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00" name="Rectangle 299">
          <a:extLst>
            <a:ext uri="{FF2B5EF4-FFF2-40B4-BE49-F238E27FC236}">
              <a16:creationId xmlns:a16="http://schemas.microsoft.com/office/drawing/2014/main" id="{312100A1-65C3-4207-831E-70EF3472F8D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01" name="Rectangle 11">
          <a:extLst>
            <a:ext uri="{FF2B5EF4-FFF2-40B4-BE49-F238E27FC236}">
              <a16:creationId xmlns:a16="http://schemas.microsoft.com/office/drawing/2014/main" id="{BAA7429F-45C1-473E-9080-7294265FC42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02" name="Rectangle 301">
          <a:extLst>
            <a:ext uri="{FF2B5EF4-FFF2-40B4-BE49-F238E27FC236}">
              <a16:creationId xmlns:a16="http://schemas.microsoft.com/office/drawing/2014/main" id="{13E9B6B1-85E4-4B96-B465-8918B458E65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03" name="Rectangle 11">
          <a:extLst>
            <a:ext uri="{FF2B5EF4-FFF2-40B4-BE49-F238E27FC236}">
              <a16:creationId xmlns:a16="http://schemas.microsoft.com/office/drawing/2014/main" id="{DB3B5A72-AFFA-483A-B25F-B1371F427B2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04" name="Rectangle 303">
          <a:extLst>
            <a:ext uri="{FF2B5EF4-FFF2-40B4-BE49-F238E27FC236}">
              <a16:creationId xmlns:a16="http://schemas.microsoft.com/office/drawing/2014/main" id="{0E45E775-C738-48A0-98A2-7B04D4C0660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05" name="Rectangle 11">
          <a:extLst>
            <a:ext uri="{FF2B5EF4-FFF2-40B4-BE49-F238E27FC236}">
              <a16:creationId xmlns:a16="http://schemas.microsoft.com/office/drawing/2014/main" id="{F132891B-1290-4EC7-92C0-8F980FC5B0F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06" name="Rectangle 305">
          <a:extLst>
            <a:ext uri="{FF2B5EF4-FFF2-40B4-BE49-F238E27FC236}">
              <a16:creationId xmlns:a16="http://schemas.microsoft.com/office/drawing/2014/main" id="{B0B2B219-669F-4716-B06F-E28B177D9AB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07" name="Rectangle 11">
          <a:extLst>
            <a:ext uri="{FF2B5EF4-FFF2-40B4-BE49-F238E27FC236}">
              <a16:creationId xmlns:a16="http://schemas.microsoft.com/office/drawing/2014/main" id="{5396FA1B-F0B1-406E-B736-6FE21E5D469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08" name="Rectangle 307">
          <a:extLst>
            <a:ext uri="{FF2B5EF4-FFF2-40B4-BE49-F238E27FC236}">
              <a16:creationId xmlns:a16="http://schemas.microsoft.com/office/drawing/2014/main" id="{B324AF1D-A0BF-4579-82B2-2E93E6EF7AF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09" name="Rectangle 308">
          <a:extLst>
            <a:ext uri="{FF2B5EF4-FFF2-40B4-BE49-F238E27FC236}">
              <a16:creationId xmlns:a16="http://schemas.microsoft.com/office/drawing/2014/main" id="{15F19AB0-508F-4F52-A2AD-F20A5D17FA3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10" name="Rectangle 309">
          <a:extLst>
            <a:ext uri="{FF2B5EF4-FFF2-40B4-BE49-F238E27FC236}">
              <a16:creationId xmlns:a16="http://schemas.microsoft.com/office/drawing/2014/main" id="{285A9961-768D-4D65-B7FC-3EA368597D2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11" name="Rectangle 11">
          <a:extLst>
            <a:ext uri="{FF2B5EF4-FFF2-40B4-BE49-F238E27FC236}">
              <a16:creationId xmlns:a16="http://schemas.microsoft.com/office/drawing/2014/main" id="{BB286B91-4BED-4047-8097-989B3CE0F26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12" name="Rectangle 311">
          <a:extLst>
            <a:ext uri="{FF2B5EF4-FFF2-40B4-BE49-F238E27FC236}">
              <a16:creationId xmlns:a16="http://schemas.microsoft.com/office/drawing/2014/main" id="{B449454D-07B3-4091-BDF1-B11E2A034E8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13" name="Rectangle 11">
          <a:extLst>
            <a:ext uri="{FF2B5EF4-FFF2-40B4-BE49-F238E27FC236}">
              <a16:creationId xmlns:a16="http://schemas.microsoft.com/office/drawing/2014/main" id="{8F69BA40-FC17-4C6B-AC3E-6DB32AFFB9B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14" name="Rectangle 313">
          <a:extLst>
            <a:ext uri="{FF2B5EF4-FFF2-40B4-BE49-F238E27FC236}">
              <a16:creationId xmlns:a16="http://schemas.microsoft.com/office/drawing/2014/main" id="{0F8E7DF7-6100-471C-9E57-A0509892BCF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15" name="Rectangle 11">
          <a:extLst>
            <a:ext uri="{FF2B5EF4-FFF2-40B4-BE49-F238E27FC236}">
              <a16:creationId xmlns:a16="http://schemas.microsoft.com/office/drawing/2014/main" id="{7DA8A1A0-192C-490A-BB5A-CBB4E9DFFA2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16" name="Rectangle 315">
          <a:extLst>
            <a:ext uri="{FF2B5EF4-FFF2-40B4-BE49-F238E27FC236}">
              <a16:creationId xmlns:a16="http://schemas.microsoft.com/office/drawing/2014/main" id="{56A0ECF8-9C95-420E-A6A2-61E11CD28A9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17" name="Rectangle 11">
          <a:extLst>
            <a:ext uri="{FF2B5EF4-FFF2-40B4-BE49-F238E27FC236}">
              <a16:creationId xmlns:a16="http://schemas.microsoft.com/office/drawing/2014/main" id="{575FF75B-A5B8-4DA5-BA57-3FDBCAC3DA1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18" name="Rectangle 317">
          <a:extLst>
            <a:ext uri="{FF2B5EF4-FFF2-40B4-BE49-F238E27FC236}">
              <a16:creationId xmlns:a16="http://schemas.microsoft.com/office/drawing/2014/main" id="{89BCCCAF-1C98-4F3F-9292-4BCD665B00D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19" name="Rectangle 11">
          <a:extLst>
            <a:ext uri="{FF2B5EF4-FFF2-40B4-BE49-F238E27FC236}">
              <a16:creationId xmlns:a16="http://schemas.microsoft.com/office/drawing/2014/main" id="{9F124010-A8D9-4620-B301-63AC02429AF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20" name="Rectangle 319">
          <a:extLst>
            <a:ext uri="{FF2B5EF4-FFF2-40B4-BE49-F238E27FC236}">
              <a16:creationId xmlns:a16="http://schemas.microsoft.com/office/drawing/2014/main" id="{2D0BB666-D149-47DD-8725-F530B8203B2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21" name="Rectangle 320">
          <a:extLst>
            <a:ext uri="{FF2B5EF4-FFF2-40B4-BE49-F238E27FC236}">
              <a16:creationId xmlns:a16="http://schemas.microsoft.com/office/drawing/2014/main" id="{41FA881E-7D2E-4921-9FF6-ABB6803EB95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22" name="Rectangle 321">
          <a:extLst>
            <a:ext uri="{FF2B5EF4-FFF2-40B4-BE49-F238E27FC236}">
              <a16:creationId xmlns:a16="http://schemas.microsoft.com/office/drawing/2014/main" id="{B0423A4C-862B-4390-90AA-2DA5BC198B0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23" name="Rectangle 11">
          <a:extLst>
            <a:ext uri="{FF2B5EF4-FFF2-40B4-BE49-F238E27FC236}">
              <a16:creationId xmlns:a16="http://schemas.microsoft.com/office/drawing/2014/main" id="{502C6341-C88A-4BA4-A78B-B325C1EF96B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24" name="Rectangle 323">
          <a:extLst>
            <a:ext uri="{FF2B5EF4-FFF2-40B4-BE49-F238E27FC236}">
              <a16:creationId xmlns:a16="http://schemas.microsoft.com/office/drawing/2014/main" id="{57959F6D-A02F-4839-BBD2-95C6532B1CC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25" name="Rectangle 11">
          <a:extLst>
            <a:ext uri="{FF2B5EF4-FFF2-40B4-BE49-F238E27FC236}">
              <a16:creationId xmlns:a16="http://schemas.microsoft.com/office/drawing/2014/main" id="{735EFD17-8C9F-417B-94C4-E01E8005847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26" name="Rectangle 325">
          <a:extLst>
            <a:ext uri="{FF2B5EF4-FFF2-40B4-BE49-F238E27FC236}">
              <a16:creationId xmlns:a16="http://schemas.microsoft.com/office/drawing/2014/main" id="{ABD53909-32F2-4375-8B63-484F310FE5C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27" name="Rectangle 11">
          <a:extLst>
            <a:ext uri="{FF2B5EF4-FFF2-40B4-BE49-F238E27FC236}">
              <a16:creationId xmlns:a16="http://schemas.microsoft.com/office/drawing/2014/main" id="{8C48B7A9-1DAF-458B-AFAA-3520C1AFE6A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28" name="Rectangle 327">
          <a:extLst>
            <a:ext uri="{FF2B5EF4-FFF2-40B4-BE49-F238E27FC236}">
              <a16:creationId xmlns:a16="http://schemas.microsoft.com/office/drawing/2014/main" id="{BD4E5954-B40E-4694-A882-228F288733A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29" name="Rectangle 11">
          <a:extLst>
            <a:ext uri="{FF2B5EF4-FFF2-40B4-BE49-F238E27FC236}">
              <a16:creationId xmlns:a16="http://schemas.microsoft.com/office/drawing/2014/main" id="{6FAE87CD-DAD2-44CC-A116-E281E6F2EE3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30" name="Rectangle 329">
          <a:extLst>
            <a:ext uri="{FF2B5EF4-FFF2-40B4-BE49-F238E27FC236}">
              <a16:creationId xmlns:a16="http://schemas.microsoft.com/office/drawing/2014/main" id="{E30FCDCB-493A-4C48-B7BE-02298668400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31" name="Rectangle 11">
          <a:extLst>
            <a:ext uri="{FF2B5EF4-FFF2-40B4-BE49-F238E27FC236}">
              <a16:creationId xmlns:a16="http://schemas.microsoft.com/office/drawing/2014/main" id="{2E22551E-F3FA-400D-BC64-B68F92DA16D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32" name="Rectangle 331">
          <a:extLst>
            <a:ext uri="{FF2B5EF4-FFF2-40B4-BE49-F238E27FC236}">
              <a16:creationId xmlns:a16="http://schemas.microsoft.com/office/drawing/2014/main" id="{8CDCBF3B-C8DD-45AF-BC23-433BCBC5956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33" name="Rectangle 332">
          <a:extLst>
            <a:ext uri="{FF2B5EF4-FFF2-40B4-BE49-F238E27FC236}">
              <a16:creationId xmlns:a16="http://schemas.microsoft.com/office/drawing/2014/main" id="{25D771BA-E0AD-4D64-8298-21D2463E669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34" name="Rectangle 333">
          <a:extLst>
            <a:ext uri="{FF2B5EF4-FFF2-40B4-BE49-F238E27FC236}">
              <a16:creationId xmlns:a16="http://schemas.microsoft.com/office/drawing/2014/main" id="{225578F7-EFC9-43A0-A053-8A3E5D8F0A8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35" name="Rectangle 11">
          <a:extLst>
            <a:ext uri="{FF2B5EF4-FFF2-40B4-BE49-F238E27FC236}">
              <a16:creationId xmlns:a16="http://schemas.microsoft.com/office/drawing/2014/main" id="{48C9B8AC-E366-4A73-B6C9-002909A0899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36" name="Rectangle 335">
          <a:extLst>
            <a:ext uri="{FF2B5EF4-FFF2-40B4-BE49-F238E27FC236}">
              <a16:creationId xmlns:a16="http://schemas.microsoft.com/office/drawing/2014/main" id="{F26F158B-9055-4C34-B811-CF5E6F74E44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37" name="Rectangle 11">
          <a:extLst>
            <a:ext uri="{FF2B5EF4-FFF2-40B4-BE49-F238E27FC236}">
              <a16:creationId xmlns:a16="http://schemas.microsoft.com/office/drawing/2014/main" id="{4DE348AC-4A6C-4256-A641-4BBDB74A42C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38" name="Rectangle 337">
          <a:extLst>
            <a:ext uri="{FF2B5EF4-FFF2-40B4-BE49-F238E27FC236}">
              <a16:creationId xmlns:a16="http://schemas.microsoft.com/office/drawing/2014/main" id="{C2C514A6-581A-4985-AEA6-122AE0FB100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39" name="Rectangle 11">
          <a:extLst>
            <a:ext uri="{FF2B5EF4-FFF2-40B4-BE49-F238E27FC236}">
              <a16:creationId xmlns:a16="http://schemas.microsoft.com/office/drawing/2014/main" id="{C13C18DF-F6BD-4313-8998-9563A5E25D6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40" name="Rectangle 339">
          <a:extLst>
            <a:ext uri="{FF2B5EF4-FFF2-40B4-BE49-F238E27FC236}">
              <a16:creationId xmlns:a16="http://schemas.microsoft.com/office/drawing/2014/main" id="{079BC0A5-4AE0-4AAC-986E-38A3E1ED33D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41" name="Rectangle 11">
          <a:extLst>
            <a:ext uri="{FF2B5EF4-FFF2-40B4-BE49-F238E27FC236}">
              <a16:creationId xmlns:a16="http://schemas.microsoft.com/office/drawing/2014/main" id="{972F6FD8-9BB5-4564-A90F-71A2EEB38D3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42" name="Rectangle 341">
          <a:extLst>
            <a:ext uri="{FF2B5EF4-FFF2-40B4-BE49-F238E27FC236}">
              <a16:creationId xmlns:a16="http://schemas.microsoft.com/office/drawing/2014/main" id="{485476BE-7B7B-4994-B24E-470364B663A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43" name="Rectangle 11">
          <a:extLst>
            <a:ext uri="{FF2B5EF4-FFF2-40B4-BE49-F238E27FC236}">
              <a16:creationId xmlns:a16="http://schemas.microsoft.com/office/drawing/2014/main" id="{9A176635-CA0F-419C-BC13-F46C54F0CD9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44" name="Rectangle 343">
          <a:extLst>
            <a:ext uri="{FF2B5EF4-FFF2-40B4-BE49-F238E27FC236}">
              <a16:creationId xmlns:a16="http://schemas.microsoft.com/office/drawing/2014/main" id="{6BDD36CF-CA1C-46BD-BE89-9B3EC70ECA0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45" name="Rectangle 344">
          <a:extLst>
            <a:ext uri="{FF2B5EF4-FFF2-40B4-BE49-F238E27FC236}">
              <a16:creationId xmlns:a16="http://schemas.microsoft.com/office/drawing/2014/main" id="{96F5D30C-7FD7-4A34-B2AE-53B512337BA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46" name="Rectangle 345">
          <a:extLst>
            <a:ext uri="{FF2B5EF4-FFF2-40B4-BE49-F238E27FC236}">
              <a16:creationId xmlns:a16="http://schemas.microsoft.com/office/drawing/2014/main" id="{55A1B1AA-C50E-4FC8-BE32-990A80679EF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47" name="Rectangle 11">
          <a:extLst>
            <a:ext uri="{FF2B5EF4-FFF2-40B4-BE49-F238E27FC236}">
              <a16:creationId xmlns:a16="http://schemas.microsoft.com/office/drawing/2014/main" id="{98625E34-AB12-40CA-9E07-8F2C551AC66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48" name="Rectangle 347">
          <a:extLst>
            <a:ext uri="{FF2B5EF4-FFF2-40B4-BE49-F238E27FC236}">
              <a16:creationId xmlns:a16="http://schemas.microsoft.com/office/drawing/2014/main" id="{C8EA0167-C91B-41FE-81E4-A423F82C52E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49" name="Rectangle 11">
          <a:extLst>
            <a:ext uri="{FF2B5EF4-FFF2-40B4-BE49-F238E27FC236}">
              <a16:creationId xmlns:a16="http://schemas.microsoft.com/office/drawing/2014/main" id="{4F088A33-BF3E-473D-9292-A074B2A1D6B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50" name="Rectangle 349">
          <a:extLst>
            <a:ext uri="{FF2B5EF4-FFF2-40B4-BE49-F238E27FC236}">
              <a16:creationId xmlns:a16="http://schemas.microsoft.com/office/drawing/2014/main" id="{E881655A-A652-4AD9-AA13-EEF510104BC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51" name="Rectangle 11">
          <a:extLst>
            <a:ext uri="{FF2B5EF4-FFF2-40B4-BE49-F238E27FC236}">
              <a16:creationId xmlns:a16="http://schemas.microsoft.com/office/drawing/2014/main" id="{1317D947-B5D3-450F-8B1D-98B6F974D64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52" name="Rectangle 351">
          <a:extLst>
            <a:ext uri="{FF2B5EF4-FFF2-40B4-BE49-F238E27FC236}">
              <a16:creationId xmlns:a16="http://schemas.microsoft.com/office/drawing/2014/main" id="{8B9D0252-BECD-4318-8971-9EA5CE0EA6E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53" name="Rectangle 11">
          <a:extLst>
            <a:ext uri="{FF2B5EF4-FFF2-40B4-BE49-F238E27FC236}">
              <a16:creationId xmlns:a16="http://schemas.microsoft.com/office/drawing/2014/main" id="{3E491B5C-09AE-4DDF-BFBF-C1349A47D56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54" name="Rectangle 353">
          <a:extLst>
            <a:ext uri="{FF2B5EF4-FFF2-40B4-BE49-F238E27FC236}">
              <a16:creationId xmlns:a16="http://schemas.microsoft.com/office/drawing/2014/main" id="{D15395B4-D519-42CB-AFD2-308EE623070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55" name="Rectangle 11">
          <a:extLst>
            <a:ext uri="{FF2B5EF4-FFF2-40B4-BE49-F238E27FC236}">
              <a16:creationId xmlns:a16="http://schemas.microsoft.com/office/drawing/2014/main" id="{87CCD02D-72BE-43AA-9683-B5065FD32C9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56" name="Rectangle 355">
          <a:extLst>
            <a:ext uri="{FF2B5EF4-FFF2-40B4-BE49-F238E27FC236}">
              <a16:creationId xmlns:a16="http://schemas.microsoft.com/office/drawing/2014/main" id="{4B21AD15-CA77-4161-B8E6-06B59E4A0AB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57" name="Rectangle 356">
          <a:extLst>
            <a:ext uri="{FF2B5EF4-FFF2-40B4-BE49-F238E27FC236}">
              <a16:creationId xmlns:a16="http://schemas.microsoft.com/office/drawing/2014/main" id="{000B7D5E-7123-42BD-B53B-529987FF127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58" name="Rectangle 357">
          <a:extLst>
            <a:ext uri="{FF2B5EF4-FFF2-40B4-BE49-F238E27FC236}">
              <a16:creationId xmlns:a16="http://schemas.microsoft.com/office/drawing/2014/main" id="{70E31E59-45D6-4C61-B85A-6D92023A96C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59" name="Rectangle 11">
          <a:extLst>
            <a:ext uri="{FF2B5EF4-FFF2-40B4-BE49-F238E27FC236}">
              <a16:creationId xmlns:a16="http://schemas.microsoft.com/office/drawing/2014/main" id="{00BE1DD2-6759-41B7-95B4-2226F3D580E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60" name="Rectangle 359">
          <a:extLst>
            <a:ext uri="{FF2B5EF4-FFF2-40B4-BE49-F238E27FC236}">
              <a16:creationId xmlns:a16="http://schemas.microsoft.com/office/drawing/2014/main" id="{41F460DC-5DB6-4A6A-B5B1-56A9E4528CC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61" name="Rectangle 11">
          <a:extLst>
            <a:ext uri="{FF2B5EF4-FFF2-40B4-BE49-F238E27FC236}">
              <a16:creationId xmlns:a16="http://schemas.microsoft.com/office/drawing/2014/main" id="{1F913D4F-8DAD-446C-9F69-72B64A15ABC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62" name="Rectangle 361">
          <a:extLst>
            <a:ext uri="{FF2B5EF4-FFF2-40B4-BE49-F238E27FC236}">
              <a16:creationId xmlns:a16="http://schemas.microsoft.com/office/drawing/2014/main" id="{C481D924-9A45-4A61-9E4C-4B7B4EE29BB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63" name="Rectangle 11">
          <a:extLst>
            <a:ext uri="{FF2B5EF4-FFF2-40B4-BE49-F238E27FC236}">
              <a16:creationId xmlns:a16="http://schemas.microsoft.com/office/drawing/2014/main" id="{9C665DF8-89E5-4E99-83A7-D2F7148C986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64" name="Rectangle 363">
          <a:extLst>
            <a:ext uri="{FF2B5EF4-FFF2-40B4-BE49-F238E27FC236}">
              <a16:creationId xmlns:a16="http://schemas.microsoft.com/office/drawing/2014/main" id="{5DFBF649-F0B6-4055-A86F-23E00FF5D99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65" name="Rectangle 11">
          <a:extLst>
            <a:ext uri="{FF2B5EF4-FFF2-40B4-BE49-F238E27FC236}">
              <a16:creationId xmlns:a16="http://schemas.microsoft.com/office/drawing/2014/main" id="{0968B106-9DA3-4911-9C01-5C1EE33BBE2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66" name="Rectangle 365">
          <a:extLst>
            <a:ext uri="{FF2B5EF4-FFF2-40B4-BE49-F238E27FC236}">
              <a16:creationId xmlns:a16="http://schemas.microsoft.com/office/drawing/2014/main" id="{15D9D894-EA8F-478D-BD80-5DDD75E88F1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67" name="Rectangle 11">
          <a:extLst>
            <a:ext uri="{FF2B5EF4-FFF2-40B4-BE49-F238E27FC236}">
              <a16:creationId xmlns:a16="http://schemas.microsoft.com/office/drawing/2014/main" id="{1E93C8E7-4B63-42FB-AEDE-BF9F8A7A16D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68" name="Rectangle 367">
          <a:extLst>
            <a:ext uri="{FF2B5EF4-FFF2-40B4-BE49-F238E27FC236}">
              <a16:creationId xmlns:a16="http://schemas.microsoft.com/office/drawing/2014/main" id="{9A551566-31CA-4D7F-A8B6-7EC3C7C5F4A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69" name="Rectangle 368">
          <a:extLst>
            <a:ext uri="{FF2B5EF4-FFF2-40B4-BE49-F238E27FC236}">
              <a16:creationId xmlns:a16="http://schemas.microsoft.com/office/drawing/2014/main" id="{5D444F4C-C79B-48B1-A1FF-872DFEADCA8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70" name="Rectangle 369">
          <a:extLst>
            <a:ext uri="{FF2B5EF4-FFF2-40B4-BE49-F238E27FC236}">
              <a16:creationId xmlns:a16="http://schemas.microsoft.com/office/drawing/2014/main" id="{2E91DE53-ED1E-4275-BE27-4EA9E2B928C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71" name="Rectangle 11">
          <a:extLst>
            <a:ext uri="{FF2B5EF4-FFF2-40B4-BE49-F238E27FC236}">
              <a16:creationId xmlns:a16="http://schemas.microsoft.com/office/drawing/2014/main" id="{5F9FBA7E-302E-421E-B780-86829ACA7C2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72" name="Rectangle 371">
          <a:extLst>
            <a:ext uri="{FF2B5EF4-FFF2-40B4-BE49-F238E27FC236}">
              <a16:creationId xmlns:a16="http://schemas.microsoft.com/office/drawing/2014/main" id="{B36BEC77-D32A-434F-B7B8-CE8191CC5A6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73" name="Rectangle 11">
          <a:extLst>
            <a:ext uri="{FF2B5EF4-FFF2-40B4-BE49-F238E27FC236}">
              <a16:creationId xmlns:a16="http://schemas.microsoft.com/office/drawing/2014/main" id="{73CAB6A9-3415-444E-B0A7-D1BD999BBBC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74" name="Rectangle 373">
          <a:extLst>
            <a:ext uri="{FF2B5EF4-FFF2-40B4-BE49-F238E27FC236}">
              <a16:creationId xmlns:a16="http://schemas.microsoft.com/office/drawing/2014/main" id="{1E313472-F828-465F-9248-DB03FB7D38D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75" name="Rectangle 11">
          <a:extLst>
            <a:ext uri="{FF2B5EF4-FFF2-40B4-BE49-F238E27FC236}">
              <a16:creationId xmlns:a16="http://schemas.microsoft.com/office/drawing/2014/main" id="{BE1B61D4-E5A9-44F9-B15F-50D1309B54C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76" name="Rectangle 375">
          <a:extLst>
            <a:ext uri="{FF2B5EF4-FFF2-40B4-BE49-F238E27FC236}">
              <a16:creationId xmlns:a16="http://schemas.microsoft.com/office/drawing/2014/main" id="{3FF132B1-2C7C-4306-8007-3982D5F3E68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77" name="Rectangle 11">
          <a:extLst>
            <a:ext uri="{FF2B5EF4-FFF2-40B4-BE49-F238E27FC236}">
              <a16:creationId xmlns:a16="http://schemas.microsoft.com/office/drawing/2014/main" id="{ED7F3C2B-AC9D-4F47-BCD4-CFAF48B49ED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78" name="Rectangle 377">
          <a:extLst>
            <a:ext uri="{FF2B5EF4-FFF2-40B4-BE49-F238E27FC236}">
              <a16:creationId xmlns:a16="http://schemas.microsoft.com/office/drawing/2014/main" id="{7CCD102E-D586-4B9C-89BE-9101F15F0C2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79" name="Rectangle 11">
          <a:extLst>
            <a:ext uri="{FF2B5EF4-FFF2-40B4-BE49-F238E27FC236}">
              <a16:creationId xmlns:a16="http://schemas.microsoft.com/office/drawing/2014/main" id="{5D3FEFC5-98FF-4FE5-A603-86519F65263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80" name="Rectangle 379">
          <a:extLst>
            <a:ext uri="{FF2B5EF4-FFF2-40B4-BE49-F238E27FC236}">
              <a16:creationId xmlns:a16="http://schemas.microsoft.com/office/drawing/2014/main" id="{4DD81F57-6050-474D-BD28-EAA6956D025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81" name="Rectangle 380">
          <a:extLst>
            <a:ext uri="{FF2B5EF4-FFF2-40B4-BE49-F238E27FC236}">
              <a16:creationId xmlns:a16="http://schemas.microsoft.com/office/drawing/2014/main" id="{D023B1F3-5DA9-4FBE-9C54-C54C9FB42B6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82" name="Rectangle 381">
          <a:extLst>
            <a:ext uri="{FF2B5EF4-FFF2-40B4-BE49-F238E27FC236}">
              <a16:creationId xmlns:a16="http://schemas.microsoft.com/office/drawing/2014/main" id="{F5A232BB-E07E-405A-8F03-6568F77A4F8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83" name="Rectangle 11">
          <a:extLst>
            <a:ext uri="{FF2B5EF4-FFF2-40B4-BE49-F238E27FC236}">
              <a16:creationId xmlns:a16="http://schemas.microsoft.com/office/drawing/2014/main" id="{E42108D4-0985-4EAB-85E9-CFE94BFBAD3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84" name="Rectangle 383">
          <a:extLst>
            <a:ext uri="{FF2B5EF4-FFF2-40B4-BE49-F238E27FC236}">
              <a16:creationId xmlns:a16="http://schemas.microsoft.com/office/drawing/2014/main" id="{908CA264-068F-42D1-97E2-064107AFBD9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85" name="Rectangle 11">
          <a:extLst>
            <a:ext uri="{FF2B5EF4-FFF2-40B4-BE49-F238E27FC236}">
              <a16:creationId xmlns:a16="http://schemas.microsoft.com/office/drawing/2014/main" id="{2AEB2937-16E6-4545-864B-197821EE3CD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86" name="Rectangle 385">
          <a:extLst>
            <a:ext uri="{FF2B5EF4-FFF2-40B4-BE49-F238E27FC236}">
              <a16:creationId xmlns:a16="http://schemas.microsoft.com/office/drawing/2014/main" id="{DEBBD5C8-C34C-4727-848B-5AED6C2BA29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87" name="Rectangle 11">
          <a:extLst>
            <a:ext uri="{FF2B5EF4-FFF2-40B4-BE49-F238E27FC236}">
              <a16:creationId xmlns:a16="http://schemas.microsoft.com/office/drawing/2014/main" id="{54286C40-C7EA-4423-942F-9E9C05D6A42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88" name="Rectangle 387">
          <a:extLst>
            <a:ext uri="{FF2B5EF4-FFF2-40B4-BE49-F238E27FC236}">
              <a16:creationId xmlns:a16="http://schemas.microsoft.com/office/drawing/2014/main" id="{6A0235E7-674E-4860-B4A9-B0B1DB7BBA2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89" name="Rectangle 11">
          <a:extLst>
            <a:ext uri="{FF2B5EF4-FFF2-40B4-BE49-F238E27FC236}">
              <a16:creationId xmlns:a16="http://schemas.microsoft.com/office/drawing/2014/main" id="{3D49387A-1EE3-4667-A2BE-506194FE1D3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90" name="Rectangle 389">
          <a:extLst>
            <a:ext uri="{FF2B5EF4-FFF2-40B4-BE49-F238E27FC236}">
              <a16:creationId xmlns:a16="http://schemas.microsoft.com/office/drawing/2014/main" id="{A5A4524F-FCAB-4DCA-8A64-703403DA8C6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91" name="Rectangle 11">
          <a:extLst>
            <a:ext uri="{FF2B5EF4-FFF2-40B4-BE49-F238E27FC236}">
              <a16:creationId xmlns:a16="http://schemas.microsoft.com/office/drawing/2014/main" id="{85D030F4-4BFB-45AA-B13F-6505EAE3A31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92" name="Rectangle 391">
          <a:extLst>
            <a:ext uri="{FF2B5EF4-FFF2-40B4-BE49-F238E27FC236}">
              <a16:creationId xmlns:a16="http://schemas.microsoft.com/office/drawing/2014/main" id="{36DBB708-1F52-4DC5-98B7-B933FC5F69A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93" name="Rectangle 392">
          <a:extLst>
            <a:ext uri="{FF2B5EF4-FFF2-40B4-BE49-F238E27FC236}">
              <a16:creationId xmlns:a16="http://schemas.microsoft.com/office/drawing/2014/main" id="{59076FCE-7DD8-4575-8C0F-CF1C3FB3FAD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94" name="Rectangle 393">
          <a:extLst>
            <a:ext uri="{FF2B5EF4-FFF2-40B4-BE49-F238E27FC236}">
              <a16:creationId xmlns:a16="http://schemas.microsoft.com/office/drawing/2014/main" id="{84896DE0-BD90-4B8D-9AC2-9A024D87399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95" name="Rectangle 11">
          <a:extLst>
            <a:ext uri="{FF2B5EF4-FFF2-40B4-BE49-F238E27FC236}">
              <a16:creationId xmlns:a16="http://schemas.microsoft.com/office/drawing/2014/main" id="{396B9BA6-744F-4356-A9AA-5635B4320A7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96" name="Rectangle 395">
          <a:extLst>
            <a:ext uri="{FF2B5EF4-FFF2-40B4-BE49-F238E27FC236}">
              <a16:creationId xmlns:a16="http://schemas.microsoft.com/office/drawing/2014/main" id="{825CADAD-EF25-43C0-A7DD-25BD64DD911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97" name="Rectangle 11">
          <a:extLst>
            <a:ext uri="{FF2B5EF4-FFF2-40B4-BE49-F238E27FC236}">
              <a16:creationId xmlns:a16="http://schemas.microsoft.com/office/drawing/2014/main" id="{D5D841BF-9CB2-4CFE-8B23-1DA86582DEF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98" name="Rectangle 397">
          <a:extLst>
            <a:ext uri="{FF2B5EF4-FFF2-40B4-BE49-F238E27FC236}">
              <a16:creationId xmlns:a16="http://schemas.microsoft.com/office/drawing/2014/main" id="{1E44001D-2CE9-48B9-AE27-022347F65E9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99" name="Rectangle 11">
          <a:extLst>
            <a:ext uri="{FF2B5EF4-FFF2-40B4-BE49-F238E27FC236}">
              <a16:creationId xmlns:a16="http://schemas.microsoft.com/office/drawing/2014/main" id="{183F76FF-C647-4B3B-AA04-559BADA576A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00" name="Rectangle 399">
          <a:extLst>
            <a:ext uri="{FF2B5EF4-FFF2-40B4-BE49-F238E27FC236}">
              <a16:creationId xmlns:a16="http://schemas.microsoft.com/office/drawing/2014/main" id="{A5E065EC-74E9-4BDD-A125-A9242FF210D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01" name="Rectangle 11">
          <a:extLst>
            <a:ext uri="{FF2B5EF4-FFF2-40B4-BE49-F238E27FC236}">
              <a16:creationId xmlns:a16="http://schemas.microsoft.com/office/drawing/2014/main" id="{6A270AC3-9A6C-4EC9-9F44-E834AA15144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02" name="Rectangle 401">
          <a:extLst>
            <a:ext uri="{FF2B5EF4-FFF2-40B4-BE49-F238E27FC236}">
              <a16:creationId xmlns:a16="http://schemas.microsoft.com/office/drawing/2014/main" id="{770740C4-6451-42D7-8CCE-69806B54413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03" name="Rectangle 11">
          <a:extLst>
            <a:ext uri="{FF2B5EF4-FFF2-40B4-BE49-F238E27FC236}">
              <a16:creationId xmlns:a16="http://schemas.microsoft.com/office/drawing/2014/main" id="{344957A3-E8F8-4EFF-B4AB-B87F2836D0A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04" name="Rectangle 403">
          <a:extLst>
            <a:ext uri="{FF2B5EF4-FFF2-40B4-BE49-F238E27FC236}">
              <a16:creationId xmlns:a16="http://schemas.microsoft.com/office/drawing/2014/main" id="{EFACA671-004F-43C3-91FC-FCBD5CD008A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05" name="Rectangle 404">
          <a:extLst>
            <a:ext uri="{FF2B5EF4-FFF2-40B4-BE49-F238E27FC236}">
              <a16:creationId xmlns:a16="http://schemas.microsoft.com/office/drawing/2014/main" id="{2F3F4E40-DE00-4144-A324-72E126BBE84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06" name="Rectangle 405">
          <a:extLst>
            <a:ext uri="{FF2B5EF4-FFF2-40B4-BE49-F238E27FC236}">
              <a16:creationId xmlns:a16="http://schemas.microsoft.com/office/drawing/2014/main" id="{20DF2DC8-E916-44D3-A0FB-CAA07BB2A5F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07" name="Rectangle 11">
          <a:extLst>
            <a:ext uri="{FF2B5EF4-FFF2-40B4-BE49-F238E27FC236}">
              <a16:creationId xmlns:a16="http://schemas.microsoft.com/office/drawing/2014/main" id="{C7C8581A-AF8F-47BA-B9CC-F4504FE1377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08" name="Rectangle 407">
          <a:extLst>
            <a:ext uri="{FF2B5EF4-FFF2-40B4-BE49-F238E27FC236}">
              <a16:creationId xmlns:a16="http://schemas.microsoft.com/office/drawing/2014/main" id="{3A510DF9-2EB2-42F7-86F2-D853EB06561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09" name="Rectangle 11">
          <a:extLst>
            <a:ext uri="{FF2B5EF4-FFF2-40B4-BE49-F238E27FC236}">
              <a16:creationId xmlns:a16="http://schemas.microsoft.com/office/drawing/2014/main" id="{BE88A5C2-9D5E-4D21-B2DA-05C811A695C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10" name="Rectangle 409">
          <a:extLst>
            <a:ext uri="{FF2B5EF4-FFF2-40B4-BE49-F238E27FC236}">
              <a16:creationId xmlns:a16="http://schemas.microsoft.com/office/drawing/2014/main" id="{06871A3F-1967-4FFD-89F8-028DE5942C3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11" name="Rectangle 11">
          <a:extLst>
            <a:ext uri="{FF2B5EF4-FFF2-40B4-BE49-F238E27FC236}">
              <a16:creationId xmlns:a16="http://schemas.microsoft.com/office/drawing/2014/main" id="{88850AE2-1322-4B88-982E-070036511FF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12" name="Rectangle 411">
          <a:extLst>
            <a:ext uri="{FF2B5EF4-FFF2-40B4-BE49-F238E27FC236}">
              <a16:creationId xmlns:a16="http://schemas.microsoft.com/office/drawing/2014/main" id="{386CFC2B-064E-4C5E-B4EF-113EFA46BC0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13" name="Rectangle 11">
          <a:extLst>
            <a:ext uri="{FF2B5EF4-FFF2-40B4-BE49-F238E27FC236}">
              <a16:creationId xmlns:a16="http://schemas.microsoft.com/office/drawing/2014/main" id="{00E80483-FF41-4583-B42F-8FED7A42861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14" name="Rectangle 413">
          <a:extLst>
            <a:ext uri="{FF2B5EF4-FFF2-40B4-BE49-F238E27FC236}">
              <a16:creationId xmlns:a16="http://schemas.microsoft.com/office/drawing/2014/main" id="{4AF148F8-9B01-4895-9448-5AF84C913DD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15" name="Rectangle 11">
          <a:extLst>
            <a:ext uri="{FF2B5EF4-FFF2-40B4-BE49-F238E27FC236}">
              <a16:creationId xmlns:a16="http://schemas.microsoft.com/office/drawing/2014/main" id="{BAEB1C60-D26B-4E79-9B76-29CA75272B7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16" name="Rectangle 415">
          <a:extLst>
            <a:ext uri="{FF2B5EF4-FFF2-40B4-BE49-F238E27FC236}">
              <a16:creationId xmlns:a16="http://schemas.microsoft.com/office/drawing/2014/main" id="{8BCD1666-D7F7-4337-9FFA-97A124005D6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17" name="Rectangle 416">
          <a:extLst>
            <a:ext uri="{FF2B5EF4-FFF2-40B4-BE49-F238E27FC236}">
              <a16:creationId xmlns:a16="http://schemas.microsoft.com/office/drawing/2014/main" id="{A04D2BB1-D738-4AC6-B8EC-165F389073D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18" name="Rectangle 417">
          <a:extLst>
            <a:ext uri="{FF2B5EF4-FFF2-40B4-BE49-F238E27FC236}">
              <a16:creationId xmlns:a16="http://schemas.microsoft.com/office/drawing/2014/main" id="{3FBE8446-4B3F-499C-BDEF-B911211812F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19" name="Rectangle 11">
          <a:extLst>
            <a:ext uri="{FF2B5EF4-FFF2-40B4-BE49-F238E27FC236}">
              <a16:creationId xmlns:a16="http://schemas.microsoft.com/office/drawing/2014/main" id="{1862639E-A8B1-4826-97D4-07DEBCC17A5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20" name="Rectangle 419">
          <a:extLst>
            <a:ext uri="{FF2B5EF4-FFF2-40B4-BE49-F238E27FC236}">
              <a16:creationId xmlns:a16="http://schemas.microsoft.com/office/drawing/2014/main" id="{438F2D8A-72E9-40D9-AEBC-BEA4F3CA9D8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21" name="Rectangle 11">
          <a:extLst>
            <a:ext uri="{FF2B5EF4-FFF2-40B4-BE49-F238E27FC236}">
              <a16:creationId xmlns:a16="http://schemas.microsoft.com/office/drawing/2014/main" id="{E24DC4A1-6FCF-4B88-8361-3DB72AF04DD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22" name="Rectangle 421">
          <a:extLst>
            <a:ext uri="{FF2B5EF4-FFF2-40B4-BE49-F238E27FC236}">
              <a16:creationId xmlns:a16="http://schemas.microsoft.com/office/drawing/2014/main" id="{641BAB38-88FA-4BA3-A94E-7F17704CC2F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23" name="Rectangle 11">
          <a:extLst>
            <a:ext uri="{FF2B5EF4-FFF2-40B4-BE49-F238E27FC236}">
              <a16:creationId xmlns:a16="http://schemas.microsoft.com/office/drawing/2014/main" id="{E1B6B6A5-DD58-4EC9-A08F-7503AB4FC45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24" name="Rectangle 423">
          <a:extLst>
            <a:ext uri="{FF2B5EF4-FFF2-40B4-BE49-F238E27FC236}">
              <a16:creationId xmlns:a16="http://schemas.microsoft.com/office/drawing/2014/main" id="{224DA10D-DD3C-401B-A376-0876DAE48E7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25" name="Rectangle 11">
          <a:extLst>
            <a:ext uri="{FF2B5EF4-FFF2-40B4-BE49-F238E27FC236}">
              <a16:creationId xmlns:a16="http://schemas.microsoft.com/office/drawing/2014/main" id="{D651EF45-C5A8-4BF6-807B-C133A34DFF7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26" name="Rectangle 425">
          <a:extLst>
            <a:ext uri="{FF2B5EF4-FFF2-40B4-BE49-F238E27FC236}">
              <a16:creationId xmlns:a16="http://schemas.microsoft.com/office/drawing/2014/main" id="{8DD0D744-B9E8-4EB4-B428-108A7AF7DCB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27" name="Rectangle 11">
          <a:extLst>
            <a:ext uri="{FF2B5EF4-FFF2-40B4-BE49-F238E27FC236}">
              <a16:creationId xmlns:a16="http://schemas.microsoft.com/office/drawing/2014/main" id="{ABAFE29E-5984-4B35-8192-DC1C9DB9C40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28" name="Rectangle 427">
          <a:extLst>
            <a:ext uri="{FF2B5EF4-FFF2-40B4-BE49-F238E27FC236}">
              <a16:creationId xmlns:a16="http://schemas.microsoft.com/office/drawing/2014/main" id="{B635C82E-628C-44AF-932C-6D36683E569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29" name="Rectangle 428">
          <a:extLst>
            <a:ext uri="{FF2B5EF4-FFF2-40B4-BE49-F238E27FC236}">
              <a16:creationId xmlns:a16="http://schemas.microsoft.com/office/drawing/2014/main" id="{577C4382-C161-4D4B-8A68-1EE5F042311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30" name="Rectangle 429">
          <a:extLst>
            <a:ext uri="{FF2B5EF4-FFF2-40B4-BE49-F238E27FC236}">
              <a16:creationId xmlns:a16="http://schemas.microsoft.com/office/drawing/2014/main" id="{BB1184EF-89AF-415B-BCE3-E575C7EA909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31" name="Rectangle 11">
          <a:extLst>
            <a:ext uri="{FF2B5EF4-FFF2-40B4-BE49-F238E27FC236}">
              <a16:creationId xmlns:a16="http://schemas.microsoft.com/office/drawing/2014/main" id="{D75D51DB-D96C-44F2-87B8-2DF0B13C20C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32" name="Rectangle 431">
          <a:extLst>
            <a:ext uri="{FF2B5EF4-FFF2-40B4-BE49-F238E27FC236}">
              <a16:creationId xmlns:a16="http://schemas.microsoft.com/office/drawing/2014/main" id="{6F3CCB5D-3B30-42AF-A4A3-6F0EBA1FB66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33" name="Rectangle 11">
          <a:extLst>
            <a:ext uri="{FF2B5EF4-FFF2-40B4-BE49-F238E27FC236}">
              <a16:creationId xmlns:a16="http://schemas.microsoft.com/office/drawing/2014/main" id="{80992160-3376-4C21-8ADB-6EF62015D15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34" name="Rectangle 433">
          <a:extLst>
            <a:ext uri="{FF2B5EF4-FFF2-40B4-BE49-F238E27FC236}">
              <a16:creationId xmlns:a16="http://schemas.microsoft.com/office/drawing/2014/main" id="{EBB9C039-4A94-43F1-ACCC-B8B8A79ED9D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35" name="Rectangle 11">
          <a:extLst>
            <a:ext uri="{FF2B5EF4-FFF2-40B4-BE49-F238E27FC236}">
              <a16:creationId xmlns:a16="http://schemas.microsoft.com/office/drawing/2014/main" id="{CBFF3081-B8C6-4847-BBF0-864E078C264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36" name="Rectangle 435">
          <a:extLst>
            <a:ext uri="{FF2B5EF4-FFF2-40B4-BE49-F238E27FC236}">
              <a16:creationId xmlns:a16="http://schemas.microsoft.com/office/drawing/2014/main" id="{C8BFE5F8-9773-4DAB-87ED-7F8A3FECC91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37" name="Rectangle 11">
          <a:extLst>
            <a:ext uri="{FF2B5EF4-FFF2-40B4-BE49-F238E27FC236}">
              <a16:creationId xmlns:a16="http://schemas.microsoft.com/office/drawing/2014/main" id="{1DDD00FA-62E8-4B93-9A97-38E08EDAA67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38" name="Rectangle 437">
          <a:extLst>
            <a:ext uri="{FF2B5EF4-FFF2-40B4-BE49-F238E27FC236}">
              <a16:creationId xmlns:a16="http://schemas.microsoft.com/office/drawing/2014/main" id="{A5BA1EC9-0E21-47F4-9006-48A9F75CEDD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39" name="Rectangle 11">
          <a:extLst>
            <a:ext uri="{FF2B5EF4-FFF2-40B4-BE49-F238E27FC236}">
              <a16:creationId xmlns:a16="http://schemas.microsoft.com/office/drawing/2014/main" id="{69A4022B-3217-47B4-B6AA-8E25314A536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40" name="Rectangle 439">
          <a:extLst>
            <a:ext uri="{FF2B5EF4-FFF2-40B4-BE49-F238E27FC236}">
              <a16:creationId xmlns:a16="http://schemas.microsoft.com/office/drawing/2014/main" id="{F65B7F24-1817-4929-BC0D-93049D95D69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41" name="Rectangle 440">
          <a:extLst>
            <a:ext uri="{FF2B5EF4-FFF2-40B4-BE49-F238E27FC236}">
              <a16:creationId xmlns:a16="http://schemas.microsoft.com/office/drawing/2014/main" id="{51FE74D8-9264-4806-B826-CA2E5D451E5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42" name="Rectangle 441">
          <a:extLst>
            <a:ext uri="{FF2B5EF4-FFF2-40B4-BE49-F238E27FC236}">
              <a16:creationId xmlns:a16="http://schemas.microsoft.com/office/drawing/2014/main" id="{2808D93D-521C-4041-963C-F054BEED09E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43" name="Rectangle 11">
          <a:extLst>
            <a:ext uri="{FF2B5EF4-FFF2-40B4-BE49-F238E27FC236}">
              <a16:creationId xmlns:a16="http://schemas.microsoft.com/office/drawing/2014/main" id="{C5026DE6-1694-4CB5-BF43-E7DDD63D553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44" name="Rectangle 443">
          <a:extLst>
            <a:ext uri="{FF2B5EF4-FFF2-40B4-BE49-F238E27FC236}">
              <a16:creationId xmlns:a16="http://schemas.microsoft.com/office/drawing/2014/main" id="{3867A4A3-0A08-439C-953C-312DCE08EA9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45" name="Rectangle 11">
          <a:extLst>
            <a:ext uri="{FF2B5EF4-FFF2-40B4-BE49-F238E27FC236}">
              <a16:creationId xmlns:a16="http://schemas.microsoft.com/office/drawing/2014/main" id="{B985AA86-460E-418E-A073-2B9200FDD4C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46" name="Rectangle 445">
          <a:extLst>
            <a:ext uri="{FF2B5EF4-FFF2-40B4-BE49-F238E27FC236}">
              <a16:creationId xmlns:a16="http://schemas.microsoft.com/office/drawing/2014/main" id="{BA173040-8702-472D-AA88-C8BBDD47BD7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47" name="Rectangle 11">
          <a:extLst>
            <a:ext uri="{FF2B5EF4-FFF2-40B4-BE49-F238E27FC236}">
              <a16:creationId xmlns:a16="http://schemas.microsoft.com/office/drawing/2014/main" id="{8581F792-6A8D-401A-8F74-9912A8EE20B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48" name="Rectangle 447">
          <a:extLst>
            <a:ext uri="{FF2B5EF4-FFF2-40B4-BE49-F238E27FC236}">
              <a16:creationId xmlns:a16="http://schemas.microsoft.com/office/drawing/2014/main" id="{71E9DA94-9FC9-4775-BFF5-EC88527145E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49" name="Rectangle 11">
          <a:extLst>
            <a:ext uri="{FF2B5EF4-FFF2-40B4-BE49-F238E27FC236}">
              <a16:creationId xmlns:a16="http://schemas.microsoft.com/office/drawing/2014/main" id="{747A6E33-3B49-492F-813D-8F67D24B69D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50" name="Rectangle 449">
          <a:extLst>
            <a:ext uri="{FF2B5EF4-FFF2-40B4-BE49-F238E27FC236}">
              <a16:creationId xmlns:a16="http://schemas.microsoft.com/office/drawing/2014/main" id="{8D898081-49A8-4671-B570-AE0E268EA5E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51" name="Rectangle 11">
          <a:extLst>
            <a:ext uri="{FF2B5EF4-FFF2-40B4-BE49-F238E27FC236}">
              <a16:creationId xmlns:a16="http://schemas.microsoft.com/office/drawing/2014/main" id="{BC7489CA-7CEE-4D47-9CB4-B4350D2A406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52" name="Rectangle 451">
          <a:extLst>
            <a:ext uri="{FF2B5EF4-FFF2-40B4-BE49-F238E27FC236}">
              <a16:creationId xmlns:a16="http://schemas.microsoft.com/office/drawing/2014/main" id="{77C0DC51-CA3B-454D-BDEA-C7C9C3C8192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53" name="Rectangle 452">
          <a:extLst>
            <a:ext uri="{FF2B5EF4-FFF2-40B4-BE49-F238E27FC236}">
              <a16:creationId xmlns:a16="http://schemas.microsoft.com/office/drawing/2014/main" id="{4256098A-31F9-4819-AFF9-A74782ADBDF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54" name="Rectangle 453">
          <a:extLst>
            <a:ext uri="{FF2B5EF4-FFF2-40B4-BE49-F238E27FC236}">
              <a16:creationId xmlns:a16="http://schemas.microsoft.com/office/drawing/2014/main" id="{31D97FAF-70F2-426E-9007-69244476908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55" name="Rectangle 11">
          <a:extLst>
            <a:ext uri="{FF2B5EF4-FFF2-40B4-BE49-F238E27FC236}">
              <a16:creationId xmlns:a16="http://schemas.microsoft.com/office/drawing/2014/main" id="{2704E56C-893D-4C53-B1CA-327F9F6E4DC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56" name="Rectangle 455">
          <a:extLst>
            <a:ext uri="{FF2B5EF4-FFF2-40B4-BE49-F238E27FC236}">
              <a16:creationId xmlns:a16="http://schemas.microsoft.com/office/drawing/2014/main" id="{42D280F2-12E4-4CA2-AF34-9E988686BE1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57" name="Rectangle 11">
          <a:extLst>
            <a:ext uri="{FF2B5EF4-FFF2-40B4-BE49-F238E27FC236}">
              <a16:creationId xmlns:a16="http://schemas.microsoft.com/office/drawing/2014/main" id="{7042DCA5-AB43-4316-B353-A34F8020871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58" name="Rectangle 457">
          <a:extLst>
            <a:ext uri="{FF2B5EF4-FFF2-40B4-BE49-F238E27FC236}">
              <a16:creationId xmlns:a16="http://schemas.microsoft.com/office/drawing/2014/main" id="{83DCB88E-C21E-419A-AFF0-25367C4BC4F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59" name="Rectangle 11">
          <a:extLst>
            <a:ext uri="{FF2B5EF4-FFF2-40B4-BE49-F238E27FC236}">
              <a16:creationId xmlns:a16="http://schemas.microsoft.com/office/drawing/2014/main" id="{D301664C-5E1E-4A42-8487-48B211DEECB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60" name="Rectangle 459">
          <a:extLst>
            <a:ext uri="{FF2B5EF4-FFF2-40B4-BE49-F238E27FC236}">
              <a16:creationId xmlns:a16="http://schemas.microsoft.com/office/drawing/2014/main" id="{32A87D0D-AB69-4BAD-BA0E-A7C4BE4429D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61" name="Rectangle 11">
          <a:extLst>
            <a:ext uri="{FF2B5EF4-FFF2-40B4-BE49-F238E27FC236}">
              <a16:creationId xmlns:a16="http://schemas.microsoft.com/office/drawing/2014/main" id="{FEF188AC-D553-4A27-9107-7463A20656E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62" name="Rectangle 461">
          <a:extLst>
            <a:ext uri="{FF2B5EF4-FFF2-40B4-BE49-F238E27FC236}">
              <a16:creationId xmlns:a16="http://schemas.microsoft.com/office/drawing/2014/main" id="{549EAB37-B7B9-4C59-B9B1-510A51E0AB1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63" name="Rectangle 11">
          <a:extLst>
            <a:ext uri="{FF2B5EF4-FFF2-40B4-BE49-F238E27FC236}">
              <a16:creationId xmlns:a16="http://schemas.microsoft.com/office/drawing/2014/main" id="{3A7FFF22-BBCC-4780-878E-A82C5B4E29D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64" name="Rectangle 463">
          <a:extLst>
            <a:ext uri="{FF2B5EF4-FFF2-40B4-BE49-F238E27FC236}">
              <a16:creationId xmlns:a16="http://schemas.microsoft.com/office/drawing/2014/main" id="{43B48C0B-A61C-4FA0-A14E-FE6CE00C545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65" name="Rectangle 464">
          <a:extLst>
            <a:ext uri="{FF2B5EF4-FFF2-40B4-BE49-F238E27FC236}">
              <a16:creationId xmlns:a16="http://schemas.microsoft.com/office/drawing/2014/main" id="{01122180-46C0-4959-8CAC-CEE7E3FFADE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66" name="Rectangle 465">
          <a:extLst>
            <a:ext uri="{FF2B5EF4-FFF2-40B4-BE49-F238E27FC236}">
              <a16:creationId xmlns:a16="http://schemas.microsoft.com/office/drawing/2014/main" id="{4841B696-D7B7-457B-9226-3A19B853418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67" name="Rectangle 11">
          <a:extLst>
            <a:ext uri="{FF2B5EF4-FFF2-40B4-BE49-F238E27FC236}">
              <a16:creationId xmlns:a16="http://schemas.microsoft.com/office/drawing/2014/main" id="{FBE71F93-FE83-4ED1-88F6-186F0F40A7F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68" name="Rectangle 467">
          <a:extLst>
            <a:ext uri="{FF2B5EF4-FFF2-40B4-BE49-F238E27FC236}">
              <a16:creationId xmlns:a16="http://schemas.microsoft.com/office/drawing/2014/main" id="{CB673A77-0313-4FB8-8069-17B6A07FA52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69" name="Rectangle 11">
          <a:extLst>
            <a:ext uri="{FF2B5EF4-FFF2-40B4-BE49-F238E27FC236}">
              <a16:creationId xmlns:a16="http://schemas.microsoft.com/office/drawing/2014/main" id="{57D753DA-A840-4BA0-B471-19EDD28D5C9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70" name="Rectangle 469">
          <a:extLst>
            <a:ext uri="{FF2B5EF4-FFF2-40B4-BE49-F238E27FC236}">
              <a16:creationId xmlns:a16="http://schemas.microsoft.com/office/drawing/2014/main" id="{90A8D5F9-8068-4121-8E5A-6C9260CFB04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71" name="Rectangle 11">
          <a:extLst>
            <a:ext uri="{FF2B5EF4-FFF2-40B4-BE49-F238E27FC236}">
              <a16:creationId xmlns:a16="http://schemas.microsoft.com/office/drawing/2014/main" id="{BE472B6E-8B02-44B0-96C9-770D8412A7F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72" name="Rectangle 471">
          <a:extLst>
            <a:ext uri="{FF2B5EF4-FFF2-40B4-BE49-F238E27FC236}">
              <a16:creationId xmlns:a16="http://schemas.microsoft.com/office/drawing/2014/main" id="{E471FE16-FAD8-4E41-AD3A-5F20401ACF4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73" name="Rectangle 11">
          <a:extLst>
            <a:ext uri="{FF2B5EF4-FFF2-40B4-BE49-F238E27FC236}">
              <a16:creationId xmlns:a16="http://schemas.microsoft.com/office/drawing/2014/main" id="{7E98AA24-DC7A-43EC-BBE1-CB5BAD64DE4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74" name="Rectangle 473">
          <a:extLst>
            <a:ext uri="{FF2B5EF4-FFF2-40B4-BE49-F238E27FC236}">
              <a16:creationId xmlns:a16="http://schemas.microsoft.com/office/drawing/2014/main" id="{F8E611CA-56DE-4917-A272-1096A67AC2E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75" name="Rectangle 11">
          <a:extLst>
            <a:ext uri="{FF2B5EF4-FFF2-40B4-BE49-F238E27FC236}">
              <a16:creationId xmlns:a16="http://schemas.microsoft.com/office/drawing/2014/main" id="{3A64CCDE-EA97-4A35-87BB-692C942781B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76" name="Rectangle 475">
          <a:extLst>
            <a:ext uri="{FF2B5EF4-FFF2-40B4-BE49-F238E27FC236}">
              <a16:creationId xmlns:a16="http://schemas.microsoft.com/office/drawing/2014/main" id="{3C926F77-7AF1-4A04-A791-207B70249DD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77" name="Rectangle 476">
          <a:extLst>
            <a:ext uri="{FF2B5EF4-FFF2-40B4-BE49-F238E27FC236}">
              <a16:creationId xmlns:a16="http://schemas.microsoft.com/office/drawing/2014/main" id="{D3BF820F-2F53-4C24-B09F-7EB627B795F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78" name="Rectangle 477">
          <a:extLst>
            <a:ext uri="{FF2B5EF4-FFF2-40B4-BE49-F238E27FC236}">
              <a16:creationId xmlns:a16="http://schemas.microsoft.com/office/drawing/2014/main" id="{62EB7D97-ECF7-46CA-8989-DED10CCEBB2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79" name="Rectangle 11">
          <a:extLst>
            <a:ext uri="{FF2B5EF4-FFF2-40B4-BE49-F238E27FC236}">
              <a16:creationId xmlns:a16="http://schemas.microsoft.com/office/drawing/2014/main" id="{B183036F-6639-43CA-8629-533B6AC1545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80" name="Rectangle 479">
          <a:extLst>
            <a:ext uri="{FF2B5EF4-FFF2-40B4-BE49-F238E27FC236}">
              <a16:creationId xmlns:a16="http://schemas.microsoft.com/office/drawing/2014/main" id="{42C54288-B784-4D04-89AA-0249CBB21E1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81" name="Rectangle 11">
          <a:extLst>
            <a:ext uri="{FF2B5EF4-FFF2-40B4-BE49-F238E27FC236}">
              <a16:creationId xmlns:a16="http://schemas.microsoft.com/office/drawing/2014/main" id="{A73706F8-7233-4568-B421-E436A28F1D0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482" name="Rectangle 481">
          <a:extLst>
            <a:ext uri="{FF2B5EF4-FFF2-40B4-BE49-F238E27FC236}">
              <a16:creationId xmlns:a16="http://schemas.microsoft.com/office/drawing/2014/main" id="{F1D37CFA-C078-49FE-B18B-CBE574392B3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483" name="Rectangle 11">
          <a:extLst>
            <a:ext uri="{FF2B5EF4-FFF2-40B4-BE49-F238E27FC236}">
              <a16:creationId xmlns:a16="http://schemas.microsoft.com/office/drawing/2014/main" id="{DE96D221-6281-49FB-92C2-2019C73D2A6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484" name="Rectangle 483">
          <a:extLst>
            <a:ext uri="{FF2B5EF4-FFF2-40B4-BE49-F238E27FC236}">
              <a16:creationId xmlns:a16="http://schemas.microsoft.com/office/drawing/2014/main" id="{D3024A1E-5B96-494D-B3E3-AF235A3E275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485" name="Rectangle 11">
          <a:extLst>
            <a:ext uri="{FF2B5EF4-FFF2-40B4-BE49-F238E27FC236}">
              <a16:creationId xmlns:a16="http://schemas.microsoft.com/office/drawing/2014/main" id="{0FFC841D-524F-4F93-B298-75EDFF43D34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486" name="Rectangle 485">
          <a:extLst>
            <a:ext uri="{FF2B5EF4-FFF2-40B4-BE49-F238E27FC236}">
              <a16:creationId xmlns:a16="http://schemas.microsoft.com/office/drawing/2014/main" id="{72324909-501E-4C95-8867-ED476A30B1E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487" name="Rectangle 11">
          <a:extLst>
            <a:ext uri="{FF2B5EF4-FFF2-40B4-BE49-F238E27FC236}">
              <a16:creationId xmlns:a16="http://schemas.microsoft.com/office/drawing/2014/main" id="{E18351AD-82ED-4A8A-B863-8C36F932F31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488" name="Rectangle 487">
          <a:extLst>
            <a:ext uri="{FF2B5EF4-FFF2-40B4-BE49-F238E27FC236}">
              <a16:creationId xmlns:a16="http://schemas.microsoft.com/office/drawing/2014/main" id="{364E69AB-C46F-406B-9464-84CA37FF4BD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489" name="Rectangle 488">
          <a:extLst>
            <a:ext uri="{FF2B5EF4-FFF2-40B4-BE49-F238E27FC236}">
              <a16:creationId xmlns:a16="http://schemas.microsoft.com/office/drawing/2014/main" id="{A264070D-EC7D-48DF-AD31-CC270F3FE1D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490" name="Rectangle 489">
          <a:extLst>
            <a:ext uri="{FF2B5EF4-FFF2-40B4-BE49-F238E27FC236}">
              <a16:creationId xmlns:a16="http://schemas.microsoft.com/office/drawing/2014/main" id="{19BCD517-4EE1-4FB3-8118-782E1DEDB75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491" name="Rectangle 11">
          <a:extLst>
            <a:ext uri="{FF2B5EF4-FFF2-40B4-BE49-F238E27FC236}">
              <a16:creationId xmlns:a16="http://schemas.microsoft.com/office/drawing/2014/main" id="{3970FE99-901A-4F53-8161-F9692B59601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492" name="Rectangle 491">
          <a:extLst>
            <a:ext uri="{FF2B5EF4-FFF2-40B4-BE49-F238E27FC236}">
              <a16:creationId xmlns:a16="http://schemas.microsoft.com/office/drawing/2014/main" id="{A1C838BB-8F3A-450D-A596-F6708EC0509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493" name="Rectangle 11">
          <a:extLst>
            <a:ext uri="{FF2B5EF4-FFF2-40B4-BE49-F238E27FC236}">
              <a16:creationId xmlns:a16="http://schemas.microsoft.com/office/drawing/2014/main" id="{ADB0E331-F2E6-47B1-B808-9820F8D25BB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494" name="Rectangle 493">
          <a:extLst>
            <a:ext uri="{FF2B5EF4-FFF2-40B4-BE49-F238E27FC236}">
              <a16:creationId xmlns:a16="http://schemas.microsoft.com/office/drawing/2014/main" id="{D01A5DFD-F746-4475-847C-2F0673E31B8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495" name="Rectangle 11">
          <a:extLst>
            <a:ext uri="{FF2B5EF4-FFF2-40B4-BE49-F238E27FC236}">
              <a16:creationId xmlns:a16="http://schemas.microsoft.com/office/drawing/2014/main" id="{3A7AA754-411E-4381-8E9C-934B14EE5BE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496" name="Rectangle 495">
          <a:extLst>
            <a:ext uri="{FF2B5EF4-FFF2-40B4-BE49-F238E27FC236}">
              <a16:creationId xmlns:a16="http://schemas.microsoft.com/office/drawing/2014/main" id="{399338D9-11C6-45F7-B8FE-BBD2B373082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497" name="Rectangle 11">
          <a:extLst>
            <a:ext uri="{FF2B5EF4-FFF2-40B4-BE49-F238E27FC236}">
              <a16:creationId xmlns:a16="http://schemas.microsoft.com/office/drawing/2014/main" id="{609D7338-EE90-4A69-9444-46C48728FC6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498" name="Rectangle 497">
          <a:extLst>
            <a:ext uri="{FF2B5EF4-FFF2-40B4-BE49-F238E27FC236}">
              <a16:creationId xmlns:a16="http://schemas.microsoft.com/office/drawing/2014/main" id="{3B5A4EAD-CEDB-43B6-828F-3D49CE115A5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499" name="Rectangle 11">
          <a:extLst>
            <a:ext uri="{FF2B5EF4-FFF2-40B4-BE49-F238E27FC236}">
              <a16:creationId xmlns:a16="http://schemas.microsoft.com/office/drawing/2014/main" id="{F4061AD2-2EFA-4802-8A64-BC894A5AB41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00" name="Rectangle 499">
          <a:extLst>
            <a:ext uri="{FF2B5EF4-FFF2-40B4-BE49-F238E27FC236}">
              <a16:creationId xmlns:a16="http://schemas.microsoft.com/office/drawing/2014/main" id="{16457CF9-BA9D-4245-99F1-52BD880B09D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01" name="Rectangle 500">
          <a:extLst>
            <a:ext uri="{FF2B5EF4-FFF2-40B4-BE49-F238E27FC236}">
              <a16:creationId xmlns:a16="http://schemas.microsoft.com/office/drawing/2014/main" id="{6EB29C4B-1D21-45E9-8D68-874A9D57284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02" name="Rectangle 501">
          <a:extLst>
            <a:ext uri="{FF2B5EF4-FFF2-40B4-BE49-F238E27FC236}">
              <a16:creationId xmlns:a16="http://schemas.microsoft.com/office/drawing/2014/main" id="{7038BB27-8F62-4CA4-8808-03327AF2DA5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03" name="Rectangle 11">
          <a:extLst>
            <a:ext uri="{FF2B5EF4-FFF2-40B4-BE49-F238E27FC236}">
              <a16:creationId xmlns:a16="http://schemas.microsoft.com/office/drawing/2014/main" id="{C47B0B1D-E328-460C-B0F9-45297CFF70F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04" name="Rectangle 503">
          <a:extLst>
            <a:ext uri="{FF2B5EF4-FFF2-40B4-BE49-F238E27FC236}">
              <a16:creationId xmlns:a16="http://schemas.microsoft.com/office/drawing/2014/main" id="{33A94DB4-7B53-4836-9148-2D6ACF9C7E8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05" name="Rectangle 11">
          <a:extLst>
            <a:ext uri="{FF2B5EF4-FFF2-40B4-BE49-F238E27FC236}">
              <a16:creationId xmlns:a16="http://schemas.microsoft.com/office/drawing/2014/main" id="{3950BA9D-CE25-4DB8-AA1C-0AB806DA084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06" name="Rectangle 505">
          <a:extLst>
            <a:ext uri="{FF2B5EF4-FFF2-40B4-BE49-F238E27FC236}">
              <a16:creationId xmlns:a16="http://schemas.microsoft.com/office/drawing/2014/main" id="{E400195E-7587-44F2-BDC4-A315E6D7054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07" name="Rectangle 11">
          <a:extLst>
            <a:ext uri="{FF2B5EF4-FFF2-40B4-BE49-F238E27FC236}">
              <a16:creationId xmlns:a16="http://schemas.microsoft.com/office/drawing/2014/main" id="{E78E2875-788D-47F5-964D-AD9C0571682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08" name="Rectangle 507">
          <a:extLst>
            <a:ext uri="{FF2B5EF4-FFF2-40B4-BE49-F238E27FC236}">
              <a16:creationId xmlns:a16="http://schemas.microsoft.com/office/drawing/2014/main" id="{ED6955B8-3F36-408D-855C-8F8AD18E633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09" name="Rectangle 11">
          <a:extLst>
            <a:ext uri="{FF2B5EF4-FFF2-40B4-BE49-F238E27FC236}">
              <a16:creationId xmlns:a16="http://schemas.microsoft.com/office/drawing/2014/main" id="{ADFA86D7-4D2F-4A68-A762-E312C63F475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10" name="Rectangle 509">
          <a:extLst>
            <a:ext uri="{FF2B5EF4-FFF2-40B4-BE49-F238E27FC236}">
              <a16:creationId xmlns:a16="http://schemas.microsoft.com/office/drawing/2014/main" id="{EBB8F397-7C5B-43B4-B185-24156AA82AC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11" name="Rectangle 11">
          <a:extLst>
            <a:ext uri="{FF2B5EF4-FFF2-40B4-BE49-F238E27FC236}">
              <a16:creationId xmlns:a16="http://schemas.microsoft.com/office/drawing/2014/main" id="{ED59B205-3205-4ED4-B013-8E86B416BBE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12" name="Rectangle 511">
          <a:extLst>
            <a:ext uri="{FF2B5EF4-FFF2-40B4-BE49-F238E27FC236}">
              <a16:creationId xmlns:a16="http://schemas.microsoft.com/office/drawing/2014/main" id="{F124521D-EC75-444B-95F6-F2F25341BFC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13" name="Rectangle 512">
          <a:extLst>
            <a:ext uri="{FF2B5EF4-FFF2-40B4-BE49-F238E27FC236}">
              <a16:creationId xmlns:a16="http://schemas.microsoft.com/office/drawing/2014/main" id="{902F9946-5888-4FCE-BC38-0FA4D9CD5AE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14" name="Rectangle 513">
          <a:extLst>
            <a:ext uri="{FF2B5EF4-FFF2-40B4-BE49-F238E27FC236}">
              <a16:creationId xmlns:a16="http://schemas.microsoft.com/office/drawing/2014/main" id="{C0E00850-F017-430C-9C41-85341AA6093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15" name="Rectangle 11">
          <a:extLst>
            <a:ext uri="{FF2B5EF4-FFF2-40B4-BE49-F238E27FC236}">
              <a16:creationId xmlns:a16="http://schemas.microsoft.com/office/drawing/2014/main" id="{5C1C6A15-0494-402C-937A-9CAFE5ECC4A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16" name="Rectangle 515">
          <a:extLst>
            <a:ext uri="{FF2B5EF4-FFF2-40B4-BE49-F238E27FC236}">
              <a16:creationId xmlns:a16="http://schemas.microsoft.com/office/drawing/2014/main" id="{4FEC3B9E-1E65-4109-AA1D-FB8E803DE91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17" name="Rectangle 11">
          <a:extLst>
            <a:ext uri="{FF2B5EF4-FFF2-40B4-BE49-F238E27FC236}">
              <a16:creationId xmlns:a16="http://schemas.microsoft.com/office/drawing/2014/main" id="{2ABDC327-7032-4A39-A279-80CFF11C6A1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18" name="Rectangle 517">
          <a:extLst>
            <a:ext uri="{FF2B5EF4-FFF2-40B4-BE49-F238E27FC236}">
              <a16:creationId xmlns:a16="http://schemas.microsoft.com/office/drawing/2014/main" id="{C32F8762-01AA-4C36-BF80-9BF47F670FB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19" name="Rectangle 11">
          <a:extLst>
            <a:ext uri="{FF2B5EF4-FFF2-40B4-BE49-F238E27FC236}">
              <a16:creationId xmlns:a16="http://schemas.microsoft.com/office/drawing/2014/main" id="{E304A81E-B925-4BEB-88CA-B3D4693B59A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20" name="Rectangle 519">
          <a:extLst>
            <a:ext uri="{FF2B5EF4-FFF2-40B4-BE49-F238E27FC236}">
              <a16:creationId xmlns:a16="http://schemas.microsoft.com/office/drawing/2014/main" id="{875409D8-BD65-4AF0-AFA4-592C80F3214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21" name="Rectangle 11">
          <a:extLst>
            <a:ext uri="{FF2B5EF4-FFF2-40B4-BE49-F238E27FC236}">
              <a16:creationId xmlns:a16="http://schemas.microsoft.com/office/drawing/2014/main" id="{D635E485-E5DD-4FBE-B9D1-38F53EE30DC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22" name="Rectangle 521">
          <a:extLst>
            <a:ext uri="{FF2B5EF4-FFF2-40B4-BE49-F238E27FC236}">
              <a16:creationId xmlns:a16="http://schemas.microsoft.com/office/drawing/2014/main" id="{0182A0C5-C327-4061-86A6-A0B3EB23087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23" name="Rectangle 11">
          <a:extLst>
            <a:ext uri="{FF2B5EF4-FFF2-40B4-BE49-F238E27FC236}">
              <a16:creationId xmlns:a16="http://schemas.microsoft.com/office/drawing/2014/main" id="{C7B0A39F-AD70-4431-A2A7-6B9E8D1D1A4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24" name="Rectangle 523">
          <a:extLst>
            <a:ext uri="{FF2B5EF4-FFF2-40B4-BE49-F238E27FC236}">
              <a16:creationId xmlns:a16="http://schemas.microsoft.com/office/drawing/2014/main" id="{D526A1C7-9131-4F77-9BD1-8F807B25B13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25" name="Rectangle 524">
          <a:extLst>
            <a:ext uri="{FF2B5EF4-FFF2-40B4-BE49-F238E27FC236}">
              <a16:creationId xmlns:a16="http://schemas.microsoft.com/office/drawing/2014/main" id="{F5AB2582-8F1D-45FC-87B6-BD0F748AB54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26" name="Rectangle 525">
          <a:extLst>
            <a:ext uri="{FF2B5EF4-FFF2-40B4-BE49-F238E27FC236}">
              <a16:creationId xmlns:a16="http://schemas.microsoft.com/office/drawing/2014/main" id="{082B8130-A34A-49FE-8E26-2DC1F348136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27" name="Rectangle 11">
          <a:extLst>
            <a:ext uri="{FF2B5EF4-FFF2-40B4-BE49-F238E27FC236}">
              <a16:creationId xmlns:a16="http://schemas.microsoft.com/office/drawing/2014/main" id="{0BBB80C0-336A-4AA5-A923-6D176BEE199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28" name="Rectangle 527">
          <a:extLst>
            <a:ext uri="{FF2B5EF4-FFF2-40B4-BE49-F238E27FC236}">
              <a16:creationId xmlns:a16="http://schemas.microsoft.com/office/drawing/2014/main" id="{CCE36426-4A0D-44DC-9037-2D6AA618BA7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29" name="Rectangle 11">
          <a:extLst>
            <a:ext uri="{FF2B5EF4-FFF2-40B4-BE49-F238E27FC236}">
              <a16:creationId xmlns:a16="http://schemas.microsoft.com/office/drawing/2014/main" id="{B4270811-CC35-4816-B77C-DBB14D3E11B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30" name="Rectangle 529">
          <a:extLst>
            <a:ext uri="{FF2B5EF4-FFF2-40B4-BE49-F238E27FC236}">
              <a16:creationId xmlns:a16="http://schemas.microsoft.com/office/drawing/2014/main" id="{9BBDC17B-78A3-4C36-89C3-FEF1F91C2E3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31" name="Rectangle 11">
          <a:extLst>
            <a:ext uri="{FF2B5EF4-FFF2-40B4-BE49-F238E27FC236}">
              <a16:creationId xmlns:a16="http://schemas.microsoft.com/office/drawing/2014/main" id="{889E928D-D179-4E96-B35A-44B8DB1052B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32" name="Rectangle 531">
          <a:extLst>
            <a:ext uri="{FF2B5EF4-FFF2-40B4-BE49-F238E27FC236}">
              <a16:creationId xmlns:a16="http://schemas.microsoft.com/office/drawing/2014/main" id="{3703347D-90E5-4945-A50B-6303A2B622E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33" name="Rectangle 11">
          <a:extLst>
            <a:ext uri="{FF2B5EF4-FFF2-40B4-BE49-F238E27FC236}">
              <a16:creationId xmlns:a16="http://schemas.microsoft.com/office/drawing/2014/main" id="{10D5433C-6C8A-47AC-9F71-451DAB38156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34" name="Rectangle 533">
          <a:extLst>
            <a:ext uri="{FF2B5EF4-FFF2-40B4-BE49-F238E27FC236}">
              <a16:creationId xmlns:a16="http://schemas.microsoft.com/office/drawing/2014/main" id="{C1149732-F0E1-4400-9E5D-F5BDDAE223F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35" name="Rectangle 11">
          <a:extLst>
            <a:ext uri="{FF2B5EF4-FFF2-40B4-BE49-F238E27FC236}">
              <a16:creationId xmlns:a16="http://schemas.microsoft.com/office/drawing/2014/main" id="{DCC93AC4-5CE3-4468-9B7D-5BC732446C4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36" name="Rectangle 535">
          <a:extLst>
            <a:ext uri="{FF2B5EF4-FFF2-40B4-BE49-F238E27FC236}">
              <a16:creationId xmlns:a16="http://schemas.microsoft.com/office/drawing/2014/main" id="{02466E62-4B25-4C4A-8A9B-C9979879583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37" name="Rectangle 536">
          <a:extLst>
            <a:ext uri="{FF2B5EF4-FFF2-40B4-BE49-F238E27FC236}">
              <a16:creationId xmlns:a16="http://schemas.microsoft.com/office/drawing/2014/main" id="{6938D8E3-9EDB-4155-9511-D1065C1EE8B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38" name="Rectangle 537">
          <a:extLst>
            <a:ext uri="{FF2B5EF4-FFF2-40B4-BE49-F238E27FC236}">
              <a16:creationId xmlns:a16="http://schemas.microsoft.com/office/drawing/2014/main" id="{625DFF7D-42CF-45CE-A136-F0FC784913E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39" name="Rectangle 11">
          <a:extLst>
            <a:ext uri="{FF2B5EF4-FFF2-40B4-BE49-F238E27FC236}">
              <a16:creationId xmlns:a16="http://schemas.microsoft.com/office/drawing/2014/main" id="{7906F88C-0D5C-46E0-AEB8-6CED3AB83B6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40" name="Rectangle 539">
          <a:extLst>
            <a:ext uri="{FF2B5EF4-FFF2-40B4-BE49-F238E27FC236}">
              <a16:creationId xmlns:a16="http://schemas.microsoft.com/office/drawing/2014/main" id="{66753013-5C66-4D85-A3E8-1A117EEF201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41" name="Rectangle 11">
          <a:extLst>
            <a:ext uri="{FF2B5EF4-FFF2-40B4-BE49-F238E27FC236}">
              <a16:creationId xmlns:a16="http://schemas.microsoft.com/office/drawing/2014/main" id="{A83D0D1F-B054-4133-9C1B-9AFC57711E4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42" name="Rectangle 541">
          <a:extLst>
            <a:ext uri="{FF2B5EF4-FFF2-40B4-BE49-F238E27FC236}">
              <a16:creationId xmlns:a16="http://schemas.microsoft.com/office/drawing/2014/main" id="{BFBDF4BD-D9CF-48DD-8118-9219BFA934A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43" name="Rectangle 11">
          <a:extLst>
            <a:ext uri="{FF2B5EF4-FFF2-40B4-BE49-F238E27FC236}">
              <a16:creationId xmlns:a16="http://schemas.microsoft.com/office/drawing/2014/main" id="{A7E5A144-1207-41F8-94CC-8F9DE3D100C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44" name="Rectangle 543">
          <a:extLst>
            <a:ext uri="{FF2B5EF4-FFF2-40B4-BE49-F238E27FC236}">
              <a16:creationId xmlns:a16="http://schemas.microsoft.com/office/drawing/2014/main" id="{D523C417-D106-4460-BA6C-913A9064AF5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45" name="Rectangle 11">
          <a:extLst>
            <a:ext uri="{FF2B5EF4-FFF2-40B4-BE49-F238E27FC236}">
              <a16:creationId xmlns:a16="http://schemas.microsoft.com/office/drawing/2014/main" id="{0CE21559-8951-4752-8009-1B330E404EF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46" name="Rectangle 545">
          <a:extLst>
            <a:ext uri="{FF2B5EF4-FFF2-40B4-BE49-F238E27FC236}">
              <a16:creationId xmlns:a16="http://schemas.microsoft.com/office/drawing/2014/main" id="{23EE1FC6-7780-41C1-9BA9-49C36B30F1F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47" name="Rectangle 11">
          <a:extLst>
            <a:ext uri="{FF2B5EF4-FFF2-40B4-BE49-F238E27FC236}">
              <a16:creationId xmlns:a16="http://schemas.microsoft.com/office/drawing/2014/main" id="{9C36DBF1-538A-4DAA-8E24-81A5D95416A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48" name="Rectangle 547">
          <a:extLst>
            <a:ext uri="{FF2B5EF4-FFF2-40B4-BE49-F238E27FC236}">
              <a16:creationId xmlns:a16="http://schemas.microsoft.com/office/drawing/2014/main" id="{7BC8B372-80C0-48B8-9830-30D9669C11E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49" name="Rectangle 548">
          <a:extLst>
            <a:ext uri="{FF2B5EF4-FFF2-40B4-BE49-F238E27FC236}">
              <a16:creationId xmlns:a16="http://schemas.microsoft.com/office/drawing/2014/main" id="{94E71484-5CA2-4A2D-A5E4-486AB38C463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50" name="Rectangle 549">
          <a:extLst>
            <a:ext uri="{FF2B5EF4-FFF2-40B4-BE49-F238E27FC236}">
              <a16:creationId xmlns:a16="http://schemas.microsoft.com/office/drawing/2014/main" id="{A0A4EE1A-BEB7-4155-AD2F-26F784E9813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51" name="Rectangle 11">
          <a:extLst>
            <a:ext uri="{FF2B5EF4-FFF2-40B4-BE49-F238E27FC236}">
              <a16:creationId xmlns:a16="http://schemas.microsoft.com/office/drawing/2014/main" id="{9D7B43AC-777C-484E-B72E-BD1665E5F49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52" name="Rectangle 551">
          <a:extLst>
            <a:ext uri="{FF2B5EF4-FFF2-40B4-BE49-F238E27FC236}">
              <a16:creationId xmlns:a16="http://schemas.microsoft.com/office/drawing/2014/main" id="{DE83A213-A0CC-4461-81DA-A1EAF30E2F1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53" name="Rectangle 11">
          <a:extLst>
            <a:ext uri="{FF2B5EF4-FFF2-40B4-BE49-F238E27FC236}">
              <a16:creationId xmlns:a16="http://schemas.microsoft.com/office/drawing/2014/main" id="{004C8654-67D8-4096-A152-072FDECF6C0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54" name="Rectangle 553">
          <a:extLst>
            <a:ext uri="{FF2B5EF4-FFF2-40B4-BE49-F238E27FC236}">
              <a16:creationId xmlns:a16="http://schemas.microsoft.com/office/drawing/2014/main" id="{A8203E58-C8F5-4878-80D3-9F0F6B7E8FE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55" name="Rectangle 11">
          <a:extLst>
            <a:ext uri="{FF2B5EF4-FFF2-40B4-BE49-F238E27FC236}">
              <a16:creationId xmlns:a16="http://schemas.microsoft.com/office/drawing/2014/main" id="{D225994D-860C-470B-A6D2-C8CE38B6803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56" name="Rectangle 555">
          <a:extLst>
            <a:ext uri="{FF2B5EF4-FFF2-40B4-BE49-F238E27FC236}">
              <a16:creationId xmlns:a16="http://schemas.microsoft.com/office/drawing/2014/main" id="{94735E9F-E422-4F84-9D3B-84B2F4144CB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57" name="Rectangle 11">
          <a:extLst>
            <a:ext uri="{FF2B5EF4-FFF2-40B4-BE49-F238E27FC236}">
              <a16:creationId xmlns:a16="http://schemas.microsoft.com/office/drawing/2014/main" id="{9945CEE3-CC89-4424-97AA-F91EF61B16F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58" name="Rectangle 557">
          <a:extLst>
            <a:ext uri="{FF2B5EF4-FFF2-40B4-BE49-F238E27FC236}">
              <a16:creationId xmlns:a16="http://schemas.microsoft.com/office/drawing/2014/main" id="{31492177-FA2C-4599-ACB0-A0261060C43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59" name="Rectangle 11">
          <a:extLst>
            <a:ext uri="{FF2B5EF4-FFF2-40B4-BE49-F238E27FC236}">
              <a16:creationId xmlns:a16="http://schemas.microsoft.com/office/drawing/2014/main" id="{42579BFA-E275-41D0-A6F4-43648409324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60" name="Rectangle 559">
          <a:extLst>
            <a:ext uri="{FF2B5EF4-FFF2-40B4-BE49-F238E27FC236}">
              <a16:creationId xmlns:a16="http://schemas.microsoft.com/office/drawing/2014/main" id="{AD71B174-9532-4675-801C-65A098C8313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61" name="Rectangle 560">
          <a:extLst>
            <a:ext uri="{FF2B5EF4-FFF2-40B4-BE49-F238E27FC236}">
              <a16:creationId xmlns:a16="http://schemas.microsoft.com/office/drawing/2014/main" id="{35655849-0938-475E-B57C-A74E5DE80C1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62" name="Rectangle 561">
          <a:extLst>
            <a:ext uri="{FF2B5EF4-FFF2-40B4-BE49-F238E27FC236}">
              <a16:creationId xmlns:a16="http://schemas.microsoft.com/office/drawing/2014/main" id="{16BBF37C-CFFD-41BC-9622-795E0B147A3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63" name="Rectangle 11">
          <a:extLst>
            <a:ext uri="{FF2B5EF4-FFF2-40B4-BE49-F238E27FC236}">
              <a16:creationId xmlns:a16="http://schemas.microsoft.com/office/drawing/2014/main" id="{1C1EC3FA-DBF6-4FED-ACC3-BCD8B10826F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64" name="Rectangle 563">
          <a:extLst>
            <a:ext uri="{FF2B5EF4-FFF2-40B4-BE49-F238E27FC236}">
              <a16:creationId xmlns:a16="http://schemas.microsoft.com/office/drawing/2014/main" id="{25E9489E-5744-48CB-A2AB-B9B8B5539A6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65" name="Rectangle 11">
          <a:extLst>
            <a:ext uri="{FF2B5EF4-FFF2-40B4-BE49-F238E27FC236}">
              <a16:creationId xmlns:a16="http://schemas.microsoft.com/office/drawing/2014/main" id="{9923DCDC-D75B-43A2-A242-435C600B2B4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66" name="Rectangle 565">
          <a:extLst>
            <a:ext uri="{FF2B5EF4-FFF2-40B4-BE49-F238E27FC236}">
              <a16:creationId xmlns:a16="http://schemas.microsoft.com/office/drawing/2014/main" id="{5B9B77C7-1316-4D6D-9528-035321B6533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67" name="Rectangle 11">
          <a:extLst>
            <a:ext uri="{FF2B5EF4-FFF2-40B4-BE49-F238E27FC236}">
              <a16:creationId xmlns:a16="http://schemas.microsoft.com/office/drawing/2014/main" id="{9FEBC2E2-3486-4F8C-A4C7-23EE6C58A79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68" name="Rectangle 567">
          <a:extLst>
            <a:ext uri="{FF2B5EF4-FFF2-40B4-BE49-F238E27FC236}">
              <a16:creationId xmlns:a16="http://schemas.microsoft.com/office/drawing/2014/main" id="{86438CB8-0369-4B98-B2C2-FAD4007B4F7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69" name="Rectangle 11">
          <a:extLst>
            <a:ext uri="{FF2B5EF4-FFF2-40B4-BE49-F238E27FC236}">
              <a16:creationId xmlns:a16="http://schemas.microsoft.com/office/drawing/2014/main" id="{808E6DF2-97DA-4D23-9CBE-108EAC45701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70" name="Rectangle 569">
          <a:extLst>
            <a:ext uri="{FF2B5EF4-FFF2-40B4-BE49-F238E27FC236}">
              <a16:creationId xmlns:a16="http://schemas.microsoft.com/office/drawing/2014/main" id="{7F881341-8D5F-4B3C-8189-A06E75D8718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71" name="Rectangle 11">
          <a:extLst>
            <a:ext uri="{FF2B5EF4-FFF2-40B4-BE49-F238E27FC236}">
              <a16:creationId xmlns:a16="http://schemas.microsoft.com/office/drawing/2014/main" id="{32F05CA4-99EE-4A88-A60F-B392AAE11E6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72" name="Rectangle 571">
          <a:extLst>
            <a:ext uri="{FF2B5EF4-FFF2-40B4-BE49-F238E27FC236}">
              <a16:creationId xmlns:a16="http://schemas.microsoft.com/office/drawing/2014/main" id="{C456EC17-1DAB-416F-A3FC-1EC4AC25A65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73" name="Rectangle 572">
          <a:extLst>
            <a:ext uri="{FF2B5EF4-FFF2-40B4-BE49-F238E27FC236}">
              <a16:creationId xmlns:a16="http://schemas.microsoft.com/office/drawing/2014/main" id="{5A6BE4E6-6202-4172-9717-E1CF3C5020B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74" name="Rectangle 573">
          <a:extLst>
            <a:ext uri="{FF2B5EF4-FFF2-40B4-BE49-F238E27FC236}">
              <a16:creationId xmlns:a16="http://schemas.microsoft.com/office/drawing/2014/main" id="{E6D369C4-9A0F-4AC0-A5AD-38BED1CDA66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75" name="Rectangle 11">
          <a:extLst>
            <a:ext uri="{FF2B5EF4-FFF2-40B4-BE49-F238E27FC236}">
              <a16:creationId xmlns:a16="http://schemas.microsoft.com/office/drawing/2014/main" id="{7D8193AE-C8B0-4FAC-B8A5-8C6ACF9B588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76" name="Rectangle 575">
          <a:extLst>
            <a:ext uri="{FF2B5EF4-FFF2-40B4-BE49-F238E27FC236}">
              <a16:creationId xmlns:a16="http://schemas.microsoft.com/office/drawing/2014/main" id="{9CA25A08-D31D-4AF9-A61B-94F7A54AED3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77" name="Rectangle 11">
          <a:extLst>
            <a:ext uri="{FF2B5EF4-FFF2-40B4-BE49-F238E27FC236}">
              <a16:creationId xmlns:a16="http://schemas.microsoft.com/office/drawing/2014/main" id="{79101C44-4BC6-4EE2-9C07-B3C0B3D5702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78" name="Rectangle 577">
          <a:extLst>
            <a:ext uri="{FF2B5EF4-FFF2-40B4-BE49-F238E27FC236}">
              <a16:creationId xmlns:a16="http://schemas.microsoft.com/office/drawing/2014/main" id="{2E79B401-A44F-4145-8E3B-80F88039D53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79" name="Rectangle 11">
          <a:extLst>
            <a:ext uri="{FF2B5EF4-FFF2-40B4-BE49-F238E27FC236}">
              <a16:creationId xmlns:a16="http://schemas.microsoft.com/office/drawing/2014/main" id="{95AA6B76-B59C-41A6-8385-7C6DD705CBE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80" name="Rectangle 579">
          <a:extLst>
            <a:ext uri="{FF2B5EF4-FFF2-40B4-BE49-F238E27FC236}">
              <a16:creationId xmlns:a16="http://schemas.microsoft.com/office/drawing/2014/main" id="{D89B20A6-3EE9-4370-8632-FD549E5FDDF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81" name="Rectangle 11">
          <a:extLst>
            <a:ext uri="{FF2B5EF4-FFF2-40B4-BE49-F238E27FC236}">
              <a16:creationId xmlns:a16="http://schemas.microsoft.com/office/drawing/2014/main" id="{0ED95F46-1658-49A5-99E5-4A0F183F985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82" name="Rectangle 581">
          <a:extLst>
            <a:ext uri="{FF2B5EF4-FFF2-40B4-BE49-F238E27FC236}">
              <a16:creationId xmlns:a16="http://schemas.microsoft.com/office/drawing/2014/main" id="{75170722-4D99-49D6-9A0B-CA095ACAB74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83" name="Rectangle 11">
          <a:extLst>
            <a:ext uri="{FF2B5EF4-FFF2-40B4-BE49-F238E27FC236}">
              <a16:creationId xmlns:a16="http://schemas.microsoft.com/office/drawing/2014/main" id="{E93C372F-A551-40D0-88BE-28B9948D7EB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84" name="Rectangle 583">
          <a:extLst>
            <a:ext uri="{FF2B5EF4-FFF2-40B4-BE49-F238E27FC236}">
              <a16:creationId xmlns:a16="http://schemas.microsoft.com/office/drawing/2014/main" id="{2433AAE1-02C2-4953-B0F1-B35BE2039E5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85" name="Rectangle 584">
          <a:extLst>
            <a:ext uri="{FF2B5EF4-FFF2-40B4-BE49-F238E27FC236}">
              <a16:creationId xmlns:a16="http://schemas.microsoft.com/office/drawing/2014/main" id="{B574CA66-AB1C-4054-A4CA-59D431452C1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86" name="Rectangle 585">
          <a:extLst>
            <a:ext uri="{FF2B5EF4-FFF2-40B4-BE49-F238E27FC236}">
              <a16:creationId xmlns:a16="http://schemas.microsoft.com/office/drawing/2014/main" id="{620F3C6A-5CE9-48BA-979E-6A65F6D9DB2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87" name="Rectangle 11">
          <a:extLst>
            <a:ext uri="{FF2B5EF4-FFF2-40B4-BE49-F238E27FC236}">
              <a16:creationId xmlns:a16="http://schemas.microsoft.com/office/drawing/2014/main" id="{99B03093-8285-4B28-A01A-FA38FACFDBB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88" name="Rectangle 587">
          <a:extLst>
            <a:ext uri="{FF2B5EF4-FFF2-40B4-BE49-F238E27FC236}">
              <a16:creationId xmlns:a16="http://schemas.microsoft.com/office/drawing/2014/main" id="{AEED8829-3FA2-467C-9D65-8731859EBCA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89" name="Rectangle 11">
          <a:extLst>
            <a:ext uri="{FF2B5EF4-FFF2-40B4-BE49-F238E27FC236}">
              <a16:creationId xmlns:a16="http://schemas.microsoft.com/office/drawing/2014/main" id="{7CD414E3-6EA8-412B-808C-1D19ADE7457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90" name="Rectangle 589">
          <a:extLst>
            <a:ext uri="{FF2B5EF4-FFF2-40B4-BE49-F238E27FC236}">
              <a16:creationId xmlns:a16="http://schemas.microsoft.com/office/drawing/2014/main" id="{F7E93941-D891-47C2-A7BD-7F49EBAD042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91" name="Rectangle 11">
          <a:extLst>
            <a:ext uri="{FF2B5EF4-FFF2-40B4-BE49-F238E27FC236}">
              <a16:creationId xmlns:a16="http://schemas.microsoft.com/office/drawing/2014/main" id="{3D239140-011F-4128-A436-FEA066E64BA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92" name="Rectangle 591">
          <a:extLst>
            <a:ext uri="{FF2B5EF4-FFF2-40B4-BE49-F238E27FC236}">
              <a16:creationId xmlns:a16="http://schemas.microsoft.com/office/drawing/2014/main" id="{00066876-5480-484D-9008-5CFF2BD1E93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93" name="Rectangle 11">
          <a:extLst>
            <a:ext uri="{FF2B5EF4-FFF2-40B4-BE49-F238E27FC236}">
              <a16:creationId xmlns:a16="http://schemas.microsoft.com/office/drawing/2014/main" id="{358466C2-9E90-4CB7-9BD6-E72708D8DF1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94" name="Rectangle 593">
          <a:extLst>
            <a:ext uri="{FF2B5EF4-FFF2-40B4-BE49-F238E27FC236}">
              <a16:creationId xmlns:a16="http://schemas.microsoft.com/office/drawing/2014/main" id="{1354F2CF-1992-49F8-8404-07D810C8633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95" name="Rectangle 11">
          <a:extLst>
            <a:ext uri="{FF2B5EF4-FFF2-40B4-BE49-F238E27FC236}">
              <a16:creationId xmlns:a16="http://schemas.microsoft.com/office/drawing/2014/main" id="{DB0CBCEB-DA1A-4C8B-A8D5-6D13C60D389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96" name="Rectangle 595">
          <a:extLst>
            <a:ext uri="{FF2B5EF4-FFF2-40B4-BE49-F238E27FC236}">
              <a16:creationId xmlns:a16="http://schemas.microsoft.com/office/drawing/2014/main" id="{81305F84-7C0C-4F78-A055-A80E3D13E8F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97" name="Rectangle 596">
          <a:extLst>
            <a:ext uri="{FF2B5EF4-FFF2-40B4-BE49-F238E27FC236}">
              <a16:creationId xmlns:a16="http://schemas.microsoft.com/office/drawing/2014/main" id="{0E6F7ED3-0510-4919-8381-7333C79E82F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98" name="Rectangle 597">
          <a:extLst>
            <a:ext uri="{FF2B5EF4-FFF2-40B4-BE49-F238E27FC236}">
              <a16:creationId xmlns:a16="http://schemas.microsoft.com/office/drawing/2014/main" id="{AECE59E6-FBBF-4EAA-92C7-C0698D7C1F1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99" name="Rectangle 11">
          <a:extLst>
            <a:ext uri="{FF2B5EF4-FFF2-40B4-BE49-F238E27FC236}">
              <a16:creationId xmlns:a16="http://schemas.microsoft.com/office/drawing/2014/main" id="{AA49C6F1-CD7A-4936-8FB4-861F1475C57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00" name="Rectangle 599">
          <a:extLst>
            <a:ext uri="{FF2B5EF4-FFF2-40B4-BE49-F238E27FC236}">
              <a16:creationId xmlns:a16="http://schemas.microsoft.com/office/drawing/2014/main" id="{6035BF5C-C539-4F50-B4F2-893C7DC2177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01" name="Rectangle 11">
          <a:extLst>
            <a:ext uri="{FF2B5EF4-FFF2-40B4-BE49-F238E27FC236}">
              <a16:creationId xmlns:a16="http://schemas.microsoft.com/office/drawing/2014/main" id="{AA042EB7-86AD-4E03-ABE9-2E3644CA24F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02" name="Rectangle 601">
          <a:extLst>
            <a:ext uri="{FF2B5EF4-FFF2-40B4-BE49-F238E27FC236}">
              <a16:creationId xmlns:a16="http://schemas.microsoft.com/office/drawing/2014/main" id="{A201B536-7C88-46AB-9449-6E2AA5C4A56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03" name="Rectangle 11">
          <a:extLst>
            <a:ext uri="{FF2B5EF4-FFF2-40B4-BE49-F238E27FC236}">
              <a16:creationId xmlns:a16="http://schemas.microsoft.com/office/drawing/2014/main" id="{3D0BE2D1-9B8D-4BBC-9A32-CDA23E9E319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04" name="Rectangle 603">
          <a:extLst>
            <a:ext uri="{FF2B5EF4-FFF2-40B4-BE49-F238E27FC236}">
              <a16:creationId xmlns:a16="http://schemas.microsoft.com/office/drawing/2014/main" id="{5452A831-74E5-4C19-A997-7FF202FCAB4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05" name="Rectangle 11">
          <a:extLst>
            <a:ext uri="{FF2B5EF4-FFF2-40B4-BE49-F238E27FC236}">
              <a16:creationId xmlns:a16="http://schemas.microsoft.com/office/drawing/2014/main" id="{86E5ABA2-134B-4D66-A952-7D3D6EA5BF1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06" name="Rectangle 605">
          <a:extLst>
            <a:ext uri="{FF2B5EF4-FFF2-40B4-BE49-F238E27FC236}">
              <a16:creationId xmlns:a16="http://schemas.microsoft.com/office/drawing/2014/main" id="{9E1971A2-E72A-4056-8970-001FA7B2795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07" name="Rectangle 11">
          <a:extLst>
            <a:ext uri="{FF2B5EF4-FFF2-40B4-BE49-F238E27FC236}">
              <a16:creationId xmlns:a16="http://schemas.microsoft.com/office/drawing/2014/main" id="{3C45E03C-6173-49A7-B84F-4A5FBF5414C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08" name="Rectangle 607">
          <a:extLst>
            <a:ext uri="{FF2B5EF4-FFF2-40B4-BE49-F238E27FC236}">
              <a16:creationId xmlns:a16="http://schemas.microsoft.com/office/drawing/2014/main" id="{44A1C565-C3B3-45E9-A8BC-A50B37C9783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09" name="Rectangle 608">
          <a:extLst>
            <a:ext uri="{FF2B5EF4-FFF2-40B4-BE49-F238E27FC236}">
              <a16:creationId xmlns:a16="http://schemas.microsoft.com/office/drawing/2014/main" id="{6DD934DC-3667-4144-A170-B5091A74BBC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10" name="Rectangle 609">
          <a:extLst>
            <a:ext uri="{FF2B5EF4-FFF2-40B4-BE49-F238E27FC236}">
              <a16:creationId xmlns:a16="http://schemas.microsoft.com/office/drawing/2014/main" id="{0620AB17-6451-465D-B30B-AE91A702F7C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11" name="Rectangle 11">
          <a:extLst>
            <a:ext uri="{FF2B5EF4-FFF2-40B4-BE49-F238E27FC236}">
              <a16:creationId xmlns:a16="http://schemas.microsoft.com/office/drawing/2014/main" id="{3A683475-7DF8-4A85-8E8B-E4174CD81ED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12" name="Rectangle 611">
          <a:extLst>
            <a:ext uri="{FF2B5EF4-FFF2-40B4-BE49-F238E27FC236}">
              <a16:creationId xmlns:a16="http://schemas.microsoft.com/office/drawing/2014/main" id="{3553AE21-82A6-420A-8F22-08EC7285EA4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13" name="Rectangle 11">
          <a:extLst>
            <a:ext uri="{FF2B5EF4-FFF2-40B4-BE49-F238E27FC236}">
              <a16:creationId xmlns:a16="http://schemas.microsoft.com/office/drawing/2014/main" id="{1240D5D6-AE63-4114-879D-83735D3927F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14" name="Rectangle 613">
          <a:extLst>
            <a:ext uri="{FF2B5EF4-FFF2-40B4-BE49-F238E27FC236}">
              <a16:creationId xmlns:a16="http://schemas.microsoft.com/office/drawing/2014/main" id="{400869FF-C9BA-420D-BBDC-2A4E9797DE3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15" name="Rectangle 11">
          <a:extLst>
            <a:ext uri="{FF2B5EF4-FFF2-40B4-BE49-F238E27FC236}">
              <a16:creationId xmlns:a16="http://schemas.microsoft.com/office/drawing/2014/main" id="{95B30D6A-BDA4-4A59-8496-707A1E212F1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16" name="Rectangle 615">
          <a:extLst>
            <a:ext uri="{FF2B5EF4-FFF2-40B4-BE49-F238E27FC236}">
              <a16:creationId xmlns:a16="http://schemas.microsoft.com/office/drawing/2014/main" id="{E632131F-ED91-476B-A356-8B153C03773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17" name="Rectangle 11">
          <a:extLst>
            <a:ext uri="{FF2B5EF4-FFF2-40B4-BE49-F238E27FC236}">
              <a16:creationId xmlns:a16="http://schemas.microsoft.com/office/drawing/2014/main" id="{55405C4C-C92A-4157-B7C1-D26AB13B15C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18" name="Rectangle 617">
          <a:extLst>
            <a:ext uri="{FF2B5EF4-FFF2-40B4-BE49-F238E27FC236}">
              <a16:creationId xmlns:a16="http://schemas.microsoft.com/office/drawing/2014/main" id="{D61F54CC-67F6-4FA0-B9EA-42BB9B50C10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19" name="Rectangle 11">
          <a:extLst>
            <a:ext uri="{FF2B5EF4-FFF2-40B4-BE49-F238E27FC236}">
              <a16:creationId xmlns:a16="http://schemas.microsoft.com/office/drawing/2014/main" id="{6E6627FA-758A-4AE6-9A5D-E3E91B0FD56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20" name="Rectangle 619">
          <a:extLst>
            <a:ext uri="{FF2B5EF4-FFF2-40B4-BE49-F238E27FC236}">
              <a16:creationId xmlns:a16="http://schemas.microsoft.com/office/drawing/2014/main" id="{190B397A-CE24-4359-8EFA-FB9CC2C564B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21" name="Rectangle 620">
          <a:extLst>
            <a:ext uri="{FF2B5EF4-FFF2-40B4-BE49-F238E27FC236}">
              <a16:creationId xmlns:a16="http://schemas.microsoft.com/office/drawing/2014/main" id="{6BD8D1A5-7018-478A-AD8E-8498BCAA6FC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22" name="Rectangle 621">
          <a:extLst>
            <a:ext uri="{FF2B5EF4-FFF2-40B4-BE49-F238E27FC236}">
              <a16:creationId xmlns:a16="http://schemas.microsoft.com/office/drawing/2014/main" id="{605E9E45-5E8F-4EBF-9EC7-9263D1387D7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23" name="Rectangle 11">
          <a:extLst>
            <a:ext uri="{FF2B5EF4-FFF2-40B4-BE49-F238E27FC236}">
              <a16:creationId xmlns:a16="http://schemas.microsoft.com/office/drawing/2014/main" id="{933029F8-DADA-47B6-9D98-E41DB94D55C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24" name="Rectangle 623">
          <a:extLst>
            <a:ext uri="{FF2B5EF4-FFF2-40B4-BE49-F238E27FC236}">
              <a16:creationId xmlns:a16="http://schemas.microsoft.com/office/drawing/2014/main" id="{CE74A253-15CB-46C7-8900-A2B240322B6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25" name="Rectangle 11">
          <a:extLst>
            <a:ext uri="{FF2B5EF4-FFF2-40B4-BE49-F238E27FC236}">
              <a16:creationId xmlns:a16="http://schemas.microsoft.com/office/drawing/2014/main" id="{F63EAA7C-AD48-4889-AEDB-0483D4748AD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26" name="Rectangle 625">
          <a:extLst>
            <a:ext uri="{FF2B5EF4-FFF2-40B4-BE49-F238E27FC236}">
              <a16:creationId xmlns:a16="http://schemas.microsoft.com/office/drawing/2014/main" id="{4C2C44D4-F5A6-4EED-88AD-62BE41E7704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27" name="Rectangle 11">
          <a:extLst>
            <a:ext uri="{FF2B5EF4-FFF2-40B4-BE49-F238E27FC236}">
              <a16:creationId xmlns:a16="http://schemas.microsoft.com/office/drawing/2014/main" id="{E6713387-EA33-424F-9008-3E6B2DC63DA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28" name="Rectangle 627">
          <a:extLst>
            <a:ext uri="{FF2B5EF4-FFF2-40B4-BE49-F238E27FC236}">
              <a16:creationId xmlns:a16="http://schemas.microsoft.com/office/drawing/2014/main" id="{AE63F3D0-61A2-48F7-A031-B4464F808A4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29" name="Rectangle 11">
          <a:extLst>
            <a:ext uri="{FF2B5EF4-FFF2-40B4-BE49-F238E27FC236}">
              <a16:creationId xmlns:a16="http://schemas.microsoft.com/office/drawing/2014/main" id="{98ED6035-F79A-4B59-A471-5A53D8311DE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30" name="Rectangle 629">
          <a:extLst>
            <a:ext uri="{FF2B5EF4-FFF2-40B4-BE49-F238E27FC236}">
              <a16:creationId xmlns:a16="http://schemas.microsoft.com/office/drawing/2014/main" id="{25E8F215-9587-41D9-8AB3-15580253F77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31" name="Rectangle 11">
          <a:extLst>
            <a:ext uri="{FF2B5EF4-FFF2-40B4-BE49-F238E27FC236}">
              <a16:creationId xmlns:a16="http://schemas.microsoft.com/office/drawing/2014/main" id="{F79CA475-CF59-4CD0-B0A9-CF8F8B5B3FF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32" name="Rectangle 631">
          <a:extLst>
            <a:ext uri="{FF2B5EF4-FFF2-40B4-BE49-F238E27FC236}">
              <a16:creationId xmlns:a16="http://schemas.microsoft.com/office/drawing/2014/main" id="{7850394A-2921-44D9-9BC1-69CA5FE65F3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33" name="Rectangle 632">
          <a:extLst>
            <a:ext uri="{FF2B5EF4-FFF2-40B4-BE49-F238E27FC236}">
              <a16:creationId xmlns:a16="http://schemas.microsoft.com/office/drawing/2014/main" id="{F0197D42-015B-480F-958E-45F30EFD9D3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34" name="Rectangle 633">
          <a:extLst>
            <a:ext uri="{FF2B5EF4-FFF2-40B4-BE49-F238E27FC236}">
              <a16:creationId xmlns:a16="http://schemas.microsoft.com/office/drawing/2014/main" id="{AEA6B27A-326E-482A-A572-BDC40ECC75F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35" name="Rectangle 11">
          <a:extLst>
            <a:ext uri="{FF2B5EF4-FFF2-40B4-BE49-F238E27FC236}">
              <a16:creationId xmlns:a16="http://schemas.microsoft.com/office/drawing/2014/main" id="{80754663-37F4-4DE2-A080-2FCC16C9A27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36" name="Rectangle 635">
          <a:extLst>
            <a:ext uri="{FF2B5EF4-FFF2-40B4-BE49-F238E27FC236}">
              <a16:creationId xmlns:a16="http://schemas.microsoft.com/office/drawing/2014/main" id="{121E042E-08C9-4D05-9431-781B7A0AA52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37" name="Rectangle 11">
          <a:extLst>
            <a:ext uri="{FF2B5EF4-FFF2-40B4-BE49-F238E27FC236}">
              <a16:creationId xmlns:a16="http://schemas.microsoft.com/office/drawing/2014/main" id="{A9893617-DA0D-4279-B987-CA0B3F46BA8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38" name="Rectangle 637">
          <a:extLst>
            <a:ext uri="{FF2B5EF4-FFF2-40B4-BE49-F238E27FC236}">
              <a16:creationId xmlns:a16="http://schemas.microsoft.com/office/drawing/2014/main" id="{73C2AC23-43B0-4D61-976E-A1274A288E0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39" name="Rectangle 11">
          <a:extLst>
            <a:ext uri="{FF2B5EF4-FFF2-40B4-BE49-F238E27FC236}">
              <a16:creationId xmlns:a16="http://schemas.microsoft.com/office/drawing/2014/main" id="{B1351263-EA72-4500-8C4C-B9140685E77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40" name="Rectangle 639">
          <a:extLst>
            <a:ext uri="{FF2B5EF4-FFF2-40B4-BE49-F238E27FC236}">
              <a16:creationId xmlns:a16="http://schemas.microsoft.com/office/drawing/2014/main" id="{215C4B37-9427-443E-80C7-D252235A9B6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41" name="Rectangle 11">
          <a:extLst>
            <a:ext uri="{FF2B5EF4-FFF2-40B4-BE49-F238E27FC236}">
              <a16:creationId xmlns:a16="http://schemas.microsoft.com/office/drawing/2014/main" id="{7AFAD408-4CA2-420C-BDC2-5A9C52FCC25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42" name="Rectangle 641">
          <a:extLst>
            <a:ext uri="{FF2B5EF4-FFF2-40B4-BE49-F238E27FC236}">
              <a16:creationId xmlns:a16="http://schemas.microsoft.com/office/drawing/2014/main" id="{2AE7D016-0781-4381-BF36-AB53F1793E1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43" name="Rectangle 11">
          <a:extLst>
            <a:ext uri="{FF2B5EF4-FFF2-40B4-BE49-F238E27FC236}">
              <a16:creationId xmlns:a16="http://schemas.microsoft.com/office/drawing/2014/main" id="{E6181D77-813D-482C-B9D3-B6459C98EC9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44" name="Rectangle 643">
          <a:extLst>
            <a:ext uri="{FF2B5EF4-FFF2-40B4-BE49-F238E27FC236}">
              <a16:creationId xmlns:a16="http://schemas.microsoft.com/office/drawing/2014/main" id="{FC3FEE50-6BA7-4FDC-9739-5B78C6BF1DE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45" name="Rectangle 644">
          <a:extLst>
            <a:ext uri="{FF2B5EF4-FFF2-40B4-BE49-F238E27FC236}">
              <a16:creationId xmlns:a16="http://schemas.microsoft.com/office/drawing/2014/main" id="{09FC67B0-EB8C-4588-8182-16879350964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46" name="Rectangle 645">
          <a:extLst>
            <a:ext uri="{FF2B5EF4-FFF2-40B4-BE49-F238E27FC236}">
              <a16:creationId xmlns:a16="http://schemas.microsoft.com/office/drawing/2014/main" id="{9992D1A3-5F4C-4801-979B-384F10553E3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47" name="Rectangle 11">
          <a:extLst>
            <a:ext uri="{FF2B5EF4-FFF2-40B4-BE49-F238E27FC236}">
              <a16:creationId xmlns:a16="http://schemas.microsoft.com/office/drawing/2014/main" id="{09CE0648-E75C-49D8-B2F1-39226C3AC65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48" name="Rectangle 647">
          <a:extLst>
            <a:ext uri="{FF2B5EF4-FFF2-40B4-BE49-F238E27FC236}">
              <a16:creationId xmlns:a16="http://schemas.microsoft.com/office/drawing/2014/main" id="{21D451BA-E739-4FC3-AAE9-A8B950C2993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49" name="Rectangle 11">
          <a:extLst>
            <a:ext uri="{FF2B5EF4-FFF2-40B4-BE49-F238E27FC236}">
              <a16:creationId xmlns:a16="http://schemas.microsoft.com/office/drawing/2014/main" id="{F81AE208-3A9F-4216-87BA-34B7A6140FC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50" name="Rectangle 649">
          <a:extLst>
            <a:ext uri="{FF2B5EF4-FFF2-40B4-BE49-F238E27FC236}">
              <a16:creationId xmlns:a16="http://schemas.microsoft.com/office/drawing/2014/main" id="{8B76F7F9-2546-471B-B4D9-8952A00C0B4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51" name="Rectangle 11">
          <a:extLst>
            <a:ext uri="{FF2B5EF4-FFF2-40B4-BE49-F238E27FC236}">
              <a16:creationId xmlns:a16="http://schemas.microsoft.com/office/drawing/2014/main" id="{E0F04FFE-88F4-4148-B2A6-62787FBD927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52" name="Rectangle 651">
          <a:extLst>
            <a:ext uri="{FF2B5EF4-FFF2-40B4-BE49-F238E27FC236}">
              <a16:creationId xmlns:a16="http://schemas.microsoft.com/office/drawing/2014/main" id="{6CF6192D-6539-455B-A7FA-1106E7BDCF3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53" name="Rectangle 11">
          <a:extLst>
            <a:ext uri="{FF2B5EF4-FFF2-40B4-BE49-F238E27FC236}">
              <a16:creationId xmlns:a16="http://schemas.microsoft.com/office/drawing/2014/main" id="{A099550B-B67C-4079-833E-1B457869507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54" name="Rectangle 653">
          <a:extLst>
            <a:ext uri="{FF2B5EF4-FFF2-40B4-BE49-F238E27FC236}">
              <a16:creationId xmlns:a16="http://schemas.microsoft.com/office/drawing/2014/main" id="{B9C9A969-3EEE-4C57-A4AF-1A9A5126F66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55" name="Rectangle 11">
          <a:extLst>
            <a:ext uri="{FF2B5EF4-FFF2-40B4-BE49-F238E27FC236}">
              <a16:creationId xmlns:a16="http://schemas.microsoft.com/office/drawing/2014/main" id="{DE802895-B2B3-426B-8FD7-12ACC57A087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56" name="Rectangle 655">
          <a:extLst>
            <a:ext uri="{FF2B5EF4-FFF2-40B4-BE49-F238E27FC236}">
              <a16:creationId xmlns:a16="http://schemas.microsoft.com/office/drawing/2014/main" id="{F7B3C68F-7A64-48EF-BE9A-A8477D39ED9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57" name="Rectangle 656">
          <a:extLst>
            <a:ext uri="{FF2B5EF4-FFF2-40B4-BE49-F238E27FC236}">
              <a16:creationId xmlns:a16="http://schemas.microsoft.com/office/drawing/2014/main" id="{73D5FF38-DFA9-442B-8AA6-7A96B94E2E0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58" name="Rectangle 657">
          <a:extLst>
            <a:ext uri="{FF2B5EF4-FFF2-40B4-BE49-F238E27FC236}">
              <a16:creationId xmlns:a16="http://schemas.microsoft.com/office/drawing/2014/main" id="{1E0E9E97-CF5C-4D52-A8E6-75149B30ADD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59" name="Rectangle 11">
          <a:extLst>
            <a:ext uri="{FF2B5EF4-FFF2-40B4-BE49-F238E27FC236}">
              <a16:creationId xmlns:a16="http://schemas.microsoft.com/office/drawing/2014/main" id="{E6E61399-DB7F-4315-87A5-BE4B438FCC1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60" name="Rectangle 659">
          <a:extLst>
            <a:ext uri="{FF2B5EF4-FFF2-40B4-BE49-F238E27FC236}">
              <a16:creationId xmlns:a16="http://schemas.microsoft.com/office/drawing/2014/main" id="{6782847C-1164-4163-8FA4-455FD0C2482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61" name="Rectangle 11">
          <a:extLst>
            <a:ext uri="{FF2B5EF4-FFF2-40B4-BE49-F238E27FC236}">
              <a16:creationId xmlns:a16="http://schemas.microsoft.com/office/drawing/2014/main" id="{617C39B4-4F67-4EDE-979B-F2B099FBC9B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62" name="Rectangle 661">
          <a:extLst>
            <a:ext uri="{FF2B5EF4-FFF2-40B4-BE49-F238E27FC236}">
              <a16:creationId xmlns:a16="http://schemas.microsoft.com/office/drawing/2014/main" id="{DF3D34CF-E941-4A53-A849-93686993074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63" name="Rectangle 11">
          <a:extLst>
            <a:ext uri="{FF2B5EF4-FFF2-40B4-BE49-F238E27FC236}">
              <a16:creationId xmlns:a16="http://schemas.microsoft.com/office/drawing/2014/main" id="{8E3C984B-636A-4D7C-B1EF-559FC881EAC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64" name="Rectangle 663">
          <a:extLst>
            <a:ext uri="{FF2B5EF4-FFF2-40B4-BE49-F238E27FC236}">
              <a16:creationId xmlns:a16="http://schemas.microsoft.com/office/drawing/2014/main" id="{BE156C70-EFFF-4648-A7D8-B132A11A0DE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65" name="Rectangle 11">
          <a:extLst>
            <a:ext uri="{FF2B5EF4-FFF2-40B4-BE49-F238E27FC236}">
              <a16:creationId xmlns:a16="http://schemas.microsoft.com/office/drawing/2014/main" id="{6D306FD6-4392-4CDF-9259-83C7F8DE370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66" name="Rectangle 665">
          <a:extLst>
            <a:ext uri="{FF2B5EF4-FFF2-40B4-BE49-F238E27FC236}">
              <a16:creationId xmlns:a16="http://schemas.microsoft.com/office/drawing/2014/main" id="{5C9B9F40-ADB6-4173-9428-223E44C39D5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67" name="Rectangle 11">
          <a:extLst>
            <a:ext uri="{FF2B5EF4-FFF2-40B4-BE49-F238E27FC236}">
              <a16:creationId xmlns:a16="http://schemas.microsoft.com/office/drawing/2014/main" id="{38BF8101-F8BF-4D24-9D0C-AC71C3C5B80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68" name="Rectangle 667">
          <a:extLst>
            <a:ext uri="{FF2B5EF4-FFF2-40B4-BE49-F238E27FC236}">
              <a16:creationId xmlns:a16="http://schemas.microsoft.com/office/drawing/2014/main" id="{8DA6DFB4-243A-401E-AA9F-21C5918B7C9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69" name="Rectangle 668">
          <a:extLst>
            <a:ext uri="{FF2B5EF4-FFF2-40B4-BE49-F238E27FC236}">
              <a16:creationId xmlns:a16="http://schemas.microsoft.com/office/drawing/2014/main" id="{32F21162-0395-4DF4-B51F-6B8E97F5E75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70" name="Rectangle 669">
          <a:extLst>
            <a:ext uri="{FF2B5EF4-FFF2-40B4-BE49-F238E27FC236}">
              <a16:creationId xmlns:a16="http://schemas.microsoft.com/office/drawing/2014/main" id="{A9C9005D-A279-440F-B20E-FEB1555AA88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71" name="Rectangle 11">
          <a:extLst>
            <a:ext uri="{FF2B5EF4-FFF2-40B4-BE49-F238E27FC236}">
              <a16:creationId xmlns:a16="http://schemas.microsoft.com/office/drawing/2014/main" id="{D61328AD-1003-40CA-B73B-53CB4100F00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72" name="Rectangle 671">
          <a:extLst>
            <a:ext uri="{FF2B5EF4-FFF2-40B4-BE49-F238E27FC236}">
              <a16:creationId xmlns:a16="http://schemas.microsoft.com/office/drawing/2014/main" id="{DD2479A5-92A8-4B82-ACBD-D1B25EDD649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73" name="Rectangle 11">
          <a:extLst>
            <a:ext uri="{FF2B5EF4-FFF2-40B4-BE49-F238E27FC236}">
              <a16:creationId xmlns:a16="http://schemas.microsoft.com/office/drawing/2014/main" id="{8B22483B-4AB3-4060-A018-BB2A554F467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74" name="Rectangle 673">
          <a:extLst>
            <a:ext uri="{FF2B5EF4-FFF2-40B4-BE49-F238E27FC236}">
              <a16:creationId xmlns:a16="http://schemas.microsoft.com/office/drawing/2014/main" id="{DE26CEF0-D70E-447A-A98D-58E820D28C2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75" name="Rectangle 11">
          <a:extLst>
            <a:ext uri="{FF2B5EF4-FFF2-40B4-BE49-F238E27FC236}">
              <a16:creationId xmlns:a16="http://schemas.microsoft.com/office/drawing/2014/main" id="{6A208755-5B7C-408D-9EAD-E8FF439CA95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76" name="Rectangle 675">
          <a:extLst>
            <a:ext uri="{FF2B5EF4-FFF2-40B4-BE49-F238E27FC236}">
              <a16:creationId xmlns:a16="http://schemas.microsoft.com/office/drawing/2014/main" id="{B564FC32-1B10-422F-B31F-066DA563824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77" name="Rectangle 11">
          <a:extLst>
            <a:ext uri="{FF2B5EF4-FFF2-40B4-BE49-F238E27FC236}">
              <a16:creationId xmlns:a16="http://schemas.microsoft.com/office/drawing/2014/main" id="{DD759D16-A4EB-4B37-886F-374B95BA369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78" name="Rectangle 677">
          <a:extLst>
            <a:ext uri="{FF2B5EF4-FFF2-40B4-BE49-F238E27FC236}">
              <a16:creationId xmlns:a16="http://schemas.microsoft.com/office/drawing/2014/main" id="{D08022CB-33D7-4D3A-917C-710EF9F7FF4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79" name="Rectangle 11">
          <a:extLst>
            <a:ext uri="{FF2B5EF4-FFF2-40B4-BE49-F238E27FC236}">
              <a16:creationId xmlns:a16="http://schemas.microsoft.com/office/drawing/2014/main" id="{E66AA253-D050-4935-8E1B-DF2A05BAEEF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80" name="Rectangle 679">
          <a:extLst>
            <a:ext uri="{FF2B5EF4-FFF2-40B4-BE49-F238E27FC236}">
              <a16:creationId xmlns:a16="http://schemas.microsoft.com/office/drawing/2014/main" id="{527285B2-8FEF-4D96-95DC-329401700AF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81" name="Rectangle 680">
          <a:extLst>
            <a:ext uri="{FF2B5EF4-FFF2-40B4-BE49-F238E27FC236}">
              <a16:creationId xmlns:a16="http://schemas.microsoft.com/office/drawing/2014/main" id="{180F0FC2-7DD7-44BE-9D8A-73EC2F6C341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82" name="Rectangle 681">
          <a:extLst>
            <a:ext uri="{FF2B5EF4-FFF2-40B4-BE49-F238E27FC236}">
              <a16:creationId xmlns:a16="http://schemas.microsoft.com/office/drawing/2014/main" id="{D58940D9-821B-4F65-A30E-65ADD363E26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83" name="Rectangle 11">
          <a:extLst>
            <a:ext uri="{FF2B5EF4-FFF2-40B4-BE49-F238E27FC236}">
              <a16:creationId xmlns:a16="http://schemas.microsoft.com/office/drawing/2014/main" id="{80FEB160-FF33-4775-85EF-7D07891457E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84" name="Rectangle 683">
          <a:extLst>
            <a:ext uri="{FF2B5EF4-FFF2-40B4-BE49-F238E27FC236}">
              <a16:creationId xmlns:a16="http://schemas.microsoft.com/office/drawing/2014/main" id="{08E75D94-0AAA-46A0-BE83-C7E82049D6E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85" name="Rectangle 11">
          <a:extLst>
            <a:ext uri="{FF2B5EF4-FFF2-40B4-BE49-F238E27FC236}">
              <a16:creationId xmlns:a16="http://schemas.microsoft.com/office/drawing/2014/main" id="{8520199C-DE5D-4CE5-8C55-5946042FBED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86" name="Rectangle 685">
          <a:extLst>
            <a:ext uri="{FF2B5EF4-FFF2-40B4-BE49-F238E27FC236}">
              <a16:creationId xmlns:a16="http://schemas.microsoft.com/office/drawing/2014/main" id="{0D2CEB2A-5499-4727-A537-0D191FE15DF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87" name="Rectangle 11">
          <a:extLst>
            <a:ext uri="{FF2B5EF4-FFF2-40B4-BE49-F238E27FC236}">
              <a16:creationId xmlns:a16="http://schemas.microsoft.com/office/drawing/2014/main" id="{52D194B7-7C20-41EF-B040-FED68583838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88" name="Rectangle 687">
          <a:extLst>
            <a:ext uri="{FF2B5EF4-FFF2-40B4-BE49-F238E27FC236}">
              <a16:creationId xmlns:a16="http://schemas.microsoft.com/office/drawing/2014/main" id="{52DFDD8B-A990-4BFF-801A-E28820ECF98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89" name="Rectangle 11">
          <a:extLst>
            <a:ext uri="{FF2B5EF4-FFF2-40B4-BE49-F238E27FC236}">
              <a16:creationId xmlns:a16="http://schemas.microsoft.com/office/drawing/2014/main" id="{EE05B2BE-D71F-4E9D-BA43-8C7C5AAE058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90" name="Rectangle 689">
          <a:extLst>
            <a:ext uri="{FF2B5EF4-FFF2-40B4-BE49-F238E27FC236}">
              <a16:creationId xmlns:a16="http://schemas.microsoft.com/office/drawing/2014/main" id="{DC51FBF0-8612-4C00-9A57-94501936B58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91" name="Rectangle 11">
          <a:extLst>
            <a:ext uri="{FF2B5EF4-FFF2-40B4-BE49-F238E27FC236}">
              <a16:creationId xmlns:a16="http://schemas.microsoft.com/office/drawing/2014/main" id="{4F6A01A0-68EC-44AA-B90A-724AFD3AD63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92" name="Rectangle 691">
          <a:extLst>
            <a:ext uri="{FF2B5EF4-FFF2-40B4-BE49-F238E27FC236}">
              <a16:creationId xmlns:a16="http://schemas.microsoft.com/office/drawing/2014/main" id="{F8BF21C7-3C5B-4C49-A8FF-C6E8C476F5D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93" name="Rectangle 692">
          <a:extLst>
            <a:ext uri="{FF2B5EF4-FFF2-40B4-BE49-F238E27FC236}">
              <a16:creationId xmlns:a16="http://schemas.microsoft.com/office/drawing/2014/main" id="{C03CE560-B1CD-4001-A261-620FEE7F312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94" name="Rectangle 693">
          <a:extLst>
            <a:ext uri="{FF2B5EF4-FFF2-40B4-BE49-F238E27FC236}">
              <a16:creationId xmlns:a16="http://schemas.microsoft.com/office/drawing/2014/main" id="{B602B7C9-2380-4FD0-BAFA-4CBAF2E782F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95" name="Rectangle 11">
          <a:extLst>
            <a:ext uri="{FF2B5EF4-FFF2-40B4-BE49-F238E27FC236}">
              <a16:creationId xmlns:a16="http://schemas.microsoft.com/office/drawing/2014/main" id="{DCD78DE3-F327-4F4F-9FB0-B57F12BB8CB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96" name="Rectangle 695">
          <a:extLst>
            <a:ext uri="{FF2B5EF4-FFF2-40B4-BE49-F238E27FC236}">
              <a16:creationId xmlns:a16="http://schemas.microsoft.com/office/drawing/2014/main" id="{A9F2C3AA-F07D-4391-A6C1-D7957283AEA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97" name="Rectangle 11">
          <a:extLst>
            <a:ext uri="{FF2B5EF4-FFF2-40B4-BE49-F238E27FC236}">
              <a16:creationId xmlns:a16="http://schemas.microsoft.com/office/drawing/2014/main" id="{9BEFE259-41F3-4BA4-A3B8-8F385700187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98" name="Rectangle 697">
          <a:extLst>
            <a:ext uri="{FF2B5EF4-FFF2-40B4-BE49-F238E27FC236}">
              <a16:creationId xmlns:a16="http://schemas.microsoft.com/office/drawing/2014/main" id="{CB0FB447-76B9-413B-B560-0AC1A5976DB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99" name="Rectangle 11">
          <a:extLst>
            <a:ext uri="{FF2B5EF4-FFF2-40B4-BE49-F238E27FC236}">
              <a16:creationId xmlns:a16="http://schemas.microsoft.com/office/drawing/2014/main" id="{F73B8DD8-C98A-4A74-978C-13255F775C8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00" name="Rectangle 699">
          <a:extLst>
            <a:ext uri="{FF2B5EF4-FFF2-40B4-BE49-F238E27FC236}">
              <a16:creationId xmlns:a16="http://schemas.microsoft.com/office/drawing/2014/main" id="{8681129A-6D3E-4071-BAE2-00F3886D373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01" name="Rectangle 11">
          <a:extLst>
            <a:ext uri="{FF2B5EF4-FFF2-40B4-BE49-F238E27FC236}">
              <a16:creationId xmlns:a16="http://schemas.microsoft.com/office/drawing/2014/main" id="{CF50725D-8831-4DC4-84ED-E8F5C3925EC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02" name="Rectangle 701">
          <a:extLst>
            <a:ext uri="{FF2B5EF4-FFF2-40B4-BE49-F238E27FC236}">
              <a16:creationId xmlns:a16="http://schemas.microsoft.com/office/drawing/2014/main" id="{04217E58-21B3-44CC-BE24-570C28C5815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03" name="Rectangle 11">
          <a:extLst>
            <a:ext uri="{FF2B5EF4-FFF2-40B4-BE49-F238E27FC236}">
              <a16:creationId xmlns:a16="http://schemas.microsoft.com/office/drawing/2014/main" id="{B987CE51-5B48-4716-A64D-4E519673160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04" name="Rectangle 703">
          <a:extLst>
            <a:ext uri="{FF2B5EF4-FFF2-40B4-BE49-F238E27FC236}">
              <a16:creationId xmlns:a16="http://schemas.microsoft.com/office/drawing/2014/main" id="{91DF9E76-5708-44CB-B135-C67A6AA6D9D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05" name="Rectangle 704">
          <a:extLst>
            <a:ext uri="{FF2B5EF4-FFF2-40B4-BE49-F238E27FC236}">
              <a16:creationId xmlns:a16="http://schemas.microsoft.com/office/drawing/2014/main" id="{015DC081-9ECD-4430-928E-45B65A2B20F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06" name="Rectangle 705">
          <a:extLst>
            <a:ext uri="{FF2B5EF4-FFF2-40B4-BE49-F238E27FC236}">
              <a16:creationId xmlns:a16="http://schemas.microsoft.com/office/drawing/2014/main" id="{E8D7E72D-F56A-4DC7-81C3-2F6BA169023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07" name="Rectangle 11">
          <a:extLst>
            <a:ext uri="{FF2B5EF4-FFF2-40B4-BE49-F238E27FC236}">
              <a16:creationId xmlns:a16="http://schemas.microsoft.com/office/drawing/2014/main" id="{FDCC67BC-4BDA-4785-9018-4E1E2E74320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08" name="Rectangle 707">
          <a:extLst>
            <a:ext uri="{FF2B5EF4-FFF2-40B4-BE49-F238E27FC236}">
              <a16:creationId xmlns:a16="http://schemas.microsoft.com/office/drawing/2014/main" id="{64F0170A-0FD1-4456-A4CA-DB13ACC48BA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09" name="Rectangle 11">
          <a:extLst>
            <a:ext uri="{FF2B5EF4-FFF2-40B4-BE49-F238E27FC236}">
              <a16:creationId xmlns:a16="http://schemas.microsoft.com/office/drawing/2014/main" id="{DA4D97CB-FF22-4A4B-AF12-95E8B877398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10" name="Rectangle 709">
          <a:extLst>
            <a:ext uri="{FF2B5EF4-FFF2-40B4-BE49-F238E27FC236}">
              <a16:creationId xmlns:a16="http://schemas.microsoft.com/office/drawing/2014/main" id="{BC83B605-1F8D-42FD-9B83-A7A04E6C367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11" name="Rectangle 11">
          <a:extLst>
            <a:ext uri="{FF2B5EF4-FFF2-40B4-BE49-F238E27FC236}">
              <a16:creationId xmlns:a16="http://schemas.microsoft.com/office/drawing/2014/main" id="{9BBD9825-B43A-476E-BC63-7292120A7C5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12" name="Rectangle 711">
          <a:extLst>
            <a:ext uri="{FF2B5EF4-FFF2-40B4-BE49-F238E27FC236}">
              <a16:creationId xmlns:a16="http://schemas.microsoft.com/office/drawing/2014/main" id="{43899AB1-A97C-4AF5-9921-7B145B734E4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13" name="Rectangle 11">
          <a:extLst>
            <a:ext uri="{FF2B5EF4-FFF2-40B4-BE49-F238E27FC236}">
              <a16:creationId xmlns:a16="http://schemas.microsoft.com/office/drawing/2014/main" id="{77942BCE-A074-4512-9C05-28E440C2E73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14" name="Rectangle 713">
          <a:extLst>
            <a:ext uri="{FF2B5EF4-FFF2-40B4-BE49-F238E27FC236}">
              <a16:creationId xmlns:a16="http://schemas.microsoft.com/office/drawing/2014/main" id="{556FB4BD-2040-46F5-99D0-77EDB25C468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15" name="Rectangle 11">
          <a:extLst>
            <a:ext uri="{FF2B5EF4-FFF2-40B4-BE49-F238E27FC236}">
              <a16:creationId xmlns:a16="http://schemas.microsoft.com/office/drawing/2014/main" id="{EC0E1AE0-BF87-45EA-B0C6-E6B5E5EB81D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16" name="Rectangle 715">
          <a:extLst>
            <a:ext uri="{FF2B5EF4-FFF2-40B4-BE49-F238E27FC236}">
              <a16:creationId xmlns:a16="http://schemas.microsoft.com/office/drawing/2014/main" id="{2716CB16-8454-4149-82A0-D7F3D600384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17" name="Rectangle 716">
          <a:extLst>
            <a:ext uri="{FF2B5EF4-FFF2-40B4-BE49-F238E27FC236}">
              <a16:creationId xmlns:a16="http://schemas.microsoft.com/office/drawing/2014/main" id="{35F881B8-31D3-4C0C-B001-BD2F246731A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18" name="Rectangle 717">
          <a:extLst>
            <a:ext uri="{FF2B5EF4-FFF2-40B4-BE49-F238E27FC236}">
              <a16:creationId xmlns:a16="http://schemas.microsoft.com/office/drawing/2014/main" id="{21160A91-29A2-4F6C-9BC2-EDE6F1B11F2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19" name="Rectangle 11">
          <a:extLst>
            <a:ext uri="{FF2B5EF4-FFF2-40B4-BE49-F238E27FC236}">
              <a16:creationId xmlns:a16="http://schemas.microsoft.com/office/drawing/2014/main" id="{4D518501-382F-40B3-8767-0C0D96D238A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20" name="Rectangle 719">
          <a:extLst>
            <a:ext uri="{FF2B5EF4-FFF2-40B4-BE49-F238E27FC236}">
              <a16:creationId xmlns:a16="http://schemas.microsoft.com/office/drawing/2014/main" id="{758186A1-E4AC-4AB1-BA45-9B340BE499D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21" name="Rectangle 11">
          <a:extLst>
            <a:ext uri="{FF2B5EF4-FFF2-40B4-BE49-F238E27FC236}">
              <a16:creationId xmlns:a16="http://schemas.microsoft.com/office/drawing/2014/main" id="{461949C5-D662-49B1-8B2D-7F64EC9F504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22" name="Rectangle 721">
          <a:extLst>
            <a:ext uri="{FF2B5EF4-FFF2-40B4-BE49-F238E27FC236}">
              <a16:creationId xmlns:a16="http://schemas.microsoft.com/office/drawing/2014/main" id="{76CE3F01-11CF-4C65-A0EE-A8A31D33A25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23" name="Rectangle 11">
          <a:extLst>
            <a:ext uri="{FF2B5EF4-FFF2-40B4-BE49-F238E27FC236}">
              <a16:creationId xmlns:a16="http://schemas.microsoft.com/office/drawing/2014/main" id="{04F688FA-9A43-4504-819B-283A3C47A89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24" name="Rectangle 723">
          <a:extLst>
            <a:ext uri="{FF2B5EF4-FFF2-40B4-BE49-F238E27FC236}">
              <a16:creationId xmlns:a16="http://schemas.microsoft.com/office/drawing/2014/main" id="{416F5D19-D8B1-4138-900E-58B3E4FAF66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25" name="Rectangle 11">
          <a:extLst>
            <a:ext uri="{FF2B5EF4-FFF2-40B4-BE49-F238E27FC236}">
              <a16:creationId xmlns:a16="http://schemas.microsoft.com/office/drawing/2014/main" id="{FCFB722B-F6A7-43BD-92B0-8E0F0FB559B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26" name="Rectangle 725">
          <a:extLst>
            <a:ext uri="{FF2B5EF4-FFF2-40B4-BE49-F238E27FC236}">
              <a16:creationId xmlns:a16="http://schemas.microsoft.com/office/drawing/2014/main" id="{DB150F72-AE64-4B19-8EA0-3189FDABAFE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27" name="Rectangle 11">
          <a:extLst>
            <a:ext uri="{FF2B5EF4-FFF2-40B4-BE49-F238E27FC236}">
              <a16:creationId xmlns:a16="http://schemas.microsoft.com/office/drawing/2014/main" id="{5A865A52-13F9-41EA-8B50-8312624633F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28" name="Rectangle 727">
          <a:extLst>
            <a:ext uri="{FF2B5EF4-FFF2-40B4-BE49-F238E27FC236}">
              <a16:creationId xmlns:a16="http://schemas.microsoft.com/office/drawing/2014/main" id="{F3B7C28A-6DD5-41D7-8007-E85490D4F25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29" name="Rectangle 728">
          <a:extLst>
            <a:ext uri="{FF2B5EF4-FFF2-40B4-BE49-F238E27FC236}">
              <a16:creationId xmlns:a16="http://schemas.microsoft.com/office/drawing/2014/main" id="{34867AA0-E2F8-4790-AFFD-C3DF6BDC33E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30" name="Rectangle 729">
          <a:extLst>
            <a:ext uri="{FF2B5EF4-FFF2-40B4-BE49-F238E27FC236}">
              <a16:creationId xmlns:a16="http://schemas.microsoft.com/office/drawing/2014/main" id="{5431F294-1AB5-4F96-A165-04DC0AB95B9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31" name="Rectangle 11">
          <a:extLst>
            <a:ext uri="{FF2B5EF4-FFF2-40B4-BE49-F238E27FC236}">
              <a16:creationId xmlns:a16="http://schemas.microsoft.com/office/drawing/2014/main" id="{E8C8238D-98AA-4D9E-9761-DFDD06B33A6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32" name="Rectangle 731">
          <a:extLst>
            <a:ext uri="{FF2B5EF4-FFF2-40B4-BE49-F238E27FC236}">
              <a16:creationId xmlns:a16="http://schemas.microsoft.com/office/drawing/2014/main" id="{70668949-1103-4302-8A9E-6F573FC4C19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33" name="Rectangle 11">
          <a:extLst>
            <a:ext uri="{FF2B5EF4-FFF2-40B4-BE49-F238E27FC236}">
              <a16:creationId xmlns:a16="http://schemas.microsoft.com/office/drawing/2014/main" id="{E8676B61-2BA8-4F03-8C59-6BC4AA1E9BA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34" name="Rectangle 733">
          <a:extLst>
            <a:ext uri="{FF2B5EF4-FFF2-40B4-BE49-F238E27FC236}">
              <a16:creationId xmlns:a16="http://schemas.microsoft.com/office/drawing/2014/main" id="{9BE80559-1540-4292-A10C-7E00E425C24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35" name="Rectangle 11">
          <a:extLst>
            <a:ext uri="{FF2B5EF4-FFF2-40B4-BE49-F238E27FC236}">
              <a16:creationId xmlns:a16="http://schemas.microsoft.com/office/drawing/2014/main" id="{9705849F-B7D8-4A30-B3D9-5B1AF1401C5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36" name="Rectangle 735">
          <a:extLst>
            <a:ext uri="{FF2B5EF4-FFF2-40B4-BE49-F238E27FC236}">
              <a16:creationId xmlns:a16="http://schemas.microsoft.com/office/drawing/2014/main" id="{9D21009A-0B7B-4817-BD60-6437156A822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37" name="Rectangle 11">
          <a:extLst>
            <a:ext uri="{FF2B5EF4-FFF2-40B4-BE49-F238E27FC236}">
              <a16:creationId xmlns:a16="http://schemas.microsoft.com/office/drawing/2014/main" id="{4A46F8FA-A637-451B-883E-3FC418743E5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38" name="Rectangle 737">
          <a:extLst>
            <a:ext uri="{FF2B5EF4-FFF2-40B4-BE49-F238E27FC236}">
              <a16:creationId xmlns:a16="http://schemas.microsoft.com/office/drawing/2014/main" id="{4B1A7997-EE04-4CD0-870D-3F1D64F2877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39" name="Rectangle 11">
          <a:extLst>
            <a:ext uri="{FF2B5EF4-FFF2-40B4-BE49-F238E27FC236}">
              <a16:creationId xmlns:a16="http://schemas.microsoft.com/office/drawing/2014/main" id="{A20DC0EF-4E53-49FE-B6E7-422857225ED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40" name="Rectangle 739">
          <a:extLst>
            <a:ext uri="{FF2B5EF4-FFF2-40B4-BE49-F238E27FC236}">
              <a16:creationId xmlns:a16="http://schemas.microsoft.com/office/drawing/2014/main" id="{CCC56B5A-7AF9-4AFB-8639-E56254F9337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41" name="Rectangle 740">
          <a:extLst>
            <a:ext uri="{FF2B5EF4-FFF2-40B4-BE49-F238E27FC236}">
              <a16:creationId xmlns:a16="http://schemas.microsoft.com/office/drawing/2014/main" id="{FC4AE10A-1367-45FF-AB46-A0BB908967D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42" name="Rectangle 741">
          <a:extLst>
            <a:ext uri="{FF2B5EF4-FFF2-40B4-BE49-F238E27FC236}">
              <a16:creationId xmlns:a16="http://schemas.microsoft.com/office/drawing/2014/main" id="{2CEFDEF6-CDDE-45C1-B40D-16EB04CE274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43" name="Rectangle 11">
          <a:extLst>
            <a:ext uri="{FF2B5EF4-FFF2-40B4-BE49-F238E27FC236}">
              <a16:creationId xmlns:a16="http://schemas.microsoft.com/office/drawing/2014/main" id="{C3041499-D8E9-4B1C-9255-F0414DD3840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44" name="Rectangle 743">
          <a:extLst>
            <a:ext uri="{FF2B5EF4-FFF2-40B4-BE49-F238E27FC236}">
              <a16:creationId xmlns:a16="http://schemas.microsoft.com/office/drawing/2014/main" id="{15BDDC52-8456-4C6D-B657-A9FDB641C86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45" name="Rectangle 11">
          <a:extLst>
            <a:ext uri="{FF2B5EF4-FFF2-40B4-BE49-F238E27FC236}">
              <a16:creationId xmlns:a16="http://schemas.microsoft.com/office/drawing/2014/main" id="{FB5A18CC-3C2E-4F78-A24A-E0BF82F5BAC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46" name="Rectangle 745">
          <a:extLst>
            <a:ext uri="{FF2B5EF4-FFF2-40B4-BE49-F238E27FC236}">
              <a16:creationId xmlns:a16="http://schemas.microsoft.com/office/drawing/2014/main" id="{FD43EBAA-C2A2-4C4F-92BC-3FCD40B0405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47" name="Rectangle 11">
          <a:extLst>
            <a:ext uri="{FF2B5EF4-FFF2-40B4-BE49-F238E27FC236}">
              <a16:creationId xmlns:a16="http://schemas.microsoft.com/office/drawing/2014/main" id="{0F6B8327-FF7C-40DF-A9AB-51500DFCF71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48" name="Rectangle 747">
          <a:extLst>
            <a:ext uri="{FF2B5EF4-FFF2-40B4-BE49-F238E27FC236}">
              <a16:creationId xmlns:a16="http://schemas.microsoft.com/office/drawing/2014/main" id="{CD5308F2-C007-4119-AF44-CED5DF8D39E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49" name="Rectangle 11">
          <a:extLst>
            <a:ext uri="{FF2B5EF4-FFF2-40B4-BE49-F238E27FC236}">
              <a16:creationId xmlns:a16="http://schemas.microsoft.com/office/drawing/2014/main" id="{6CAC7C2F-CD48-4866-93C2-B085572FC2B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50" name="Rectangle 749">
          <a:extLst>
            <a:ext uri="{FF2B5EF4-FFF2-40B4-BE49-F238E27FC236}">
              <a16:creationId xmlns:a16="http://schemas.microsoft.com/office/drawing/2014/main" id="{A8AC14EF-7FB3-4CDF-B697-A6CD2CA7C91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51" name="Rectangle 11">
          <a:extLst>
            <a:ext uri="{FF2B5EF4-FFF2-40B4-BE49-F238E27FC236}">
              <a16:creationId xmlns:a16="http://schemas.microsoft.com/office/drawing/2014/main" id="{6D38A53A-1D2E-4AF0-817F-C0FAC513E61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52" name="Rectangle 751">
          <a:extLst>
            <a:ext uri="{FF2B5EF4-FFF2-40B4-BE49-F238E27FC236}">
              <a16:creationId xmlns:a16="http://schemas.microsoft.com/office/drawing/2014/main" id="{084BC434-A83D-4A0D-8450-1D9FC2D38D4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53" name="Rectangle 752">
          <a:extLst>
            <a:ext uri="{FF2B5EF4-FFF2-40B4-BE49-F238E27FC236}">
              <a16:creationId xmlns:a16="http://schemas.microsoft.com/office/drawing/2014/main" id="{B2DFC02E-9475-4FB3-8861-5D9E929FDB5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54" name="Rectangle 753">
          <a:extLst>
            <a:ext uri="{FF2B5EF4-FFF2-40B4-BE49-F238E27FC236}">
              <a16:creationId xmlns:a16="http://schemas.microsoft.com/office/drawing/2014/main" id="{6EC40DED-533A-449A-AC27-D8462100407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55" name="Rectangle 11">
          <a:extLst>
            <a:ext uri="{FF2B5EF4-FFF2-40B4-BE49-F238E27FC236}">
              <a16:creationId xmlns:a16="http://schemas.microsoft.com/office/drawing/2014/main" id="{C4E142E6-DFBE-47FE-8E1F-6DC2666ECDD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56" name="Rectangle 755">
          <a:extLst>
            <a:ext uri="{FF2B5EF4-FFF2-40B4-BE49-F238E27FC236}">
              <a16:creationId xmlns:a16="http://schemas.microsoft.com/office/drawing/2014/main" id="{A5AAA3BF-E03C-4EB2-9F96-B8F52BDC9BE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57" name="Rectangle 11">
          <a:extLst>
            <a:ext uri="{FF2B5EF4-FFF2-40B4-BE49-F238E27FC236}">
              <a16:creationId xmlns:a16="http://schemas.microsoft.com/office/drawing/2014/main" id="{E45517E8-75E3-42DF-A1C7-CDFF0E87EED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58" name="Rectangle 757">
          <a:extLst>
            <a:ext uri="{FF2B5EF4-FFF2-40B4-BE49-F238E27FC236}">
              <a16:creationId xmlns:a16="http://schemas.microsoft.com/office/drawing/2014/main" id="{D2FD6B05-C3E8-4EA7-8D95-350A8D0E97C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59" name="Rectangle 11">
          <a:extLst>
            <a:ext uri="{FF2B5EF4-FFF2-40B4-BE49-F238E27FC236}">
              <a16:creationId xmlns:a16="http://schemas.microsoft.com/office/drawing/2014/main" id="{A36575A0-1FE3-4FA5-BF48-FAE79FD25A8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60" name="Rectangle 759">
          <a:extLst>
            <a:ext uri="{FF2B5EF4-FFF2-40B4-BE49-F238E27FC236}">
              <a16:creationId xmlns:a16="http://schemas.microsoft.com/office/drawing/2014/main" id="{75A0AE6E-9B9A-4B34-91EA-A2EE9ABE779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61" name="Rectangle 11">
          <a:extLst>
            <a:ext uri="{FF2B5EF4-FFF2-40B4-BE49-F238E27FC236}">
              <a16:creationId xmlns:a16="http://schemas.microsoft.com/office/drawing/2014/main" id="{824FF7E0-D397-491D-95BB-443978520C4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62" name="Rectangle 761">
          <a:extLst>
            <a:ext uri="{FF2B5EF4-FFF2-40B4-BE49-F238E27FC236}">
              <a16:creationId xmlns:a16="http://schemas.microsoft.com/office/drawing/2014/main" id="{08AF24F0-78DE-4731-8592-8486813A7EB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63" name="Rectangle 11">
          <a:extLst>
            <a:ext uri="{FF2B5EF4-FFF2-40B4-BE49-F238E27FC236}">
              <a16:creationId xmlns:a16="http://schemas.microsoft.com/office/drawing/2014/main" id="{CFD34227-2A76-4470-AC74-3E6A71BB18E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64" name="Rectangle 763">
          <a:extLst>
            <a:ext uri="{FF2B5EF4-FFF2-40B4-BE49-F238E27FC236}">
              <a16:creationId xmlns:a16="http://schemas.microsoft.com/office/drawing/2014/main" id="{12C8C843-CE6C-4AF7-9A16-0448CE488A5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65" name="Rectangle 764">
          <a:extLst>
            <a:ext uri="{FF2B5EF4-FFF2-40B4-BE49-F238E27FC236}">
              <a16:creationId xmlns:a16="http://schemas.microsoft.com/office/drawing/2014/main" id="{E65EC0C3-645F-4EEF-908A-B2524520B92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66" name="Rectangle 765">
          <a:extLst>
            <a:ext uri="{FF2B5EF4-FFF2-40B4-BE49-F238E27FC236}">
              <a16:creationId xmlns:a16="http://schemas.microsoft.com/office/drawing/2014/main" id="{62BFFF5E-3717-4AA0-8F35-F2E32AFE26E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67" name="Rectangle 11">
          <a:extLst>
            <a:ext uri="{FF2B5EF4-FFF2-40B4-BE49-F238E27FC236}">
              <a16:creationId xmlns:a16="http://schemas.microsoft.com/office/drawing/2014/main" id="{6D70DC43-F534-4433-9C18-E0AC3664B31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68" name="Rectangle 767">
          <a:extLst>
            <a:ext uri="{FF2B5EF4-FFF2-40B4-BE49-F238E27FC236}">
              <a16:creationId xmlns:a16="http://schemas.microsoft.com/office/drawing/2014/main" id="{23B03AE6-56F2-4549-9F71-3DD89523EE4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69" name="Rectangle 11">
          <a:extLst>
            <a:ext uri="{FF2B5EF4-FFF2-40B4-BE49-F238E27FC236}">
              <a16:creationId xmlns:a16="http://schemas.microsoft.com/office/drawing/2014/main" id="{74721DBD-234B-4F98-ACD5-E9DE79B9D14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70" name="Rectangle 769">
          <a:extLst>
            <a:ext uri="{FF2B5EF4-FFF2-40B4-BE49-F238E27FC236}">
              <a16:creationId xmlns:a16="http://schemas.microsoft.com/office/drawing/2014/main" id="{1691F197-3960-4AA8-935F-6154E5E37A9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71" name="Rectangle 11">
          <a:extLst>
            <a:ext uri="{FF2B5EF4-FFF2-40B4-BE49-F238E27FC236}">
              <a16:creationId xmlns:a16="http://schemas.microsoft.com/office/drawing/2014/main" id="{9C3DEBC2-AE78-427A-A84F-C1BDA1ED555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72" name="Rectangle 771">
          <a:extLst>
            <a:ext uri="{FF2B5EF4-FFF2-40B4-BE49-F238E27FC236}">
              <a16:creationId xmlns:a16="http://schemas.microsoft.com/office/drawing/2014/main" id="{59608CEF-837E-4A35-82B2-8FED477098A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73" name="Rectangle 11">
          <a:extLst>
            <a:ext uri="{FF2B5EF4-FFF2-40B4-BE49-F238E27FC236}">
              <a16:creationId xmlns:a16="http://schemas.microsoft.com/office/drawing/2014/main" id="{60326A41-2BB8-450B-B408-CE5CB80F10E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74" name="Rectangle 773">
          <a:extLst>
            <a:ext uri="{FF2B5EF4-FFF2-40B4-BE49-F238E27FC236}">
              <a16:creationId xmlns:a16="http://schemas.microsoft.com/office/drawing/2014/main" id="{E0A40BEE-3CAA-4439-A793-401555FECD9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75" name="Rectangle 11">
          <a:extLst>
            <a:ext uri="{FF2B5EF4-FFF2-40B4-BE49-F238E27FC236}">
              <a16:creationId xmlns:a16="http://schemas.microsoft.com/office/drawing/2014/main" id="{68640533-A4E4-4015-8397-52F1908D34F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76" name="Rectangle 775">
          <a:extLst>
            <a:ext uri="{FF2B5EF4-FFF2-40B4-BE49-F238E27FC236}">
              <a16:creationId xmlns:a16="http://schemas.microsoft.com/office/drawing/2014/main" id="{0CC99474-463A-47BE-B0A5-DD575319ED7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77" name="Rectangle 776">
          <a:extLst>
            <a:ext uri="{FF2B5EF4-FFF2-40B4-BE49-F238E27FC236}">
              <a16:creationId xmlns:a16="http://schemas.microsoft.com/office/drawing/2014/main" id="{DC983088-F903-45C2-ADC2-D0DEFA11154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78" name="Rectangle 777">
          <a:extLst>
            <a:ext uri="{FF2B5EF4-FFF2-40B4-BE49-F238E27FC236}">
              <a16:creationId xmlns:a16="http://schemas.microsoft.com/office/drawing/2014/main" id="{3002D078-C047-4733-9397-422E1A18AFA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79" name="Rectangle 11">
          <a:extLst>
            <a:ext uri="{FF2B5EF4-FFF2-40B4-BE49-F238E27FC236}">
              <a16:creationId xmlns:a16="http://schemas.microsoft.com/office/drawing/2014/main" id="{59C241F1-532F-4554-A5BD-651909F98E4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80" name="Rectangle 779">
          <a:extLst>
            <a:ext uri="{FF2B5EF4-FFF2-40B4-BE49-F238E27FC236}">
              <a16:creationId xmlns:a16="http://schemas.microsoft.com/office/drawing/2014/main" id="{DF309763-B968-4C81-AAE6-41AE8F17016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81" name="Rectangle 11">
          <a:extLst>
            <a:ext uri="{FF2B5EF4-FFF2-40B4-BE49-F238E27FC236}">
              <a16:creationId xmlns:a16="http://schemas.microsoft.com/office/drawing/2014/main" id="{C7911F16-140F-42EB-A1D3-A80E8685EA6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82" name="Rectangle 781">
          <a:extLst>
            <a:ext uri="{FF2B5EF4-FFF2-40B4-BE49-F238E27FC236}">
              <a16:creationId xmlns:a16="http://schemas.microsoft.com/office/drawing/2014/main" id="{687B592A-3FC7-45C8-B404-2B8F52F08A6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83" name="Rectangle 11">
          <a:extLst>
            <a:ext uri="{FF2B5EF4-FFF2-40B4-BE49-F238E27FC236}">
              <a16:creationId xmlns:a16="http://schemas.microsoft.com/office/drawing/2014/main" id="{310B8008-F5BF-4D89-A888-EEA6E42C38E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84" name="Rectangle 783">
          <a:extLst>
            <a:ext uri="{FF2B5EF4-FFF2-40B4-BE49-F238E27FC236}">
              <a16:creationId xmlns:a16="http://schemas.microsoft.com/office/drawing/2014/main" id="{94F0DF0F-E153-44E8-A8F1-A3F4464D646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85" name="Rectangle 11">
          <a:extLst>
            <a:ext uri="{FF2B5EF4-FFF2-40B4-BE49-F238E27FC236}">
              <a16:creationId xmlns:a16="http://schemas.microsoft.com/office/drawing/2014/main" id="{83FC8E53-AD98-4162-9B9B-FBE7FB1CBA4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86" name="Rectangle 785">
          <a:extLst>
            <a:ext uri="{FF2B5EF4-FFF2-40B4-BE49-F238E27FC236}">
              <a16:creationId xmlns:a16="http://schemas.microsoft.com/office/drawing/2014/main" id="{4DD6F171-B90C-4E86-9337-12089C44149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87" name="Rectangle 11">
          <a:extLst>
            <a:ext uri="{FF2B5EF4-FFF2-40B4-BE49-F238E27FC236}">
              <a16:creationId xmlns:a16="http://schemas.microsoft.com/office/drawing/2014/main" id="{993952C5-1ADC-43DE-94A3-EC4D1C193CF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88" name="Rectangle 787">
          <a:extLst>
            <a:ext uri="{FF2B5EF4-FFF2-40B4-BE49-F238E27FC236}">
              <a16:creationId xmlns:a16="http://schemas.microsoft.com/office/drawing/2014/main" id="{6783530F-F0DE-4DDF-97CC-1B9D1611492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89" name="Rectangle 788">
          <a:extLst>
            <a:ext uri="{FF2B5EF4-FFF2-40B4-BE49-F238E27FC236}">
              <a16:creationId xmlns:a16="http://schemas.microsoft.com/office/drawing/2014/main" id="{7DC3AC63-444D-4AE5-9F8B-6D5A8158AF8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90" name="Rectangle 789">
          <a:extLst>
            <a:ext uri="{FF2B5EF4-FFF2-40B4-BE49-F238E27FC236}">
              <a16:creationId xmlns:a16="http://schemas.microsoft.com/office/drawing/2014/main" id="{B8369A78-4A73-45F2-A525-07F877E3144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91" name="Rectangle 11">
          <a:extLst>
            <a:ext uri="{FF2B5EF4-FFF2-40B4-BE49-F238E27FC236}">
              <a16:creationId xmlns:a16="http://schemas.microsoft.com/office/drawing/2014/main" id="{2E9D9944-248C-46A1-B648-F4FD68EFEE7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92" name="Rectangle 791">
          <a:extLst>
            <a:ext uri="{FF2B5EF4-FFF2-40B4-BE49-F238E27FC236}">
              <a16:creationId xmlns:a16="http://schemas.microsoft.com/office/drawing/2014/main" id="{8CD11680-FEA4-42B4-892B-7C03B937EF8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93" name="Rectangle 11">
          <a:extLst>
            <a:ext uri="{FF2B5EF4-FFF2-40B4-BE49-F238E27FC236}">
              <a16:creationId xmlns:a16="http://schemas.microsoft.com/office/drawing/2014/main" id="{EC90FADD-D05C-49EC-AF03-4D85DB4EECA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94" name="Rectangle 793">
          <a:extLst>
            <a:ext uri="{FF2B5EF4-FFF2-40B4-BE49-F238E27FC236}">
              <a16:creationId xmlns:a16="http://schemas.microsoft.com/office/drawing/2014/main" id="{F33CC538-89B4-4AFD-82F2-A96EA476D44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95" name="Rectangle 11">
          <a:extLst>
            <a:ext uri="{FF2B5EF4-FFF2-40B4-BE49-F238E27FC236}">
              <a16:creationId xmlns:a16="http://schemas.microsoft.com/office/drawing/2014/main" id="{E3DA3B14-48BB-4E41-BCE9-0B1D8446F3E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96" name="Rectangle 795">
          <a:extLst>
            <a:ext uri="{FF2B5EF4-FFF2-40B4-BE49-F238E27FC236}">
              <a16:creationId xmlns:a16="http://schemas.microsoft.com/office/drawing/2014/main" id="{2B1E3023-B7C6-428F-88A3-E926B092C70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97" name="Rectangle 11">
          <a:extLst>
            <a:ext uri="{FF2B5EF4-FFF2-40B4-BE49-F238E27FC236}">
              <a16:creationId xmlns:a16="http://schemas.microsoft.com/office/drawing/2014/main" id="{CA6A3798-08E6-4563-A063-5C24277366F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98" name="Rectangle 797">
          <a:extLst>
            <a:ext uri="{FF2B5EF4-FFF2-40B4-BE49-F238E27FC236}">
              <a16:creationId xmlns:a16="http://schemas.microsoft.com/office/drawing/2014/main" id="{B2BA8253-9A51-406F-9854-B229DDE9385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99" name="Rectangle 11">
          <a:extLst>
            <a:ext uri="{FF2B5EF4-FFF2-40B4-BE49-F238E27FC236}">
              <a16:creationId xmlns:a16="http://schemas.microsoft.com/office/drawing/2014/main" id="{C678F523-3035-4D09-A2A2-581EBC2C26B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00" name="Rectangle 799">
          <a:extLst>
            <a:ext uri="{FF2B5EF4-FFF2-40B4-BE49-F238E27FC236}">
              <a16:creationId xmlns:a16="http://schemas.microsoft.com/office/drawing/2014/main" id="{13AD0DFB-6577-4740-8612-C8C1D39E88C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01" name="Rectangle 800">
          <a:extLst>
            <a:ext uri="{FF2B5EF4-FFF2-40B4-BE49-F238E27FC236}">
              <a16:creationId xmlns:a16="http://schemas.microsoft.com/office/drawing/2014/main" id="{71738B1D-2A73-40BB-BEA0-3A7CE7DBC1F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02" name="Rectangle 801">
          <a:extLst>
            <a:ext uri="{FF2B5EF4-FFF2-40B4-BE49-F238E27FC236}">
              <a16:creationId xmlns:a16="http://schemas.microsoft.com/office/drawing/2014/main" id="{42C4CBA0-370B-43E7-9259-A8091CD0563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03" name="Rectangle 11">
          <a:extLst>
            <a:ext uri="{FF2B5EF4-FFF2-40B4-BE49-F238E27FC236}">
              <a16:creationId xmlns:a16="http://schemas.microsoft.com/office/drawing/2014/main" id="{1555CCF9-5142-45CF-9B1D-EF35184FE69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04" name="Rectangle 803">
          <a:extLst>
            <a:ext uri="{FF2B5EF4-FFF2-40B4-BE49-F238E27FC236}">
              <a16:creationId xmlns:a16="http://schemas.microsoft.com/office/drawing/2014/main" id="{62B034E4-B5DD-410E-9C6B-9DB0C61B339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05" name="Rectangle 11">
          <a:extLst>
            <a:ext uri="{FF2B5EF4-FFF2-40B4-BE49-F238E27FC236}">
              <a16:creationId xmlns:a16="http://schemas.microsoft.com/office/drawing/2014/main" id="{AB14E9A1-1015-4932-B0EC-2C6150AD7E0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06" name="Rectangle 805">
          <a:extLst>
            <a:ext uri="{FF2B5EF4-FFF2-40B4-BE49-F238E27FC236}">
              <a16:creationId xmlns:a16="http://schemas.microsoft.com/office/drawing/2014/main" id="{6A79DAE2-9624-4281-AEEA-85A078EDE8E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07" name="Rectangle 11">
          <a:extLst>
            <a:ext uri="{FF2B5EF4-FFF2-40B4-BE49-F238E27FC236}">
              <a16:creationId xmlns:a16="http://schemas.microsoft.com/office/drawing/2014/main" id="{0D48D48C-79C1-4050-8CBA-9195134399C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08" name="Rectangle 807">
          <a:extLst>
            <a:ext uri="{FF2B5EF4-FFF2-40B4-BE49-F238E27FC236}">
              <a16:creationId xmlns:a16="http://schemas.microsoft.com/office/drawing/2014/main" id="{49DE3EB7-0029-495B-A173-3DBF5721F20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09" name="Rectangle 11">
          <a:extLst>
            <a:ext uri="{FF2B5EF4-FFF2-40B4-BE49-F238E27FC236}">
              <a16:creationId xmlns:a16="http://schemas.microsoft.com/office/drawing/2014/main" id="{D8FE1E34-FC97-4B0E-8C80-B9225D3CCAD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10" name="Rectangle 809">
          <a:extLst>
            <a:ext uri="{FF2B5EF4-FFF2-40B4-BE49-F238E27FC236}">
              <a16:creationId xmlns:a16="http://schemas.microsoft.com/office/drawing/2014/main" id="{B05C234B-6F55-401E-9050-09D6E146E3E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11" name="Rectangle 11">
          <a:extLst>
            <a:ext uri="{FF2B5EF4-FFF2-40B4-BE49-F238E27FC236}">
              <a16:creationId xmlns:a16="http://schemas.microsoft.com/office/drawing/2014/main" id="{F84F2087-0709-4447-BDBA-D3084A4FC10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12" name="Rectangle 811">
          <a:extLst>
            <a:ext uri="{FF2B5EF4-FFF2-40B4-BE49-F238E27FC236}">
              <a16:creationId xmlns:a16="http://schemas.microsoft.com/office/drawing/2014/main" id="{B8906BBA-1CD3-434E-8222-09FF47457C1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13" name="Rectangle 812">
          <a:extLst>
            <a:ext uri="{FF2B5EF4-FFF2-40B4-BE49-F238E27FC236}">
              <a16:creationId xmlns:a16="http://schemas.microsoft.com/office/drawing/2014/main" id="{352EB20E-D549-4810-89EB-690A2C7AD91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14" name="Rectangle 813">
          <a:extLst>
            <a:ext uri="{FF2B5EF4-FFF2-40B4-BE49-F238E27FC236}">
              <a16:creationId xmlns:a16="http://schemas.microsoft.com/office/drawing/2014/main" id="{73D94BE5-1BBE-4639-8A48-CF39AF88933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15" name="Rectangle 11">
          <a:extLst>
            <a:ext uri="{FF2B5EF4-FFF2-40B4-BE49-F238E27FC236}">
              <a16:creationId xmlns:a16="http://schemas.microsoft.com/office/drawing/2014/main" id="{4867E7A0-796D-4288-AC91-4D03203C81D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16" name="Rectangle 815">
          <a:extLst>
            <a:ext uri="{FF2B5EF4-FFF2-40B4-BE49-F238E27FC236}">
              <a16:creationId xmlns:a16="http://schemas.microsoft.com/office/drawing/2014/main" id="{723D9A3B-2E94-4FF9-8604-C571DE9FA85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17" name="Rectangle 11">
          <a:extLst>
            <a:ext uri="{FF2B5EF4-FFF2-40B4-BE49-F238E27FC236}">
              <a16:creationId xmlns:a16="http://schemas.microsoft.com/office/drawing/2014/main" id="{890E32AA-D7EC-496B-B781-51BC4A45D89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18" name="Rectangle 817">
          <a:extLst>
            <a:ext uri="{FF2B5EF4-FFF2-40B4-BE49-F238E27FC236}">
              <a16:creationId xmlns:a16="http://schemas.microsoft.com/office/drawing/2014/main" id="{B970EF32-8C41-4929-9B2B-04C520965A4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19" name="Rectangle 11">
          <a:extLst>
            <a:ext uri="{FF2B5EF4-FFF2-40B4-BE49-F238E27FC236}">
              <a16:creationId xmlns:a16="http://schemas.microsoft.com/office/drawing/2014/main" id="{1D153F8E-94CE-4310-B72A-C1FB4780361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20" name="Rectangle 819">
          <a:extLst>
            <a:ext uri="{FF2B5EF4-FFF2-40B4-BE49-F238E27FC236}">
              <a16:creationId xmlns:a16="http://schemas.microsoft.com/office/drawing/2014/main" id="{004ED233-F33F-455D-8BA5-A53869CD012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21" name="Rectangle 11">
          <a:extLst>
            <a:ext uri="{FF2B5EF4-FFF2-40B4-BE49-F238E27FC236}">
              <a16:creationId xmlns:a16="http://schemas.microsoft.com/office/drawing/2014/main" id="{A6379A25-2BF9-40E5-9C76-875BABCD3FD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22" name="Rectangle 821">
          <a:extLst>
            <a:ext uri="{FF2B5EF4-FFF2-40B4-BE49-F238E27FC236}">
              <a16:creationId xmlns:a16="http://schemas.microsoft.com/office/drawing/2014/main" id="{9F2DF5D2-AFC6-420E-9222-4E6CA336D03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23" name="Rectangle 11">
          <a:extLst>
            <a:ext uri="{FF2B5EF4-FFF2-40B4-BE49-F238E27FC236}">
              <a16:creationId xmlns:a16="http://schemas.microsoft.com/office/drawing/2014/main" id="{30EEAB24-42E5-4B8F-B920-09AB5C6EA00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24" name="Rectangle 823">
          <a:extLst>
            <a:ext uri="{FF2B5EF4-FFF2-40B4-BE49-F238E27FC236}">
              <a16:creationId xmlns:a16="http://schemas.microsoft.com/office/drawing/2014/main" id="{189E9422-7EB6-4B8C-8E34-8DB8C4E1638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25" name="Rectangle 824">
          <a:extLst>
            <a:ext uri="{FF2B5EF4-FFF2-40B4-BE49-F238E27FC236}">
              <a16:creationId xmlns:a16="http://schemas.microsoft.com/office/drawing/2014/main" id="{E0028FD4-0B0A-4BB6-A20F-035B231D094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26" name="Rectangle 825">
          <a:extLst>
            <a:ext uri="{FF2B5EF4-FFF2-40B4-BE49-F238E27FC236}">
              <a16:creationId xmlns:a16="http://schemas.microsoft.com/office/drawing/2014/main" id="{C41CA1B5-B000-4879-A4AC-E95B9A3F64B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27" name="Rectangle 11">
          <a:extLst>
            <a:ext uri="{FF2B5EF4-FFF2-40B4-BE49-F238E27FC236}">
              <a16:creationId xmlns:a16="http://schemas.microsoft.com/office/drawing/2014/main" id="{258CB0D5-613A-4303-B9A5-6F06566C3D4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28" name="Rectangle 827">
          <a:extLst>
            <a:ext uri="{FF2B5EF4-FFF2-40B4-BE49-F238E27FC236}">
              <a16:creationId xmlns:a16="http://schemas.microsoft.com/office/drawing/2014/main" id="{4338C69C-A22D-47B4-BD80-3A1172BC430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29" name="Rectangle 11">
          <a:extLst>
            <a:ext uri="{FF2B5EF4-FFF2-40B4-BE49-F238E27FC236}">
              <a16:creationId xmlns:a16="http://schemas.microsoft.com/office/drawing/2014/main" id="{ABD1E95E-478B-4AE6-8793-2F0862B47D4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30" name="Rectangle 829">
          <a:extLst>
            <a:ext uri="{FF2B5EF4-FFF2-40B4-BE49-F238E27FC236}">
              <a16:creationId xmlns:a16="http://schemas.microsoft.com/office/drawing/2014/main" id="{BFD94E5D-B6DF-4B4A-8C3B-9C7D01989BD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31" name="Rectangle 11">
          <a:extLst>
            <a:ext uri="{FF2B5EF4-FFF2-40B4-BE49-F238E27FC236}">
              <a16:creationId xmlns:a16="http://schemas.microsoft.com/office/drawing/2014/main" id="{7AB2205D-6C56-414A-B995-29DBFE8B419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32" name="Rectangle 831">
          <a:extLst>
            <a:ext uri="{FF2B5EF4-FFF2-40B4-BE49-F238E27FC236}">
              <a16:creationId xmlns:a16="http://schemas.microsoft.com/office/drawing/2014/main" id="{F5B09516-99A1-4B6D-88BC-F3011A5C062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33" name="Rectangle 11">
          <a:extLst>
            <a:ext uri="{FF2B5EF4-FFF2-40B4-BE49-F238E27FC236}">
              <a16:creationId xmlns:a16="http://schemas.microsoft.com/office/drawing/2014/main" id="{DE0FE833-4DAE-459D-8F6B-9F9481AD817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34" name="Rectangle 833">
          <a:extLst>
            <a:ext uri="{FF2B5EF4-FFF2-40B4-BE49-F238E27FC236}">
              <a16:creationId xmlns:a16="http://schemas.microsoft.com/office/drawing/2014/main" id="{9CD2225D-8867-4C11-803E-92196596179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35" name="Rectangle 11">
          <a:extLst>
            <a:ext uri="{FF2B5EF4-FFF2-40B4-BE49-F238E27FC236}">
              <a16:creationId xmlns:a16="http://schemas.microsoft.com/office/drawing/2014/main" id="{C0FD17F6-627A-456A-9AAB-01069F9275C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36" name="Rectangle 835">
          <a:extLst>
            <a:ext uri="{FF2B5EF4-FFF2-40B4-BE49-F238E27FC236}">
              <a16:creationId xmlns:a16="http://schemas.microsoft.com/office/drawing/2014/main" id="{DA795A35-5B50-49F6-AAE2-BB92224EDF8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37" name="Rectangle 836">
          <a:extLst>
            <a:ext uri="{FF2B5EF4-FFF2-40B4-BE49-F238E27FC236}">
              <a16:creationId xmlns:a16="http://schemas.microsoft.com/office/drawing/2014/main" id="{1B5314CD-0319-4E74-9207-3C72D33DE42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38" name="Rectangle 837">
          <a:extLst>
            <a:ext uri="{FF2B5EF4-FFF2-40B4-BE49-F238E27FC236}">
              <a16:creationId xmlns:a16="http://schemas.microsoft.com/office/drawing/2014/main" id="{2298B85E-612D-4E42-895D-9458CE1ACB9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39" name="Rectangle 11">
          <a:extLst>
            <a:ext uri="{FF2B5EF4-FFF2-40B4-BE49-F238E27FC236}">
              <a16:creationId xmlns:a16="http://schemas.microsoft.com/office/drawing/2014/main" id="{2BF5F984-2957-415E-8DFF-6475BB2B785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40" name="Rectangle 839">
          <a:extLst>
            <a:ext uri="{FF2B5EF4-FFF2-40B4-BE49-F238E27FC236}">
              <a16:creationId xmlns:a16="http://schemas.microsoft.com/office/drawing/2014/main" id="{7FBE92BE-24D6-47FE-B0AB-E22523803E6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41" name="Rectangle 11">
          <a:extLst>
            <a:ext uri="{FF2B5EF4-FFF2-40B4-BE49-F238E27FC236}">
              <a16:creationId xmlns:a16="http://schemas.microsoft.com/office/drawing/2014/main" id="{84D80570-6528-48DE-9CBD-ABAECD8E466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42" name="Rectangle 841">
          <a:extLst>
            <a:ext uri="{FF2B5EF4-FFF2-40B4-BE49-F238E27FC236}">
              <a16:creationId xmlns:a16="http://schemas.microsoft.com/office/drawing/2014/main" id="{A011140B-210E-4566-934C-48DE2C68D49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43" name="Rectangle 11">
          <a:extLst>
            <a:ext uri="{FF2B5EF4-FFF2-40B4-BE49-F238E27FC236}">
              <a16:creationId xmlns:a16="http://schemas.microsoft.com/office/drawing/2014/main" id="{D9AB6D66-5F92-45C6-8943-BD7B46519E7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44" name="Rectangle 843">
          <a:extLst>
            <a:ext uri="{FF2B5EF4-FFF2-40B4-BE49-F238E27FC236}">
              <a16:creationId xmlns:a16="http://schemas.microsoft.com/office/drawing/2014/main" id="{2E9E676F-9C63-416D-A477-9FE4C04BB88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45" name="Rectangle 11">
          <a:extLst>
            <a:ext uri="{FF2B5EF4-FFF2-40B4-BE49-F238E27FC236}">
              <a16:creationId xmlns:a16="http://schemas.microsoft.com/office/drawing/2014/main" id="{C1B200BC-4EE2-4DFE-B1CA-09DEC821629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46" name="Rectangle 845">
          <a:extLst>
            <a:ext uri="{FF2B5EF4-FFF2-40B4-BE49-F238E27FC236}">
              <a16:creationId xmlns:a16="http://schemas.microsoft.com/office/drawing/2014/main" id="{48BCE2A9-F10E-463C-8C4B-41B9ACA3FBA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47" name="Rectangle 11">
          <a:extLst>
            <a:ext uri="{FF2B5EF4-FFF2-40B4-BE49-F238E27FC236}">
              <a16:creationId xmlns:a16="http://schemas.microsoft.com/office/drawing/2014/main" id="{324EA70A-CCD2-4DA0-85E9-568DE165109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48" name="Rectangle 847">
          <a:extLst>
            <a:ext uri="{FF2B5EF4-FFF2-40B4-BE49-F238E27FC236}">
              <a16:creationId xmlns:a16="http://schemas.microsoft.com/office/drawing/2014/main" id="{86A60AB2-CBA2-4578-B901-EBFEB1D9BEE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49" name="Rectangle 848">
          <a:extLst>
            <a:ext uri="{FF2B5EF4-FFF2-40B4-BE49-F238E27FC236}">
              <a16:creationId xmlns:a16="http://schemas.microsoft.com/office/drawing/2014/main" id="{B6F79486-332F-40F7-9DB0-84C394F3C35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50" name="Rectangle 849">
          <a:extLst>
            <a:ext uri="{FF2B5EF4-FFF2-40B4-BE49-F238E27FC236}">
              <a16:creationId xmlns:a16="http://schemas.microsoft.com/office/drawing/2014/main" id="{2D42E4CE-349F-4287-AFAE-FA5E4DAF07C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51" name="Rectangle 11">
          <a:extLst>
            <a:ext uri="{FF2B5EF4-FFF2-40B4-BE49-F238E27FC236}">
              <a16:creationId xmlns:a16="http://schemas.microsoft.com/office/drawing/2014/main" id="{78B05449-BFB1-4BB4-AFCF-1CAD18F6B1E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52" name="Rectangle 851">
          <a:extLst>
            <a:ext uri="{FF2B5EF4-FFF2-40B4-BE49-F238E27FC236}">
              <a16:creationId xmlns:a16="http://schemas.microsoft.com/office/drawing/2014/main" id="{09D8CB39-EEC4-4618-A7B2-6576BDCDD9B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53" name="Rectangle 11">
          <a:extLst>
            <a:ext uri="{FF2B5EF4-FFF2-40B4-BE49-F238E27FC236}">
              <a16:creationId xmlns:a16="http://schemas.microsoft.com/office/drawing/2014/main" id="{E6AB7926-5D39-4890-9272-321E1A2CF2C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54" name="Rectangle 853">
          <a:extLst>
            <a:ext uri="{FF2B5EF4-FFF2-40B4-BE49-F238E27FC236}">
              <a16:creationId xmlns:a16="http://schemas.microsoft.com/office/drawing/2014/main" id="{74AF696D-BC82-4C61-9BD7-BB21EB2B887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55" name="Rectangle 11">
          <a:extLst>
            <a:ext uri="{FF2B5EF4-FFF2-40B4-BE49-F238E27FC236}">
              <a16:creationId xmlns:a16="http://schemas.microsoft.com/office/drawing/2014/main" id="{8068E263-54B9-4C6F-B653-B0001637895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56" name="Rectangle 855">
          <a:extLst>
            <a:ext uri="{FF2B5EF4-FFF2-40B4-BE49-F238E27FC236}">
              <a16:creationId xmlns:a16="http://schemas.microsoft.com/office/drawing/2014/main" id="{93272625-F8B4-4322-8BB6-111332F40E2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57" name="Rectangle 11">
          <a:extLst>
            <a:ext uri="{FF2B5EF4-FFF2-40B4-BE49-F238E27FC236}">
              <a16:creationId xmlns:a16="http://schemas.microsoft.com/office/drawing/2014/main" id="{0668D78C-70C1-4C25-A531-DDA78318F47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58" name="Rectangle 857">
          <a:extLst>
            <a:ext uri="{FF2B5EF4-FFF2-40B4-BE49-F238E27FC236}">
              <a16:creationId xmlns:a16="http://schemas.microsoft.com/office/drawing/2014/main" id="{DC4EB67B-331B-4229-B133-4CC6D55EDC6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59" name="Rectangle 11">
          <a:extLst>
            <a:ext uri="{FF2B5EF4-FFF2-40B4-BE49-F238E27FC236}">
              <a16:creationId xmlns:a16="http://schemas.microsoft.com/office/drawing/2014/main" id="{51FFBF29-FD36-47C7-AA0A-60E0CF181C5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60" name="Rectangle 859">
          <a:extLst>
            <a:ext uri="{FF2B5EF4-FFF2-40B4-BE49-F238E27FC236}">
              <a16:creationId xmlns:a16="http://schemas.microsoft.com/office/drawing/2014/main" id="{553CFA52-860A-488D-A9BA-D30B01B5A3D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61" name="Rectangle 860">
          <a:extLst>
            <a:ext uri="{FF2B5EF4-FFF2-40B4-BE49-F238E27FC236}">
              <a16:creationId xmlns:a16="http://schemas.microsoft.com/office/drawing/2014/main" id="{90FCDC76-B7AC-4336-97C7-6302BE73D85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62" name="Rectangle 861">
          <a:extLst>
            <a:ext uri="{FF2B5EF4-FFF2-40B4-BE49-F238E27FC236}">
              <a16:creationId xmlns:a16="http://schemas.microsoft.com/office/drawing/2014/main" id="{2619F96A-95CC-4F3A-A91E-CF4F45BC1BD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63" name="Rectangle 11">
          <a:extLst>
            <a:ext uri="{FF2B5EF4-FFF2-40B4-BE49-F238E27FC236}">
              <a16:creationId xmlns:a16="http://schemas.microsoft.com/office/drawing/2014/main" id="{6D08AF18-AA6C-4CF7-B0E5-0ACB71B25A2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64" name="Rectangle 863">
          <a:extLst>
            <a:ext uri="{FF2B5EF4-FFF2-40B4-BE49-F238E27FC236}">
              <a16:creationId xmlns:a16="http://schemas.microsoft.com/office/drawing/2014/main" id="{40496F4E-9130-4ECB-830A-A25F165CDFC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65" name="Rectangle 11">
          <a:extLst>
            <a:ext uri="{FF2B5EF4-FFF2-40B4-BE49-F238E27FC236}">
              <a16:creationId xmlns:a16="http://schemas.microsoft.com/office/drawing/2014/main" id="{6C89F8D6-E37D-4D00-9C3E-68662F589E8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66" name="Rectangle 865">
          <a:extLst>
            <a:ext uri="{FF2B5EF4-FFF2-40B4-BE49-F238E27FC236}">
              <a16:creationId xmlns:a16="http://schemas.microsoft.com/office/drawing/2014/main" id="{B647F21B-3818-4C6C-89D0-6BFBCA6EF74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67" name="Rectangle 11">
          <a:extLst>
            <a:ext uri="{FF2B5EF4-FFF2-40B4-BE49-F238E27FC236}">
              <a16:creationId xmlns:a16="http://schemas.microsoft.com/office/drawing/2014/main" id="{5EE9B5A8-070D-495C-9738-C46C5C13E8B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68" name="Rectangle 867">
          <a:extLst>
            <a:ext uri="{FF2B5EF4-FFF2-40B4-BE49-F238E27FC236}">
              <a16:creationId xmlns:a16="http://schemas.microsoft.com/office/drawing/2014/main" id="{1B14EA78-49EF-4AE2-8823-7F2BD6B8730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69" name="Rectangle 11">
          <a:extLst>
            <a:ext uri="{FF2B5EF4-FFF2-40B4-BE49-F238E27FC236}">
              <a16:creationId xmlns:a16="http://schemas.microsoft.com/office/drawing/2014/main" id="{7B1EA825-DC9A-4085-8E75-E103C97EC34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70" name="Rectangle 869">
          <a:extLst>
            <a:ext uri="{FF2B5EF4-FFF2-40B4-BE49-F238E27FC236}">
              <a16:creationId xmlns:a16="http://schemas.microsoft.com/office/drawing/2014/main" id="{4F49D601-3DD4-4CD4-B5FD-C75BF3B737C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71" name="Rectangle 11">
          <a:extLst>
            <a:ext uri="{FF2B5EF4-FFF2-40B4-BE49-F238E27FC236}">
              <a16:creationId xmlns:a16="http://schemas.microsoft.com/office/drawing/2014/main" id="{AA05EE1C-01A7-4446-88C3-954577BC73D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72" name="Rectangle 871">
          <a:extLst>
            <a:ext uri="{FF2B5EF4-FFF2-40B4-BE49-F238E27FC236}">
              <a16:creationId xmlns:a16="http://schemas.microsoft.com/office/drawing/2014/main" id="{4C419710-EE42-4755-9BAF-33D7EAEE7AE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73" name="Rectangle 872">
          <a:extLst>
            <a:ext uri="{FF2B5EF4-FFF2-40B4-BE49-F238E27FC236}">
              <a16:creationId xmlns:a16="http://schemas.microsoft.com/office/drawing/2014/main" id="{72CB3830-A3F2-4559-AABD-2F24F75826C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74" name="Rectangle 873">
          <a:extLst>
            <a:ext uri="{FF2B5EF4-FFF2-40B4-BE49-F238E27FC236}">
              <a16:creationId xmlns:a16="http://schemas.microsoft.com/office/drawing/2014/main" id="{01381909-D3B9-485D-A823-CA38AAC5CB5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75" name="Rectangle 11">
          <a:extLst>
            <a:ext uri="{FF2B5EF4-FFF2-40B4-BE49-F238E27FC236}">
              <a16:creationId xmlns:a16="http://schemas.microsoft.com/office/drawing/2014/main" id="{173BDE74-4EE2-43B2-82F2-9AF54EA3884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76" name="Rectangle 875">
          <a:extLst>
            <a:ext uri="{FF2B5EF4-FFF2-40B4-BE49-F238E27FC236}">
              <a16:creationId xmlns:a16="http://schemas.microsoft.com/office/drawing/2014/main" id="{E62ED55C-7509-4E4A-9434-C70B015BAFA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77" name="Rectangle 11">
          <a:extLst>
            <a:ext uri="{FF2B5EF4-FFF2-40B4-BE49-F238E27FC236}">
              <a16:creationId xmlns:a16="http://schemas.microsoft.com/office/drawing/2014/main" id="{67F9A4E1-61A9-41E1-B6B7-64CA38F2A2B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78" name="Rectangle 877">
          <a:extLst>
            <a:ext uri="{FF2B5EF4-FFF2-40B4-BE49-F238E27FC236}">
              <a16:creationId xmlns:a16="http://schemas.microsoft.com/office/drawing/2014/main" id="{1EB6DD89-81E6-4494-9DE4-BB1EC928064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79" name="Rectangle 11">
          <a:extLst>
            <a:ext uri="{FF2B5EF4-FFF2-40B4-BE49-F238E27FC236}">
              <a16:creationId xmlns:a16="http://schemas.microsoft.com/office/drawing/2014/main" id="{A5DBB6CA-973C-40E6-AA13-D97163A8545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80" name="Rectangle 879">
          <a:extLst>
            <a:ext uri="{FF2B5EF4-FFF2-40B4-BE49-F238E27FC236}">
              <a16:creationId xmlns:a16="http://schemas.microsoft.com/office/drawing/2014/main" id="{51C0A4BB-A8C4-4A17-AD4A-CDE9CD4D2E5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81" name="Rectangle 11">
          <a:extLst>
            <a:ext uri="{FF2B5EF4-FFF2-40B4-BE49-F238E27FC236}">
              <a16:creationId xmlns:a16="http://schemas.microsoft.com/office/drawing/2014/main" id="{A797FC43-9A32-4647-BDCC-6BB890ED145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82" name="Rectangle 881">
          <a:extLst>
            <a:ext uri="{FF2B5EF4-FFF2-40B4-BE49-F238E27FC236}">
              <a16:creationId xmlns:a16="http://schemas.microsoft.com/office/drawing/2014/main" id="{A98CBE1F-F37E-4ABF-8576-30BC34AEDE8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83" name="Rectangle 11">
          <a:extLst>
            <a:ext uri="{FF2B5EF4-FFF2-40B4-BE49-F238E27FC236}">
              <a16:creationId xmlns:a16="http://schemas.microsoft.com/office/drawing/2014/main" id="{2C7DA2FC-F028-4FB6-80C4-559F71309E8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84" name="Rectangle 883">
          <a:extLst>
            <a:ext uri="{FF2B5EF4-FFF2-40B4-BE49-F238E27FC236}">
              <a16:creationId xmlns:a16="http://schemas.microsoft.com/office/drawing/2014/main" id="{A528A1B5-A114-428D-AE7B-3E72B5A7049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85" name="Rectangle 884">
          <a:extLst>
            <a:ext uri="{FF2B5EF4-FFF2-40B4-BE49-F238E27FC236}">
              <a16:creationId xmlns:a16="http://schemas.microsoft.com/office/drawing/2014/main" id="{70DA0231-30B6-4354-A916-25B7FBF8D04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86" name="Rectangle 885">
          <a:extLst>
            <a:ext uri="{FF2B5EF4-FFF2-40B4-BE49-F238E27FC236}">
              <a16:creationId xmlns:a16="http://schemas.microsoft.com/office/drawing/2014/main" id="{599F8994-5EE4-41C9-B40F-E3D611041A6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87" name="Rectangle 11">
          <a:extLst>
            <a:ext uri="{FF2B5EF4-FFF2-40B4-BE49-F238E27FC236}">
              <a16:creationId xmlns:a16="http://schemas.microsoft.com/office/drawing/2014/main" id="{96054A13-AB6B-4E2A-B9DE-ACF720465B3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88" name="Rectangle 887">
          <a:extLst>
            <a:ext uri="{FF2B5EF4-FFF2-40B4-BE49-F238E27FC236}">
              <a16:creationId xmlns:a16="http://schemas.microsoft.com/office/drawing/2014/main" id="{038C4379-99A0-48E9-9F00-A23C8C9DD45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89" name="Rectangle 11">
          <a:extLst>
            <a:ext uri="{FF2B5EF4-FFF2-40B4-BE49-F238E27FC236}">
              <a16:creationId xmlns:a16="http://schemas.microsoft.com/office/drawing/2014/main" id="{E29F4C27-E751-4AE0-8FC1-27A5B4E6703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90" name="Rectangle 889">
          <a:extLst>
            <a:ext uri="{FF2B5EF4-FFF2-40B4-BE49-F238E27FC236}">
              <a16:creationId xmlns:a16="http://schemas.microsoft.com/office/drawing/2014/main" id="{6D3ADC7E-9D28-4F70-AFB3-F33AB0E8929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91" name="Rectangle 11">
          <a:extLst>
            <a:ext uri="{FF2B5EF4-FFF2-40B4-BE49-F238E27FC236}">
              <a16:creationId xmlns:a16="http://schemas.microsoft.com/office/drawing/2014/main" id="{5CE438B8-6B99-4194-AB11-8FC36BC8CCD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92" name="Rectangle 891">
          <a:extLst>
            <a:ext uri="{FF2B5EF4-FFF2-40B4-BE49-F238E27FC236}">
              <a16:creationId xmlns:a16="http://schemas.microsoft.com/office/drawing/2014/main" id="{1097CD63-4E30-4652-AADE-AB0EEE016A4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93" name="Rectangle 11">
          <a:extLst>
            <a:ext uri="{FF2B5EF4-FFF2-40B4-BE49-F238E27FC236}">
              <a16:creationId xmlns:a16="http://schemas.microsoft.com/office/drawing/2014/main" id="{CC758BB6-085D-4EB2-A6EA-71E22258AD6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94" name="Rectangle 893">
          <a:extLst>
            <a:ext uri="{FF2B5EF4-FFF2-40B4-BE49-F238E27FC236}">
              <a16:creationId xmlns:a16="http://schemas.microsoft.com/office/drawing/2014/main" id="{0E6714B2-B65D-4856-9119-0CEE4C14F89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95" name="Rectangle 11">
          <a:extLst>
            <a:ext uri="{FF2B5EF4-FFF2-40B4-BE49-F238E27FC236}">
              <a16:creationId xmlns:a16="http://schemas.microsoft.com/office/drawing/2014/main" id="{732247EF-B118-4525-B6A6-2A646467B48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96" name="Rectangle 895">
          <a:extLst>
            <a:ext uri="{FF2B5EF4-FFF2-40B4-BE49-F238E27FC236}">
              <a16:creationId xmlns:a16="http://schemas.microsoft.com/office/drawing/2014/main" id="{E7C5486C-2C11-4899-AE62-24ACFB15412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97" name="Rectangle 896">
          <a:extLst>
            <a:ext uri="{FF2B5EF4-FFF2-40B4-BE49-F238E27FC236}">
              <a16:creationId xmlns:a16="http://schemas.microsoft.com/office/drawing/2014/main" id="{36EB537D-ED47-43D5-A14C-BE4B167A959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98" name="Rectangle 897">
          <a:extLst>
            <a:ext uri="{FF2B5EF4-FFF2-40B4-BE49-F238E27FC236}">
              <a16:creationId xmlns:a16="http://schemas.microsoft.com/office/drawing/2014/main" id="{4B00524E-E7D9-4F06-ABC8-4E3C2310C29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99" name="Rectangle 11">
          <a:extLst>
            <a:ext uri="{FF2B5EF4-FFF2-40B4-BE49-F238E27FC236}">
              <a16:creationId xmlns:a16="http://schemas.microsoft.com/office/drawing/2014/main" id="{D3A7A8E0-DB02-48EC-907B-EFE65810D94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00" name="Rectangle 899">
          <a:extLst>
            <a:ext uri="{FF2B5EF4-FFF2-40B4-BE49-F238E27FC236}">
              <a16:creationId xmlns:a16="http://schemas.microsoft.com/office/drawing/2014/main" id="{933E3859-3360-4214-A079-D35A32892E4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01" name="Rectangle 11">
          <a:extLst>
            <a:ext uri="{FF2B5EF4-FFF2-40B4-BE49-F238E27FC236}">
              <a16:creationId xmlns:a16="http://schemas.microsoft.com/office/drawing/2014/main" id="{81602A90-1330-4B2B-97D3-8B146F69C86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02" name="Rectangle 901">
          <a:extLst>
            <a:ext uri="{FF2B5EF4-FFF2-40B4-BE49-F238E27FC236}">
              <a16:creationId xmlns:a16="http://schemas.microsoft.com/office/drawing/2014/main" id="{B55B8198-BE63-4D3A-ADCD-1CFA8DDC5C9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03" name="Rectangle 11">
          <a:extLst>
            <a:ext uri="{FF2B5EF4-FFF2-40B4-BE49-F238E27FC236}">
              <a16:creationId xmlns:a16="http://schemas.microsoft.com/office/drawing/2014/main" id="{09A3BC55-6AE4-4F4B-B455-4593A1C25EF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04" name="Rectangle 903">
          <a:extLst>
            <a:ext uri="{FF2B5EF4-FFF2-40B4-BE49-F238E27FC236}">
              <a16:creationId xmlns:a16="http://schemas.microsoft.com/office/drawing/2014/main" id="{080A0DE5-2C28-49EA-96F4-A5474A27A6A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05" name="Rectangle 11">
          <a:extLst>
            <a:ext uri="{FF2B5EF4-FFF2-40B4-BE49-F238E27FC236}">
              <a16:creationId xmlns:a16="http://schemas.microsoft.com/office/drawing/2014/main" id="{32570542-BBEF-40CA-8A51-C63F92B6BFD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06" name="Rectangle 905">
          <a:extLst>
            <a:ext uri="{FF2B5EF4-FFF2-40B4-BE49-F238E27FC236}">
              <a16:creationId xmlns:a16="http://schemas.microsoft.com/office/drawing/2014/main" id="{6BFD3B66-8672-4B78-868A-62A92326CDC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07" name="Rectangle 11">
          <a:extLst>
            <a:ext uri="{FF2B5EF4-FFF2-40B4-BE49-F238E27FC236}">
              <a16:creationId xmlns:a16="http://schemas.microsoft.com/office/drawing/2014/main" id="{A3D38B05-3332-439C-B018-75AFCCAB4AC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08" name="Rectangle 907">
          <a:extLst>
            <a:ext uri="{FF2B5EF4-FFF2-40B4-BE49-F238E27FC236}">
              <a16:creationId xmlns:a16="http://schemas.microsoft.com/office/drawing/2014/main" id="{6BF9F1E6-0E37-48E1-B119-CCADB54AFA6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09" name="Rectangle 908">
          <a:extLst>
            <a:ext uri="{FF2B5EF4-FFF2-40B4-BE49-F238E27FC236}">
              <a16:creationId xmlns:a16="http://schemas.microsoft.com/office/drawing/2014/main" id="{718C294E-1118-4DB2-8570-F21FBA3FB64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10" name="Rectangle 909">
          <a:extLst>
            <a:ext uri="{FF2B5EF4-FFF2-40B4-BE49-F238E27FC236}">
              <a16:creationId xmlns:a16="http://schemas.microsoft.com/office/drawing/2014/main" id="{5AD1F0E2-7166-4C8B-B392-27AF38FE60F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11" name="Rectangle 11">
          <a:extLst>
            <a:ext uri="{FF2B5EF4-FFF2-40B4-BE49-F238E27FC236}">
              <a16:creationId xmlns:a16="http://schemas.microsoft.com/office/drawing/2014/main" id="{921F6F0B-75E1-46AB-842A-49EDAA7DAE7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12" name="Rectangle 911">
          <a:extLst>
            <a:ext uri="{FF2B5EF4-FFF2-40B4-BE49-F238E27FC236}">
              <a16:creationId xmlns:a16="http://schemas.microsoft.com/office/drawing/2014/main" id="{22A0179A-4A4C-4BD7-BD5E-B4F01CAB2D3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13" name="Rectangle 11">
          <a:extLst>
            <a:ext uri="{FF2B5EF4-FFF2-40B4-BE49-F238E27FC236}">
              <a16:creationId xmlns:a16="http://schemas.microsoft.com/office/drawing/2014/main" id="{CFD59D87-D19B-4889-8BA9-C6D79C816E7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14" name="Rectangle 913">
          <a:extLst>
            <a:ext uri="{FF2B5EF4-FFF2-40B4-BE49-F238E27FC236}">
              <a16:creationId xmlns:a16="http://schemas.microsoft.com/office/drawing/2014/main" id="{8573C22D-31B4-4144-BA95-461E60F9FC8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15" name="Rectangle 11">
          <a:extLst>
            <a:ext uri="{FF2B5EF4-FFF2-40B4-BE49-F238E27FC236}">
              <a16:creationId xmlns:a16="http://schemas.microsoft.com/office/drawing/2014/main" id="{0EB229E4-9E8B-44AC-9250-32BD7E6E09F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16" name="Rectangle 915">
          <a:extLst>
            <a:ext uri="{FF2B5EF4-FFF2-40B4-BE49-F238E27FC236}">
              <a16:creationId xmlns:a16="http://schemas.microsoft.com/office/drawing/2014/main" id="{F0087897-6034-4E4A-BB1F-7C5E1206317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17" name="Rectangle 11">
          <a:extLst>
            <a:ext uri="{FF2B5EF4-FFF2-40B4-BE49-F238E27FC236}">
              <a16:creationId xmlns:a16="http://schemas.microsoft.com/office/drawing/2014/main" id="{C0BCF2D1-4C28-4F0F-AC17-CCDDEAAAE20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18" name="Rectangle 917">
          <a:extLst>
            <a:ext uri="{FF2B5EF4-FFF2-40B4-BE49-F238E27FC236}">
              <a16:creationId xmlns:a16="http://schemas.microsoft.com/office/drawing/2014/main" id="{129E7BFA-5899-41ED-970F-2366C0011CE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19" name="Rectangle 11">
          <a:extLst>
            <a:ext uri="{FF2B5EF4-FFF2-40B4-BE49-F238E27FC236}">
              <a16:creationId xmlns:a16="http://schemas.microsoft.com/office/drawing/2014/main" id="{CA66CC8A-7D8C-4A0A-BAC6-8ADA375F7C6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20" name="Rectangle 919">
          <a:extLst>
            <a:ext uri="{FF2B5EF4-FFF2-40B4-BE49-F238E27FC236}">
              <a16:creationId xmlns:a16="http://schemas.microsoft.com/office/drawing/2014/main" id="{4DA5FDEF-215B-40AB-8B5D-1E50F386B17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21" name="Rectangle 920">
          <a:extLst>
            <a:ext uri="{FF2B5EF4-FFF2-40B4-BE49-F238E27FC236}">
              <a16:creationId xmlns:a16="http://schemas.microsoft.com/office/drawing/2014/main" id="{046184F6-7444-44D0-A9A3-258CE207F3C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22" name="Rectangle 921">
          <a:extLst>
            <a:ext uri="{FF2B5EF4-FFF2-40B4-BE49-F238E27FC236}">
              <a16:creationId xmlns:a16="http://schemas.microsoft.com/office/drawing/2014/main" id="{5E1F8601-D251-415B-A443-1366F1748C9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23" name="Rectangle 11">
          <a:extLst>
            <a:ext uri="{FF2B5EF4-FFF2-40B4-BE49-F238E27FC236}">
              <a16:creationId xmlns:a16="http://schemas.microsoft.com/office/drawing/2014/main" id="{2A73C14A-569C-4374-A9D9-20E0C917E16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24" name="Rectangle 923">
          <a:extLst>
            <a:ext uri="{FF2B5EF4-FFF2-40B4-BE49-F238E27FC236}">
              <a16:creationId xmlns:a16="http://schemas.microsoft.com/office/drawing/2014/main" id="{A6FB89D7-970E-4755-BDCF-6AEE6004371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25" name="Rectangle 11">
          <a:extLst>
            <a:ext uri="{FF2B5EF4-FFF2-40B4-BE49-F238E27FC236}">
              <a16:creationId xmlns:a16="http://schemas.microsoft.com/office/drawing/2014/main" id="{23000979-F63A-47EE-968E-13C27F60F2E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26" name="Rectangle 925">
          <a:extLst>
            <a:ext uri="{FF2B5EF4-FFF2-40B4-BE49-F238E27FC236}">
              <a16:creationId xmlns:a16="http://schemas.microsoft.com/office/drawing/2014/main" id="{BF47F986-2630-4DD2-BC3C-00CFC1DAFE6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27" name="Rectangle 11">
          <a:extLst>
            <a:ext uri="{FF2B5EF4-FFF2-40B4-BE49-F238E27FC236}">
              <a16:creationId xmlns:a16="http://schemas.microsoft.com/office/drawing/2014/main" id="{400F3789-8412-4388-95FE-65CBDED7F1A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28" name="Rectangle 927">
          <a:extLst>
            <a:ext uri="{FF2B5EF4-FFF2-40B4-BE49-F238E27FC236}">
              <a16:creationId xmlns:a16="http://schemas.microsoft.com/office/drawing/2014/main" id="{679CA917-37A2-4A13-9C5D-68CE2E78564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29" name="Rectangle 11">
          <a:extLst>
            <a:ext uri="{FF2B5EF4-FFF2-40B4-BE49-F238E27FC236}">
              <a16:creationId xmlns:a16="http://schemas.microsoft.com/office/drawing/2014/main" id="{AA65C4D1-E32D-4683-8799-7FA24CEDE8E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30" name="Rectangle 929">
          <a:extLst>
            <a:ext uri="{FF2B5EF4-FFF2-40B4-BE49-F238E27FC236}">
              <a16:creationId xmlns:a16="http://schemas.microsoft.com/office/drawing/2014/main" id="{BED08EB1-AC79-446A-A2AC-20DF216506B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31" name="Rectangle 11">
          <a:extLst>
            <a:ext uri="{FF2B5EF4-FFF2-40B4-BE49-F238E27FC236}">
              <a16:creationId xmlns:a16="http://schemas.microsoft.com/office/drawing/2014/main" id="{B7B33CB4-3EA7-4584-B0D2-033E6643185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32" name="Rectangle 931">
          <a:extLst>
            <a:ext uri="{FF2B5EF4-FFF2-40B4-BE49-F238E27FC236}">
              <a16:creationId xmlns:a16="http://schemas.microsoft.com/office/drawing/2014/main" id="{8C04CDBB-D395-42B5-96F9-B8C6A264DB9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33" name="Rectangle 932">
          <a:extLst>
            <a:ext uri="{FF2B5EF4-FFF2-40B4-BE49-F238E27FC236}">
              <a16:creationId xmlns:a16="http://schemas.microsoft.com/office/drawing/2014/main" id="{CB2C2AB4-280F-4FD1-96BB-B7B59FC180D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34" name="Rectangle 933">
          <a:extLst>
            <a:ext uri="{FF2B5EF4-FFF2-40B4-BE49-F238E27FC236}">
              <a16:creationId xmlns:a16="http://schemas.microsoft.com/office/drawing/2014/main" id="{762F4A27-A34C-4755-96BE-6B06CFC1668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35" name="Rectangle 11">
          <a:extLst>
            <a:ext uri="{FF2B5EF4-FFF2-40B4-BE49-F238E27FC236}">
              <a16:creationId xmlns:a16="http://schemas.microsoft.com/office/drawing/2014/main" id="{86996E7B-E577-4A12-9DBF-DD5A450C506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36" name="Rectangle 935">
          <a:extLst>
            <a:ext uri="{FF2B5EF4-FFF2-40B4-BE49-F238E27FC236}">
              <a16:creationId xmlns:a16="http://schemas.microsoft.com/office/drawing/2014/main" id="{BC01EDE1-6FEB-48C3-B8E4-A298ADCB5FA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37" name="Rectangle 11">
          <a:extLst>
            <a:ext uri="{FF2B5EF4-FFF2-40B4-BE49-F238E27FC236}">
              <a16:creationId xmlns:a16="http://schemas.microsoft.com/office/drawing/2014/main" id="{5CD4E463-3C4E-45E4-AC0F-A9B25CFCB11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38" name="Rectangle 937">
          <a:extLst>
            <a:ext uri="{FF2B5EF4-FFF2-40B4-BE49-F238E27FC236}">
              <a16:creationId xmlns:a16="http://schemas.microsoft.com/office/drawing/2014/main" id="{9889FAEF-48A5-4570-8705-C832A102C73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39" name="Rectangle 11">
          <a:extLst>
            <a:ext uri="{FF2B5EF4-FFF2-40B4-BE49-F238E27FC236}">
              <a16:creationId xmlns:a16="http://schemas.microsoft.com/office/drawing/2014/main" id="{4D694528-7501-49CA-AE71-AF0F371C8B5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40" name="Rectangle 939">
          <a:extLst>
            <a:ext uri="{FF2B5EF4-FFF2-40B4-BE49-F238E27FC236}">
              <a16:creationId xmlns:a16="http://schemas.microsoft.com/office/drawing/2014/main" id="{B142F84B-C454-4FA7-8309-9B88A8C5F35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41" name="Rectangle 11">
          <a:extLst>
            <a:ext uri="{FF2B5EF4-FFF2-40B4-BE49-F238E27FC236}">
              <a16:creationId xmlns:a16="http://schemas.microsoft.com/office/drawing/2014/main" id="{E55EC03B-868A-44EF-971B-4A08487DA5A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42" name="Rectangle 941">
          <a:extLst>
            <a:ext uri="{FF2B5EF4-FFF2-40B4-BE49-F238E27FC236}">
              <a16:creationId xmlns:a16="http://schemas.microsoft.com/office/drawing/2014/main" id="{3B349681-C28F-48CF-A393-A1405D20765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43" name="Rectangle 11">
          <a:extLst>
            <a:ext uri="{FF2B5EF4-FFF2-40B4-BE49-F238E27FC236}">
              <a16:creationId xmlns:a16="http://schemas.microsoft.com/office/drawing/2014/main" id="{347E1B50-7FCE-4131-81AE-B4C43CA7E8E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44" name="Rectangle 943">
          <a:extLst>
            <a:ext uri="{FF2B5EF4-FFF2-40B4-BE49-F238E27FC236}">
              <a16:creationId xmlns:a16="http://schemas.microsoft.com/office/drawing/2014/main" id="{C621AD70-5270-43FD-B355-9C292FAA032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45" name="Rectangle 944">
          <a:extLst>
            <a:ext uri="{FF2B5EF4-FFF2-40B4-BE49-F238E27FC236}">
              <a16:creationId xmlns:a16="http://schemas.microsoft.com/office/drawing/2014/main" id="{1300B6EA-1920-45B0-9425-253E0E26286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46" name="Rectangle 945">
          <a:extLst>
            <a:ext uri="{FF2B5EF4-FFF2-40B4-BE49-F238E27FC236}">
              <a16:creationId xmlns:a16="http://schemas.microsoft.com/office/drawing/2014/main" id="{0E06B1F8-5C06-4DF7-9005-7396281DBDF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47" name="Rectangle 11">
          <a:extLst>
            <a:ext uri="{FF2B5EF4-FFF2-40B4-BE49-F238E27FC236}">
              <a16:creationId xmlns:a16="http://schemas.microsoft.com/office/drawing/2014/main" id="{B33D7605-BACE-40BC-B148-ADE4200BB53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48" name="Rectangle 947">
          <a:extLst>
            <a:ext uri="{FF2B5EF4-FFF2-40B4-BE49-F238E27FC236}">
              <a16:creationId xmlns:a16="http://schemas.microsoft.com/office/drawing/2014/main" id="{9E4716BE-BA45-42AA-B9C4-A4509F57B42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49" name="Rectangle 11">
          <a:extLst>
            <a:ext uri="{FF2B5EF4-FFF2-40B4-BE49-F238E27FC236}">
              <a16:creationId xmlns:a16="http://schemas.microsoft.com/office/drawing/2014/main" id="{5345B749-25A6-49EF-A331-BCF940661D1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50" name="Rectangle 949">
          <a:extLst>
            <a:ext uri="{FF2B5EF4-FFF2-40B4-BE49-F238E27FC236}">
              <a16:creationId xmlns:a16="http://schemas.microsoft.com/office/drawing/2014/main" id="{2276B87E-A84D-45FD-BEAB-9BE55E267F6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51" name="Rectangle 11">
          <a:extLst>
            <a:ext uri="{FF2B5EF4-FFF2-40B4-BE49-F238E27FC236}">
              <a16:creationId xmlns:a16="http://schemas.microsoft.com/office/drawing/2014/main" id="{584C863E-5A4E-45C2-8DF4-B19D00FC2C5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52" name="Rectangle 951">
          <a:extLst>
            <a:ext uri="{FF2B5EF4-FFF2-40B4-BE49-F238E27FC236}">
              <a16:creationId xmlns:a16="http://schemas.microsoft.com/office/drawing/2014/main" id="{41B5CB95-112A-4B68-B348-5C0EE040E18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53" name="Rectangle 11">
          <a:extLst>
            <a:ext uri="{FF2B5EF4-FFF2-40B4-BE49-F238E27FC236}">
              <a16:creationId xmlns:a16="http://schemas.microsoft.com/office/drawing/2014/main" id="{BA20DE59-98E8-463F-8000-27ABADE9EEB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54" name="Rectangle 953">
          <a:extLst>
            <a:ext uri="{FF2B5EF4-FFF2-40B4-BE49-F238E27FC236}">
              <a16:creationId xmlns:a16="http://schemas.microsoft.com/office/drawing/2014/main" id="{2AE3C63C-BB32-4896-A2F5-46FFBE940F0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55" name="Rectangle 11">
          <a:extLst>
            <a:ext uri="{FF2B5EF4-FFF2-40B4-BE49-F238E27FC236}">
              <a16:creationId xmlns:a16="http://schemas.microsoft.com/office/drawing/2014/main" id="{30C82501-C61C-4B8E-BC9E-EDC32FAC038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56" name="Rectangle 955">
          <a:extLst>
            <a:ext uri="{FF2B5EF4-FFF2-40B4-BE49-F238E27FC236}">
              <a16:creationId xmlns:a16="http://schemas.microsoft.com/office/drawing/2014/main" id="{2394032F-6A04-4B7A-8A7E-95B8C848256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57" name="Rectangle 956">
          <a:extLst>
            <a:ext uri="{FF2B5EF4-FFF2-40B4-BE49-F238E27FC236}">
              <a16:creationId xmlns:a16="http://schemas.microsoft.com/office/drawing/2014/main" id="{6B331BD1-C665-491A-90B6-587D13138F9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58" name="Rectangle 957">
          <a:extLst>
            <a:ext uri="{FF2B5EF4-FFF2-40B4-BE49-F238E27FC236}">
              <a16:creationId xmlns:a16="http://schemas.microsoft.com/office/drawing/2014/main" id="{51282D88-E5D1-4EAE-906B-2748E2CD9AE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59" name="Rectangle 11">
          <a:extLst>
            <a:ext uri="{FF2B5EF4-FFF2-40B4-BE49-F238E27FC236}">
              <a16:creationId xmlns:a16="http://schemas.microsoft.com/office/drawing/2014/main" id="{8F2C2CA7-EBFF-4E79-BE2C-BC64E6A5F54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60" name="Rectangle 959">
          <a:extLst>
            <a:ext uri="{FF2B5EF4-FFF2-40B4-BE49-F238E27FC236}">
              <a16:creationId xmlns:a16="http://schemas.microsoft.com/office/drawing/2014/main" id="{A2A789B8-43CC-462F-8E1D-700AD039C38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61" name="Rectangle 11">
          <a:extLst>
            <a:ext uri="{FF2B5EF4-FFF2-40B4-BE49-F238E27FC236}">
              <a16:creationId xmlns:a16="http://schemas.microsoft.com/office/drawing/2014/main" id="{E87AD4EF-E58D-474F-9905-67471833E62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62" name="Rectangle 961">
          <a:extLst>
            <a:ext uri="{FF2B5EF4-FFF2-40B4-BE49-F238E27FC236}">
              <a16:creationId xmlns:a16="http://schemas.microsoft.com/office/drawing/2014/main" id="{10BB2EC0-3C04-4B36-8F3A-FA0FD186EBD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63" name="Rectangle 11">
          <a:extLst>
            <a:ext uri="{FF2B5EF4-FFF2-40B4-BE49-F238E27FC236}">
              <a16:creationId xmlns:a16="http://schemas.microsoft.com/office/drawing/2014/main" id="{56224743-BD1C-4BA1-97BA-0122B7C4065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64" name="Rectangle 963">
          <a:extLst>
            <a:ext uri="{FF2B5EF4-FFF2-40B4-BE49-F238E27FC236}">
              <a16:creationId xmlns:a16="http://schemas.microsoft.com/office/drawing/2014/main" id="{09DCDDFA-3BA4-479F-AB12-B3E6E303DA0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65" name="Rectangle 11">
          <a:extLst>
            <a:ext uri="{FF2B5EF4-FFF2-40B4-BE49-F238E27FC236}">
              <a16:creationId xmlns:a16="http://schemas.microsoft.com/office/drawing/2014/main" id="{5B470AC4-42F2-4442-8104-4365F8991BD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66" name="Rectangle 965">
          <a:extLst>
            <a:ext uri="{FF2B5EF4-FFF2-40B4-BE49-F238E27FC236}">
              <a16:creationId xmlns:a16="http://schemas.microsoft.com/office/drawing/2014/main" id="{99450E52-CFA4-474F-84D7-9ED4A858DA8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67" name="Rectangle 11">
          <a:extLst>
            <a:ext uri="{FF2B5EF4-FFF2-40B4-BE49-F238E27FC236}">
              <a16:creationId xmlns:a16="http://schemas.microsoft.com/office/drawing/2014/main" id="{B4E2A7B1-9471-47E7-8E33-B1541EAFBFC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68" name="Rectangle 967">
          <a:extLst>
            <a:ext uri="{FF2B5EF4-FFF2-40B4-BE49-F238E27FC236}">
              <a16:creationId xmlns:a16="http://schemas.microsoft.com/office/drawing/2014/main" id="{04AE54EC-1C80-4298-BE5E-534076708AF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69" name="Rectangle 968">
          <a:extLst>
            <a:ext uri="{FF2B5EF4-FFF2-40B4-BE49-F238E27FC236}">
              <a16:creationId xmlns:a16="http://schemas.microsoft.com/office/drawing/2014/main" id="{3BCFB188-CF0E-46F8-95B4-E99ED989016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70" name="Rectangle 969">
          <a:extLst>
            <a:ext uri="{FF2B5EF4-FFF2-40B4-BE49-F238E27FC236}">
              <a16:creationId xmlns:a16="http://schemas.microsoft.com/office/drawing/2014/main" id="{AE21F65D-9D72-493F-8A82-FD104CE0AF8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71" name="Rectangle 11">
          <a:extLst>
            <a:ext uri="{FF2B5EF4-FFF2-40B4-BE49-F238E27FC236}">
              <a16:creationId xmlns:a16="http://schemas.microsoft.com/office/drawing/2014/main" id="{5659ECAB-3374-4057-9A8D-EFD3F3B5790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72" name="Rectangle 971">
          <a:extLst>
            <a:ext uri="{FF2B5EF4-FFF2-40B4-BE49-F238E27FC236}">
              <a16:creationId xmlns:a16="http://schemas.microsoft.com/office/drawing/2014/main" id="{7F12A112-B8DB-48A5-8934-26F27DBEF4C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73" name="Rectangle 11">
          <a:extLst>
            <a:ext uri="{FF2B5EF4-FFF2-40B4-BE49-F238E27FC236}">
              <a16:creationId xmlns:a16="http://schemas.microsoft.com/office/drawing/2014/main" id="{AC879B93-BA6A-4821-A673-D8C0A2EDA63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74" name="Rectangle 973">
          <a:extLst>
            <a:ext uri="{FF2B5EF4-FFF2-40B4-BE49-F238E27FC236}">
              <a16:creationId xmlns:a16="http://schemas.microsoft.com/office/drawing/2014/main" id="{22F33E2D-C7AD-40D6-9105-2535F970DBA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75" name="Rectangle 11">
          <a:extLst>
            <a:ext uri="{FF2B5EF4-FFF2-40B4-BE49-F238E27FC236}">
              <a16:creationId xmlns:a16="http://schemas.microsoft.com/office/drawing/2014/main" id="{B54BD06D-0158-46C3-B1F8-5D44AEC5CF8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76" name="Rectangle 975">
          <a:extLst>
            <a:ext uri="{FF2B5EF4-FFF2-40B4-BE49-F238E27FC236}">
              <a16:creationId xmlns:a16="http://schemas.microsoft.com/office/drawing/2014/main" id="{89201422-4F8D-460F-88E2-CA67C9F1F82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77" name="Rectangle 11">
          <a:extLst>
            <a:ext uri="{FF2B5EF4-FFF2-40B4-BE49-F238E27FC236}">
              <a16:creationId xmlns:a16="http://schemas.microsoft.com/office/drawing/2014/main" id="{CCF7B3C5-CF65-420A-875A-E36EB1E50AA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78" name="Rectangle 977">
          <a:extLst>
            <a:ext uri="{FF2B5EF4-FFF2-40B4-BE49-F238E27FC236}">
              <a16:creationId xmlns:a16="http://schemas.microsoft.com/office/drawing/2014/main" id="{CD1ACB05-0853-408B-8FA3-80DB85A9AC9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79" name="Rectangle 11">
          <a:extLst>
            <a:ext uri="{FF2B5EF4-FFF2-40B4-BE49-F238E27FC236}">
              <a16:creationId xmlns:a16="http://schemas.microsoft.com/office/drawing/2014/main" id="{C6403654-1169-470B-B5A4-FE29A3E1CB0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80" name="Rectangle 979">
          <a:extLst>
            <a:ext uri="{FF2B5EF4-FFF2-40B4-BE49-F238E27FC236}">
              <a16:creationId xmlns:a16="http://schemas.microsoft.com/office/drawing/2014/main" id="{44D0B196-2E5E-4BA3-9C98-125CE23A0A9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81" name="Rectangle 980">
          <a:extLst>
            <a:ext uri="{FF2B5EF4-FFF2-40B4-BE49-F238E27FC236}">
              <a16:creationId xmlns:a16="http://schemas.microsoft.com/office/drawing/2014/main" id="{83103278-BCAC-4ABF-AC03-5E9FD7C7AE6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82" name="Rectangle 981">
          <a:extLst>
            <a:ext uri="{FF2B5EF4-FFF2-40B4-BE49-F238E27FC236}">
              <a16:creationId xmlns:a16="http://schemas.microsoft.com/office/drawing/2014/main" id="{7E8FAC62-D53D-4922-9B07-693A4BA8E15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83" name="Rectangle 11">
          <a:extLst>
            <a:ext uri="{FF2B5EF4-FFF2-40B4-BE49-F238E27FC236}">
              <a16:creationId xmlns:a16="http://schemas.microsoft.com/office/drawing/2014/main" id="{B13F1D9F-EE63-424D-BFC2-61A4E1E11F5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84" name="Rectangle 983">
          <a:extLst>
            <a:ext uri="{FF2B5EF4-FFF2-40B4-BE49-F238E27FC236}">
              <a16:creationId xmlns:a16="http://schemas.microsoft.com/office/drawing/2014/main" id="{5370DC04-792E-422E-AE11-001A6ED2CEB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85" name="Rectangle 11">
          <a:extLst>
            <a:ext uri="{FF2B5EF4-FFF2-40B4-BE49-F238E27FC236}">
              <a16:creationId xmlns:a16="http://schemas.microsoft.com/office/drawing/2014/main" id="{E9E9C13F-270C-497C-9679-09184DF7CCB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86" name="Rectangle 985">
          <a:extLst>
            <a:ext uri="{FF2B5EF4-FFF2-40B4-BE49-F238E27FC236}">
              <a16:creationId xmlns:a16="http://schemas.microsoft.com/office/drawing/2014/main" id="{7957E25C-D9DF-4AFA-9160-54E59018F6B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87" name="Rectangle 11">
          <a:extLst>
            <a:ext uri="{FF2B5EF4-FFF2-40B4-BE49-F238E27FC236}">
              <a16:creationId xmlns:a16="http://schemas.microsoft.com/office/drawing/2014/main" id="{8BC6244E-775E-4F6E-B2EC-A83EBBC437E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88" name="Rectangle 987">
          <a:extLst>
            <a:ext uri="{FF2B5EF4-FFF2-40B4-BE49-F238E27FC236}">
              <a16:creationId xmlns:a16="http://schemas.microsoft.com/office/drawing/2014/main" id="{E79CA597-755B-4FB8-8B45-1AF3B926A91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89" name="Rectangle 11">
          <a:extLst>
            <a:ext uri="{FF2B5EF4-FFF2-40B4-BE49-F238E27FC236}">
              <a16:creationId xmlns:a16="http://schemas.microsoft.com/office/drawing/2014/main" id="{FD4D627A-71AB-42BB-BC7A-40F3D88C09D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90" name="Rectangle 989">
          <a:extLst>
            <a:ext uri="{FF2B5EF4-FFF2-40B4-BE49-F238E27FC236}">
              <a16:creationId xmlns:a16="http://schemas.microsoft.com/office/drawing/2014/main" id="{8478BD58-BAB9-4230-99F6-9FA33CFC330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91" name="Rectangle 11">
          <a:extLst>
            <a:ext uri="{FF2B5EF4-FFF2-40B4-BE49-F238E27FC236}">
              <a16:creationId xmlns:a16="http://schemas.microsoft.com/office/drawing/2014/main" id="{C841AA5C-A29D-4E5C-B049-C7EBDDCB9FF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92" name="Rectangle 991">
          <a:extLst>
            <a:ext uri="{FF2B5EF4-FFF2-40B4-BE49-F238E27FC236}">
              <a16:creationId xmlns:a16="http://schemas.microsoft.com/office/drawing/2014/main" id="{636AE81B-9B10-4718-BE83-FB4BF0ADA5C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93" name="Rectangle 992">
          <a:extLst>
            <a:ext uri="{FF2B5EF4-FFF2-40B4-BE49-F238E27FC236}">
              <a16:creationId xmlns:a16="http://schemas.microsoft.com/office/drawing/2014/main" id="{CAF7D0D9-2223-41A3-B006-DAF190DE4CC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94" name="Rectangle 993">
          <a:extLst>
            <a:ext uri="{FF2B5EF4-FFF2-40B4-BE49-F238E27FC236}">
              <a16:creationId xmlns:a16="http://schemas.microsoft.com/office/drawing/2014/main" id="{649E1A39-1656-4772-9793-663A6C69B4F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95" name="Rectangle 11">
          <a:extLst>
            <a:ext uri="{FF2B5EF4-FFF2-40B4-BE49-F238E27FC236}">
              <a16:creationId xmlns:a16="http://schemas.microsoft.com/office/drawing/2014/main" id="{7EC80DCB-A433-4095-A8F5-09B2B4804CC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96" name="Rectangle 995">
          <a:extLst>
            <a:ext uri="{FF2B5EF4-FFF2-40B4-BE49-F238E27FC236}">
              <a16:creationId xmlns:a16="http://schemas.microsoft.com/office/drawing/2014/main" id="{D8F4113C-A1B0-4F38-B9D7-DD247BAF5A4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97" name="Rectangle 11">
          <a:extLst>
            <a:ext uri="{FF2B5EF4-FFF2-40B4-BE49-F238E27FC236}">
              <a16:creationId xmlns:a16="http://schemas.microsoft.com/office/drawing/2014/main" id="{90262416-E410-47F0-B1BB-99289DD61F3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98" name="Rectangle 997">
          <a:extLst>
            <a:ext uri="{FF2B5EF4-FFF2-40B4-BE49-F238E27FC236}">
              <a16:creationId xmlns:a16="http://schemas.microsoft.com/office/drawing/2014/main" id="{42A93927-A029-4789-829E-C140069EC0A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99" name="Rectangle 11">
          <a:extLst>
            <a:ext uri="{FF2B5EF4-FFF2-40B4-BE49-F238E27FC236}">
              <a16:creationId xmlns:a16="http://schemas.microsoft.com/office/drawing/2014/main" id="{1D1D8E0F-CFF3-4860-8F57-74CCDAD7039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00" name="Rectangle 999">
          <a:extLst>
            <a:ext uri="{FF2B5EF4-FFF2-40B4-BE49-F238E27FC236}">
              <a16:creationId xmlns:a16="http://schemas.microsoft.com/office/drawing/2014/main" id="{B292A375-175F-4902-920A-87C91E2E0A5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01" name="Rectangle 11">
          <a:extLst>
            <a:ext uri="{FF2B5EF4-FFF2-40B4-BE49-F238E27FC236}">
              <a16:creationId xmlns:a16="http://schemas.microsoft.com/office/drawing/2014/main" id="{580036D7-760B-4440-99D6-20CF9C5F512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02" name="Rectangle 1001">
          <a:extLst>
            <a:ext uri="{FF2B5EF4-FFF2-40B4-BE49-F238E27FC236}">
              <a16:creationId xmlns:a16="http://schemas.microsoft.com/office/drawing/2014/main" id="{EA1B648A-9A42-437B-ACBE-A51418E1EC4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03" name="Rectangle 11">
          <a:extLst>
            <a:ext uri="{FF2B5EF4-FFF2-40B4-BE49-F238E27FC236}">
              <a16:creationId xmlns:a16="http://schemas.microsoft.com/office/drawing/2014/main" id="{8661E76F-2178-48FF-9273-03CAF6C8018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04" name="Rectangle 1003">
          <a:extLst>
            <a:ext uri="{FF2B5EF4-FFF2-40B4-BE49-F238E27FC236}">
              <a16:creationId xmlns:a16="http://schemas.microsoft.com/office/drawing/2014/main" id="{67BBE47C-FA40-487C-8481-860BCD6790B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05" name="Rectangle 1004">
          <a:extLst>
            <a:ext uri="{FF2B5EF4-FFF2-40B4-BE49-F238E27FC236}">
              <a16:creationId xmlns:a16="http://schemas.microsoft.com/office/drawing/2014/main" id="{5E0DA9CC-7DF9-4339-9C22-4B3F22DE870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06" name="Rectangle 1005">
          <a:extLst>
            <a:ext uri="{FF2B5EF4-FFF2-40B4-BE49-F238E27FC236}">
              <a16:creationId xmlns:a16="http://schemas.microsoft.com/office/drawing/2014/main" id="{082B0E7C-2231-4D26-BDBD-0ACC90DA2F6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07" name="Rectangle 11">
          <a:extLst>
            <a:ext uri="{FF2B5EF4-FFF2-40B4-BE49-F238E27FC236}">
              <a16:creationId xmlns:a16="http://schemas.microsoft.com/office/drawing/2014/main" id="{26E182A1-6113-4B14-A7CC-1AD529BC000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08" name="Rectangle 1007">
          <a:extLst>
            <a:ext uri="{FF2B5EF4-FFF2-40B4-BE49-F238E27FC236}">
              <a16:creationId xmlns:a16="http://schemas.microsoft.com/office/drawing/2014/main" id="{61BD7540-A2B5-434A-B9F5-C99267BC4DD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09" name="Rectangle 11">
          <a:extLst>
            <a:ext uri="{FF2B5EF4-FFF2-40B4-BE49-F238E27FC236}">
              <a16:creationId xmlns:a16="http://schemas.microsoft.com/office/drawing/2014/main" id="{5646FECD-0E5C-421B-A6FF-6EB9002765A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10" name="Rectangle 1009">
          <a:extLst>
            <a:ext uri="{FF2B5EF4-FFF2-40B4-BE49-F238E27FC236}">
              <a16:creationId xmlns:a16="http://schemas.microsoft.com/office/drawing/2014/main" id="{133A8ABD-0949-4A5B-99DE-582405BFEB0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11" name="Rectangle 11">
          <a:extLst>
            <a:ext uri="{FF2B5EF4-FFF2-40B4-BE49-F238E27FC236}">
              <a16:creationId xmlns:a16="http://schemas.microsoft.com/office/drawing/2014/main" id="{FE9327FB-C464-4DF9-BFB4-63FFBB03292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12" name="Rectangle 1011">
          <a:extLst>
            <a:ext uri="{FF2B5EF4-FFF2-40B4-BE49-F238E27FC236}">
              <a16:creationId xmlns:a16="http://schemas.microsoft.com/office/drawing/2014/main" id="{DE1A1244-53B2-41D3-8D44-DECDF5AC017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13" name="Rectangle 11">
          <a:extLst>
            <a:ext uri="{FF2B5EF4-FFF2-40B4-BE49-F238E27FC236}">
              <a16:creationId xmlns:a16="http://schemas.microsoft.com/office/drawing/2014/main" id="{BA69BA58-A711-4472-A235-2979561AFAB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14" name="Rectangle 1013">
          <a:extLst>
            <a:ext uri="{FF2B5EF4-FFF2-40B4-BE49-F238E27FC236}">
              <a16:creationId xmlns:a16="http://schemas.microsoft.com/office/drawing/2014/main" id="{100C61CA-43EF-4868-ACDB-4E976E09133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15" name="Rectangle 11">
          <a:extLst>
            <a:ext uri="{FF2B5EF4-FFF2-40B4-BE49-F238E27FC236}">
              <a16:creationId xmlns:a16="http://schemas.microsoft.com/office/drawing/2014/main" id="{DFD79FBF-0085-4784-B51B-E66714862CF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16" name="Rectangle 1015">
          <a:extLst>
            <a:ext uri="{FF2B5EF4-FFF2-40B4-BE49-F238E27FC236}">
              <a16:creationId xmlns:a16="http://schemas.microsoft.com/office/drawing/2014/main" id="{CEAAF53D-ED14-47DF-B130-115B96CD5AB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17" name="Rectangle 1016">
          <a:extLst>
            <a:ext uri="{FF2B5EF4-FFF2-40B4-BE49-F238E27FC236}">
              <a16:creationId xmlns:a16="http://schemas.microsoft.com/office/drawing/2014/main" id="{39758D6B-B4EF-405D-ACD3-C2EB231F058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18" name="Rectangle 1017">
          <a:extLst>
            <a:ext uri="{FF2B5EF4-FFF2-40B4-BE49-F238E27FC236}">
              <a16:creationId xmlns:a16="http://schemas.microsoft.com/office/drawing/2014/main" id="{1289F1E3-2CED-48C4-B5D8-E6C8E192D14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19" name="Rectangle 11">
          <a:extLst>
            <a:ext uri="{FF2B5EF4-FFF2-40B4-BE49-F238E27FC236}">
              <a16:creationId xmlns:a16="http://schemas.microsoft.com/office/drawing/2014/main" id="{4991CAEB-87CA-43B3-B19A-1F8D2DF534E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20" name="Rectangle 1019">
          <a:extLst>
            <a:ext uri="{FF2B5EF4-FFF2-40B4-BE49-F238E27FC236}">
              <a16:creationId xmlns:a16="http://schemas.microsoft.com/office/drawing/2014/main" id="{71474811-5BCD-43F5-B9DC-395C89BF6B0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21" name="Rectangle 11">
          <a:extLst>
            <a:ext uri="{FF2B5EF4-FFF2-40B4-BE49-F238E27FC236}">
              <a16:creationId xmlns:a16="http://schemas.microsoft.com/office/drawing/2014/main" id="{71F864A3-2B4C-4E59-80D3-A8D32C05AD4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22" name="Rectangle 1021">
          <a:extLst>
            <a:ext uri="{FF2B5EF4-FFF2-40B4-BE49-F238E27FC236}">
              <a16:creationId xmlns:a16="http://schemas.microsoft.com/office/drawing/2014/main" id="{6B9C9AE7-4940-459F-8A3D-850BEA16D5F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23" name="Rectangle 11">
          <a:extLst>
            <a:ext uri="{FF2B5EF4-FFF2-40B4-BE49-F238E27FC236}">
              <a16:creationId xmlns:a16="http://schemas.microsoft.com/office/drawing/2014/main" id="{3CDBFA07-80B3-46C7-882F-ADD9DFC66F5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24" name="Rectangle 1023">
          <a:extLst>
            <a:ext uri="{FF2B5EF4-FFF2-40B4-BE49-F238E27FC236}">
              <a16:creationId xmlns:a16="http://schemas.microsoft.com/office/drawing/2014/main" id="{83FC1ADE-8138-43B8-929F-E92057007CB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25" name="Rectangle 11">
          <a:extLst>
            <a:ext uri="{FF2B5EF4-FFF2-40B4-BE49-F238E27FC236}">
              <a16:creationId xmlns:a16="http://schemas.microsoft.com/office/drawing/2014/main" id="{F3C2C3A2-3AA7-476C-BBC4-9E7AE55F655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26" name="Rectangle 1025">
          <a:extLst>
            <a:ext uri="{FF2B5EF4-FFF2-40B4-BE49-F238E27FC236}">
              <a16:creationId xmlns:a16="http://schemas.microsoft.com/office/drawing/2014/main" id="{F5A0DC86-E4F1-4BF9-8313-D7BD5FF0E3C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27" name="Rectangle 11">
          <a:extLst>
            <a:ext uri="{FF2B5EF4-FFF2-40B4-BE49-F238E27FC236}">
              <a16:creationId xmlns:a16="http://schemas.microsoft.com/office/drawing/2014/main" id="{32EF64A1-29C8-4B7A-8A93-80D9EBAF061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28" name="Rectangle 1027">
          <a:extLst>
            <a:ext uri="{FF2B5EF4-FFF2-40B4-BE49-F238E27FC236}">
              <a16:creationId xmlns:a16="http://schemas.microsoft.com/office/drawing/2014/main" id="{06C0EB58-3E5E-4942-88B3-BF5F92CE2EF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29" name="Rectangle 1028">
          <a:extLst>
            <a:ext uri="{FF2B5EF4-FFF2-40B4-BE49-F238E27FC236}">
              <a16:creationId xmlns:a16="http://schemas.microsoft.com/office/drawing/2014/main" id="{E01B47E4-AE90-44E5-8213-619118BD401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30" name="Rectangle 1029">
          <a:extLst>
            <a:ext uri="{FF2B5EF4-FFF2-40B4-BE49-F238E27FC236}">
              <a16:creationId xmlns:a16="http://schemas.microsoft.com/office/drawing/2014/main" id="{BE3EF50A-2083-4A53-87A3-135E2EEAE86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31" name="Rectangle 11">
          <a:extLst>
            <a:ext uri="{FF2B5EF4-FFF2-40B4-BE49-F238E27FC236}">
              <a16:creationId xmlns:a16="http://schemas.microsoft.com/office/drawing/2014/main" id="{D5280E9C-E254-4D19-AC4E-3319561E8A8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32" name="Rectangle 1031">
          <a:extLst>
            <a:ext uri="{FF2B5EF4-FFF2-40B4-BE49-F238E27FC236}">
              <a16:creationId xmlns:a16="http://schemas.microsoft.com/office/drawing/2014/main" id="{C85B60C5-3990-49FB-B779-6AFE9A557BE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33" name="Rectangle 11">
          <a:extLst>
            <a:ext uri="{FF2B5EF4-FFF2-40B4-BE49-F238E27FC236}">
              <a16:creationId xmlns:a16="http://schemas.microsoft.com/office/drawing/2014/main" id="{6BD84FAD-2C6B-4696-8B08-AD79C4AEAB6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34" name="Rectangle 1033">
          <a:extLst>
            <a:ext uri="{FF2B5EF4-FFF2-40B4-BE49-F238E27FC236}">
              <a16:creationId xmlns:a16="http://schemas.microsoft.com/office/drawing/2014/main" id="{41641B86-15F3-470F-9137-28473C4BA15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35" name="Rectangle 11">
          <a:extLst>
            <a:ext uri="{FF2B5EF4-FFF2-40B4-BE49-F238E27FC236}">
              <a16:creationId xmlns:a16="http://schemas.microsoft.com/office/drawing/2014/main" id="{B5B0D6F6-FD0A-41E5-91A1-3FA9C9DD2AC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36" name="Rectangle 1035">
          <a:extLst>
            <a:ext uri="{FF2B5EF4-FFF2-40B4-BE49-F238E27FC236}">
              <a16:creationId xmlns:a16="http://schemas.microsoft.com/office/drawing/2014/main" id="{4F21DAA0-45F0-4D95-9AB0-3458FF13168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37" name="Rectangle 11">
          <a:extLst>
            <a:ext uri="{FF2B5EF4-FFF2-40B4-BE49-F238E27FC236}">
              <a16:creationId xmlns:a16="http://schemas.microsoft.com/office/drawing/2014/main" id="{028D4D0F-90EB-492F-98DE-D5598A3FA87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38" name="Rectangle 1037">
          <a:extLst>
            <a:ext uri="{FF2B5EF4-FFF2-40B4-BE49-F238E27FC236}">
              <a16:creationId xmlns:a16="http://schemas.microsoft.com/office/drawing/2014/main" id="{134B8F98-F371-4BBE-89C5-84ED1695688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39" name="Rectangle 11">
          <a:extLst>
            <a:ext uri="{FF2B5EF4-FFF2-40B4-BE49-F238E27FC236}">
              <a16:creationId xmlns:a16="http://schemas.microsoft.com/office/drawing/2014/main" id="{EF1DD7CA-F4DD-4899-A805-C9DF47FBCEB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40" name="Rectangle 1039">
          <a:extLst>
            <a:ext uri="{FF2B5EF4-FFF2-40B4-BE49-F238E27FC236}">
              <a16:creationId xmlns:a16="http://schemas.microsoft.com/office/drawing/2014/main" id="{F790BA4D-6C92-4306-85A4-A641B7A2CF1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41" name="Rectangle 1040">
          <a:extLst>
            <a:ext uri="{FF2B5EF4-FFF2-40B4-BE49-F238E27FC236}">
              <a16:creationId xmlns:a16="http://schemas.microsoft.com/office/drawing/2014/main" id="{CB9D1004-8AF8-4F7B-A576-9C58BD91A1E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42" name="Rectangle 1041">
          <a:extLst>
            <a:ext uri="{FF2B5EF4-FFF2-40B4-BE49-F238E27FC236}">
              <a16:creationId xmlns:a16="http://schemas.microsoft.com/office/drawing/2014/main" id="{B2C2DC66-E52F-4E92-A9F7-E370E758809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43" name="Rectangle 11">
          <a:extLst>
            <a:ext uri="{FF2B5EF4-FFF2-40B4-BE49-F238E27FC236}">
              <a16:creationId xmlns:a16="http://schemas.microsoft.com/office/drawing/2014/main" id="{F83ACC27-977C-431B-8C00-89FA421242E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44" name="Rectangle 1043">
          <a:extLst>
            <a:ext uri="{FF2B5EF4-FFF2-40B4-BE49-F238E27FC236}">
              <a16:creationId xmlns:a16="http://schemas.microsoft.com/office/drawing/2014/main" id="{687922DE-FD3C-46D3-BD07-0A31B4BED68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45" name="Rectangle 11">
          <a:extLst>
            <a:ext uri="{FF2B5EF4-FFF2-40B4-BE49-F238E27FC236}">
              <a16:creationId xmlns:a16="http://schemas.microsoft.com/office/drawing/2014/main" id="{9B61326E-71E0-44E8-B84E-C66F7AAE269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46" name="Rectangle 1045">
          <a:extLst>
            <a:ext uri="{FF2B5EF4-FFF2-40B4-BE49-F238E27FC236}">
              <a16:creationId xmlns:a16="http://schemas.microsoft.com/office/drawing/2014/main" id="{DFBA939E-E92B-44FE-8207-07D0DB87937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47" name="Rectangle 11">
          <a:extLst>
            <a:ext uri="{FF2B5EF4-FFF2-40B4-BE49-F238E27FC236}">
              <a16:creationId xmlns:a16="http://schemas.microsoft.com/office/drawing/2014/main" id="{C12FD64D-407C-4066-BC13-BE84E6A6165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48" name="Rectangle 1047">
          <a:extLst>
            <a:ext uri="{FF2B5EF4-FFF2-40B4-BE49-F238E27FC236}">
              <a16:creationId xmlns:a16="http://schemas.microsoft.com/office/drawing/2014/main" id="{2CBDB667-3B6C-4E59-88A1-73B57B7B492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49" name="Rectangle 11">
          <a:extLst>
            <a:ext uri="{FF2B5EF4-FFF2-40B4-BE49-F238E27FC236}">
              <a16:creationId xmlns:a16="http://schemas.microsoft.com/office/drawing/2014/main" id="{D8C3DEFB-92FA-4BEB-9E07-177E1B716A5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50" name="Rectangle 1049">
          <a:extLst>
            <a:ext uri="{FF2B5EF4-FFF2-40B4-BE49-F238E27FC236}">
              <a16:creationId xmlns:a16="http://schemas.microsoft.com/office/drawing/2014/main" id="{3631EA34-1344-41B1-9DA0-A0206C20C87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51" name="Rectangle 11">
          <a:extLst>
            <a:ext uri="{FF2B5EF4-FFF2-40B4-BE49-F238E27FC236}">
              <a16:creationId xmlns:a16="http://schemas.microsoft.com/office/drawing/2014/main" id="{B2323A02-BC6B-4EDB-B890-A720F05CF2E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52" name="Rectangle 1051">
          <a:extLst>
            <a:ext uri="{FF2B5EF4-FFF2-40B4-BE49-F238E27FC236}">
              <a16:creationId xmlns:a16="http://schemas.microsoft.com/office/drawing/2014/main" id="{D34D9465-008C-4F5A-B730-605F94E9B50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53" name="Rectangle 1052">
          <a:extLst>
            <a:ext uri="{FF2B5EF4-FFF2-40B4-BE49-F238E27FC236}">
              <a16:creationId xmlns:a16="http://schemas.microsoft.com/office/drawing/2014/main" id="{A2F0E74E-1513-4174-8CE3-4B55B0FA89E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54" name="Rectangle 1053">
          <a:extLst>
            <a:ext uri="{FF2B5EF4-FFF2-40B4-BE49-F238E27FC236}">
              <a16:creationId xmlns:a16="http://schemas.microsoft.com/office/drawing/2014/main" id="{C5D6AA58-A790-454C-950F-6F0B2E87E4B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55" name="Rectangle 11">
          <a:extLst>
            <a:ext uri="{FF2B5EF4-FFF2-40B4-BE49-F238E27FC236}">
              <a16:creationId xmlns:a16="http://schemas.microsoft.com/office/drawing/2014/main" id="{16468D4C-19BE-44F9-AD59-B9B334D0DD6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56" name="Rectangle 1055">
          <a:extLst>
            <a:ext uri="{FF2B5EF4-FFF2-40B4-BE49-F238E27FC236}">
              <a16:creationId xmlns:a16="http://schemas.microsoft.com/office/drawing/2014/main" id="{99205D48-D15C-4977-A0FA-44CA49A4F10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57" name="Rectangle 11">
          <a:extLst>
            <a:ext uri="{FF2B5EF4-FFF2-40B4-BE49-F238E27FC236}">
              <a16:creationId xmlns:a16="http://schemas.microsoft.com/office/drawing/2014/main" id="{83F3A06E-A4E8-48FE-9F30-D58D33294ED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58" name="Rectangle 1057">
          <a:extLst>
            <a:ext uri="{FF2B5EF4-FFF2-40B4-BE49-F238E27FC236}">
              <a16:creationId xmlns:a16="http://schemas.microsoft.com/office/drawing/2014/main" id="{41593B3E-C3A3-4494-9D88-9DC2429FF9F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59" name="Rectangle 11">
          <a:extLst>
            <a:ext uri="{FF2B5EF4-FFF2-40B4-BE49-F238E27FC236}">
              <a16:creationId xmlns:a16="http://schemas.microsoft.com/office/drawing/2014/main" id="{F0A12A45-93D7-41B5-982F-2959A9A5043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60" name="Rectangle 1059">
          <a:extLst>
            <a:ext uri="{FF2B5EF4-FFF2-40B4-BE49-F238E27FC236}">
              <a16:creationId xmlns:a16="http://schemas.microsoft.com/office/drawing/2014/main" id="{A38B6E1C-C317-4123-BF8C-61398B49A6D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61" name="Rectangle 11">
          <a:extLst>
            <a:ext uri="{FF2B5EF4-FFF2-40B4-BE49-F238E27FC236}">
              <a16:creationId xmlns:a16="http://schemas.microsoft.com/office/drawing/2014/main" id="{30DD9F58-F47C-4DB8-8F4E-895F8EDC470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62" name="Rectangle 1061">
          <a:extLst>
            <a:ext uri="{FF2B5EF4-FFF2-40B4-BE49-F238E27FC236}">
              <a16:creationId xmlns:a16="http://schemas.microsoft.com/office/drawing/2014/main" id="{CA93DE4F-C33D-4636-80F2-15CA6B8D34D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63" name="Rectangle 11">
          <a:extLst>
            <a:ext uri="{FF2B5EF4-FFF2-40B4-BE49-F238E27FC236}">
              <a16:creationId xmlns:a16="http://schemas.microsoft.com/office/drawing/2014/main" id="{A9B2CFA3-DA8E-441E-94DB-B45BFED1C38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64" name="Rectangle 1063">
          <a:extLst>
            <a:ext uri="{FF2B5EF4-FFF2-40B4-BE49-F238E27FC236}">
              <a16:creationId xmlns:a16="http://schemas.microsoft.com/office/drawing/2014/main" id="{D8ECE551-928F-42C5-B86A-7EF445CAE41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65" name="Rectangle 1064">
          <a:extLst>
            <a:ext uri="{FF2B5EF4-FFF2-40B4-BE49-F238E27FC236}">
              <a16:creationId xmlns:a16="http://schemas.microsoft.com/office/drawing/2014/main" id="{5C458B87-CB7F-45C6-A0F0-4829DFBA0B2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66" name="Rectangle 1065">
          <a:extLst>
            <a:ext uri="{FF2B5EF4-FFF2-40B4-BE49-F238E27FC236}">
              <a16:creationId xmlns:a16="http://schemas.microsoft.com/office/drawing/2014/main" id="{F6915411-05E8-45D6-86BE-C2DDF9DC07E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67" name="Rectangle 11">
          <a:extLst>
            <a:ext uri="{FF2B5EF4-FFF2-40B4-BE49-F238E27FC236}">
              <a16:creationId xmlns:a16="http://schemas.microsoft.com/office/drawing/2014/main" id="{3B3E5259-5AF0-40E8-9425-0E59A3BDEBB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68" name="Rectangle 1067">
          <a:extLst>
            <a:ext uri="{FF2B5EF4-FFF2-40B4-BE49-F238E27FC236}">
              <a16:creationId xmlns:a16="http://schemas.microsoft.com/office/drawing/2014/main" id="{4D176325-0395-4F94-B6B6-D39AA23E2D8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69" name="Rectangle 11">
          <a:extLst>
            <a:ext uri="{FF2B5EF4-FFF2-40B4-BE49-F238E27FC236}">
              <a16:creationId xmlns:a16="http://schemas.microsoft.com/office/drawing/2014/main" id="{1D849A41-B1E6-4AF1-BAE3-DFB9F521960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70" name="Rectangle 1069">
          <a:extLst>
            <a:ext uri="{FF2B5EF4-FFF2-40B4-BE49-F238E27FC236}">
              <a16:creationId xmlns:a16="http://schemas.microsoft.com/office/drawing/2014/main" id="{0CC2DED5-7913-41C8-A6FC-295E4A0A873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71" name="Rectangle 11">
          <a:extLst>
            <a:ext uri="{FF2B5EF4-FFF2-40B4-BE49-F238E27FC236}">
              <a16:creationId xmlns:a16="http://schemas.microsoft.com/office/drawing/2014/main" id="{BCED949B-B918-4F44-A122-588823343FD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72" name="Rectangle 1071">
          <a:extLst>
            <a:ext uri="{FF2B5EF4-FFF2-40B4-BE49-F238E27FC236}">
              <a16:creationId xmlns:a16="http://schemas.microsoft.com/office/drawing/2014/main" id="{6D9AF815-02BC-4F8D-A93D-38CF0BBA7D8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73" name="Rectangle 11">
          <a:extLst>
            <a:ext uri="{FF2B5EF4-FFF2-40B4-BE49-F238E27FC236}">
              <a16:creationId xmlns:a16="http://schemas.microsoft.com/office/drawing/2014/main" id="{6FB64BED-80D2-4613-9311-8E4BA967DC7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74" name="Rectangle 1073">
          <a:extLst>
            <a:ext uri="{FF2B5EF4-FFF2-40B4-BE49-F238E27FC236}">
              <a16:creationId xmlns:a16="http://schemas.microsoft.com/office/drawing/2014/main" id="{6741175B-B865-4396-8AAC-214B8A7DD57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75" name="Rectangle 11">
          <a:extLst>
            <a:ext uri="{FF2B5EF4-FFF2-40B4-BE49-F238E27FC236}">
              <a16:creationId xmlns:a16="http://schemas.microsoft.com/office/drawing/2014/main" id="{339FFD3B-D95D-4394-83C8-807912B3EF5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76" name="Rectangle 1075">
          <a:extLst>
            <a:ext uri="{FF2B5EF4-FFF2-40B4-BE49-F238E27FC236}">
              <a16:creationId xmlns:a16="http://schemas.microsoft.com/office/drawing/2014/main" id="{18843772-D8F2-4557-B14F-73157CF6076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77" name="Rectangle 1076">
          <a:extLst>
            <a:ext uri="{FF2B5EF4-FFF2-40B4-BE49-F238E27FC236}">
              <a16:creationId xmlns:a16="http://schemas.microsoft.com/office/drawing/2014/main" id="{AB452C55-5223-4DC9-8C05-4E376B8376A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78" name="Rectangle 1077">
          <a:extLst>
            <a:ext uri="{FF2B5EF4-FFF2-40B4-BE49-F238E27FC236}">
              <a16:creationId xmlns:a16="http://schemas.microsoft.com/office/drawing/2014/main" id="{33B544E9-8428-4B78-A52A-F8D71FEA008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79" name="Rectangle 11">
          <a:extLst>
            <a:ext uri="{FF2B5EF4-FFF2-40B4-BE49-F238E27FC236}">
              <a16:creationId xmlns:a16="http://schemas.microsoft.com/office/drawing/2014/main" id="{0C1996E4-AD67-43D3-8603-755D5D5FFB8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80" name="Rectangle 1079">
          <a:extLst>
            <a:ext uri="{FF2B5EF4-FFF2-40B4-BE49-F238E27FC236}">
              <a16:creationId xmlns:a16="http://schemas.microsoft.com/office/drawing/2014/main" id="{037535CB-E605-4D0F-8CD6-00C35448FAF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81" name="Rectangle 11">
          <a:extLst>
            <a:ext uri="{FF2B5EF4-FFF2-40B4-BE49-F238E27FC236}">
              <a16:creationId xmlns:a16="http://schemas.microsoft.com/office/drawing/2014/main" id="{D59774AD-FD40-41AD-BB73-343AB44291E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82" name="Rectangle 1081">
          <a:extLst>
            <a:ext uri="{FF2B5EF4-FFF2-40B4-BE49-F238E27FC236}">
              <a16:creationId xmlns:a16="http://schemas.microsoft.com/office/drawing/2014/main" id="{AF65B506-5876-494F-A509-088D4DCFD2F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83" name="Rectangle 11">
          <a:extLst>
            <a:ext uri="{FF2B5EF4-FFF2-40B4-BE49-F238E27FC236}">
              <a16:creationId xmlns:a16="http://schemas.microsoft.com/office/drawing/2014/main" id="{BA136BB2-41AA-4233-A02F-D2AE57C0523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84" name="Rectangle 1083">
          <a:extLst>
            <a:ext uri="{FF2B5EF4-FFF2-40B4-BE49-F238E27FC236}">
              <a16:creationId xmlns:a16="http://schemas.microsoft.com/office/drawing/2014/main" id="{58A8A766-81F4-412C-AE71-D9FEA224FF9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85" name="Rectangle 11">
          <a:extLst>
            <a:ext uri="{FF2B5EF4-FFF2-40B4-BE49-F238E27FC236}">
              <a16:creationId xmlns:a16="http://schemas.microsoft.com/office/drawing/2014/main" id="{42EB8930-8E4E-450F-9005-5700A2DA220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86" name="Rectangle 1085">
          <a:extLst>
            <a:ext uri="{FF2B5EF4-FFF2-40B4-BE49-F238E27FC236}">
              <a16:creationId xmlns:a16="http://schemas.microsoft.com/office/drawing/2014/main" id="{CC0722A7-1BCE-4947-8056-952E04EC700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87" name="Rectangle 11">
          <a:extLst>
            <a:ext uri="{FF2B5EF4-FFF2-40B4-BE49-F238E27FC236}">
              <a16:creationId xmlns:a16="http://schemas.microsoft.com/office/drawing/2014/main" id="{03CA32DC-1907-4A08-9620-F7C5462EBF0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88" name="Rectangle 1087">
          <a:extLst>
            <a:ext uri="{FF2B5EF4-FFF2-40B4-BE49-F238E27FC236}">
              <a16:creationId xmlns:a16="http://schemas.microsoft.com/office/drawing/2014/main" id="{89DD2624-1C5A-47F8-8F8F-74CD2D875EF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89" name="Rectangle 1088">
          <a:extLst>
            <a:ext uri="{FF2B5EF4-FFF2-40B4-BE49-F238E27FC236}">
              <a16:creationId xmlns:a16="http://schemas.microsoft.com/office/drawing/2014/main" id="{9C88D320-E751-4354-9EB7-3EAFE3C03C9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90" name="Rectangle 1089">
          <a:extLst>
            <a:ext uri="{FF2B5EF4-FFF2-40B4-BE49-F238E27FC236}">
              <a16:creationId xmlns:a16="http://schemas.microsoft.com/office/drawing/2014/main" id="{B84A4DA7-75A2-4F92-BC7C-A74BF525A67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91" name="Rectangle 11">
          <a:extLst>
            <a:ext uri="{FF2B5EF4-FFF2-40B4-BE49-F238E27FC236}">
              <a16:creationId xmlns:a16="http://schemas.microsoft.com/office/drawing/2014/main" id="{345B6EB9-74FE-4CD5-BA05-5DB3A1EC79C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92" name="Rectangle 1091">
          <a:extLst>
            <a:ext uri="{FF2B5EF4-FFF2-40B4-BE49-F238E27FC236}">
              <a16:creationId xmlns:a16="http://schemas.microsoft.com/office/drawing/2014/main" id="{B4B82E54-9DCE-4F58-9A83-AA8DFEE3E6F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93" name="Rectangle 11">
          <a:extLst>
            <a:ext uri="{FF2B5EF4-FFF2-40B4-BE49-F238E27FC236}">
              <a16:creationId xmlns:a16="http://schemas.microsoft.com/office/drawing/2014/main" id="{DCB4CE1D-C7E3-4A4C-BC40-CCBC46A5F1E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94" name="Rectangle 1093">
          <a:extLst>
            <a:ext uri="{FF2B5EF4-FFF2-40B4-BE49-F238E27FC236}">
              <a16:creationId xmlns:a16="http://schemas.microsoft.com/office/drawing/2014/main" id="{EC0FC21D-6A61-4422-801B-F61E85033F0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95" name="Rectangle 11">
          <a:extLst>
            <a:ext uri="{FF2B5EF4-FFF2-40B4-BE49-F238E27FC236}">
              <a16:creationId xmlns:a16="http://schemas.microsoft.com/office/drawing/2014/main" id="{98CB093C-5AA4-4BBD-9B23-3A4D8448BEF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96" name="Rectangle 1095">
          <a:extLst>
            <a:ext uri="{FF2B5EF4-FFF2-40B4-BE49-F238E27FC236}">
              <a16:creationId xmlns:a16="http://schemas.microsoft.com/office/drawing/2014/main" id="{69463426-C8BC-4FC4-A0C0-DA5993D80FC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97" name="Rectangle 11">
          <a:extLst>
            <a:ext uri="{FF2B5EF4-FFF2-40B4-BE49-F238E27FC236}">
              <a16:creationId xmlns:a16="http://schemas.microsoft.com/office/drawing/2014/main" id="{8BF7B689-898B-45A6-83FE-9C4BC21A29F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98" name="Rectangle 1097">
          <a:extLst>
            <a:ext uri="{FF2B5EF4-FFF2-40B4-BE49-F238E27FC236}">
              <a16:creationId xmlns:a16="http://schemas.microsoft.com/office/drawing/2014/main" id="{A6AEAB25-6175-403F-9DBD-90B7218FBA1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99" name="Rectangle 11">
          <a:extLst>
            <a:ext uri="{FF2B5EF4-FFF2-40B4-BE49-F238E27FC236}">
              <a16:creationId xmlns:a16="http://schemas.microsoft.com/office/drawing/2014/main" id="{20DD2FC3-F671-46C5-A9C9-04EEE98AC71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00" name="Rectangle 1099">
          <a:extLst>
            <a:ext uri="{FF2B5EF4-FFF2-40B4-BE49-F238E27FC236}">
              <a16:creationId xmlns:a16="http://schemas.microsoft.com/office/drawing/2014/main" id="{1E2963C5-66D3-418F-AE22-668EE7A6864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01" name="Rectangle 1100">
          <a:extLst>
            <a:ext uri="{FF2B5EF4-FFF2-40B4-BE49-F238E27FC236}">
              <a16:creationId xmlns:a16="http://schemas.microsoft.com/office/drawing/2014/main" id="{9123B5E8-E670-49EE-A97B-F49F8D57C68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02" name="Rectangle 1101">
          <a:extLst>
            <a:ext uri="{FF2B5EF4-FFF2-40B4-BE49-F238E27FC236}">
              <a16:creationId xmlns:a16="http://schemas.microsoft.com/office/drawing/2014/main" id="{BC6AB2FF-408C-4FC0-949E-533EF4B1D42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03" name="Rectangle 11">
          <a:extLst>
            <a:ext uri="{FF2B5EF4-FFF2-40B4-BE49-F238E27FC236}">
              <a16:creationId xmlns:a16="http://schemas.microsoft.com/office/drawing/2014/main" id="{C74EC96E-D353-4316-BE76-628BB9721CE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04" name="Rectangle 1103">
          <a:extLst>
            <a:ext uri="{FF2B5EF4-FFF2-40B4-BE49-F238E27FC236}">
              <a16:creationId xmlns:a16="http://schemas.microsoft.com/office/drawing/2014/main" id="{D71EF4D5-6CE0-4DB6-8C64-B62346BBB0C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05" name="Rectangle 11">
          <a:extLst>
            <a:ext uri="{FF2B5EF4-FFF2-40B4-BE49-F238E27FC236}">
              <a16:creationId xmlns:a16="http://schemas.microsoft.com/office/drawing/2014/main" id="{2BBA792B-5596-4077-85F9-5A32B89EAD4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06" name="Rectangle 1105">
          <a:extLst>
            <a:ext uri="{FF2B5EF4-FFF2-40B4-BE49-F238E27FC236}">
              <a16:creationId xmlns:a16="http://schemas.microsoft.com/office/drawing/2014/main" id="{39A93D71-9F01-4194-AA8F-0B71E059E11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07" name="Rectangle 11">
          <a:extLst>
            <a:ext uri="{FF2B5EF4-FFF2-40B4-BE49-F238E27FC236}">
              <a16:creationId xmlns:a16="http://schemas.microsoft.com/office/drawing/2014/main" id="{D17AA3F4-8CC3-4DEC-9BD5-824ADB2586D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08" name="Rectangle 1107">
          <a:extLst>
            <a:ext uri="{FF2B5EF4-FFF2-40B4-BE49-F238E27FC236}">
              <a16:creationId xmlns:a16="http://schemas.microsoft.com/office/drawing/2014/main" id="{F49277AE-ABCF-41ED-A7F7-C79B3508EBC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09" name="Rectangle 11">
          <a:extLst>
            <a:ext uri="{FF2B5EF4-FFF2-40B4-BE49-F238E27FC236}">
              <a16:creationId xmlns:a16="http://schemas.microsoft.com/office/drawing/2014/main" id="{6340249E-DC2F-4035-97D5-24BF2672117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10" name="Rectangle 1109">
          <a:extLst>
            <a:ext uri="{FF2B5EF4-FFF2-40B4-BE49-F238E27FC236}">
              <a16:creationId xmlns:a16="http://schemas.microsoft.com/office/drawing/2014/main" id="{B15AC73C-2B9E-4157-9704-81E494C561B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11" name="Rectangle 11">
          <a:extLst>
            <a:ext uri="{FF2B5EF4-FFF2-40B4-BE49-F238E27FC236}">
              <a16:creationId xmlns:a16="http://schemas.microsoft.com/office/drawing/2014/main" id="{8C191F3D-FDB0-4964-A8E3-BFB3DDE8070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12" name="Rectangle 1111">
          <a:extLst>
            <a:ext uri="{FF2B5EF4-FFF2-40B4-BE49-F238E27FC236}">
              <a16:creationId xmlns:a16="http://schemas.microsoft.com/office/drawing/2014/main" id="{4BADFE15-3AF4-447C-92E2-793A4D56DC4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13" name="Rectangle 1112">
          <a:extLst>
            <a:ext uri="{FF2B5EF4-FFF2-40B4-BE49-F238E27FC236}">
              <a16:creationId xmlns:a16="http://schemas.microsoft.com/office/drawing/2014/main" id="{585738BF-62A8-4FCA-8C97-EE94624EE62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14" name="Rectangle 1113">
          <a:extLst>
            <a:ext uri="{FF2B5EF4-FFF2-40B4-BE49-F238E27FC236}">
              <a16:creationId xmlns:a16="http://schemas.microsoft.com/office/drawing/2014/main" id="{955BDB4A-FA05-4BCF-BAF3-23167E9DE7A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15" name="Rectangle 11">
          <a:extLst>
            <a:ext uri="{FF2B5EF4-FFF2-40B4-BE49-F238E27FC236}">
              <a16:creationId xmlns:a16="http://schemas.microsoft.com/office/drawing/2014/main" id="{12A80986-F54F-4921-8F68-A1C35825A1A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16" name="Rectangle 1115">
          <a:extLst>
            <a:ext uri="{FF2B5EF4-FFF2-40B4-BE49-F238E27FC236}">
              <a16:creationId xmlns:a16="http://schemas.microsoft.com/office/drawing/2014/main" id="{55E0CEFE-C631-4A86-BAE9-9DE1D04EC8B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17" name="Rectangle 11">
          <a:extLst>
            <a:ext uri="{FF2B5EF4-FFF2-40B4-BE49-F238E27FC236}">
              <a16:creationId xmlns:a16="http://schemas.microsoft.com/office/drawing/2014/main" id="{6CBC4DDA-7552-48B0-AA22-00C90D42CD5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18" name="Rectangle 1117">
          <a:extLst>
            <a:ext uri="{FF2B5EF4-FFF2-40B4-BE49-F238E27FC236}">
              <a16:creationId xmlns:a16="http://schemas.microsoft.com/office/drawing/2014/main" id="{2C344C63-37DF-4E8E-8DE9-855B6CED83C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19" name="Rectangle 11">
          <a:extLst>
            <a:ext uri="{FF2B5EF4-FFF2-40B4-BE49-F238E27FC236}">
              <a16:creationId xmlns:a16="http://schemas.microsoft.com/office/drawing/2014/main" id="{ECA08100-5197-46A1-9FBA-1D71309305F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20" name="Rectangle 1119">
          <a:extLst>
            <a:ext uri="{FF2B5EF4-FFF2-40B4-BE49-F238E27FC236}">
              <a16:creationId xmlns:a16="http://schemas.microsoft.com/office/drawing/2014/main" id="{7B6C652E-ED4B-4785-992B-9D0E4D2D5FC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21" name="Rectangle 11">
          <a:extLst>
            <a:ext uri="{FF2B5EF4-FFF2-40B4-BE49-F238E27FC236}">
              <a16:creationId xmlns:a16="http://schemas.microsoft.com/office/drawing/2014/main" id="{1C4F086F-8A9B-40F0-95F8-1DA9B1B1412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22" name="Rectangle 1121">
          <a:extLst>
            <a:ext uri="{FF2B5EF4-FFF2-40B4-BE49-F238E27FC236}">
              <a16:creationId xmlns:a16="http://schemas.microsoft.com/office/drawing/2014/main" id="{EDA846D1-4FBC-4383-B02B-5E05619D877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23" name="Rectangle 11">
          <a:extLst>
            <a:ext uri="{FF2B5EF4-FFF2-40B4-BE49-F238E27FC236}">
              <a16:creationId xmlns:a16="http://schemas.microsoft.com/office/drawing/2014/main" id="{2DFD7285-F45D-4F2C-8AD2-82ECC08DE93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24" name="Rectangle 1123">
          <a:extLst>
            <a:ext uri="{FF2B5EF4-FFF2-40B4-BE49-F238E27FC236}">
              <a16:creationId xmlns:a16="http://schemas.microsoft.com/office/drawing/2014/main" id="{CF5CEE3A-CB40-408D-8842-FBBE3092B35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25" name="Rectangle 1124">
          <a:extLst>
            <a:ext uri="{FF2B5EF4-FFF2-40B4-BE49-F238E27FC236}">
              <a16:creationId xmlns:a16="http://schemas.microsoft.com/office/drawing/2014/main" id="{91133F5E-0AA1-4DC5-8167-D438AEC7E0F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26" name="Rectangle 1125">
          <a:extLst>
            <a:ext uri="{FF2B5EF4-FFF2-40B4-BE49-F238E27FC236}">
              <a16:creationId xmlns:a16="http://schemas.microsoft.com/office/drawing/2014/main" id="{6CC3BB31-6EC9-4406-AB30-FE3747E7D00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27" name="Rectangle 11">
          <a:extLst>
            <a:ext uri="{FF2B5EF4-FFF2-40B4-BE49-F238E27FC236}">
              <a16:creationId xmlns:a16="http://schemas.microsoft.com/office/drawing/2014/main" id="{EA441E33-31A4-42D9-B92B-36F190C2B20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28" name="Rectangle 1127">
          <a:extLst>
            <a:ext uri="{FF2B5EF4-FFF2-40B4-BE49-F238E27FC236}">
              <a16:creationId xmlns:a16="http://schemas.microsoft.com/office/drawing/2014/main" id="{5FD3A6B1-1D32-4CDD-A5C4-07FCF514C64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29" name="Rectangle 11">
          <a:extLst>
            <a:ext uri="{FF2B5EF4-FFF2-40B4-BE49-F238E27FC236}">
              <a16:creationId xmlns:a16="http://schemas.microsoft.com/office/drawing/2014/main" id="{2233EA51-6EC1-4670-9ADC-086BC4C6D9B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30" name="Rectangle 1129">
          <a:extLst>
            <a:ext uri="{FF2B5EF4-FFF2-40B4-BE49-F238E27FC236}">
              <a16:creationId xmlns:a16="http://schemas.microsoft.com/office/drawing/2014/main" id="{B3E8D9D2-773C-4577-ABDD-50E5F3BE80E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31" name="Rectangle 11">
          <a:extLst>
            <a:ext uri="{FF2B5EF4-FFF2-40B4-BE49-F238E27FC236}">
              <a16:creationId xmlns:a16="http://schemas.microsoft.com/office/drawing/2014/main" id="{2DDB6C6E-90A0-4F4D-89FB-72EADC288B1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32" name="Rectangle 1131">
          <a:extLst>
            <a:ext uri="{FF2B5EF4-FFF2-40B4-BE49-F238E27FC236}">
              <a16:creationId xmlns:a16="http://schemas.microsoft.com/office/drawing/2014/main" id="{3A38B529-A869-41F0-AFBA-B327B3B07B7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33" name="Rectangle 11">
          <a:extLst>
            <a:ext uri="{FF2B5EF4-FFF2-40B4-BE49-F238E27FC236}">
              <a16:creationId xmlns:a16="http://schemas.microsoft.com/office/drawing/2014/main" id="{4897ED3F-A510-4854-8DD0-21DFE86BB08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34" name="Rectangle 1133">
          <a:extLst>
            <a:ext uri="{FF2B5EF4-FFF2-40B4-BE49-F238E27FC236}">
              <a16:creationId xmlns:a16="http://schemas.microsoft.com/office/drawing/2014/main" id="{A8696DDA-C38D-4823-A21F-74A3AC8DFA9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35" name="Rectangle 11">
          <a:extLst>
            <a:ext uri="{FF2B5EF4-FFF2-40B4-BE49-F238E27FC236}">
              <a16:creationId xmlns:a16="http://schemas.microsoft.com/office/drawing/2014/main" id="{87B0831F-F15E-49B3-AF76-3FEEC3419BF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36" name="Rectangle 1135">
          <a:extLst>
            <a:ext uri="{FF2B5EF4-FFF2-40B4-BE49-F238E27FC236}">
              <a16:creationId xmlns:a16="http://schemas.microsoft.com/office/drawing/2014/main" id="{FD9C9DE4-78AB-4F6D-87D4-D6EBFA14EFE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37" name="Rectangle 1136">
          <a:extLst>
            <a:ext uri="{FF2B5EF4-FFF2-40B4-BE49-F238E27FC236}">
              <a16:creationId xmlns:a16="http://schemas.microsoft.com/office/drawing/2014/main" id="{C0445874-9CE5-4F2B-973C-134CFD5933C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38" name="Rectangle 1137">
          <a:extLst>
            <a:ext uri="{FF2B5EF4-FFF2-40B4-BE49-F238E27FC236}">
              <a16:creationId xmlns:a16="http://schemas.microsoft.com/office/drawing/2014/main" id="{343AE9F2-1D73-479F-BE79-773D4A69474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39" name="Rectangle 11">
          <a:extLst>
            <a:ext uri="{FF2B5EF4-FFF2-40B4-BE49-F238E27FC236}">
              <a16:creationId xmlns:a16="http://schemas.microsoft.com/office/drawing/2014/main" id="{00BFF5C6-1FF5-45F8-8288-8231841E8C4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40" name="Rectangle 1139">
          <a:extLst>
            <a:ext uri="{FF2B5EF4-FFF2-40B4-BE49-F238E27FC236}">
              <a16:creationId xmlns:a16="http://schemas.microsoft.com/office/drawing/2014/main" id="{06BDC873-DE02-4D65-B392-ECB01FE268C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41" name="Rectangle 11">
          <a:extLst>
            <a:ext uri="{FF2B5EF4-FFF2-40B4-BE49-F238E27FC236}">
              <a16:creationId xmlns:a16="http://schemas.microsoft.com/office/drawing/2014/main" id="{F7CBD980-48F4-4666-A333-D55927AA01F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42" name="Rectangle 1141">
          <a:extLst>
            <a:ext uri="{FF2B5EF4-FFF2-40B4-BE49-F238E27FC236}">
              <a16:creationId xmlns:a16="http://schemas.microsoft.com/office/drawing/2014/main" id="{70A59565-11FC-44B7-93FA-1BD4F647A91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43" name="Rectangle 11">
          <a:extLst>
            <a:ext uri="{FF2B5EF4-FFF2-40B4-BE49-F238E27FC236}">
              <a16:creationId xmlns:a16="http://schemas.microsoft.com/office/drawing/2014/main" id="{DF8C18E0-6672-44A0-AFE7-7FC2A874F1C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44" name="Rectangle 1143">
          <a:extLst>
            <a:ext uri="{FF2B5EF4-FFF2-40B4-BE49-F238E27FC236}">
              <a16:creationId xmlns:a16="http://schemas.microsoft.com/office/drawing/2014/main" id="{9989B713-5FF0-44BA-B15E-4CB73E2E90E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45" name="Rectangle 11">
          <a:extLst>
            <a:ext uri="{FF2B5EF4-FFF2-40B4-BE49-F238E27FC236}">
              <a16:creationId xmlns:a16="http://schemas.microsoft.com/office/drawing/2014/main" id="{AB75F093-DBC3-4E99-AE32-4A7FDE87517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46" name="Rectangle 1145">
          <a:extLst>
            <a:ext uri="{FF2B5EF4-FFF2-40B4-BE49-F238E27FC236}">
              <a16:creationId xmlns:a16="http://schemas.microsoft.com/office/drawing/2014/main" id="{4E2AE601-17E5-4A82-8828-273E2311084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47" name="Rectangle 11">
          <a:extLst>
            <a:ext uri="{FF2B5EF4-FFF2-40B4-BE49-F238E27FC236}">
              <a16:creationId xmlns:a16="http://schemas.microsoft.com/office/drawing/2014/main" id="{36FD805A-74A6-44AF-A376-2B0F38B855C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48" name="Rectangle 1147">
          <a:extLst>
            <a:ext uri="{FF2B5EF4-FFF2-40B4-BE49-F238E27FC236}">
              <a16:creationId xmlns:a16="http://schemas.microsoft.com/office/drawing/2014/main" id="{0B2796E9-8048-44A0-8F38-3394B1D9438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49" name="Rectangle 1148">
          <a:extLst>
            <a:ext uri="{FF2B5EF4-FFF2-40B4-BE49-F238E27FC236}">
              <a16:creationId xmlns:a16="http://schemas.microsoft.com/office/drawing/2014/main" id="{FC4FB7FB-BF25-4F07-9DDD-C4ECDA0EA57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50" name="Rectangle 1149">
          <a:extLst>
            <a:ext uri="{FF2B5EF4-FFF2-40B4-BE49-F238E27FC236}">
              <a16:creationId xmlns:a16="http://schemas.microsoft.com/office/drawing/2014/main" id="{EC8898F5-97DD-4A06-9D95-E5EE9D85F98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51" name="Rectangle 11">
          <a:extLst>
            <a:ext uri="{FF2B5EF4-FFF2-40B4-BE49-F238E27FC236}">
              <a16:creationId xmlns:a16="http://schemas.microsoft.com/office/drawing/2014/main" id="{0CDD89C9-4785-4D4F-8C47-20A01D24DC0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52" name="Rectangle 1151">
          <a:extLst>
            <a:ext uri="{FF2B5EF4-FFF2-40B4-BE49-F238E27FC236}">
              <a16:creationId xmlns:a16="http://schemas.microsoft.com/office/drawing/2014/main" id="{CDF88A95-0D60-4D44-AE31-29EE5DD5D0E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53" name="Rectangle 11">
          <a:extLst>
            <a:ext uri="{FF2B5EF4-FFF2-40B4-BE49-F238E27FC236}">
              <a16:creationId xmlns:a16="http://schemas.microsoft.com/office/drawing/2014/main" id="{EC4D1107-0142-4011-8936-49A14D2DB47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54" name="Rectangle 1153">
          <a:extLst>
            <a:ext uri="{FF2B5EF4-FFF2-40B4-BE49-F238E27FC236}">
              <a16:creationId xmlns:a16="http://schemas.microsoft.com/office/drawing/2014/main" id="{4B827667-DB77-4871-8865-2D91EC68891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55" name="Rectangle 11">
          <a:extLst>
            <a:ext uri="{FF2B5EF4-FFF2-40B4-BE49-F238E27FC236}">
              <a16:creationId xmlns:a16="http://schemas.microsoft.com/office/drawing/2014/main" id="{C4AE6AA9-AABE-47FD-9CA6-533F9C14925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56" name="Rectangle 1155">
          <a:extLst>
            <a:ext uri="{FF2B5EF4-FFF2-40B4-BE49-F238E27FC236}">
              <a16:creationId xmlns:a16="http://schemas.microsoft.com/office/drawing/2014/main" id="{36589934-FCC5-475A-B668-4199637E02F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57" name="Rectangle 11">
          <a:extLst>
            <a:ext uri="{FF2B5EF4-FFF2-40B4-BE49-F238E27FC236}">
              <a16:creationId xmlns:a16="http://schemas.microsoft.com/office/drawing/2014/main" id="{E7A180CD-6380-4220-94B1-3F907A7EDC6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58" name="Rectangle 1157">
          <a:extLst>
            <a:ext uri="{FF2B5EF4-FFF2-40B4-BE49-F238E27FC236}">
              <a16:creationId xmlns:a16="http://schemas.microsoft.com/office/drawing/2014/main" id="{9531FC05-592D-4B05-BB2D-81E39BE4DCB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59" name="Rectangle 11">
          <a:extLst>
            <a:ext uri="{FF2B5EF4-FFF2-40B4-BE49-F238E27FC236}">
              <a16:creationId xmlns:a16="http://schemas.microsoft.com/office/drawing/2014/main" id="{6659F77D-1E20-4B2A-944E-A2B8A9F1952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60" name="Rectangle 1159">
          <a:extLst>
            <a:ext uri="{FF2B5EF4-FFF2-40B4-BE49-F238E27FC236}">
              <a16:creationId xmlns:a16="http://schemas.microsoft.com/office/drawing/2014/main" id="{9BF184A9-A561-4E47-BDDF-E34E4143530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61" name="Rectangle 1160">
          <a:extLst>
            <a:ext uri="{FF2B5EF4-FFF2-40B4-BE49-F238E27FC236}">
              <a16:creationId xmlns:a16="http://schemas.microsoft.com/office/drawing/2014/main" id="{B5F50509-CCE7-43AF-8D31-33B51C2A6C2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62" name="Rectangle 1161">
          <a:extLst>
            <a:ext uri="{FF2B5EF4-FFF2-40B4-BE49-F238E27FC236}">
              <a16:creationId xmlns:a16="http://schemas.microsoft.com/office/drawing/2014/main" id="{FE8E38B3-5502-4322-8C73-E86FEE5EC3E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63" name="Rectangle 11">
          <a:extLst>
            <a:ext uri="{FF2B5EF4-FFF2-40B4-BE49-F238E27FC236}">
              <a16:creationId xmlns:a16="http://schemas.microsoft.com/office/drawing/2014/main" id="{664A074A-13B3-4030-9226-7A5AA6C6E12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64" name="Rectangle 1163">
          <a:extLst>
            <a:ext uri="{FF2B5EF4-FFF2-40B4-BE49-F238E27FC236}">
              <a16:creationId xmlns:a16="http://schemas.microsoft.com/office/drawing/2014/main" id="{8F42D322-F8A8-4627-BF86-ADB64C8A10D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65" name="Rectangle 11">
          <a:extLst>
            <a:ext uri="{FF2B5EF4-FFF2-40B4-BE49-F238E27FC236}">
              <a16:creationId xmlns:a16="http://schemas.microsoft.com/office/drawing/2014/main" id="{F4F76A85-AE60-4F0D-A946-5DC7E2C9355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66" name="Rectangle 1165">
          <a:extLst>
            <a:ext uri="{FF2B5EF4-FFF2-40B4-BE49-F238E27FC236}">
              <a16:creationId xmlns:a16="http://schemas.microsoft.com/office/drawing/2014/main" id="{BAB4CF7B-A968-4475-8D90-F0E3611E51F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67" name="Rectangle 11">
          <a:extLst>
            <a:ext uri="{FF2B5EF4-FFF2-40B4-BE49-F238E27FC236}">
              <a16:creationId xmlns:a16="http://schemas.microsoft.com/office/drawing/2014/main" id="{1003E806-98E0-43FD-B0AB-B4BD99B356C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68" name="Rectangle 1167">
          <a:extLst>
            <a:ext uri="{FF2B5EF4-FFF2-40B4-BE49-F238E27FC236}">
              <a16:creationId xmlns:a16="http://schemas.microsoft.com/office/drawing/2014/main" id="{DB94D888-A936-48C5-8D99-1DDD54679B8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69" name="Rectangle 11">
          <a:extLst>
            <a:ext uri="{FF2B5EF4-FFF2-40B4-BE49-F238E27FC236}">
              <a16:creationId xmlns:a16="http://schemas.microsoft.com/office/drawing/2014/main" id="{EA6749EB-A898-4544-BA75-CFE36239D29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70" name="Rectangle 1169">
          <a:extLst>
            <a:ext uri="{FF2B5EF4-FFF2-40B4-BE49-F238E27FC236}">
              <a16:creationId xmlns:a16="http://schemas.microsoft.com/office/drawing/2014/main" id="{50D49409-37CA-4CB5-BF42-F8DE63CB77E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71" name="Rectangle 11">
          <a:extLst>
            <a:ext uri="{FF2B5EF4-FFF2-40B4-BE49-F238E27FC236}">
              <a16:creationId xmlns:a16="http://schemas.microsoft.com/office/drawing/2014/main" id="{23EE9948-EAC0-4EE0-B0F6-37891C7F07C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72" name="Rectangle 1171">
          <a:extLst>
            <a:ext uri="{FF2B5EF4-FFF2-40B4-BE49-F238E27FC236}">
              <a16:creationId xmlns:a16="http://schemas.microsoft.com/office/drawing/2014/main" id="{9950238D-9EBC-4542-A981-D853D61C403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73" name="Rectangle 1172">
          <a:extLst>
            <a:ext uri="{FF2B5EF4-FFF2-40B4-BE49-F238E27FC236}">
              <a16:creationId xmlns:a16="http://schemas.microsoft.com/office/drawing/2014/main" id="{ADFC6468-234A-494A-8C52-6C69B359CC3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74" name="Rectangle 1173">
          <a:extLst>
            <a:ext uri="{FF2B5EF4-FFF2-40B4-BE49-F238E27FC236}">
              <a16:creationId xmlns:a16="http://schemas.microsoft.com/office/drawing/2014/main" id="{4382FE4F-E773-4C76-AF89-55EFD627B44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75" name="Rectangle 11">
          <a:extLst>
            <a:ext uri="{FF2B5EF4-FFF2-40B4-BE49-F238E27FC236}">
              <a16:creationId xmlns:a16="http://schemas.microsoft.com/office/drawing/2014/main" id="{93E70FF7-87D4-4F12-9C7F-E7243129E84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76" name="Rectangle 1175">
          <a:extLst>
            <a:ext uri="{FF2B5EF4-FFF2-40B4-BE49-F238E27FC236}">
              <a16:creationId xmlns:a16="http://schemas.microsoft.com/office/drawing/2014/main" id="{77A3AE50-0495-4142-8FC5-E9CC0A79F2E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77" name="Rectangle 11">
          <a:extLst>
            <a:ext uri="{FF2B5EF4-FFF2-40B4-BE49-F238E27FC236}">
              <a16:creationId xmlns:a16="http://schemas.microsoft.com/office/drawing/2014/main" id="{B0E440E2-C185-479A-9C9B-7CC7747CE6B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78" name="Rectangle 1177">
          <a:extLst>
            <a:ext uri="{FF2B5EF4-FFF2-40B4-BE49-F238E27FC236}">
              <a16:creationId xmlns:a16="http://schemas.microsoft.com/office/drawing/2014/main" id="{D5E0F9CC-F1C5-4C84-A0E5-0117D58F820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79" name="Rectangle 11">
          <a:extLst>
            <a:ext uri="{FF2B5EF4-FFF2-40B4-BE49-F238E27FC236}">
              <a16:creationId xmlns:a16="http://schemas.microsoft.com/office/drawing/2014/main" id="{0FCEAD41-0B11-48A6-B1B2-48DCB201D10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80" name="Rectangle 1179">
          <a:extLst>
            <a:ext uri="{FF2B5EF4-FFF2-40B4-BE49-F238E27FC236}">
              <a16:creationId xmlns:a16="http://schemas.microsoft.com/office/drawing/2014/main" id="{5C7D6C2F-1BBF-4C25-9F78-32F43204642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81" name="Rectangle 11">
          <a:extLst>
            <a:ext uri="{FF2B5EF4-FFF2-40B4-BE49-F238E27FC236}">
              <a16:creationId xmlns:a16="http://schemas.microsoft.com/office/drawing/2014/main" id="{8B7DFD93-3BBC-424D-90E4-559E5FCCF01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82" name="Rectangle 1181">
          <a:extLst>
            <a:ext uri="{FF2B5EF4-FFF2-40B4-BE49-F238E27FC236}">
              <a16:creationId xmlns:a16="http://schemas.microsoft.com/office/drawing/2014/main" id="{36635402-51CF-46DB-80BB-95D667C3164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83" name="Rectangle 11">
          <a:extLst>
            <a:ext uri="{FF2B5EF4-FFF2-40B4-BE49-F238E27FC236}">
              <a16:creationId xmlns:a16="http://schemas.microsoft.com/office/drawing/2014/main" id="{7CD63609-1B3A-4A27-A5B4-72CBA3CDF5D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84" name="Rectangle 1183">
          <a:extLst>
            <a:ext uri="{FF2B5EF4-FFF2-40B4-BE49-F238E27FC236}">
              <a16:creationId xmlns:a16="http://schemas.microsoft.com/office/drawing/2014/main" id="{D1635767-EC76-4E16-B28F-7C171343E6A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85" name="Rectangle 1184">
          <a:extLst>
            <a:ext uri="{FF2B5EF4-FFF2-40B4-BE49-F238E27FC236}">
              <a16:creationId xmlns:a16="http://schemas.microsoft.com/office/drawing/2014/main" id="{4C97F54F-95F0-430A-8272-A1B9B59535D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86" name="Rectangle 1185">
          <a:extLst>
            <a:ext uri="{FF2B5EF4-FFF2-40B4-BE49-F238E27FC236}">
              <a16:creationId xmlns:a16="http://schemas.microsoft.com/office/drawing/2014/main" id="{54B2FB20-B05C-4F02-9E75-E72F24BD1F0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87" name="Rectangle 11">
          <a:extLst>
            <a:ext uri="{FF2B5EF4-FFF2-40B4-BE49-F238E27FC236}">
              <a16:creationId xmlns:a16="http://schemas.microsoft.com/office/drawing/2014/main" id="{E918525C-0B66-46F5-BCA6-0EEC4A5B458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88" name="Rectangle 1187">
          <a:extLst>
            <a:ext uri="{FF2B5EF4-FFF2-40B4-BE49-F238E27FC236}">
              <a16:creationId xmlns:a16="http://schemas.microsoft.com/office/drawing/2014/main" id="{8F0DA814-E93F-4780-AC98-159185ECDD2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89" name="Rectangle 11">
          <a:extLst>
            <a:ext uri="{FF2B5EF4-FFF2-40B4-BE49-F238E27FC236}">
              <a16:creationId xmlns:a16="http://schemas.microsoft.com/office/drawing/2014/main" id="{57438756-F4C6-4C1C-949B-33C9FC5CD34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90" name="Rectangle 1189">
          <a:extLst>
            <a:ext uri="{FF2B5EF4-FFF2-40B4-BE49-F238E27FC236}">
              <a16:creationId xmlns:a16="http://schemas.microsoft.com/office/drawing/2014/main" id="{27F734AC-D453-4C4F-B73E-537D4EE8CC1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91" name="Rectangle 11">
          <a:extLst>
            <a:ext uri="{FF2B5EF4-FFF2-40B4-BE49-F238E27FC236}">
              <a16:creationId xmlns:a16="http://schemas.microsoft.com/office/drawing/2014/main" id="{8314B9AA-4004-4913-87C1-BAD888C8766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92" name="Rectangle 1191">
          <a:extLst>
            <a:ext uri="{FF2B5EF4-FFF2-40B4-BE49-F238E27FC236}">
              <a16:creationId xmlns:a16="http://schemas.microsoft.com/office/drawing/2014/main" id="{3D074673-F543-4BB6-A720-AD42BF73826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93" name="Rectangle 11">
          <a:extLst>
            <a:ext uri="{FF2B5EF4-FFF2-40B4-BE49-F238E27FC236}">
              <a16:creationId xmlns:a16="http://schemas.microsoft.com/office/drawing/2014/main" id="{8CB0A309-CB7E-4494-A31F-346ED01B091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94" name="Rectangle 1193">
          <a:extLst>
            <a:ext uri="{FF2B5EF4-FFF2-40B4-BE49-F238E27FC236}">
              <a16:creationId xmlns:a16="http://schemas.microsoft.com/office/drawing/2014/main" id="{9C719877-1BE3-4B85-AFA1-5BA8BA6D3FC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95" name="Rectangle 11">
          <a:extLst>
            <a:ext uri="{FF2B5EF4-FFF2-40B4-BE49-F238E27FC236}">
              <a16:creationId xmlns:a16="http://schemas.microsoft.com/office/drawing/2014/main" id="{27F69630-5407-4E90-A15C-17B151FF9EC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96" name="Rectangle 1195">
          <a:extLst>
            <a:ext uri="{FF2B5EF4-FFF2-40B4-BE49-F238E27FC236}">
              <a16:creationId xmlns:a16="http://schemas.microsoft.com/office/drawing/2014/main" id="{5E5582E8-29ED-4470-91B3-85585984182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97" name="Rectangle 1196">
          <a:extLst>
            <a:ext uri="{FF2B5EF4-FFF2-40B4-BE49-F238E27FC236}">
              <a16:creationId xmlns:a16="http://schemas.microsoft.com/office/drawing/2014/main" id="{00B80CBE-D2B1-47DE-95A9-30556F16A08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98" name="Rectangle 1197">
          <a:extLst>
            <a:ext uri="{FF2B5EF4-FFF2-40B4-BE49-F238E27FC236}">
              <a16:creationId xmlns:a16="http://schemas.microsoft.com/office/drawing/2014/main" id="{0BED8C38-12C4-4AF9-8530-508D7795E03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99" name="Rectangle 11">
          <a:extLst>
            <a:ext uri="{FF2B5EF4-FFF2-40B4-BE49-F238E27FC236}">
              <a16:creationId xmlns:a16="http://schemas.microsoft.com/office/drawing/2014/main" id="{3F53AAC7-C955-48E7-8DAD-EBD88A3363E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00" name="Rectangle 1199">
          <a:extLst>
            <a:ext uri="{FF2B5EF4-FFF2-40B4-BE49-F238E27FC236}">
              <a16:creationId xmlns:a16="http://schemas.microsoft.com/office/drawing/2014/main" id="{801B39D6-B5FF-4E31-8E39-A83A10077D5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01" name="Rectangle 11">
          <a:extLst>
            <a:ext uri="{FF2B5EF4-FFF2-40B4-BE49-F238E27FC236}">
              <a16:creationId xmlns:a16="http://schemas.microsoft.com/office/drawing/2014/main" id="{9B3AC7B1-785F-4997-B969-5867FDBAC63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02" name="Rectangle 1201">
          <a:extLst>
            <a:ext uri="{FF2B5EF4-FFF2-40B4-BE49-F238E27FC236}">
              <a16:creationId xmlns:a16="http://schemas.microsoft.com/office/drawing/2014/main" id="{2CBC2198-212C-4F26-BBCE-005679FF7AD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03" name="Rectangle 11">
          <a:extLst>
            <a:ext uri="{FF2B5EF4-FFF2-40B4-BE49-F238E27FC236}">
              <a16:creationId xmlns:a16="http://schemas.microsoft.com/office/drawing/2014/main" id="{BC80E5F3-6131-4CAD-AF0B-16686F09759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04" name="Rectangle 1203">
          <a:extLst>
            <a:ext uri="{FF2B5EF4-FFF2-40B4-BE49-F238E27FC236}">
              <a16:creationId xmlns:a16="http://schemas.microsoft.com/office/drawing/2014/main" id="{2E2260ED-814D-4D87-A000-5E1EFEF4CF6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05" name="Rectangle 11">
          <a:extLst>
            <a:ext uri="{FF2B5EF4-FFF2-40B4-BE49-F238E27FC236}">
              <a16:creationId xmlns:a16="http://schemas.microsoft.com/office/drawing/2014/main" id="{280D8DD0-0ADF-43CB-966C-A212382F5AE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06" name="Rectangle 1205">
          <a:extLst>
            <a:ext uri="{FF2B5EF4-FFF2-40B4-BE49-F238E27FC236}">
              <a16:creationId xmlns:a16="http://schemas.microsoft.com/office/drawing/2014/main" id="{30B83B45-09C2-4E8D-BB15-BF2E7D4215E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07" name="Rectangle 11">
          <a:extLst>
            <a:ext uri="{FF2B5EF4-FFF2-40B4-BE49-F238E27FC236}">
              <a16:creationId xmlns:a16="http://schemas.microsoft.com/office/drawing/2014/main" id="{24FCF5EE-229E-4A36-85C7-E28DBCA5388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08" name="Rectangle 1207">
          <a:extLst>
            <a:ext uri="{FF2B5EF4-FFF2-40B4-BE49-F238E27FC236}">
              <a16:creationId xmlns:a16="http://schemas.microsoft.com/office/drawing/2014/main" id="{DAEEF0AB-239F-462E-B026-8DF75EE5271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09" name="Rectangle 1208">
          <a:extLst>
            <a:ext uri="{FF2B5EF4-FFF2-40B4-BE49-F238E27FC236}">
              <a16:creationId xmlns:a16="http://schemas.microsoft.com/office/drawing/2014/main" id="{1BFD1F8A-27EC-4B37-A01B-2CB0FDE300A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10" name="Rectangle 1209">
          <a:extLst>
            <a:ext uri="{FF2B5EF4-FFF2-40B4-BE49-F238E27FC236}">
              <a16:creationId xmlns:a16="http://schemas.microsoft.com/office/drawing/2014/main" id="{58BCA177-54F9-4B29-8B97-03817133037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11" name="Rectangle 11">
          <a:extLst>
            <a:ext uri="{FF2B5EF4-FFF2-40B4-BE49-F238E27FC236}">
              <a16:creationId xmlns:a16="http://schemas.microsoft.com/office/drawing/2014/main" id="{4321B291-60D8-410D-AC46-1D1BE386FBD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12" name="Rectangle 1211">
          <a:extLst>
            <a:ext uri="{FF2B5EF4-FFF2-40B4-BE49-F238E27FC236}">
              <a16:creationId xmlns:a16="http://schemas.microsoft.com/office/drawing/2014/main" id="{DC61ABEB-7B38-420F-9B86-3C0CB3466F4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13" name="Rectangle 11">
          <a:extLst>
            <a:ext uri="{FF2B5EF4-FFF2-40B4-BE49-F238E27FC236}">
              <a16:creationId xmlns:a16="http://schemas.microsoft.com/office/drawing/2014/main" id="{322A80EF-7643-481F-88F7-32C4E074595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14" name="Rectangle 1213">
          <a:extLst>
            <a:ext uri="{FF2B5EF4-FFF2-40B4-BE49-F238E27FC236}">
              <a16:creationId xmlns:a16="http://schemas.microsoft.com/office/drawing/2014/main" id="{28F0D860-64A4-45F2-A8DA-D44FAA08357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15" name="Rectangle 11">
          <a:extLst>
            <a:ext uri="{FF2B5EF4-FFF2-40B4-BE49-F238E27FC236}">
              <a16:creationId xmlns:a16="http://schemas.microsoft.com/office/drawing/2014/main" id="{6A03DC8A-9196-4160-965E-830E57EB7F3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16" name="Rectangle 1215">
          <a:extLst>
            <a:ext uri="{FF2B5EF4-FFF2-40B4-BE49-F238E27FC236}">
              <a16:creationId xmlns:a16="http://schemas.microsoft.com/office/drawing/2014/main" id="{DC5A8CF2-31D2-4F7F-880A-53EF2E6555C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17" name="Rectangle 11">
          <a:extLst>
            <a:ext uri="{FF2B5EF4-FFF2-40B4-BE49-F238E27FC236}">
              <a16:creationId xmlns:a16="http://schemas.microsoft.com/office/drawing/2014/main" id="{5B5A616E-791C-4660-91E3-04C0B51F62E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18" name="Rectangle 1217">
          <a:extLst>
            <a:ext uri="{FF2B5EF4-FFF2-40B4-BE49-F238E27FC236}">
              <a16:creationId xmlns:a16="http://schemas.microsoft.com/office/drawing/2014/main" id="{B362FD60-760B-4D6F-887D-C62F3DF6A0A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19" name="Rectangle 11">
          <a:extLst>
            <a:ext uri="{FF2B5EF4-FFF2-40B4-BE49-F238E27FC236}">
              <a16:creationId xmlns:a16="http://schemas.microsoft.com/office/drawing/2014/main" id="{561A6EA1-E6C1-4AAA-AA23-FCDC9D62B43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20" name="Rectangle 1219">
          <a:extLst>
            <a:ext uri="{FF2B5EF4-FFF2-40B4-BE49-F238E27FC236}">
              <a16:creationId xmlns:a16="http://schemas.microsoft.com/office/drawing/2014/main" id="{CB86D804-CF0A-4984-86BC-AFCB2BDC04B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21" name="Rectangle 1220">
          <a:extLst>
            <a:ext uri="{FF2B5EF4-FFF2-40B4-BE49-F238E27FC236}">
              <a16:creationId xmlns:a16="http://schemas.microsoft.com/office/drawing/2014/main" id="{94AF8994-7B3A-43CE-855B-311EC8C2C03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22" name="Rectangle 1221">
          <a:extLst>
            <a:ext uri="{FF2B5EF4-FFF2-40B4-BE49-F238E27FC236}">
              <a16:creationId xmlns:a16="http://schemas.microsoft.com/office/drawing/2014/main" id="{3552FFA4-4F73-4CB5-874D-028D6EAF550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23" name="Rectangle 11">
          <a:extLst>
            <a:ext uri="{FF2B5EF4-FFF2-40B4-BE49-F238E27FC236}">
              <a16:creationId xmlns:a16="http://schemas.microsoft.com/office/drawing/2014/main" id="{91C79BA8-BCC2-4D1E-AA37-7A7F2B1FCBC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24" name="Rectangle 1223">
          <a:extLst>
            <a:ext uri="{FF2B5EF4-FFF2-40B4-BE49-F238E27FC236}">
              <a16:creationId xmlns:a16="http://schemas.microsoft.com/office/drawing/2014/main" id="{6883D4F0-B28B-4BA6-9278-CDC5F14C01E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25" name="Rectangle 11">
          <a:extLst>
            <a:ext uri="{FF2B5EF4-FFF2-40B4-BE49-F238E27FC236}">
              <a16:creationId xmlns:a16="http://schemas.microsoft.com/office/drawing/2014/main" id="{D4618868-3A00-442F-8E83-1C57B0EE59C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26" name="Rectangle 1225">
          <a:extLst>
            <a:ext uri="{FF2B5EF4-FFF2-40B4-BE49-F238E27FC236}">
              <a16:creationId xmlns:a16="http://schemas.microsoft.com/office/drawing/2014/main" id="{A715416F-E01A-435B-B2FA-43DFFB59DB9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27" name="Rectangle 11">
          <a:extLst>
            <a:ext uri="{FF2B5EF4-FFF2-40B4-BE49-F238E27FC236}">
              <a16:creationId xmlns:a16="http://schemas.microsoft.com/office/drawing/2014/main" id="{E74EADD3-B8D9-4CBC-AF85-321204A7764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28" name="Rectangle 1227">
          <a:extLst>
            <a:ext uri="{FF2B5EF4-FFF2-40B4-BE49-F238E27FC236}">
              <a16:creationId xmlns:a16="http://schemas.microsoft.com/office/drawing/2014/main" id="{E5852DE1-D3C8-4C99-A512-489524346C3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29" name="Rectangle 11">
          <a:extLst>
            <a:ext uri="{FF2B5EF4-FFF2-40B4-BE49-F238E27FC236}">
              <a16:creationId xmlns:a16="http://schemas.microsoft.com/office/drawing/2014/main" id="{F63252D0-F312-4571-8E9B-53379043B49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30" name="Rectangle 1229">
          <a:extLst>
            <a:ext uri="{FF2B5EF4-FFF2-40B4-BE49-F238E27FC236}">
              <a16:creationId xmlns:a16="http://schemas.microsoft.com/office/drawing/2014/main" id="{5CD72F64-90AF-4FB4-8A1C-BA78A7ACE0B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31" name="Rectangle 11">
          <a:extLst>
            <a:ext uri="{FF2B5EF4-FFF2-40B4-BE49-F238E27FC236}">
              <a16:creationId xmlns:a16="http://schemas.microsoft.com/office/drawing/2014/main" id="{62459FAB-4FD1-4F2D-BCB0-7CF5893A810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32" name="Rectangle 1231">
          <a:extLst>
            <a:ext uri="{FF2B5EF4-FFF2-40B4-BE49-F238E27FC236}">
              <a16:creationId xmlns:a16="http://schemas.microsoft.com/office/drawing/2014/main" id="{D49A91D9-B46F-4821-B940-B144861F85A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33" name="Rectangle 1232">
          <a:extLst>
            <a:ext uri="{FF2B5EF4-FFF2-40B4-BE49-F238E27FC236}">
              <a16:creationId xmlns:a16="http://schemas.microsoft.com/office/drawing/2014/main" id="{F9E92A58-B2C9-454C-8D1B-96E0A40D1E5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34" name="Rectangle 1233">
          <a:extLst>
            <a:ext uri="{FF2B5EF4-FFF2-40B4-BE49-F238E27FC236}">
              <a16:creationId xmlns:a16="http://schemas.microsoft.com/office/drawing/2014/main" id="{48486DBA-81FE-48CA-AD25-759E3DB371C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35" name="Rectangle 11">
          <a:extLst>
            <a:ext uri="{FF2B5EF4-FFF2-40B4-BE49-F238E27FC236}">
              <a16:creationId xmlns:a16="http://schemas.microsoft.com/office/drawing/2014/main" id="{3D53D75D-E9C3-44E7-99CE-EF2F128B702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36" name="Rectangle 1235">
          <a:extLst>
            <a:ext uri="{FF2B5EF4-FFF2-40B4-BE49-F238E27FC236}">
              <a16:creationId xmlns:a16="http://schemas.microsoft.com/office/drawing/2014/main" id="{EF5B402C-F61E-493C-BB4F-1F852216D90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37" name="Rectangle 11">
          <a:extLst>
            <a:ext uri="{FF2B5EF4-FFF2-40B4-BE49-F238E27FC236}">
              <a16:creationId xmlns:a16="http://schemas.microsoft.com/office/drawing/2014/main" id="{B9F27D7C-22B0-4ACB-94E7-4585F0F4620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38" name="Rectangle 1237">
          <a:extLst>
            <a:ext uri="{FF2B5EF4-FFF2-40B4-BE49-F238E27FC236}">
              <a16:creationId xmlns:a16="http://schemas.microsoft.com/office/drawing/2014/main" id="{A3921AEA-E20F-465D-A7A2-790AAF47816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39" name="Rectangle 11">
          <a:extLst>
            <a:ext uri="{FF2B5EF4-FFF2-40B4-BE49-F238E27FC236}">
              <a16:creationId xmlns:a16="http://schemas.microsoft.com/office/drawing/2014/main" id="{6EF7E7DC-5A81-40E9-AD30-79105D5F511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40" name="Rectangle 1239">
          <a:extLst>
            <a:ext uri="{FF2B5EF4-FFF2-40B4-BE49-F238E27FC236}">
              <a16:creationId xmlns:a16="http://schemas.microsoft.com/office/drawing/2014/main" id="{92CE8F65-0D0A-4746-94AA-57B78B733F7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41" name="Rectangle 11">
          <a:extLst>
            <a:ext uri="{FF2B5EF4-FFF2-40B4-BE49-F238E27FC236}">
              <a16:creationId xmlns:a16="http://schemas.microsoft.com/office/drawing/2014/main" id="{D47620C1-6C71-498A-A1BB-D2105B64EDA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42" name="Rectangle 1241">
          <a:extLst>
            <a:ext uri="{FF2B5EF4-FFF2-40B4-BE49-F238E27FC236}">
              <a16:creationId xmlns:a16="http://schemas.microsoft.com/office/drawing/2014/main" id="{C9380F0E-E090-48B9-ACDE-61D468E7FD5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43" name="Rectangle 11">
          <a:extLst>
            <a:ext uri="{FF2B5EF4-FFF2-40B4-BE49-F238E27FC236}">
              <a16:creationId xmlns:a16="http://schemas.microsoft.com/office/drawing/2014/main" id="{220B7199-66CA-4604-859D-0CC01C6794B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44" name="Rectangle 1243">
          <a:extLst>
            <a:ext uri="{FF2B5EF4-FFF2-40B4-BE49-F238E27FC236}">
              <a16:creationId xmlns:a16="http://schemas.microsoft.com/office/drawing/2014/main" id="{F56BF744-9081-4877-A63A-3E7D9DA825C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45" name="Rectangle 1244">
          <a:extLst>
            <a:ext uri="{FF2B5EF4-FFF2-40B4-BE49-F238E27FC236}">
              <a16:creationId xmlns:a16="http://schemas.microsoft.com/office/drawing/2014/main" id="{B18599B1-49B6-4C0A-A47C-1134D25734C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46" name="Rectangle 1245">
          <a:extLst>
            <a:ext uri="{FF2B5EF4-FFF2-40B4-BE49-F238E27FC236}">
              <a16:creationId xmlns:a16="http://schemas.microsoft.com/office/drawing/2014/main" id="{41F7026B-8A7B-4D87-88D9-95A62389E18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47" name="Rectangle 11">
          <a:extLst>
            <a:ext uri="{FF2B5EF4-FFF2-40B4-BE49-F238E27FC236}">
              <a16:creationId xmlns:a16="http://schemas.microsoft.com/office/drawing/2014/main" id="{42289BC8-7503-4F2F-B4F5-8970508FF83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48" name="Rectangle 1247">
          <a:extLst>
            <a:ext uri="{FF2B5EF4-FFF2-40B4-BE49-F238E27FC236}">
              <a16:creationId xmlns:a16="http://schemas.microsoft.com/office/drawing/2014/main" id="{71E477AF-12E1-455C-90F1-A5C890E8E48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49" name="Rectangle 11">
          <a:extLst>
            <a:ext uri="{FF2B5EF4-FFF2-40B4-BE49-F238E27FC236}">
              <a16:creationId xmlns:a16="http://schemas.microsoft.com/office/drawing/2014/main" id="{965F0E68-A8F5-42A9-9C28-35FEECC459D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50" name="Rectangle 1249">
          <a:extLst>
            <a:ext uri="{FF2B5EF4-FFF2-40B4-BE49-F238E27FC236}">
              <a16:creationId xmlns:a16="http://schemas.microsoft.com/office/drawing/2014/main" id="{93C5F20C-AFBA-4B7F-9D9B-68CF6217A9F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51" name="Rectangle 11">
          <a:extLst>
            <a:ext uri="{FF2B5EF4-FFF2-40B4-BE49-F238E27FC236}">
              <a16:creationId xmlns:a16="http://schemas.microsoft.com/office/drawing/2014/main" id="{0C456912-A120-444C-BA92-EAE23BB99EB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52" name="Rectangle 1251">
          <a:extLst>
            <a:ext uri="{FF2B5EF4-FFF2-40B4-BE49-F238E27FC236}">
              <a16:creationId xmlns:a16="http://schemas.microsoft.com/office/drawing/2014/main" id="{0C560DE0-DDB6-436E-9510-EB51B66CB96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53" name="Rectangle 11">
          <a:extLst>
            <a:ext uri="{FF2B5EF4-FFF2-40B4-BE49-F238E27FC236}">
              <a16:creationId xmlns:a16="http://schemas.microsoft.com/office/drawing/2014/main" id="{3C549217-0006-4265-9AE4-8D27F08BB48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54" name="Rectangle 1253">
          <a:extLst>
            <a:ext uri="{FF2B5EF4-FFF2-40B4-BE49-F238E27FC236}">
              <a16:creationId xmlns:a16="http://schemas.microsoft.com/office/drawing/2014/main" id="{744D1F7F-64F3-46E2-B33A-09E05834BDE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55" name="Rectangle 11">
          <a:extLst>
            <a:ext uri="{FF2B5EF4-FFF2-40B4-BE49-F238E27FC236}">
              <a16:creationId xmlns:a16="http://schemas.microsoft.com/office/drawing/2014/main" id="{7AD179AF-71FD-48C6-9102-9AE0EA1900D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56" name="Rectangle 1255">
          <a:extLst>
            <a:ext uri="{FF2B5EF4-FFF2-40B4-BE49-F238E27FC236}">
              <a16:creationId xmlns:a16="http://schemas.microsoft.com/office/drawing/2014/main" id="{1FB5F8A9-2DFF-4BDD-87D5-F4F812B5BCC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57" name="Rectangle 1256">
          <a:extLst>
            <a:ext uri="{FF2B5EF4-FFF2-40B4-BE49-F238E27FC236}">
              <a16:creationId xmlns:a16="http://schemas.microsoft.com/office/drawing/2014/main" id="{FC9700B6-77AE-4B7B-9AE2-A7617FC868E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58" name="Rectangle 1257">
          <a:extLst>
            <a:ext uri="{FF2B5EF4-FFF2-40B4-BE49-F238E27FC236}">
              <a16:creationId xmlns:a16="http://schemas.microsoft.com/office/drawing/2014/main" id="{0C27F263-6FB1-4C80-94AB-89B6838C862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59" name="Rectangle 11">
          <a:extLst>
            <a:ext uri="{FF2B5EF4-FFF2-40B4-BE49-F238E27FC236}">
              <a16:creationId xmlns:a16="http://schemas.microsoft.com/office/drawing/2014/main" id="{5EEDB2CA-0690-4567-AB7A-463371F2782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60" name="Rectangle 1259">
          <a:extLst>
            <a:ext uri="{FF2B5EF4-FFF2-40B4-BE49-F238E27FC236}">
              <a16:creationId xmlns:a16="http://schemas.microsoft.com/office/drawing/2014/main" id="{B0655BBA-4430-42F2-B56B-0B0965135E9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61" name="Rectangle 11">
          <a:extLst>
            <a:ext uri="{FF2B5EF4-FFF2-40B4-BE49-F238E27FC236}">
              <a16:creationId xmlns:a16="http://schemas.microsoft.com/office/drawing/2014/main" id="{8AA4CCC0-C02F-4CA8-896B-28F93E3AD9E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62" name="Rectangle 1261">
          <a:extLst>
            <a:ext uri="{FF2B5EF4-FFF2-40B4-BE49-F238E27FC236}">
              <a16:creationId xmlns:a16="http://schemas.microsoft.com/office/drawing/2014/main" id="{7A8F36B8-F88D-46D8-B853-64646613DF5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63" name="Rectangle 11">
          <a:extLst>
            <a:ext uri="{FF2B5EF4-FFF2-40B4-BE49-F238E27FC236}">
              <a16:creationId xmlns:a16="http://schemas.microsoft.com/office/drawing/2014/main" id="{168C87C6-DC43-429C-A19D-1E160BC471D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64" name="Rectangle 1263">
          <a:extLst>
            <a:ext uri="{FF2B5EF4-FFF2-40B4-BE49-F238E27FC236}">
              <a16:creationId xmlns:a16="http://schemas.microsoft.com/office/drawing/2014/main" id="{714A336E-2AF8-4A5D-A95D-70E894ECFB1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65" name="Rectangle 11">
          <a:extLst>
            <a:ext uri="{FF2B5EF4-FFF2-40B4-BE49-F238E27FC236}">
              <a16:creationId xmlns:a16="http://schemas.microsoft.com/office/drawing/2014/main" id="{2F2E7171-9474-46CD-A356-A6D98900EB8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66" name="Rectangle 1265">
          <a:extLst>
            <a:ext uri="{FF2B5EF4-FFF2-40B4-BE49-F238E27FC236}">
              <a16:creationId xmlns:a16="http://schemas.microsoft.com/office/drawing/2014/main" id="{4BBC69AB-72EF-4F9A-A616-82895DEC58D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67" name="Rectangle 11">
          <a:extLst>
            <a:ext uri="{FF2B5EF4-FFF2-40B4-BE49-F238E27FC236}">
              <a16:creationId xmlns:a16="http://schemas.microsoft.com/office/drawing/2014/main" id="{BD523876-34AE-4B06-8F6E-94228F2D62E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68" name="Rectangle 1267">
          <a:extLst>
            <a:ext uri="{FF2B5EF4-FFF2-40B4-BE49-F238E27FC236}">
              <a16:creationId xmlns:a16="http://schemas.microsoft.com/office/drawing/2014/main" id="{83DF286D-002F-49A8-8586-305A029D312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69" name="Rectangle 1268">
          <a:extLst>
            <a:ext uri="{FF2B5EF4-FFF2-40B4-BE49-F238E27FC236}">
              <a16:creationId xmlns:a16="http://schemas.microsoft.com/office/drawing/2014/main" id="{0075F0E8-D748-41F0-BC42-F4CDBD4FC21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70" name="Rectangle 1269">
          <a:extLst>
            <a:ext uri="{FF2B5EF4-FFF2-40B4-BE49-F238E27FC236}">
              <a16:creationId xmlns:a16="http://schemas.microsoft.com/office/drawing/2014/main" id="{38A58C32-55A2-4AE2-B245-8188CC3B7C1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71" name="Rectangle 11">
          <a:extLst>
            <a:ext uri="{FF2B5EF4-FFF2-40B4-BE49-F238E27FC236}">
              <a16:creationId xmlns:a16="http://schemas.microsoft.com/office/drawing/2014/main" id="{2711D626-254D-468C-957A-ABE3C3D2E9E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72" name="Rectangle 1271">
          <a:extLst>
            <a:ext uri="{FF2B5EF4-FFF2-40B4-BE49-F238E27FC236}">
              <a16:creationId xmlns:a16="http://schemas.microsoft.com/office/drawing/2014/main" id="{3FA00B5A-6E00-44D6-AF58-2F4E876C25E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73" name="Rectangle 11">
          <a:extLst>
            <a:ext uri="{FF2B5EF4-FFF2-40B4-BE49-F238E27FC236}">
              <a16:creationId xmlns:a16="http://schemas.microsoft.com/office/drawing/2014/main" id="{7A590E59-EE49-4D3D-A0C7-42E6B979973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74" name="Rectangle 1273">
          <a:extLst>
            <a:ext uri="{FF2B5EF4-FFF2-40B4-BE49-F238E27FC236}">
              <a16:creationId xmlns:a16="http://schemas.microsoft.com/office/drawing/2014/main" id="{6FCDE23A-1796-422A-9204-254C212DE46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75" name="Rectangle 11">
          <a:extLst>
            <a:ext uri="{FF2B5EF4-FFF2-40B4-BE49-F238E27FC236}">
              <a16:creationId xmlns:a16="http://schemas.microsoft.com/office/drawing/2014/main" id="{0BB0143B-6A33-4224-8770-8F1CE7DB511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76" name="Rectangle 1275">
          <a:extLst>
            <a:ext uri="{FF2B5EF4-FFF2-40B4-BE49-F238E27FC236}">
              <a16:creationId xmlns:a16="http://schemas.microsoft.com/office/drawing/2014/main" id="{16896E37-A1EF-4930-9CC6-4093BE96139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77" name="Rectangle 11">
          <a:extLst>
            <a:ext uri="{FF2B5EF4-FFF2-40B4-BE49-F238E27FC236}">
              <a16:creationId xmlns:a16="http://schemas.microsoft.com/office/drawing/2014/main" id="{1AC6F8D1-DED6-4918-9410-C423C41D8FE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78" name="Rectangle 1277">
          <a:extLst>
            <a:ext uri="{FF2B5EF4-FFF2-40B4-BE49-F238E27FC236}">
              <a16:creationId xmlns:a16="http://schemas.microsoft.com/office/drawing/2014/main" id="{8B967D56-1BEF-4B73-B685-9C361A04AAA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79" name="Rectangle 11">
          <a:extLst>
            <a:ext uri="{FF2B5EF4-FFF2-40B4-BE49-F238E27FC236}">
              <a16:creationId xmlns:a16="http://schemas.microsoft.com/office/drawing/2014/main" id="{87CA2A18-D1CB-4BF3-8FF6-2FE58205590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80" name="Rectangle 1279">
          <a:extLst>
            <a:ext uri="{FF2B5EF4-FFF2-40B4-BE49-F238E27FC236}">
              <a16:creationId xmlns:a16="http://schemas.microsoft.com/office/drawing/2014/main" id="{7B125166-A062-4C0B-B1C0-EA76DDF8F66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81" name="Rectangle 1280">
          <a:extLst>
            <a:ext uri="{FF2B5EF4-FFF2-40B4-BE49-F238E27FC236}">
              <a16:creationId xmlns:a16="http://schemas.microsoft.com/office/drawing/2014/main" id="{F70D6332-9513-459C-9426-6A69ACEAB96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82" name="Rectangle 1281">
          <a:extLst>
            <a:ext uri="{FF2B5EF4-FFF2-40B4-BE49-F238E27FC236}">
              <a16:creationId xmlns:a16="http://schemas.microsoft.com/office/drawing/2014/main" id="{4DD9EF70-1223-477E-9092-C9123584110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83" name="Rectangle 11">
          <a:extLst>
            <a:ext uri="{FF2B5EF4-FFF2-40B4-BE49-F238E27FC236}">
              <a16:creationId xmlns:a16="http://schemas.microsoft.com/office/drawing/2014/main" id="{6B9533A8-4880-4B93-B887-534935A5A48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84" name="Rectangle 1283">
          <a:extLst>
            <a:ext uri="{FF2B5EF4-FFF2-40B4-BE49-F238E27FC236}">
              <a16:creationId xmlns:a16="http://schemas.microsoft.com/office/drawing/2014/main" id="{FD74684E-D8BF-4CA4-91E8-58D9D64216D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85" name="Rectangle 11">
          <a:extLst>
            <a:ext uri="{FF2B5EF4-FFF2-40B4-BE49-F238E27FC236}">
              <a16:creationId xmlns:a16="http://schemas.microsoft.com/office/drawing/2014/main" id="{21952A58-E380-4822-B525-A740292767B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86" name="Rectangle 1285">
          <a:extLst>
            <a:ext uri="{FF2B5EF4-FFF2-40B4-BE49-F238E27FC236}">
              <a16:creationId xmlns:a16="http://schemas.microsoft.com/office/drawing/2014/main" id="{2B349E5B-3768-42A7-B237-032C449C302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87" name="Rectangle 11">
          <a:extLst>
            <a:ext uri="{FF2B5EF4-FFF2-40B4-BE49-F238E27FC236}">
              <a16:creationId xmlns:a16="http://schemas.microsoft.com/office/drawing/2014/main" id="{4375A0CA-A781-4914-945F-6A54A2C969E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88" name="Rectangle 1287">
          <a:extLst>
            <a:ext uri="{FF2B5EF4-FFF2-40B4-BE49-F238E27FC236}">
              <a16:creationId xmlns:a16="http://schemas.microsoft.com/office/drawing/2014/main" id="{04E9E481-649A-4A35-8E85-DE5BB0754AB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89" name="Rectangle 11">
          <a:extLst>
            <a:ext uri="{FF2B5EF4-FFF2-40B4-BE49-F238E27FC236}">
              <a16:creationId xmlns:a16="http://schemas.microsoft.com/office/drawing/2014/main" id="{13C806CC-2529-41BE-B935-069446C49FD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90" name="Rectangle 1289">
          <a:extLst>
            <a:ext uri="{FF2B5EF4-FFF2-40B4-BE49-F238E27FC236}">
              <a16:creationId xmlns:a16="http://schemas.microsoft.com/office/drawing/2014/main" id="{4F475867-D352-4E66-AA9A-104787CC50C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91" name="Rectangle 11">
          <a:extLst>
            <a:ext uri="{FF2B5EF4-FFF2-40B4-BE49-F238E27FC236}">
              <a16:creationId xmlns:a16="http://schemas.microsoft.com/office/drawing/2014/main" id="{4E4E9982-6ECE-44ED-9AC8-A418E5F74FD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92" name="Rectangle 1291">
          <a:extLst>
            <a:ext uri="{FF2B5EF4-FFF2-40B4-BE49-F238E27FC236}">
              <a16:creationId xmlns:a16="http://schemas.microsoft.com/office/drawing/2014/main" id="{DF3BC7F3-F34C-40D7-9F01-A91FBEDCBA3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93" name="Rectangle 1292">
          <a:extLst>
            <a:ext uri="{FF2B5EF4-FFF2-40B4-BE49-F238E27FC236}">
              <a16:creationId xmlns:a16="http://schemas.microsoft.com/office/drawing/2014/main" id="{54C75630-12B3-4051-8FB8-ACBB4F709F2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94" name="Rectangle 1293">
          <a:extLst>
            <a:ext uri="{FF2B5EF4-FFF2-40B4-BE49-F238E27FC236}">
              <a16:creationId xmlns:a16="http://schemas.microsoft.com/office/drawing/2014/main" id="{DD8729DE-B706-48BD-BAD3-6FB9CC24512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95" name="Rectangle 11">
          <a:extLst>
            <a:ext uri="{FF2B5EF4-FFF2-40B4-BE49-F238E27FC236}">
              <a16:creationId xmlns:a16="http://schemas.microsoft.com/office/drawing/2014/main" id="{6B584DF1-1F25-4167-BEF0-ADE581102EC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96" name="Rectangle 1295">
          <a:extLst>
            <a:ext uri="{FF2B5EF4-FFF2-40B4-BE49-F238E27FC236}">
              <a16:creationId xmlns:a16="http://schemas.microsoft.com/office/drawing/2014/main" id="{4E729D40-EA7B-4FB1-88A7-9E7E51FFBF6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97" name="Rectangle 11">
          <a:extLst>
            <a:ext uri="{FF2B5EF4-FFF2-40B4-BE49-F238E27FC236}">
              <a16:creationId xmlns:a16="http://schemas.microsoft.com/office/drawing/2014/main" id="{0566EF44-A1EA-4A63-AE77-0307206B37C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98" name="Rectangle 1297">
          <a:extLst>
            <a:ext uri="{FF2B5EF4-FFF2-40B4-BE49-F238E27FC236}">
              <a16:creationId xmlns:a16="http://schemas.microsoft.com/office/drawing/2014/main" id="{67A11506-E91C-476A-A3F2-BF7FBA18920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99" name="Rectangle 11">
          <a:extLst>
            <a:ext uri="{FF2B5EF4-FFF2-40B4-BE49-F238E27FC236}">
              <a16:creationId xmlns:a16="http://schemas.microsoft.com/office/drawing/2014/main" id="{2FAC190C-A141-45E2-8C7E-99A66964266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00" name="Rectangle 1299">
          <a:extLst>
            <a:ext uri="{FF2B5EF4-FFF2-40B4-BE49-F238E27FC236}">
              <a16:creationId xmlns:a16="http://schemas.microsoft.com/office/drawing/2014/main" id="{74F4E023-5CDF-4A2A-999D-FCB42E55BC3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01" name="Rectangle 11">
          <a:extLst>
            <a:ext uri="{FF2B5EF4-FFF2-40B4-BE49-F238E27FC236}">
              <a16:creationId xmlns:a16="http://schemas.microsoft.com/office/drawing/2014/main" id="{2D3CADB3-DB18-470C-BEC6-F8DC5118F08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02" name="Rectangle 1301">
          <a:extLst>
            <a:ext uri="{FF2B5EF4-FFF2-40B4-BE49-F238E27FC236}">
              <a16:creationId xmlns:a16="http://schemas.microsoft.com/office/drawing/2014/main" id="{01920730-1194-49E2-BB92-E61AC9AB94F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03" name="Rectangle 11">
          <a:extLst>
            <a:ext uri="{FF2B5EF4-FFF2-40B4-BE49-F238E27FC236}">
              <a16:creationId xmlns:a16="http://schemas.microsoft.com/office/drawing/2014/main" id="{68EFDB70-B9D1-474C-B99F-7BCA93EB72D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04" name="Rectangle 1303">
          <a:extLst>
            <a:ext uri="{FF2B5EF4-FFF2-40B4-BE49-F238E27FC236}">
              <a16:creationId xmlns:a16="http://schemas.microsoft.com/office/drawing/2014/main" id="{31D181C4-D5E2-4FF1-84EF-F9CDAAEB7EC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05" name="Rectangle 1304">
          <a:extLst>
            <a:ext uri="{FF2B5EF4-FFF2-40B4-BE49-F238E27FC236}">
              <a16:creationId xmlns:a16="http://schemas.microsoft.com/office/drawing/2014/main" id="{192757E7-BF68-451C-9B84-C0ABCFAC824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06" name="Rectangle 1305">
          <a:extLst>
            <a:ext uri="{FF2B5EF4-FFF2-40B4-BE49-F238E27FC236}">
              <a16:creationId xmlns:a16="http://schemas.microsoft.com/office/drawing/2014/main" id="{BE54C442-80DF-469B-B640-E9C64E49FA4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07" name="Rectangle 11">
          <a:extLst>
            <a:ext uri="{FF2B5EF4-FFF2-40B4-BE49-F238E27FC236}">
              <a16:creationId xmlns:a16="http://schemas.microsoft.com/office/drawing/2014/main" id="{A7051B37-B328-40C1-83A6-55804C3DD58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08" name="Rectangle 1307">
          <a:extLst>
            <a:ext uri="{FF2B5EF4-FFF2-40B4-BE49-F238E27FC236}">
              <a16:creationId xmlns:a16="http://schemas.microsoft.com/office/drawing/2014/main" id="{8D78B2E5-4A4F-4B86-897A-07D15D502C2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09" name="Rectangle 11">
          <a:extLst>
            <a:ext uri="{FF2B5EF4-FFF2-40B4-BE49-F238E27FC236}">
              <a16:creationId xmlns:a16="http://schemas.microsoft.com/office/drawing/2014/main" id="{031FAA5D-6CFA-44D3-A014-47880D36FA7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10" name="Rectangle 1309">
          <a:extLst>
            <a:ext uri="{FF2B5EF4-FFF2-40B4-BE49-F238E27FC236}">
              <a16:creationId xmlns:a16="http://schemas.microsoft.com/office/drawing/2014/main" id="{F12B10D2-F474-47CD-9168-95ED4FD1260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11" name="Rectangle 11">
          <a:extLst>
            <a:ext uri="{FF2B5EF4-FFF2-40B4-BE49-F238E27FC236}">
              <a16:creationId xmlns:a16="http://schemas.microsoft.com/office/drawing/2014/main" id="{442D3CC6-D838-4ADD-B019-E0649A8AF36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12" name="Rectangle 1311">
          <a:extLst>
            <a:ext uri="{FF2B5EF4-FFF2-40B4-BE49-F238E27FC236}">
              <a16:creationId xmlns:a16="http://schemas.microsoft.com/office/drawing/2014/main" id="{CABBB820-B5FC-4AE1-887E-49E4D3CF09C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13" name="Rectangle 11">
          <a:extLst>
            <a:ext uri="{FF2B5EF4-FFF2-40B4-BE49-F238E27FC236}">
              <a16:creationId xmlns:a16="http://schemas.microsoft.com/office/drawing/2014/main" id="{EE06EC37-31C3-47CC-9F94-810EB48F783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14" name="Rectangle 1313">
          <a:extLst>
            <a:ext uri="{FF2B5EF4-FFF2-40B4-BE49-F238E27FC236}">
              <a16:creationId xmlns:a16="http://schemas.microsoft.com/office/drawing/2014/main" id="{8EF0781B-62F6-4B97-ABAD-E9F128E41AB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15" name="Rectangle 11">
          <a:extLst>
            <a:ext uri="{FF2B5EF4-FFF2-40B4-BE49-F238E27FC236}">
              <a16:creationId xmlns:a16="http://schemas.microsoft.com/office/drawing/2014/main" id="{D7F3471E-AAAE-4156-B527-6C324E92367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16" name="Rectangle 1315">
          <a:extLst>
            <a:ext uri="{FF2B5EF4-FFF2-40B4-BE49-F238E27FC236}">
              <a16:creationId xmlns:a16="http://schemas.microsoft.com/office/drawing/2014/main" id="{53F9BDA4-80BC-4D5F-AC2D-C143B34B74C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17" name="Rectangle 1316">
          <a:extLst>
            <a:ext uri="{FF2B5EF4-FFF2-40B4-BE49-F238E27FC236}">
              <a16:creationId xmlns:a16="http://schemas.microsoft.com/office/drawing/2014/main" id="{796A7179-F362-4F35-9D4D-DF63B60CD59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18" name="Rectangle 1317">
          <a:extLst>
            <a:ext uri="{FF2B5EF4-FFF2-40B4-BE49-F238E27FC236}">
              <a16:creationId xmlns:a16="http://schemas.microsoft.com/office/drawing/2014/main" id="{8EE394B1-C01E-46AE-A4A5-5AD8C23D8B6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19" name="Rectangle 11">
          <a:extLst>
            <a:ext uri="{FF2B5EF4-FFF2-40B4-BE49-F238E27FC236}">
              <a16:creationId xmlns:a16="http://schemas.microsoft.com/office/drawing/2014/main" id="{564166E5-5777-4FE2-B663-FA66EBD028D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20" name="Rectangle 1319">
          <a:extLst>
            <a:ext uri="{FF2B5EF4-FFF2-40B4-BE49-F238E27FC236}">
              <a16:creationId xmlns:a16="http://schemas.microsoft.com/office/drawing/2014/main" id="{DFBEBA64-C1D7-4EA9-A76D-148898787B3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21" name="Rectangle 11">
          <a:extLst>
            <a:ext uri="{FF2B5EF4-FFF2-40B4-BE49-F238E27FC236}">
              <a16:creationId xmlns:a16="http://schemas.microsoft.com/office/drawing/2014/main" id="{5BFF96D6-A228-4261-BD3D-94ED2EFC7C8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22" name="Rectangle 1321">
          <a:extLst>
            <a:ext uri="{FF2B5EF4-FFF2-40B4-BE49-F238E27FC236}">
              <a16:creationId xmlns:a16="http://schemas.microsoft.com/office/drawing/2014/main" id="{2F371394-D6CA-4DC3-91C2-361C19B188F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23" name="Rectangle 11">
          <a:extLst>
            <a:ext uri="{FF2B5EF4-FFF2-40B4-BE49-F238E27FC236}">
              <a16:creationId xmlns:a16="http://schemas.microsoft.com/office/drawing/2014/main" id="{48620487-5746-4BDF-B69C-DCD84BE176C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24" name="Rectangle 1323">
          <a:extLst>
            <a:ext uri="{FF2B5EF4-FFF2-40B4-BE49-F238E27FC236}">
              <a16:creationId xmlns:a16="http://schemas.microsoft.com/office/drawing/2014/main" id="{8087C9E6-E503-416B-BE6E-ED1B29418E7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25" name="Rectangle 11">
          <a:extLst>
            <a:ext uri="{FF2B5EF4-FFF2-40B4-BE49-F238E27FC236}">
              <a16:creationId xmlns:a16="http://schemas.microsoft.com/office/drawing/2014/main" id="{0D292575-05A2-49F7-901E-2E380AA6B7A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26" name="Rectangle 1325">
          <a:extLst>
            <a:ext uri="{FF2B5EF4-FFF2-40B4-BE49-F238E27FC236}">
              <a16:creationId xmlns:a16="http://schemas.microsoft.com/office/drawing/2014/main" id="{8D7FCA96-4649-4FDC-9310-FB973B96543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27" name="Rectangle 11">
          <a:extLst>
            <a:ext uri="{FF2B5EF4-FFF2-40B4-BE49-F238E27FC236}">
              <a16:creationId xmlns:a16="http://schemas.microsoft.com/office/drawing/2014/main" id="{D53181F3-227F-47EA-B40C-F38A7BB0FEA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28" name="Rectangle 1327">
          <a:extLst>
            <a:ext uri="{FF2B5EF4-FFF2-40B4-BE49-F238E27FC236}">
              <a16:creationId xmlns:a16="http://schemas.microsoft.com/office/drawing/2014/main" id="{5C4FDACD-60C6-40E3-B9D3-4D09FEFAA73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29" name="Rectangle 1328">
          <a:extLst>
            <a:ext uri="{FF2B5EF4-FFF2-40B4-BE49-F238E27FC236}">
              <a16:creationId xmlns:a16="http://schemas.microsoft.com/office/drawing/2014/main" id="{E58098FC-29FA-45FA-BBEA-6B87C1D2A88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30" name="Rectangle 1329">
          <a:extLst>
            <a:ext uri="{FF2B5EF4-FFF2-40B4-BE49-F238E27FC236}">
              <a16:creationId xmlns:a16="http://schemas.microsoft.com/office/drawing/2014/main" id="{3CE13929-3A34-4F33-98BF-0DE649A4092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31" name="Rectangle 11">
          <a:extLst>
            <a:ext uri="{FF2B5EF4-FFF2-40B4-BE49-F238E27FC236}">
              <a16:creationId xmlns:a16="http://schemas.microsoft.com/office/drawing/2014/main" id="{9DD8C61C-F7DF-4A7E-AD16-84E5494A72B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32" name="Rectangle 1331">
          <a:extLst>
            <a:ext uri="{FF2B5EF4-FFF2-40B4-BE49-F238E27FC236}">
              <a16:creationId xmlns:a16="http://schemas.microsoft.com/office/drawing/2014/main" id="{5E1F9A28-06F0-4869-9B67-4F82BA470A5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33" name="Rectangle 11">
          <a:extLst>
            <a:ext uri="{FF2B5EF4-FFF2-40B4-BE49-F238E27FC236}">
              <a16:creationId xmlns:a16="http://schemas.microsoft.com/office/drawing/2014/main" id="{A69EFA01-4773-41CA-BDA9-FF3F63E5FBA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34" name="Rectangle 1333">
          <a:extLst>
            <a:ext uri="{FF2B5EF4-FFF2-40B4-BE49-F238E27FC236}">
              <a16:creationId xmlns:a16="http://schemas.microsoft.com/office/drawing/2014/main" id="{051C092A-D06D-4E38-B0E1-E9160896A08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35" name="Rectangle 11">
          <a:extLst>
            <a:ext uri="{FF2B5EF4-FFF2-40B4-BE49-F238E27FC236}">
              <a16:creationId xmlns:a16="http://schemas.microsoft.com/office/drawing/2014/main" id="{35681D91-65ED-4A4C-B1AE-2E5B5FFA4C9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36" name="Rectangle 1335">
          <a:extLst>
            <a:ext uri="{FF2B5EF4-FFF2-40B4-BE49-F238E27FC236}">
              <a16:creationId xmlns:a16="http://schemas.microsoft.com/office/drawing/2014/main" id="{165882DC-4ECB-402F-A823-3516CF0E2AA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37" name="Rectangle 11">
          <a:extLst>
            <a:ext uri="{FF2B5EF4-FFF2-40B4-BE49-F238E27FC236}">
              <a16:creationId xmlns:a16="http://schemas.microsoft.com/office/drawing/2014/main" id="{E7679185-524F-4CFA-A246-697CA51B271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38" name="Rectangle 1337">
          <a:extLst>
            <a:ext uri="{FF2B5EF4-FFF2-40B4-BE49-F238E27FC236}">
              <a16:creationId xmlns:a16="http://schemas.microsoft.com/office/drawing/2014/main" id="{70420217-820E-45F4-85B4-8D918102C6D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39" name="Rectangle 11">
          <a:extLst>
            <a:ext uri="{FF2B5EF4-FFF2-40B4-BE49-F238E27FC236}">
              <a16:creationId xmlns:a16="http://schemas.microsoft.com/office/drawing/2014/main" id="{D488851E-791D-46AE-A70C-EF944DACEC4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40" name="Rectangle 1339">
          <a:extLst>
            <a:ext uri="{FF2B5EF4-FFF2-40B4-BE49-F238E27FC236}">
              <a16:creationId xmlns:a16="http://schemas.microsoft.com/office/drawing/2014/main" id="{B8843182-A406-4F05-9A23-75A3D85A877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41" name="Rectangle 1340">
          <a:extLst>
            <a:ext uri="{FF2B5EF4-FFF2-40B4-BE49-F238E27FC236}">
              <a16:creationId xmlns:a16="http://schemas.microsoft.com/office/drawing/2014/main" id="{E9D70FC4-1919-4D4A-8E59-00DE61BD099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42" name="Rectangle 1341">
          <a:extLst>
            <a:ext uri="{FF2B5EF4-FFF2-40B4-BE49-F238E27FC236}">
              <a16:creationId xmlns:a16="http://schemas.microsoft.com/office/drawing/2014/main" id="{1E58FAFE-EB25-46E1-A6EE-BEF48C35E68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43" name="Rectangle 11">
          <a:extLst>
            <a:ext uri="{FF2B5EF4-FFF2-40B4-BE49-F238E27FC236}">
              <a16:creationId xmlns:a16="http://schemas.microsoft.com/office/drawing/2014/main" id="{5426F119-04BB-44DC-A983-CAEFFE38A3C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44" name="Rectangle 1343">
          <a:extLst>
            <a:ext uri="{FF2B5EF4-FFF2-40B4-BE49-F238E27FC236}">
              <a16:creationId xmlns:a16="http://schemas.microsoft.com/office/drawing/2014/main" id="{93322163-F002-4FC4-9E68-AE99750FABD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45" name="Rectangle 11">
          <a:extLst>
            <a:ext uri="{FF2B5EF4-FFF2-40B4-BE49-F238E27FC236}">
              <a16:creationId xmlns:a16="http://schemas.microsoft.com/office/drawing/2014/main" id="{E17A0F49-D85A-4F1C-A206-D0E832DB548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46" name="Rectangle 1345">
          <a:extLst>
            <a:ext uri="{FF2B5EF4-FFF2-40B4-BE49-F238E27FC236}">
              <a16:creationId xmlns:a16="http://schemas.microsoft.com/office/drawing/2014/main" id="{4BC5C9D5-E6EC-44EE-BAC8-8BD44B6D60E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47" name="Rectangle 11">
          <a:extLst>
            <a:ext uri="{FF2B5EF4-FFF2-40B4-BE49-F238E27FC236}">
              <a16:creationId xmlns:a16="http://schemas.microsoft.com/office/drawing/2014/main" id="{238D6CC5-DE00-4485-8979-CC4FC4133EE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48" name="Rectangle 1347">
          <a:extLst>
            <a:ext uri="{FF2B5EF4-FFF2-40B4-BE49-F238E27FC236}">
              <a16:creationId xmlns:a16="http://schemas.microsoft.com/office/drawing/2014/main" id="{FA27B0A5-A7B4-4099-A807-71148DBCA7C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49" name="Rectangle 11">
          <a:extLst>
            <a:ext uri="{FF2B5EF4-FFF2-40B4-BE49-F238E27FC236}">
              <a16:creationId xmlns:a16="http://schemas.microsoft.com/office/drawing/2014/main" id="{4B453BA0-E7CF-4F6E-936F-E5E1A4589E6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50" name="Rectangle 1349">
          <a:extLst>
            <a:ext uri="{FF2B5EF4-FFF2-40B4-BE49-F238E27FC236}">
              <a16:creationId xmlns:a16="http://schemas.microsoft.com/office/drawing/2014/main" id="{73B3EA0C-9FBE-42EF-88BD-CA9327774CA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51" name="Rectangle 11">
          <a:extLst>
            <a:ext uri="{FF2B5EF4-FFF2-40B4-BE49-F238E27FC236}">
              <a16:creationId xmlns:a16="http://schemas.microsoft.com/office/drawing/2014/main" id="{AA57ADC1-5F0E-42C3-AB67-57A698AC955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52" name="Rectangle 1351">
          <a:extLst>
            <a:ext uri="{FF2B5EF4-FFF2-40B4-BE49-F238E27FC236}">
              <a16:creationId xmlns:a16="http://schemas.microsoft.com/office/drawing/2014/main" id="{F56B46F1-3298-4011-9E55-7EC03383424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53" name="Rectangle 1352">
          <a:extLst>
            <a:ext uri="{FF2B5EF4-FFF2-40B4-BE49-F238E27FC236}">
              <a16:creationId xmlns:a16="http://schemas.microsoft.com/office/drawing/2014/main" id="{FA85D3D9-50B3-4926-AB59-1EBE179EF56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54" name="Rectangle 1353">
          <a:extLst>
            <a:ext uri="{FF2B5EF4-FFF2-40B4-BE49-F238E27FC236}">
              <a16:creationId xmlns:a16="http://schemas.microsoft.com/office/drawing/2014/main" id="{8FA4485D-4E07-4FE6-81FF-F99D08833BF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55" name="Rectangle 11">
          <a:extLst>
            <a:ext uri="{FF2B5EF4-FFF2-40B4-BE49-F238E27FC236}">
              <a16:creationId xmlns:a16="http://schemas.microsoft.com/office/drawing/2014/main" id="{5C943178-3055-42F3-B79C-74BCB332F1D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56" name="Rectangle 1355">
          <a:extLst>
            <a:ext uri="{FF2B5EF4-FFF2-40B4-BE49-F238E27FC236}">
              <a16:creationId xmlns:a16="http://schemas.microsoft.com/office/drawing/2014/main" id="{D7FA42EB-09DD-462A-856C-37C459B0DE1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57" name="Rectangle 11">
          <a:extLst>
            <a:ext uri="{FF2B5EF4-FFF2-40B4-BE49-F238E27FC236}">
              <a16:creationId xmlns:a16="http://schemas.microsoft.com/office/drawing/2014/main" id="{D809BE20-21E4-433E-AC3B-5DD1E9A311E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58" name="Rectangle 1357">
          <a:extLst>
            <a:ext uri="{FF2B5EF4-FFF2-40B4-BE49-F238E27FC236}">
              <a16:creationId xmlns:a16="http://schemas.microsoft.com/office/drawing/2014/main" id="{CFA5D887-38DD-46CC-8164-7B1F2F72B3B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59" name="Rectangle 11">
          <a:extLst>
            <a:ext uri="{FF2B5EF4-FFF2-40B4-BE49-F238E27FC236}">
              <a16:creationId xmlns:a16="http://schemas.microsoft.com/office/drawing/2014/main" id="{BF34443A-4B01-4AB3-B51E-793B8ABF63E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60" name="Rectangle 1359">
          <a:extLst>
            <a:ext uri="{FF2B5EF4-FFF2-40B4-BE49-F238E27FC236}">
              <a16:creationId xmlns:a16="http://schemas.microsoft.com/office/drawing/2014/main" id="{A7BDEB71-062E-4CAF-AE70-B5BCDB2CA82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61" name="Rectangle 11">
          <a:extLst>
            <a:ext uri="{FF2B5EF4-FFF2-40B4-BE49-F238E27FC236}">
              <a16:creationId xmlns:a16="http://schemas.microsoft.com/office/drawing/2014/main" id="{87607151-0CFB-4E66-9D70-DB689DDCFBC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62" name="Rectangle 1361">
          <a:extLst>
            <a:ext uri="{FF2B5EF4-FFF2-40B4-BE49-F238E27FC236}">
              <a16:creationId xmlns:a16="http://schemas.microsoft.com/office/drawing/2014/main" id="{50F4DF30-8521-44E3-BA35-2C37F8FE38A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63" name="Rectangle 11">
          <a:extLst>
            <a:ext uri="{FF2B5EF4-FFF2-40B4-BE49-F238E27FC236}">
              <a16:creationId xmlns:a16="http://schemas.microsoft.com/office/drawing/2014/main" id="{50736B8B-8426-46C4-BEB9-0EAC7BB1AA6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64" name="Rectangle 1363">
          <a:extLst>
            <a:ext uri="{FF2B5EF4-FFF2-40B4-BE49-F238E27FC236}">
              <a16:creationId xmlns:a16="http://schemas.microsoft.com/office/drawing/2014/main" id="{1C571A8C-979D-420E-BD72-A91E326AB29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65" name="Rectangle 1364">
          <a:extLst>
            <a:ext uri="{FF2B5EF4-FFF2-40B4-BE49-F238E27FC236}">
              <a16:creationId xmlns:a16="http://schemas.microsoft.com/office/drawing/2014/main" id="{B68B1DB7-51C2-4AA1-AF0E-D3F22064664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66" name="Rectangle 1365">
          <a:extLst>
            <a:ext uri="{FF2B5EF4-FFF2-40B4-BE49-F238E27FC236}">
              <a16:creationId xmlns:a16="http://schemas.microsoft.com/office/drawing/2014/main" id="{027B6F57-441F-43DE-B2A9-F09143C026C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67" name="Rectangle 11">
          <a:extLst>
            <a:ext uri="{FF2B5EF4-FFF2-40B4-BE49-F238E27FC236}">
              <a16:creationId xmlns:a16="http://schemas.microsoft.com/office/drawing/2014/main" id="{CC2765A3-C6EC-4DCF-9E6B-E741D16A294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68" name="Rectangle 1367">
          <a:extLst>
            <a:ext uri="{FF2B5EF4-FFF2-40B4-BE49-F238E27FC236}">
              <a16:creationId xmlns:a16="http://schemas.microsoft.com/office/drawing/2014/main" id="{EF3B568C-337C-42B9-8B12-B7DC3503FD7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69" name="Rectangle 11">
          <a:extLst>
            <a:ext uri="{FF2B5EF4-FFF2-40B4-BE49-F238E27FC236}">
              <a16:creationId xmlns:a16="http://schemas.microsoft.com/office/drawing/2014/main" id="{85390755-52CF-4183-B019-848FBC56F2A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70" name="Rectangle 1369">
          <a:extLst>
            <a:ext uri="{FF2B5EF4-FFF2-40B4-BE49-F238E27FC236}">
              <a16:creationId xmlns:a16="http://schemas.microsoft.com/office/drawing/2014/main" id="{6B81C775-85CD-4355-BFD8-93FD4CF13A9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71" name="Rectangle 11">
          <a:extLst>
            <a:ext uri="{FF2B5EF4-FFF2-40B4-BE49-F238E27FC236}">
              <a16:creationId xmlns:a16="http://schemas.microsoft.com/office/drawing/2014/main" id="{4D2549E3-5F17-487D-AC28-CC9AF7F225F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72" name="Rectangle 1371">
          <a:extLst>
            <a:ext uri="{FF2B5EF4-FFF2-40B4-BE49-F238E27FC236}">
              <a16:creationId xmlns:a16="http://schemas.microsoft.com/office/drawing/2014/main" id="{ABF3A83B-D9D5-41B4-AAFE-24C0C120C5E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73" name="Rectangle 11">
          <a:extLst>
            <a:ext uri="{FF2B5EF4-FFF2-40B4-BE49-F238E27FC236}">
              <a16:creationId xmlns:a16="http://schemas.microsoft.com/office/drawing/2014/main" id="{8E248BAA-EB44-46EE-8268-69A03737F73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74" name="Rectangle 1373">
          <a:extLst>
            <a:ext uri="{FF2B5EF4-FFF2-40B4-BE49-F238E27FC236}">
              <a16:creationId xmlns:a16="http://schemas.microsoft.com/office/drawing/2014/main" id="{EC95B327-85D6-47BD-9C0C-F9A81AB95B1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75" name="Rectangle 11">
          <a:extLst>
            <a:ext uri="{FF2B5EF4-FFF2-40B4-BE49-F238E27FC236}">
              <a16:creationId xmlns:a16="http://schemas.microsoft.com/office/drawing/2014/main" id="{8FDAE24E-3E91-4937-B0E6-8D3075F97C3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76" name="Rectangle 1375">
          <a:extLst>
            <a:ext uri="{FF2B5EF4-FFF2-40B4-BE49-F238E27FC236}">
              <a16:creationId xmlns:a16="http://schemas.microsoft.com/office/drawing/2014/main" id="{F5B40200-957C-42D5-A0F4-4B2597D8E33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77" name="Rectangle 1376">
          <a:extLst>
            <a:ext uri="{FF2B5EF4-FFF2-40B4-BE49-F238E27FC236}">
              <a16:creationId xmlns:a16="http://schemas.microsoft.com/office/drawing/2014/main" id="{5705DEE4-301C-41D2-AD57-E56E7541F59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78" name="Rectangle 1377">
          <a:extLst>
            <a:ext uri="{FF2B5EF4-FFF2-40B4-BE49-F238E27FC236}">
              <a16:creationId xmlns:a16="http://schemas.microsoft.com/office/drawing/2014/main" id="{F2B2C2B7-95C1-484D-90A7-62286304D99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79" name="Rectangle 11">
          <a:extLst>
            <a:ext uri="{FF2B5EF4-FFF2-40B4-BE49-F238E27FC236}">
              <a16:creationId xmlns:a16="http://schemas.microsoft.com/office/drawing/2014/main" id="{97F7DB28-AF32-47C2-826B-EF44FBA0B25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80" name="Rectangle 1379">
          <a:extLst>
            <a:ext uri="{FF2B5EF4-FFF2-40B4-BE49-F238E27FC236}">
              <a16:creationId xmlns:a16="http://schemas.microsoft.com/office/drawing/2014/main" id="{AEFD79E7-13A8-4169-BE91-078C1EA926A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81" name="Rectangle 11">
          <a:extLst>
            <a:ext uri="{FF2B5EF4-FFF2-40B4-BE49-F238E27FC236}">
              <a16:creationId xmlns:a16="http://schemas.microsoft.com/office/drawing/2014/main" id="{C7E0DC60-CD86-4EB3-B77D-13F1C6B1B24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82" name="Rectangle 1381">
          <a:extLst>
            <a:ext uri="{FF2B5EF4-FFF2-40B4-BE49-F238E27FC236}">
              <a16:creationId xmlns:a16="http://schemas.microsoft.com/office/drawing/2014/main" id="{515A5D10-9395-44BB-9A69-B9BB0F0F76D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83" name="Rectangle 11">
          <a:extLst>
            <a:ext uri="{FF2B5EF4-FFF2-40B4-BE49-F238E27FC236}">
              <a16:creationId xmlns:a16="http://schemas.microsoft.com/office/drawing/2014/main" id="{3CFCEA98-9AAC-4594-A366-6CED707D398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84" name="Rectangle 1383">
          <a:extLst>
            <a:ext uri="{FF2B5EF4-FFF2-40B4-BE49-F238E27FC236}">
              <a16:creationId xmlns:a16="http://schemas.microsoft.com/office/drawing/2014/main" id="{06BC9B43-07C7-427E-8288-92408D95146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85" name="Rectangle 11">
          <a:extLst>
            <a:ext uri="{FF2B5EF4-FFF2-40B4-BE49-F238E27FC236}">
              <a16:creationId xmlns:a16="http://schemas.microsoft.com/office/drawing/2014/main" id="{E780F984-53BE-411A-8709-791CC525BAA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86" name="Rectangle 1385">
          <a:extLst>
            <a:ext uri="{FF2B5EF4-FFF2-40B4-BE49-F238E27FC236}">
              <a16:creationId xmlns:a16="http://schemas.microsoft.com/office/drawing/2014/main" id="{A3B45282-D355-4681-BB1F-D53B1E08F48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87" name="Rectangle 11">
          <a:extLst>
            <a:ext uri="{FF2B5EF4-FFF2-40B4-BE49-F238E27FC236}">
              <a16:creationId xmlns:a16="http://schemas.microsoft.com/office/drawing/2014/main" id="{04F27C6F-CFD1-4C1A-8E6C-48EA60A8EF7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88" name="Rectangle 1387">
          <a:extLst>
            <a:ext uri="{FF2B5EF4-FFF2-40B4-BE49-F238E27FC236}">
              <a16:creationId xmlns:a16="http://schemas.microsoft.com/office/drawing/2014/main" id="{534EE677-B83D-4839-899E-6E7F29F52AE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89" name="Rectangle 1388">
          <a:extLst>
            <a:ext uri="{FF2B5EF4-FFF2-40B4-BE49-F238E27FC236}">
              <a16:creationId xmlns:a16="http://schemas.microsoft.com/office/drawing/2014/main" id="{33862416-BA26-4F1D-86EF-60C22DDB20E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90" name="Rectangle 1389">
          <a:extLst>
            <a:ext uri="{FF2B5EF4-FFF2-40B4-BE49-F238E27FC236}">
              <a16:creationId xmlns:a16="http://schemas.microsoft.com/office/drawing/2014/main" id="{3BF10249-76FB-4E88-833D-DE9DB5D0788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91" name="Rectangle 11">
          <a:extLst>
            <a:ext uri="{FF2B5EF4-FFF2-40B4-BE49-F238E27FC236}">
              <a16:creationId xmlns:a16="http://schemas.microsoft.com/office/drawing/2014/main" id="{B858630F-B970-4848-BF66-D16F136623E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92" name="Rectangle 1391">
          <a:extLst>
            <a:ext uri="{FF2B5EF4-FFF2-40B4-BE49-F238E27FC236}">
              <a16:creationId xmlns:a16="http://schemas.microsoft.com/office/drawing/2014/main" id="{702E5F0F-9E27-4487-84BC-683A0E6E9F2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93" name="Rectangle 11">
          <a:extLst>
            <a:ext uri="{FF2B5EF4-FFF2-40B4-BE49-F238E27FC236}">
              <a16:creationId xmlns:a16="http://schemas.microsoft.com/office/drawing/2014/main" id="{AFD9F478-9672-43BC-A88C-D91720ED9FA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94" name="Rectangle 1393">
          <a:extLst>
            <a:ext uri="{FF2B5EF4-FFF2-40B4-BE49-F238E27FC236}">
              <a16:creationId xmlns:a16="http://schemas.microsoft.com/office/drawing/2014/main" id="{8FAEF8A1-D4FB-42F4-BCC9-8D424409206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95" name="Rectangle 11">
          <a:extLst>
            <a:ext uri="{FF2B5EF4-FFF2-40B4-BE49-F238E27FC236}">
              <a16:creationId xmlns:a16="http://schemas.microsoft.com/office/drawing/2014/main" id="{2A7F51E3-E8D5-4E18-B5A5-BFD010CA902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96" name="Rectangle 1395">
          <a:extLst>
            <a:ext uri="{FF2B5EF4-FFF2-40B4-BE49-F238E27FC236}">
              <a16:creationId xmlns:a16="http://schemas.microsoft.com/office/drawing/2014/main" id="{6A4BF6EE-59AF-471C-A2F2-116AB0DBA1E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97" name="Rectangle 11">
          <a:extLst>
            <a:ext uri="{FF2B5EF4-FFF2-40B4-BE49-F238E27FC236}">
              <a16:creationId xmlns:a16="http://schemas.microsoft.com/office/drawing/2014/main" id="{65C583B1-ED5F-44A5-BDA6-EB07A7ACAC7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98" name="Rectangle 1397">
          <a:extLst>
            <a:ext uri="{FF2B5EF4-FFF2-40B4-BE49-F238E27FC236}">
              <a16:creationId xmlns:a16="http://schemas.microsoft.com/office/drawing/2014/main" id="{6C751550-E3DC-453E-918A-224937580C8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99" name="Rectangle 11">
          <a:extLst>
            <a:ext uri="{FF2B5EF4-FFF2-40B4-BE49-F238E27FC236}">
              <a16:creationId xmlns:a16="http://schemas.microsoft.com/office/drawing/2014/main" id="{9B4366F9-A94B-45DA-80B6-563C43A94CE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00" name="Rectangle 1399">
          <a:extLst>
            <a:ext uri="{FF2B5EF4-FFF2-40B4-BE49-F238E27FC236}">
              <a16:creationId xmlns:a16="http://schemas.microsoft.com/office/drawing/2014/main" id="{377AA122-99D3-45F4-A83A-21D9B96A23D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01" name="Rectangle 1400">
          <a:extLst>
            <a:ext uri="{FF2B5EF4-FFF2-40B4-BE49-F238E27FC236}">
              <a16:creationId xmlns:a16="http://schemas.microsoft.com/office/drawing/2014/main" id="{1A51A05A-07EB-47EF-B33A-82B409735A6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02" name="Rectangle 1401">
          <a:extLst>
            <a:ext uri="{FF2B5EF4-FFF2-40B4-BE49-F238E27FC236}">
              <a16:creationId xmlns:a16="http://schemas.microsoft.com/office/drawing/2014/main" id="{CCF6013E-5A8B-4DDA-95E8-2BED3500277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03" name="Rectangle 11">
          <a:extLst>
            <a:ext uri="{FF2B5EF4-FFF2-40B4-BE49-F238E27FC236}">
              <a16:creationId xmlns:a16="http://schemas.microsoft.com/office/drawing/2014/main" id="{F6B879E0-E846-4F93-A0E3-ABF69833CFC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04" name="Rectangle 1403">
          <a:extLst>
            <a:ext uri="{FF2B5EF4-FFF2-40B4-BE49-F238E27FC236}">
              <a16:creationId xmlns:a16="http://schemas.microsoft.com/office/drawing/2014/main" id="{0FB0F09E-2402-4587-A12A-C2E7F85962C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05" name="Rectangle 11">
          <a:extLst>
            <a:ext uri="{FF2B5EF4-FFF2-40B4-BE49-F238E27FC236}">
              <a16:creationId xmlns:a16="http://schemas.microsoft.com/office/drawing/2014/main" id="{A3F882D1-20AD-450F-AFB4-310237C65B1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06" name="Rectangle 1405">
          <a:extLst>
            <a:ext uri="{FF2B5EF4-FFF2-40B4-BE49-F238E27FC236}">
              <a16:creationId xmlns:a16="http://schemas.microsoft.com/office/drawing/2014/main" id="{B19F2E6D-6A0D-4D9C-9014-086DF43DD6D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07" name="Rectangle 11">
          <a:extLst>
            <a:ext uri="{FF2B5EF4-FFF2-40B4-BE49-F238E27FC236}">
              <a16:creationId xmlns:a16="http://schemas.microsoft.com/office/drawing/2014/main" id="{B6B4CF5A-C1CF-4025-9A79-0CFBCF5AC40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08" name="Rectangle 1407">
          <a:extLst>
            <a:ext uri="{FF2B5EF4-FFF2-40B4-BE49-F238E27FC236}">
              <a16:creationId xmlns:a16="http://schemas.microsoft.com/office/drawing/2014/main" id="{385A407F-6D2A-45D1-8EBA-BA5B6F91025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09" name="Rectangle 11">
          <a:extLst>
            <a:ext uri="{FF2B5EF4-FFF2-40B4-BE49-F238E27FC236}">
              <a16:creationId xmlns:a16="http://schemas.microsoft.com/office/drawing/2014/main" id="{D3E760AA-F618-42BC-AD94-BB7055B8ED2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10" name="Rectangle 1409">
          <a:extLst>
            <a:ext uri="{FF2B5EF4-FFF2-40B4-BE49-F238E27FC236}">
              <a16:creationId xmlns:a16="http://schemas.microsoft.com/office/drawing/2014/main" id="{196227B3-B8AE-497E-B06E-8259A4F06CE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11" name="Rectangle 11">
          <a:extLst>
            <a:ext uri="{FF2B5EF4-FFF2-40B4-BE49-F238E27FC236}">
              <a16:creationId xmlns:a16="http://schemas.microsoft.com/office/drawing/2014/main" id="{DE0C3BE9-13C7-42A7-A877-C1C7B87AC33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12" name="Rectangle 1411">
          <a:extLst>
            <a:ext uri="{FF2B5EF4-FFF2-40B4-BE49-F238E27FC236}">
              <a16:creationId xmlns:a16="http://schemas.microsoft.com/office/drawing/2014/main" id="{7CC7B686-DFA6-429F-8105-7E1A37C4EB8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13" name="Rectangle 1412">
          <a:extLst>
            <a:ext uri="{FF2B5EF4-FFF2-40B4-BE49-F238E27FC236}">
              <a16:creationId xmlns:a16="http://schemas.microsoft.com/office/drawing/2014/main" id="{82246468-DC5F-42C5-BFB0-63C82E54888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14" name="Rectangle 1413">
          <a:extLst>
            <a:ext uri="{FF2B5EF4-FFF2-40B4-BE49-F238E27FC236}">
              <a16:creationId xmlns:a16="http://schemas.microsoft.com/office/drawing/2014/main" id="{AB5B0D91-AB52-4552-8BA5-64F8E8221F5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15" name="Rectangle 11">
          <a:extLst>
            <a:ext uri="{FF2B5EF4-FFF2-40B4-BE49-F238E27FC236}">
              <a16:creationId xmlns:a16="http://schemas.microsoft.com/office/drawing/2014/main" id="{7EE82433-7642-4D44-8BDF-E0A5FF56135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16" name="Rectangle 1415">
          <a:extLst>
            <a:ext uri="{FF2B5EF4-FFF2-40B4-BE49-F238E27FC236}">
              <a16:creationId xmlns:a16="http://schemas.microsoft.com/office/drawing/2014/main" id="{6ACECC53-D479-4D11-8E71-DCB55C8540A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17" name="Rectangle 11">
          <a:extLst>
            <a:ext uri="{FF2B5EF4-FFF2-40B4-BE49-F238E27FC236}">
              <a16:creationId xmlns:a16="http://schemas.microsoft.com/office/drawing/2014/main" id="{251C6BB5-BDB8-4A8D-BC2B-03A6977FF1A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18" name="Rectangle 1417">
          <a:extLst>
            <a:ext uri="{FF2B5EF4-FFF2-40B4-BE49-F238E27FC236}">
              <a16:creationId xmlns:a16="http://schemas.microsoft.com/office/drawing/2014/main" id="{CD07A7FB-543A-4FBE-9767-61E9BF04266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19" name="Rectangle 11">
          <a:extLst>
            <a:ext uri="{FF2B5EF4-FFF2-40B4-BE49-F238E27FC236}">
              <a16:creationId xmlns:a16="http://schemas.microsoft.com/office/drawing/2014/main" id="{C859489E-323C-492F-A3E0-14D0DBB2B65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20" name="Rectangle 1419">
          <a:extLst>
            <a:ext uri="{FF2B5EF4-FFF2-40B4-BE49-F238E27FC236}">
              <a16:creationId xmlns:a16="http://schemas.microsoft.com/office/drawing/2014/main" id="{30147B66-DDE4-4473-A626-08EDFCEAFF9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21" name="Rectangle 11">
          <a:extLst>
            <a:ext uri="{FF2B5EF4-FFF2-40B4-BE49-F238E27FC236}">
              <a16:creationId xmlns:a16="http://schemas.microsoft.com/office/drawing/2014/main" id="{21E6DB1B-BD59-45EB-8895-DD18367C1E3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22" name="Rectangle 1421">
          <a:extLst>
            <a:ext uri="{FF2B5EF4-FFF2-40B4-BE49-F238E27FC236}">
              <a16:creationId xmlns:a16="http://schemas.microsoft.com/office/drawing/2014/main" id="{E463AB2F-87F9-495C-A2E8-45F5225C70C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23" name="Rectangle 11">
          <a:extLst>
            <a:ext uri="{FF2B5EF4-FFF2-40B4-BE49-F238E27FC236}">
              <a16:creationId xmlns:a16="http://schemas.microsoft.com/office/drawing/2014/main" id="{7DA9C1FF-678F-423B-BDD8-950746AFD49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24" name="Rectangle 1423">
          <a:extLst>
            <a:ext uri="{FF2B5EF4-FFF2-40B4-BE49-F238E27FC236}">
              <a16:creationId xmlns:a16="http://schemas.microsoft.com/office/drawing/2014/main" id="{8D27A48E-B5F6-45D0-B1C7-4D2CA25FE03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25" name="Rectangle 1424">
          <a:extLst>
            <a:ext uri="{FF2B5EF4-FFF2-40B4-BE49-F238E27FC236}">
              <a16:creationId xmlns:a16="http://schemas.microsoft.com/office/drawing/2014/main" id="{46080322-95B6-47B6-91F5-32F1D1A66CB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26" name="Rectangle 1425">
          <a:extLst>
            <a:ext uri="{FF2B5EF4-FFF2-40B4-BE49-F238E27FC236}">
              <a16:creationId xmlns:a16="http://schemas.microsoft.com/office/drawing/2014/main" id="{DD6A7025-6974-49B6-B891-44B3D6893FB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27" name="Rectangle 11">
          <a:extLst>
            <a:ext uri="{FF2B5EF4-FFF2-40B4-BE49-F238E27FC236}">
              <a16:creationId xmlns:a16="http://schemas.microsoft.com/office/drawing/2014/main" id="{C28E6847-2186-424D-826A-30AF6174C7B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28" name="Rectangle 1427">
          <a:extLst>
            <a:ext uri="{FF2B5EF4-FFF2-40B4-BE49-F238E27FC236}">
              <a16:creationId xmlns:a16="http://schemas.microsoft.com/office/drawing/2014/main" id="{A970F489-1359-4C12-B755-0E94DDC8151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29" name="Rectangle 11">
          <a:extLst>
            <a:ext uri="{FF2B5EF4-FFF2-40B4-BE49-F238E27FC236}">
              <a16:creationId xmlns:a16="http://schemas.microsoft.com/office/drawing/2014/main" id="{35A638BB-76B6-4546-9E4D-3C4FC6588CA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30" name="Rectangle 1429">
          <a:extLst>
            <a:ext uri="{FF2B5EF4-FFF2-40B4-BE49-F238E27FC236}">
              <a16:creationId xmlns:a16="http://schemas.microsoft.com/office/drawing/2014/main" id="{FDE94BC0-D296-4FA9-A029-266030EBF28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31" name="Rectangle 11">
          <a:extLst>
            <a:ext uri="{FF2B5EF4-FFF2-40B4-BE49-F238E27FC236}">
              <a16:creationId xmlns:a16="http://schemas.microsoft.com/office/drawing/2014/main" id="{291E1F70-0A3E-4088-86AD-5FA75B8B11F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32" name="Rectangle 1431">
          <a:extLst>
            <a:ext uri="{FF2B5EF4-FFF2-40B4-BE49-F238E27FC236}">
              <a16:creationId xmlns:a16="http://schemas.microsoft.com/office/drawing/2014/main" id="{68EE5753-A0BE-478D-A927-1723FF60AD3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33" name="Rectangle 11">
          <a:extLst>
            <a:ext uri="{FF2B5EF4-FFF2-40B4-BE49-F238E27FC236}">
              <a16:creationId xmlns:a16="http://schemas.microsoft.com/office/drawing/2014/main" id="{E42AB967-AF04-459D-ADD2-CA2C66E3CAC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34" name="Rectangle 1433">
          <a:extLst>
            <a:ext uri="{FF2B5EF4-FFF2-40B4-BE49-F238E27FC236}">
              <a16:creationId xmlns:a16="http://schemas.microsoft.com/office/drawing/2014/main" id="{0FECCC20-B244-4640-A84F-C14EDA65132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35" name="Rectangle 11">
          <a:extLst>
            <a:ext uri="{FF2B5EF4-FFF2-40B4-BE49-F238E27FC236}">
              <a16:creationId xmlns:a16="http://schemas.microsoft.com/office/drawing/2014/main" id="{C1BEC312-CBD3-4EF1-9038-191BA245AAB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36" name="Rectangle 1435">
          <a:extLst>
            <a:ext uri="{FF2B5EF4-FFF2-40B4-BE49-F238E27FC236}">
              <a16:creationId xmlns:a16="http://schemas.microsoft.com/office/drawing/2014/main" id="{F5CF8969-272A-47D8-BA77-1501F64E1E4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37" name="Rectangle 1436">
          <a:extLst>
            <a:ext uri="{FF2B5EF4-FFF2-40B4-BE49-F238E27FC236}">
              <a16:creationId xmlns:a16="http://schemas.microsoft.com/office/drawing/2014/main" id="{90677E31-357F-4DBB-A278-2950CF9BF61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38" name="Rectangle 1437">
          <a:extLst>
            <a:ext uri="{FF2B5EF4-FFF2-40B4-BE49-F238E27FC236}">
              <a16:creationId xmlns:a16="http://schemas.microsoft.com/office/drawing/2014/main" id="{62AE0471-EF8B-49AD-BF77-5A343064973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39" name="Rectangle 11">
          <a:extLst>
            <a:ext uri="{FF2B5EF4-FFF2-40B4-BE49-F238E27FC236}">
              <a16:creationId xmlns:a16="http://schemas.microsoft.com/office/drawing/2014/main" id="{8C7B811B-A8D2-4CC5-8C3F-D502606A9A6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40" name="Rectangle 1439">
          <a:extLst>
            <a:ext uri="{FF2B5EF4-FFF2-40B4-BE49-F238E27FC236}">
              <a16:creationId xmlns:a16="http://schemas.microsoft.com/office/drawing/2014/main" id="{DAAA41DF-9BA3-450F-BFA2-2B627220692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41" name="Rectangle 11">
          <a:extLst>
            <a:ext uri="{FF2B5EF4-FFF2-40B4-BE49-F238E27FC236}">
              <a16:creationId xmlns:a16="http://schemas.microsoft.com/office/drawing/2014/main" id="{C1AA222D-7CC3-4939-AE59-A6C52BEC691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42" name="Rectangle 1441">
          <a:extLst>
            <a:ext uri="{FF2B5EF4-FFF2-40B4-BE49-F238E27FC236}">
              <a16:creationId xmlns:a16="http://schemas.microsoft.com/office/drawing/2014/main" id="{5E151B3D-4DF4-4CF3-AC46-10BA4AAA6F9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43" name="Rectangle 11">
          <a:extLst>
            <a:ext uri="{FF2B5EF4-FFF2-40B4-BE49-F238E27FC236}">
              <a16:creationId xmlns:a16="http://schemas.microsoft.com/office/drawing/2014/main" id="{7219A503-4B7F-4E55-AA1D-729AA82FCA1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44" name="Rectangle 1443">
          <a:extLst>
            <a:ext uri="{FF2B5EF4-FFF2-40B4-BE49-F238E27FC236}">
              <a16:creationId xmlns:a16="http://schemas.microsoft.com/office/drawing/2014/main" id="{0AF9E0D5-CD04-4685-8E23-743B2D94482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45" name="Rectangle 11">
          <a:extLst>
            <a:ext uri="{FF2B5EF4-FFF2-40B4-BE49-F238E27FC236}">
              <a16:creationId xmlns:a16="http://schemas.microsoft.com/office/drawing/2014/main" id="{9917A0E8-D5BF-4FEB-B19B-1723689E5B6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46" name="Rectangle 1445">
          <a:extLst>
            <a:ext uri="{FF2B5EF4-FFF2-40B4-BE49-F238E27FC236}">
              <a16:creationId xmlns:a16="http://schemas.microsoft.com/office/drawing/2014/main" id="{FFC0C52D-3C04-436C-A076-85B3F41B006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47" name="Rectangle 11">
          <a:extLst>
            <a:ext uri="{FF2B5EF4-FFF2-40B4-BE49-F238E27FC236}">
              <a16:creationId xmlns:a16="http://schemas.microsoft.com/office/drawing/2014/main" id="{E0DD2A61-A877-42D9-AB76-9682D739AB3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48" name="Rectangle 1447">
          <a:extLst>
            <a:ext uri="{FF2B5EF4-FFF2-40B4-BE49-F238E27FC236}">
              <a16:creationId xmlns:a16="http://schemas.microsoft.com/office/drawing/2014/main" id="{2489A3EA-3B08-4029-A1F3-7F8FEAFC48D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49" name="Rectangle 1448">
          <a:extLst>
            <a:ext uri="{FF2B5EF4-FFF2-40B4-BE49-F238E27FC236}">
              <a16:creationId xmlns:a16="http://schemas.microsoft.com/office/drawing/2014/main" id="{59E03DD8-87F7-49FB-B57F-DAD19A1B3D5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50" name="Rectangle 1449">
          <a:extLst>
            <a:ext uri="{FF2B5EF4-FFF2-40B4-BE49-F238E27FC236}">
              <a16:creationId xmlns:a16="http://schemas.microsoft.com/office/drawing/2014/main" id="{6EA6E9B9-4F90-4578-9C68-AF5759EC41A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51" name="Rectangle 11">
          <a:extLst>
            <a:ext uri="{FF2B5EF4-FFF2-40B4-BE49-F238E27FC236}">
              <a16:creationId xmlns:a16="http://schemas.microsoft.com/office/drawing/2014/main" id="{8F90B935-6E39-41F5-A370-ED0CCBA16D4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52" name="Rectangle 1451">
          <a:extLst>
            <a:ext uri="{FF2B5EF4-FFF2-40B4-BE49-F238E27FC236}">
              <a16:creationId xmlns:a16="http://schemas.microsoft.com/office/drawing/2014/main" id="{968FCC30-19F7-4D4E-BF65-F1AC5E9196C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53" name="Rectangle 11">
          <a:extLst>
            <a:ext uri="{FF2B5EF4-FFF2-40B4-BE49-F238E27FC236}">
              <a16:creationId xmlns:a16="http://schemas.microsoft.com/office/drawing/2014/main" id="{58FFBDED-5779-46FA-A665-B477D7F48A8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54" name="Rectangle 1453">
          <a:extLst>
            <a:ext uri="{FF2B5EF4-FFF2-40B4-BE49-F238E27FC236}">
              <a16:creationId xmlns:a16="http://schemas.microsoft.com/office/drawing/2014/main" id="{C72B307B-F3DA-4228-8BCF-101AD94C582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55" name="Rectangle 11">
          <a:extLst>
            <a:ext uri="{FF2B5EF4-FFF2-40B4-BE49-F238E27FC236}">
              <a16:creationId xmlns:a16="http://schemas.microsoft.com/office/drawing/2014/main" id="{6195CBC5-0F36-4C9F-B947-D01B3EEAC8B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56" name="Rectangle 1455">
          <a:extLst>
            <a:ext uri="{FF2B5EF4-FFF2-40B4-BE49-F238E27FC236}">
              <a16:creationId xmlns:a16="http://schemas.microsoft.com/office/drawing/2014/main" id="{3F44A6E9-A9E1-463D-A654-4F2B4481383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57" name="Rectangle 11">
          <a:extLst>
            <a:ext uri="{FF2B5EF4-FFF2-40B4-BE49-F238E27FC236}">
              <a16:creationId xmlns:a16="http://schemas.microsoft.com/office/drawing/2014/main" id="{24B2E05E-B37C-45EA-945B-D9785F4BA28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58" name="Rectangle 1457">
          <a:extLst>
            <a:ext uri="{FF2B5EF4-FFF2-40B4-BE49-F238E27FC236}">
              <a16:creationId xmlns:a16="http://schemas.microsoft.com/office/drawing/2014/main" id="{76CBBFFA-26B5-4052-9F4B-6F4E36CCA70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59" name="Rectangle 11">
          <a:extLst>
            <a:ext uri="{FF2B5EF4-FFF2-40B4-BE49-F238E27FC236}">
              <a16:creationId xmlns:a16="http://schemas.microsoft.com/office/drawing/2014/main" id="{65659831-4379-48CD-B3D0-1638F01362C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60" name="Rectangle 1459">
          <a:extLst>
            <a:ext uri="{FF2B5EF4-FFF2-40B4-BE49-F238E27FC236}">
              <a16:creationId xmlns:a16="http://schemas.microsoft.com/office/drawing/2014/main" id="{A7C5CEE1-8CEF-4A62-B0EC-E4E8D54E03F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61" name="Rectangle 1460">
          <a:extLst>
            <a:ext uri="{FF2B5EF4-FFF2-40B4-BE49-F238E27FC236}">
              <a16:creationId xmlns:a16="http://schemas.microsoft.com/office/drawing/2014/main" id="{871DD1C6-5EF0-498B-9A3F-DECBA9C53BB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62" name="Rectangle 1461">
          <a:extLst>
            <a:ext uri="{FF2B5EF4-FFF2-40B4-BE49-F238E27FC236}">
              <a16:creationId xmlns:a16="http://schemas.microsoft.com/office/drawing/2014/main" id="{302E8AB4-9CCB-4E32-81ED-B9932B7F0C7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63" name="Rectangle 11">
          <a:extLst>
            <a:ext uri="{FF2B5EF4-FFF2-40B4-BE49-F238E27FC236}">
              <a16:creationId xmlns:a16="http://schemas.microsoft.com/office/drawing/2014/main" id="{3F7632A4-70DF-4C23-A603-FD68ECD2F6D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64" name="Rectangle 1463">
          <a:extLst>
            <a:ext uri="{FF2B5EF4-FFF2-40B4-BE49-F238E27FC236}">
              <a16:creationId xmlns:a16="http://schemas.microsoft.com/office/drawing/2014/main" id="{6A5F1BDC-7A2A-45E4-889B-4C8B064A9CE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65" name="Rectangle 11">
          <a:extLst>
            <a:ext uri="{FF2B5EF4-FFF2-40B4-BE49-F238E27FC236}">
              <a16:creationId xmlns:a16="http://schemas.microsoft.com/office/drawing/2014/main" id="{BD29B3C0-2767-4FEF-94DB-7ACB3E54F21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66" name="Rectangle 1465">
          <a:extLst>
            <a:ext uri="{FF2B5EF4-FFF2-40B4-BE49-F238E27FC236}">
              <a16:creationId xmlns:a16="http://schemas.microsoft.com/office/drawing/2014/main" id="{F21D755D-3AC6-46C6-82A0-93C7CDC94A4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67" name="Rectangle 11">
          <a:extLst>
            <a:ext uri="{FF2B5EF4-FFF2-40B4-BE49-F238E27FC236}">
              <a16:creationId xmlns:a16="http://schemas.microsoft.com/office/drawing/2014/main" id="{E35355BD-2806-4B1F-8C5E-DF68360D193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68" name="Rectangle 1467">
          <a:extLst>
            <a:ext uri="{FF2B5EF4-FFF2-40B4-BE49-F238E27FC236}">
              <a16:creationId xmlns:a16="http://schemas.microsoft.com/office/drawing/2014/main" id="{54438D7A-4086-4FCE-8B9A-DEAD38636F5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69" name="Rectangle 11">
          <a:extLst>
            <a:ext uri="{FF2B5EF4-FFF2-40B4-BE49-F238E27FC236}">
              <a16:creationId xmlns:a16="http://schemas.microsoft.com/office/drawing/2014/main" id="{1096CF66-092D-4728-ADDB-962297C5F0B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70" name="Rectangle 1469">
          <a:extLst>
            <a:ext uri="{FF2B5EF4-FFF2-40B4-BE49-F238E27FC236}">
              <a16:creationId xmlns:a16="http://schemas.microsoft.com/office/drawing/2014/main" id="{1979D456-B523-4AE6-A58A-5884C4E2DEA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71" name="Rectangle 11">
          <a:extLst>
            <a:ext uri="{FF2B5EF4-FFF2-40B4-BE49-F238E27FC236}">
              <a16:creationId xmlns:a16="http://schemas.microsoft.com/office/drawing/2014/main" id="{4A17DAAE-EAED-40B3-94DA-B2CF5656386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72" name="Rectangle 1471">
          <a:extLst>
            <a:ext uri="{FF2B5EF4-FFF2-40B4-BE49-F238E27FC236}">
              <a16:creationId xmlns:a16="http://schemas.microsoft.com/office/drawing/2014/main" id="{9CFE6BF2-FC1E-4D88-AD8B-1C48A8E2DD7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73" name="Rectangle 1472">
          <a:extLst>
            <a:ext uri="{FF2B5EF4-FFF2-40B4-BE49-F238E27FC236}">
              <a16:creationId xmlns:a16="http://schemas.microsoft.com/office/drawing/2014/main" id="{BFF397C7-982D-473F-ACF1-2C0ACA2FFA8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74" name="Rectangle 1473">
          <a:extLst>
            <a:ext uri="{FF2B5EF4-FFF2-40B4-BE49-F238E27FC236}">
              <a16:creationId xmlns:a16="http://schemas.microsoft.com/office/drawing/2014/main" id="{2FB7DC26-6BEA-4E2E-A695-2010A7A9504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75" name="Rectangle 11">
          <a:extLst>
            <a:ext uri="{FF2B5EF4-FFF2-40B4-BE49-F238E27FC236}">
              <a16:creationId xmlns:a16="http://schemas.microsoft.com/office/drawing/2014/main" id="{82632D7E-C728-4891-8AB5-475097196C4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76" name="Rectangle 1475">
          <a:extLst>
            <a:ext uri="{FF2B5EF4-FFF2-40B4-BE49-F238E27FC236}">
              <a16:creationId xmlns:a16="http://schemas.microsoft.com/office/drawing/2014/main" id="{1D868002-3525-422C-AC56-F76AD3BDA68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77" name="Rectangle 11">
          <a:extLst>
            <a:ext uri="{FF2B5EF4-FFF2-40B4-BE49-F238E27FC236}">
              <a16:creationId xmlns:a16="http://schemas.microsoft.com/office/drawing/2014/main" id="{A3CE2B52-8C08-4638-BBAB-998F99B68B8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78" name="Rectangle 1477">
          <a:extLst>
            <a:ext uri="{FF2B5EF4-FFF2-40B4-BE49-F238E27FC236}">
              <a16:creationId xmlns:a16="http://schemas.microsoft.com/office/drawing/2014/main" id="{57DEF854-36D8-4668-8578-BBB58698F68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79" name="Rectangle 11">
          <a:extLst>
            <a:ext uri="{FF2B5EF4-FFF2-40B4-BE49-F238E27FC236}">
              <a16:creationId xmlns:a16="http://schemas.microsoft.com/office/drawing/2014/main" id="{CB09C868-0CD6-40C5-9A3B-DC48223A12B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80" name="Rectangle 1479">
          <a:extLst>
            <a:ext uri="{FF2B5EF4-FFF2-40B4-BE49-F238E27FC236}">
              <a16:creationId xmlns:a16="http://schemas.microsoft.com/office/drawing/2014/main" id="{DB293522-AD33-4B7E-ACB9-E3AFA1DD75E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81" name="Rectangle 11">
          <a:extLst>
            <a:ext uri="{FF2B5EF4-FFF2-40B4-BE49-F238E27FC236}">
              <a16:creationId xmlns:a16="http://schemas.microsoft.com/office/drawing/2014/main" id="{9CEAE5CC-6444-44E9-85D5-685B18D7E3D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82" name="Rectangle 1481">
          <a:extLst>
            <a:ext uri="{FF2B5EF4-FFF2-40B4-BE49-F238E27FC236}">
              <a16:creationId xmlns:a16="http://schemas.microsoft.com/office/drawing/2014/main" id="{67C3F8D2-BF51-48B9-B69A-D713A792E0A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83" name="Rectangle 11">
          <a:extLst>
            <a:ext uri="{FF2B5EF4-FFF2-40B4-BE49-F238E27FC236}">
              <a16:creationId xmlns:a16="http://schemas.microsoft.com/office/drawing/2014/main" id="{A69469B8-F88E-490C-9733-4B7B7AF5A99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84" name="Rectangle 1483">
          <a:extLst>
            <a:ext uri="{FF2B5EF4-FFF2-40B4-BE49-F238E27FC236}">
              <a16:creationId xmlns:a16="http://schemas.microsoft.com/office/drawing/2014/main" id="{ABE17236-0FDA-4FD4-A079-5D4136B1BF1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85" name="Rectangle 1484">
          <a:extLst>
            <a:ext uri="{FF2B5EF4-FFF2-40B4-BE49-F238E27FC236}">
              <a16:creationId xmlns:a16="http://schemas.microsoft.com/office/drawing/2014/main" id="{70EBED71-7406-458D-9830-D166A97C861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86" name="Rectangle 1485">
          <a:extLst>
            <a:ext uri="{FF2B5EF4-FFF2-40B4-BE49-F238E27FC236}">
              <a16:creationId xmlns:a16="http://schemas.microsoft.com/office/drawing/2014/main" id="{06293272-CB11-41FE-B3A1-17E69F33F49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87" name="Rectangle 11">
          <a:extLst>
            <a:ext uri="{FF2B5EF4-FFF2-40B4-BE49-F238E27FC236}">
              <a16:creationId xmlns:a16="http://schemas.microsoft.com/office/drawing/2014/main" id="{8EEC53BC-28F7-41E3-B666-D87F8A6FAF6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88" name="Rectangle 1487">
          <a:extLst>
            <a:ext uri="{FF2B5EF4-FFF2-40B4-BE49-F238E27FC236}">
              <a16:creationId xmlns:a16="http://schemas.microsoft.com/office/drawing/2014/main" id="{02817FB7-F364-4B0F-98CA-ADC322B1597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89" name="Rectangle 11">
          <a:extLst>
            <a:ext uri="{FF2B5EF4-FFF2-40B4-BE49-F238E27FC236}">
              <a16:creationId xmlns:a16="http://schemas.microsoft.com/office/drawing/2014/main" id="{DB0A6FD0-3AFC-4DC4-A5EB-4693833531C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90" name="Rectangle 1489">
          <a:extLst>
            <a:ext uri="{FF2B5EF4-FFF2-40B4-BE49-F238E27FC236}">
              <a16:creationId xmlns:a16="http://schemas.microsoft.com/office/drawing/2014/main" id="{D4B41B5E-8AA6-478F-8428-0557A37ADB6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91" name="Rectangle 11">
          <a:extLst>
            <a:ext uri="{FF2B5EF4-FFF2-40B4-BE49-F238E27FC236}">
              <a16:creationId xmlns:a16="http://schemas.microsoft.com/office/drawing/2014/main" id="{F5D65787-08EA-4E14-9F2A-D545E9990BB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92" name="Rectangle 1491">
          <a:extLst>
            <a:ext uri="{FF2B5EF4-FFF2-40B4-BE49-F238E27FC236}">
              <a16:creationId xmlns:a16="http://schemas.microsoft.com/office/drawing/2014/main" id="{D62F28A9-ABDA-465D-9648-DF4CEFE5DA3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93" name="Rectangle 11">
          <a:extLst>
            <a:ext uri="{FF2B5EF4-FFF2-40B4-BE49-F238E27FC236}">
              <a16:creationId xmlns:a16="http://schemas.microsoft.com/office/drawing/2014/main" id="{3EA2432A-1187-4684-AD9D-5335D70670B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94" name="Rectangle 1493">
          <a:extLst>
            <a:ext uri="{FF2B5EF4-FFF2-40B4-BE49-F238E27FC236}">
              <a16:creationId xmlns:a16="http://schemas.microsoft.com/office/drawing/2014/main" id="{E26A6392-589A-4038-8E8C-422C04DF78A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95" name="Rectangle 11">
          <a:extLst>
            <a:ext uri="{FF2B5EF4-FFF2-40B4-BE49-F238E27FC236}">
              <a16:creationId xmlns:a16="http://schemas.microsoft.com/office/drawing/2014/main" id="{76F0247E-ECF0-42F1-B44A-32267CF65B9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96" name="Rectangle 1495">
          <a:extLst>
            <a:ext uri="{FF2B5EF4-FFF2-40B4-BE49-F238E27FC236}">
              <a16:creationId xmlns:a16="http://schemas.microsoft.com/office/drawing/2014/main" id="{DC2252F6-5A79-4A25-96EC-476D38B79D0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97" name="Rectangle 1496">
          <a:extLst>
            <a:ext uri="{FF2B5EF4-FFF2-40B4-BE49-F238E27FC236}">
              <a16:creationId xmlns:a16="http://schemas.microsoft.com/office/drawing/2014/main" id="{72865A72-2A6D-44DB-8E3D-A5240E60E40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98" name="Rectangle 1497">
          <a:extLst>
            <a:ext uri="{FF2B5EF4-FFF2-40B4-BE49-F238E27FC236}">
              <a16:creationId xmlns:a16="http://schemas.microsoft.com/office/drawing/2014/main" id="{BF062799-ED3A-4342-B7E3-3B6E06E369C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99" name="Rectangle 11">
          <a:extLst>
            <a:ext uri="{FF2B5EF4-FFF2-40B4-BE49-F238E27FC236}">
              <a16:creationId xmlns:a16="http://schemas.microsoft.com/office/drawing/2014/main" id="{530CEB5F-CFE5-476C-AEAF-421B955CDAA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00" name="Rectangle 1499">
          <a:extLst>
            <a:ext uri="{FF2B5EF4-FFF2-40B4-BE49-F238E27FC236}">
              <a16:creationId xmlns:a16="http://schemas.microsoft.com/office/drawing/2014/main" id="{849CA9B4-93C2-4B3E-81A1-CB4E9BF8933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01" name="Rectangle 11">
          <a:extLst>
            <a:ext uri="{FF2B5EF4-FFF2-40B4-BE49-F238E27FC236}">
              <a16:creationId xmlns:a16="http://schemas.microsoft.com/office/drawing/2014/main" id="{236BFEA6-0E9E-4E70-9FA0-1B8C0683B35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02" name="Rectangle 1501">
          <a:extLst>
            <a:ext uri="{FF2B5EF4-FFF2-40B4-BE49-F238E27FC236}">
              <a16:creationId xmlns:a16="http://schemas.microsoft.com/office/drawing/2014/main" id="{70EA5932-42FF-4724-92DA-A32B6483197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03" name="Rectangle 11">
          <a:extLst>
            <a:ext uri="{FF2B5EF4-FFF2-40B4-BE49-F238E27FC236}">
              <a16:creationId xmlns:a16="http://schemas.microsoft.com/office/drawing/2014/main" id="{C26726C2-396F-49CD-A49C-B29E467F4ED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04" name="Rectangle 1503">
          <a:extLst>
            <a:ext uri="{FF2B5EF4-FFF2-40B4-BE49-F238E27FC236}">
              <a16:creationId xmlns:a16="http://schemas.microsoft.com/office/drawing/2014/main" id="{D39D940B-1B0C-4028-94FA-99599864971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05" name="Rectangle 11">
          <a:extLst>
            <a:ext uri="{FF2B5EF4-FFF2-40B4-BE49-F238E27FC236}">
              <a16:creationId xmlns:a16="http://schemas.microsoft.com/office/drawing/2014/main" id="{4B6FBE49-839F-4A7A-BB13-470B3F2CA80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06" name="Rectangle 1505">
          <a:extLst>
            <a:ext uri="{FF2B5EF4-FFF2-40B4-BE49-F238E27FC236}">
              <a16:creationId xmlns:a16="http://schemas.microsoft.com/office/drawing/2014/main" id="{701F7B8D-4FA3-4484-ADD7-76B600A59DA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07" name="Rectangle 11">
          <a:extLst>
            <a:ext uri="{FF2B5EF4-FFF2-40B4-BE49-F238E27FC236}">
              <a16:creationId xmlns:a16="http://schemas.microsoft.com/office/drawing/2014/main" id="{6F0922A8-FFA5-4336-9F7E-2E1BDC80D8E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08" name="Rectangle 1507">
          <a:extLst>
            <a:ext uri="{FF2B5EF4-FFF2-40B4-BE49-F238E27FC236}">
              <a16:creationId xmlns:a16="http://schemas.microsoft.com/office/drawing/2014/main" id="{3B1DC672-DCF2-42D8-8AFD-1D048E2C58B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09" name="Rectangle 1508">
          <a:extLst>
            <a:ext uri="{FF2B5EF4-FFF2-40B4-BE49-F238E27FC236}">
              <a16:creationId xmlns:a16="http://schemas.microsoft.com/office/drawing/2014/main" id="{F9CE39B2-6009-4DDA-84C3-C87B07659A0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10" name="Rectangle 1509">
          <a:extLst>
            <a:ext uri="{FF2B5EF4-FFF2-40B4-BE49-F238E27FC236}">
              <a16:creationId xmlns:a16="http://schemas.microsoft.com/office/drawing/2014/main" id="{3520B09C-EF55-45A2-80C5-A9ACA947F50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11" name="Rectangle 11">
          <a:extLst>
            <a:ext uri="{FF2B5EF4-FFF2-40B4-BE49-F238E27FC236}">
              <a16:creationId xmlns:a16="http://schemas.microsoft.com/office/drawing/2014/main" id="{2E661575-4898-4F13-A954-2C4A70F1BB7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12" name="Rectangle 1511">
          <a:extLst>
            <a:ext uri="{FF2B5EF4-FFF2-40B4-BE49-F238E27FC236}">
              <a16:creationId xmlns:a16="http://schemas.microsoft.com/office/drawing/2014/main" id="{63FB0262-1A92-4C54-B615-2E01649A100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13" name="Rectangle 11">
          <a:extLst>
            <a:ext uri="{FF2B5EF4-FFF2-40B4-BE49-F238E27FC236}">
              <a16:creationId xmlns:a16="http://schemas.microsoft.com/office/drawing/2014/main" id="{00A69403-4205-43D6-B3C1-30A75720BC2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14" name="Rectangle 1513">
          <a:extLst>
            <a:ext uri="{FF2B5EF4-FFF2-40B4-BE49-F238E27FC236}">
              <a16:creationId xmlns:a16="http://schemas.microsoft.com/office/drawing/2014/main" id="{D1CDA9B1-F412-4F7B-9A16-2B21E9E502A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15" name="Rectangle 11">
          <a:extLst>
            <a:ext uri="{FF2B5EF4-FFF2-40B4-BE49-F238E27FC236}">
              <a16:creationId xmlns:a16="http://schemas.microsoft.com/office/drawing/2014/main" id="{EDD9EC7F-05E3-4695-8C93-23D1566C0C1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16" name="Rectangle 1515">
          <a:extLst>
            <a:ext uri="{FF2B5EF4-FFF2-40B4-BE49-F238E27FC236}">
              <a16:creationId xmlns:a16="http://schemas.microsoft.com/office/drawing/2014/main" id="{38186BDA-62B7-4412-B7EB-E8280506308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17" name="Rectangle 11">
          <a:extLst>
            <a:ext uri="{FF2B5EF4-FFF2-40B4-BE49-F238E27FC236}">
              <a16:creationId xmlns:a16="http://schemas.microsoft.com/office/drawing/2014/main" id="{CF85BCBA-5C7B-46E6-971E-BE9E352928A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18" name="Rectangle 1517">
          <a:extLst>
            <a:ext uri="{FF2B5EF4-FFF2-40B4-BE49-F238E27FC236}">
              <a16:creationId xmlns:a16="http://schemas.microsoft.com/office/drawing/2014/main" id="{056AB043-7667-4C6C-9907-AB6BC49C16C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19" name="Rectangle 11">
          <a:extLst>
            <a:ext uri="{FF2B5EF4-FFF2-40B4-BE49-F238E27FC236}">
              <a16:creationId xmlns:a16="http://schemas.microsoft.com/office/drawing/2014/main" id="{BCE3D9E1-4F60-43BB-ABD2-EA258E8B372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20" name="Rectangle 1519">
          <a:extLst>
            <a:ext uri="{FF2B5EF4-FFF2-40B4-BE49-F238E27FC236}">
              <a16:creationId xmlns:a16="http://schemas.microsoft.com/office/drawing/2014/main" id="{1ED3DD4E-0C16-4E71-94BB-8E927344C5E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21" name="Rectangle 1520">
          <a:extLst>
            <a:ext uri="{FF2B5EF4-FFF2-40B4-BE49-F238E27FC236}">
              <a16:creationId xmlns:a16="http://schemas.microsoft.com/office/drawing/2014/main" id="{B57A1EE0-BEEF-4427-ABA9-CC8E10B0052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22" name="Rectangle 1521">
          <a:extLst>
            <a:ext uri="{FF2B5EF4-FFF2-40B4-BE49-F238E27FC236}">
              <a16:creationId xmlns:a16="http://schemas.microsoft.com/office/drawing/2014/main" id="{04C27541-F0BE-4E8B-BEAF-30F8317EAAB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23" name="Rectangle 11">
          <a:extLst>
            <a:ext uri="{FF2B5EF4-FFF2-40B4-BE49-F238E27FC236}">
              <a16:creationId xmlns:a16="http://schemas.microsoft.com/office/drawing/2014/main" id="{ED3F00E4-2249-4A77-8C08-9E90FD87263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24" name="Rectangle 1523">
          <a:extLst>
            <a:ext uri="{FF2B5EF4-FFF2-40B4-BE49-F238E27FC236}">
              <a16:creationId xmlns:a16="http://schemas.microsoft.com/office/drawing/2014/main" id="{850426F4-C5B5-4054-9A76-AE085939BF7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25" name="Rectangle 11">
          <a:extLst>
            <a:ext uri="{FF2B5EF4-FFF2-40B4-BE49-F238E27FC236}">
              <a16:creationId xmlns:a16="http://schemas.microsoft.com/office/drawing/2014/main" id="{7D15C3FC-00EB-467A-B83D-B943FA2AC1E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26" name="Rectangle 1525">
          <a:extLst>
            <a:ext uri="{FF2B5EF4-FFF2-40B4-BE49-F238E27FC236}">
              <a16:creationId xmlns:a16="http://schemas.microsoft.com/office/drawing/2014/main" id="{63BFF1D8-DBE1-415A-9E94-CF47F2F77DE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27" name="Rectangle 11">
          <a:extLst>
            <a:ext uri="{FF2B5EF4-FFF2-40B4-BE49-F238E27FC236}">
              <a16:creationId xmlns:a16="http://schemas.microsoft.com/office/drawing/2014/main" id="{F030B6B8-58C7-4831-98C7-E26DEE160EE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28" name="Rectangle 1527">
          <a:extLst>
            <a:ext uri="{FF2B5EF4-FFF2-40B4-BE49-F238E27FC236}">
              <a16:creationId xmlns:a16="http://schemas.microsoft.com/office/drawing/2014/main" id="{54ED0180-268F-4AFB-9C9B-4ECDBE96821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29" name="Rectangle 11">
          <a:extLst>
            <a:ext uri="{FF2B5EF4-FFF2-40B4-BE49-F238E27FC236}">
              <a16:creationId xmlns:a16="http://schemas.microsoft.com/office/drawing/2014/main" id="{F9A0D798-028B-4C40-A42B-91F3F3812B9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30" name="Rectangle 1529">
          <a:extLst>
            <a:ext uri="{FF2B5EF4-FFF2-40B4-BE49-F238E27FC236}">
              <a16:creationId xmlns:a16="http://schemas.microsoft.com/office/drawing/2014/main" id="{B21FC484-3515-4277-952F-5E12EBA8E66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31" name="Rectangle 11">
          <a:extLst>
            <a:ext uri="{FF2B5EF4-FFF2-40B4-BE49-F238E27FC236}">
              <a16:creationId xmlns:a16="http://schemas.microsoft.com/office/drawing/2014/main" id="{82494528-FF91-477E-8007-0ACB4E2AB2B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32" name="Rectangle 1531">
          <a:extLst>
            <a:ext uri="{FF2B5EF4-FFF2-40B4-BE49-F238E27FC236}">
              <a16:creationId xmlns:a16="http://schemas.microsoft.com/office/drawing/2014/main" id="{E389BBDF-72A8-4E58-8D9F-CDD0E981B9D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33" name="Rectangle 1532">
          <a:extLst>
            <a:ext uri="{FF2B5EF4-FFF2-40B4-BE49-F238E27FC236}">
              <a16:creationId xmlns:a16="http://schemas.microsoft.com/office/drawing/2014/main" id="{817B2ED6-1C95-404A-A73B-8AB5BFA4685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34" name="Rectangle 1533">
          <a:extLst>
            <a:ext uri="{FF2B5EF4-FFF2-40B4-BE49-F238E27FC236}">
              <a16:creationId xmlns:a16="http://schemas.microsoft.com/office/drawing/2014/main" id="{62161377-45ED-4622-B2D4-03C94D31023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35" name="Rectangle 11">
          <a:extLst>
            <a:ext uri="{FF2B5EF4-FFF2-40B4-BE49-F238E27FC236}">
              <a16:creationId xmlns:a16="http://schemas.microsoft.com/office/drawing/2014/main" id="{AC5184DD-F6FB-42E8-9AB1-40B578BA6C5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36" name="Rectangle 1535">
          <a:extLst>
            <a:ext uri="{FF2B5EF4-FFF2-40B4-BE49-F238E27FC236}">
              <a16:creationId xmlns:a16="http://schemas.microsoft.com/office/drawing/2014/main" id="{C88C8FCD-36D1-4C85-A10A-DC332C1F9E2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37" name="Rectangle 11">
          <a:extLst>
            <a:ext uri="{FF2B5EF4-FFF2-40B4-BE49-F238E27FC236}">
              <a16:creationId xmlns:a16="http://schemas.microsoft.com/office/drawing/2014/main" id="{265B7938-5D3F-4679-AEC8-EF95BD856B6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38" name="Rectangle 1537">
          <a:extLst>
            <a:ext uri="{FF2B5EF4-FFF2-40B4-BE49-F238E27FC236}">
              <a16:creationId xmlns:a16="http://schemas.microsoft.com/office/drawing/2014/main" id="{E981ABA1-37DC-41AF-AF43-05D3C3686B7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39" name="Rectangle 11">
          <a:extLst>
            <a:ext uri="{FF2B5EF4-FFF2-40B4-BE49-F238E27FC236}">
              <a16:creationId xmlns:a16="http://schemas.microsoft.com/office/drawing/2014/main" id="{CB9028D6-19C6-48B6-AD69-62B328218C4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40" name="Rectangle 1539">
          <a:extLst>
            <a:ext uri="{FF2B5EF4-FFF2-40B4-BE49-F238E27FC236}">
              <a16:creationId xmlns:a16="http://schemas.microsoft.com/office/drawing/2014/main" id="{C9F261AA-DAE7-4943-8E99-0FA833F2136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41" name="Rectangle 11">
          <a:extLst>
            <a:ext uri="{FF2B5EF4-FFF2-40B4-BE49-F238E27FC236}">
              <a16:creationId xmlns:a16="http://schemas.microsoft.com/office/drawing/2014/main" id="{D6B4AE37-4D2B-4990-A521-3E30A6610A1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42" name="Rectangle 1541">
          <a:extLst>
            <a:ext uri="{FF2B5EF4-FFF2-40B4-BE49-F238E27FC236}">
              <a16:creationId xmlns:a16="http://schemas.microsoft.com/office/drawing/2014/main" id="{23C8C9D8-450E-4C86-BD03-95AFDE300F1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43" name="Rectangle 11">
          <a:extLst>
            <a:ext uri="{FF2B5EF4-FFF2-40B4-BE49-F238E27FC236}">
              <a16:creationId xmlns:a16="http://schemas.microsoft.com/office/drawing/2014/main" id="{DDA28C44-B414-418D-9049-0C300DE4289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44" name="Rectangle 1543">
          <a:extLst>
            <a:ext uri="{FF2B5EF4-FFF2-40B4-BE49-F238E27FC236}">
              <a16:creationId xmlns:a16="http://schemas.microsoft.com/office/drawing/2014/main" id="{BC84F578-DAC9-4B65-824D-F39CCF826C7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45" name="Rectangle 1544">
          <a:extLst>
            <a:ext uri="{FF2B5EF4-FFF2-40B4-BE49-F238E27FC236}">
              <a16:creationId xmlns:a16="http://schemas.microsoft.com/office/drawing/2014/main" id="{1D3629BB-C430-45D5-94A1-C0EE49132A5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46" name="Rectangle 1545">
          <a:extLst>
            <a:ext uri="{FF2B5EF4-FFF2-40B4-BE49-F238E27FC236}">
              <a16:creationId xmlns:a16="http://schemas.microsoft.com/office/drawing/2014/main" id="{83DB6C9E-2A1F-4BDF-A772-8364B2D4DFE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47" name="Rectangle 11">
          <a:extLst>
            <a:ext uri="{FF2B5EF4-FFF2-40B4-BE49-F238E27FC236}">
              <a16:creationId xmlns:a16="http://schemas.microsoft.com/office/drawing/2014/main" id="{D027DE26-EF00-432A-9739-673322D5F92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48" name="Rectangle 1547">
          <a:extLst>
            <a:ext uri="{FF2B5EF4-FFF2-40B4-BE49-F238E27FC236}">
              <a16:creationId xmlns:a16="http://schemas.microsoft.com/office/drawing/2014/main" id="{76EB938E-392D-460B-8406-419BE7B2564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49" name="Rectangle 11">
          <a:extLst>
            <a:ext uri="{FF2B5EF4-FFF2-40B4-BE49-F238E27FC236}">
              <a16:creationId xmlns:a16="http://schemas.microsoft.com/office/drawing/2014/main" id="{06216544-FE76-45AE-901B-1A25D1C40D3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50" name="Rectangle 1549">
          <a:extLst>
            <a:ext uri="{FF2B5EF4-FFF2-40B4-BE49-F238E27FC236}">
              <a16:creationId xmlns:a16="http://schemas.microsoft.com/office/drawing/2014/main" id="{93770A9A-767C-410C-ABAD-6F543830B83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51" name="Rectangle 11">
          <a:extLst>
            <a:ext uri="{FF2B5EF4-FFF2-40B4-BE49-F238E27FC236}">
              <a16:creationId xmlns:a16="http://schemas.microsoft.com/office/drawing/2014/main" id="{A73FCAEF-DE63-4B9A-BA10-E16709E5AB4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52" name="Rectangle 1551">
          <a:extLst>
            <a:ext uri="{FF2B5EF4-FFF2-40B4-BE49-F238E27FC236}">
              <a16:creationId xmlns:a16="http://schemas.microsoft.com/office/drawing/2014/main" id="{13F09922-D046-4CD8-881C-177FE6DD428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53" name="Rectangle 11">
          <a:extLst>
            <a:ext uri="{FF2B5EF4-FFF2-40B4-BE49-F238E27FC236}">
              <a16:creationId xmlns:a16="http://schemas.microsoft.com/office/drawing/2014/main" id="{1B1AD95F-D7B6-4112-98A2-5EA157ED2D9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54" name="Rectangle 1553">
          <a:extLst>
            <a:ext uri="{FF2B5EF4-FFF2-40B4-BE49-F238E27FC236}">
              <a16:creationId xmlns:a16="http://schemas.microsoft.com/office/drawing/2014/main" id="{735FD113-2389-4280-A749-72665476ADE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55" name="Rectangle 11">
          <a:extLst>
            <a:ext uri="{FF2B5EF4-FFF2-40B4-BE49-F238E27FC236}">
              <a16:creationId xmlns:a16="http://schemas.microsoft.com/office/drawing/2014/main" id="{B6E9B161-8170-44C8-BF67-923130A211E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56" name="Rectangle 1555">
          <a:extLst>
            <a:ext uri="{FF2B5EF4-FFF2-40B4-BE49-F238E27FC236}">
              <a16:creationId xmlns:a16="http://schemas.microsoft.com/office/drawing/2014/main" id="{CFFAC824-7CAF-45AE-B12E-95F39A5A318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57" name="Rectangle 1556">
          <a:extLst>
            <a:ext uri="{FF2B5EF4-FFF2-40B4-BE49-F238E27FC236}">
              <a16:creationId xmlns:a16="http://schemas.microsoft.com/office/drawing/2014/main" id="{EF495869-DA05-4079-A9C6-EC549D35EE0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58" name="Rectangle 1557">
          <a:extLst>
            <a:ext uri="{FF2B5EF4-FFF2-40B4-BE49-F238E27FC236}">
              <a16:creationId xmlns:a16="http://schemas.microsoft.com/office/drawing/2014/main" id="{E41EA85D-9D92-4EB3-A217-F39B10A1AB0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59" name="Rectangle 11">
          <a:extLst>
            <a:ext uri="{FF2B5EF4-FFF2-40B4-BE49-F238E27FC236}">
              <a16:creationId xmlns:a16="http://schemas.microsoft.com/office/drawing/2014/main" id="{9D1AED4F-A56B-443F-ADAF-FE125C1CCEB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60" name="Rectangle 1559">
          <a:extLst>
            <a:ext uri="{FF2B5EF4-FFF2-40B4-BE49-F238E27FC236}">
              <a16:creationId xmlns:a16="http://schemas.microsoft.com/office/drawing/2014/main" id="{10A0719B-9BBB-4085-962D-87221A929DA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61" name="Rectangle 11">
          <a:extLst>
            <a:ext uri="{FF2B5EF4-FFF2-40B4-BE49-F238E27FC236}">
              <a16:creationId xmlns:a16="http://schemas.microsoft.com/office/drawing/2014/main" id="{DA1EA9C1-897E-4C72-AEFA-0257978E849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62" name="Rectangle 1561">
          <a:extLst>
            <a:ext uri="{FF2B5EF4-FFF2-40B4-BE49-F238E27FC236}">
              <a16:creationId xmlns:a16="http://schemas.microsoft.com/office/drawing/2014/main" id="{97809365-1D50-4AE4-91F2-7144A5F360F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63" name="Rectangle 11">
          <a:extLst>
            <a:ext uri="{FF2B5EF4-FFF2-40B4-BE49-F238E27FC236}">
              <a16:creationId xmlns:a16="http://schemas.microsoft.com/office/drawing/2014/main" id="{1D2663D8-43BB-41DD-9D41-C33E6BAB93E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64" name="Rectangle 1563">
          <a:extLst>
            <a:ext uri="{FF2B5EF4-FFF2-40B4-BE49-F238E27FC236}">
              <a16:creationId xmlns:a16="http://schemas.microsoft.com/office/drawing/2014/main" id="{E0A13A46-7B02-4829-A94E-051E793AAA3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65" name="Rectangle 11">
          <a:extLst>
            <a:ext uri="{FF2B5EF4-FFF2-40B4-BE49-F238E27FC236}">
              <a16:creationId xmlns:a16="http://schemas.microsoft.com/office/drawing/2014/main" id="{61FAEA15-BA41-4B3D-B33E-F0F74C72D22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66" name="Rectangle 1565">
          <a:extLst>
            <a:ext uri="{FF2B5EF4-FFF2-40B4-BE49-F238E27FC236}">
              <a16:creationId xmlns:a16="http://schemas.microsoft.com/office/drawing/2014/main" id="{EB6C7996-4A88-48D0-AA5D-E30BCA68925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67" name="Rectangle 11">
          <a:extLst>
            <a:ext uri="{FF2B5EF4-FFF2-40B4-BE49-F238E27FC236}">
              <a16:creationId xmlns:a16="http://schemas.microsoft.com/office/drawing/2014/main" id="{C185AA27-8E78-42A8-88A9-23AC12EC706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68" name="Rectangle 1567">
          <a:extLst>
            <a:ext uri="{FF2B5EF4-FFF2-40B4-BE49-F238E27FC236}">
              <a16:creationId xmlns:a16="http://schemas.microsoft.com/office/drawing/2014/main" id="{B078D517-233C-429F-B60E-95CC22032E0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69" name="Rectangle 1568">
          <a:extLst>
            <a:ext uri="{FF2B5EF4-FFF2-40B4-BE49-F238E27FC236}">
              <a16:creationId xmlns:a16="http://schemas.microsoft.com/office/drawing/2014/main" id="{3482B084-EDA7-4BF4-AAE0-E7281281D6A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70" name="Rectangle 1569">
          <a:extLst>
            <a:ext uri="{FF2B5EF4-FFF2-40B4-BE49-F238E27FC236}">
              <a16:creationId xmlns:a16="http://schemas.microsoft.com/office/drawing/2014/main" id="{305900D9-2BE9-40DC-925B-3A7E5A6E255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71" name="Rectangle 11">
          <a:extLst>
            <a:ext uri="{FF2B5EF4-FFF2-40B4-BE49-F238E27FC236}">
              <a16:creationId xmlns:a16="http://schemas.microsoft.com/office/drawing/2014/main" id="{3C3C0692-8561-4636-8E1E-9FB8024BA8D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72" name="Rectangle 1571">
          <a:extLst>
            <a:ext uri="{FF2B5EF4-FFF2-40B4-BE49-F238E27FC236}">
              <a16:creationId xmlns:a16="http://schemas.microsoft.com/office/drawing/2014/main" id="{7F8A6FBB-6C94-40E7-886C-0C529A34F45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73" name="Rectangle 11">
          <a:extLst>
            <a:ext uri="{FF2B5EF4-FFF2-40B4-BE49-F238E27FC236}">
              <a16:creationId xmlns:a16="http://schemas.microsoft.com/office/drawing/2014/main" id="{5848D568-3913-4055-B32A-EF9D6BE9A37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74" name="Rectangle 1573">
          <a:extLst>
            <a:ext uri="{FF2B5EF4-FFF2-40B4-BE49-F238E27FC236}">
              <a16:creationId xmlns:a16="http://schemas.microsoft.com/office/drawing/2014/main" id="{D39B5143-D5A0-48D0-B354-84AF917AF8F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75" name="Rectangle 11">
          <a:extLst>
            <a:ext uri="{FF2B5EF4-FFF2-40B4-BE49-F238E27FC236}">
              <a16:creationId xmlns:a16="http://schemas.microsoft.com/office/drawing/2014/main" id="{2791E8B6-51C0-4E5A-97BD-ED8B4E7760F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76" name="Rectangle 1575">
          <a:extLst>
            <a:ext uri="{FF2B5EF4-FFF2-40B4-BE49-F238E27FC236}">
              <a16:creationId xmlns:a16="http://schemas.microsoft.com/office/drawing/2014/main" id="{4E1FBBE7-CB21-4764-B5C8-F4DE992CBFB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77" name="Rectangle 11">
          <a:extLst>
            <a:ext uri="{FF2B5EF4-FFF2-40B4-BE49-F238E27FC236}">
              <a16:creationId xmlns:a16="http://schemas.microsoft.com/office/drawing/2014/main" id="{14EF2CAE-AB70-4E6B-85D8-0B1C98DA5EA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78" name="Rectangle 1577">
          <a:extLst>
            <a:ext uri="{FF2B5EF4-FFF2-40B4-BE49-F238E27FC236}">
              <a16:creationId xmlns:a16="http://schemas.microsoft.com/office/drawing/2014/main" id="{A720BC30-5F7E-45D0-934B-695B6AE6799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79" name="Rectangle 11">
          <a:extLst>
            <a:ext uri="{FF2B5EF4-FFF2-40B4-BE49-F238E27FC236}">
              <a16:creationId xmlns:a16="http://schemas.microsoft.com/office/drawing/2014/main" id="{24ED9BA9-8778-4432-B7AE-F268E339A12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80" name="Rectangle 1579">
          <a:extLst>
            <a:ext uri="{FF2B5EF4-FFF2-40B4-BE49-F238E27FC236}">
              <a16:creationId xmlns:a16="http://schemas.microsoft.com/office/drawing/2014/main" id="{EC326603-97A3-4350-88F1-1E52D2B184B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81" name="Rectangle 1580">
          <a:extLst>
            <a:ext uri="{FF2B5EF4-FFF2-40B4-BE49-F238E27FC236}">
              <a16:creationId xmlns:a16="http://schemas.microsoft.com/office/drawing/2014/main" id="{9BB36BB9-40A5-4C76-84C3-012F1C69816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82" name="Rectangle 1581">
          <a:extLst>
            <a:ext uri="{FF2B5EF4-FFF2-40B4-BE49-F238E27FC236}">
              <a16:creationId xmlns:a16="http://schemas.microsoft.com/office/drawing/2014/main" id="{5258C04B-D241-4E47-81A5-7ACBA648595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83" name="Rectangle 11">
          <a:extLst>
            <a:ext uri="{FF2B5EF4-FFF2-40B4-BE49-F238E27FC236}">
              <a16:creationId xmlns:a16="http://schemas.microsoft.com/office/drawing/2014/main" id="{18384F67-8641-4D9F-9ABB-3069AB939D8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84" name="Rectangle 1583">
          <a:extLst>
            <a:ext uri="{FF2B5EF4-FFF2-40B4-BE49-F238E27FC236}">
              <a16:creationId xmlns:a16="http://schemas.microsoft.com/office/drawing/2014/main" id="{E0170D28-D464-4C8F-B089-C69E8E611B3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85" name="Rectangle 11">
          <a:extLst>
            <a:ext uri="{FF2B5EF4-FFF2-40B4-BE49-F238E27FC236}">
              <a16:creationId xmlns:a16="http://schemas.microsoft.com/office/drawing/2014/main" id="{78F0E760-9FBB-454A-80DA-C24D52F7980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86" name="Rectangle 1585">
          <a:extLst>
            <a:ext uri="{FF2B5EF4-FFF2-40B4-BE49-F238E27FC236}">
              <a16:creationId xmlns:a16="http://schemas.microsoft.com/office/drawing/2014/main" id="{CE510B80-A93D-4393-990D-F78D45614BA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87" name="Rectangle 11">
          <a:extLst>
            <a:ext uri="{FF2B5EF4-FFF2-40B4-BE49-F238E27FC236}">
              <a16:creationId xmlns:a16="http://schemas.microsoft.com/office/drawing/2014/main" id="{5F456256-6A2F-42C0-91C7-3DD035ADE0E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88" name="Rectangle 1587">
          <a:extLst>
            <a:ext uri="{FF2B5EF4-FFF2-40B4-BE49-F238E27FC236}">
              <a16:creationId xmlns:a16="http://schemas.microsoft.com/office/drawing/2014/main" id="{73BFEBB5-33AE-44FB-AE11-E258E73FBE8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89" name="Rectangle 11">
          <a:extLst>
            <a:ext uri="{FF2B5EF4-FFF2-40B4-BE49-F238E27FC236}">
              <a16:creationId xmlns:a16="http://schemas.microsoft.com/office/drawing/2014/main" id="{A2EA5FD6-A8E9-45A5-B3C9-1D158B7F1A3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90" name="Rectangle 1589">
          <a:extLst>
            <a:ext uri="{FF2B5EF4-FFF2-40B4-BE49-F238E27FC236}">
              <a16:creationId xmlns:a16="http://schemas.microsoft.com/office/drawing/2014/main" id="{DA435B7F-B78F-461F-B3B2-9475ADE162A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91" name="Rectangle 11">
          <a:extLst>
            <a:ext uri="{FF2B5EF4-FFF2-40B4-BE49-F238E27FC236}">
              <a16:creationId xmlns:a16="http://schemas.microsoft.com/office/drawing/2014/main" id="{0441138E-2B97-4B3B-90E5-F5D4A972A0D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92" name="Rectangle 1591">
          <a:extLst>
            <a:ext uri="{FF2B5EF4-FFF2-40B4-BE49-F238E27FC236}">
              <a16:creationId xmlns:a16="http://schemas.microsoft.com/office/drawing/2014/main" id="{0687147E-BD57-4EA2-BD26-404B8B820F7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93" name="Rectangle 1592">
          <a:extLst>
            <a:ext uri="{FF2B5EF4-FFF2-40B4-BE49-F238E27FC236}">
              <a16:creationId xmlns:a16="http://schemas.microsoft.com/office/drawing/2014/main" id="{F02E5B27-C163-4976-AC2F-7D09A0DD46A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94" name="Rectangle 1593">
          <a:extLst>
            <a:ext uri="{FF2B5EF4-FFF2-40B4-BE49-F238E27FC236}">
              <a16:creationId xmlns:a16="http://schemas.microsoft.com/office/drawing/2014/main" id="{5273DDDA-6668-4CCB-A422-907C48DCF4D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95" name="Rectangle 11">
          <a:extLst>
            <a:ext uri="{FF2B5EF4-FFF2-40B4-BE49-F238E27FC236}">
              <a16:creationId xmlns:a16="http://schemas.microsoft.com/office/drawing/2014/main" id="{E4FC9D9D-8A3A-49AE-8BFD-074908C207B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96" name="Rectangle 1595">
          <a:extLst>
            <a:ext uri="{FF2B5EF4-FFF2-40B4-BE49-F238E27FC236}">
              <a16:creationId xmlns:a16="http://schemas.microsoft.com/office/drawing/2014/main" id="{E8599BE0-F213-4CA1-9889-CC950E63AC2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97" name="Rectangle 11">
          <a:extLst>
            <a:ext uri="{FF2B5EF4-FFF2-40B4-BE49-F238E27FC236}">
              <a16:creationId xmlns:a16="http://schemas.microsoft.com/office/drawing/2014/main" id="{DF158553-E0A3-42D5-9918-0D6B5BCE120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98" name="Rectangle 1597">
          <a:extLst>
            <a:ext uri="{FF2B5EF4-FFF2-40B4-BE49-F238E27FC236}">
              <a16:creationId xmlns:a16="http://schemas.microsoft.com/office/drawing/2014/main" id="{711C3379-B1D0-4DB9-993B-D6FF7AA6380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99" name="Rectangle 11">
          <a:extLst>
            <a:ext uri="{FF2B5EF4-FFF2-40B4-BE49-F238E27FC236}">
              <a16:creationId xmlns:a16="http://schemas.microsoft.com/office/drawing/2014/main" id="{B981D917-4DF0-435B-AF10-E185CF181D4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00" name="Rectangle 1599">
          <a:extLst>
            <a:ext uri="{FF2B5EF4-FFF2-40B4-BE49-F238E27FC236}">
              <a16:creationId xmlns:a16="http://schemas.microsoft.com/office/drawing/2014/main" id="{D18D5843-E076-4D74-B7CA-3A13219F3C9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01" name="Rectangle 11">
          <a:extLst>
            <a:ext uri="{FF2B5EF4-FFF2-40B4-BE49-F238E27FC236}">
              <a16:creationId xmlns:a16="http://schemas.microsoft.com/office/drawing/2014/main" id="{78A72988-AC4A-4F0D-A688-7BD7EB5F7F3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02" name="Rectangle 1601">
          <a:extLst>
            <a:ext uri="{FF2B5EF4-FFF2-40B4-BE49-F238E27FC236}">
              <a16:creationId xmlns:a16="http://schemas.microsoft.com/office/drawing/2014/main" id="{D6A4608B-096C-42D3-964A-5916105C45D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03" name="Rectangle 11">
          <a:extLst>
            <a:ext uri="{FF2B5EF4-FFF2-40B4-BE49-F238E27FC236}">
              <a16:creationId xmlns:a16="http://schemas.microsoft.com/office/drawing/2014/main" id="{01D0ECF1-41FF-425E-8746-703B8681949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04" name="Rectangle 1603">
          <a:extLst>
            <a:ext uri="{FF2B5EF4-FFF2-40B4-BE49-F238E27FC236}">
              <a16:creationId xmlns:a16="http://schemas.microsoft.com/office/drawing/2014/main" id="{31B8FC50-204A-4019-8712-877987F4ACC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05" name="Rectangle 1604">
          <a:extLst>
            <a:ext uri="{FF2B5EF4-FFF2-40B4-BE49-F238E27FC236}">
              <a16:creationId xmlns:a16="http://schemas.microsoft.com/office/drawing/2014/main" id="{309F00E7-D5E7-421E-A578-09D9AC8DAA1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06" name="Rectangle 1605">
          <a:extLst>
            <a:ext uri="{FF2B5EF4-FFF2-40B4-BE49-F238E27FC236}">
              <a16:creationId xmlns:a16="http://schemas.microsoft.com/office/drawing/2014/main" id="{56AC3F0B-93F0-490E-B68D-1C58D9EC71C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07" name="Rectangle 11">
          <a:extLst>
            <a:ext uri="{FF2B5EF4-FFF2-40B4-BE49-F238E27FC236}">
              <a16:creationId xmlns:a16="http://schemas.microsoft.com/office/drawing/2014/main" id="{FAB2199C-DFB7-49F0-B07D-670AA8000D4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08" name="Rectangle 1607">
          <a:extLst>
            <a:ext uri="{FF2B5EF4-FFF2-40B4-BE49-F238E27FC236}">
              <a16:creationId xmlns:a16="http://schemas.microsoft.com/office/drawing/2014/main" id="{C80A3FCB-0D37-4D4B-92D8-764CE622327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09" name="Rectangle 11">
          <a:extLst>
            <a:ext uri="{FF2B5EF4-FFF2-40B4-BE49-F238E27FC236}">
              <a16:creationId xmlns:a16="http://schemas.microsoft.com/office/drawing/2014/main" id="{3473871B-1E4F-43C1-A83D-D622A94EE8A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10" name="Rectangle 1609">
          <a:extLst>
            <a:ext uri="{FF2B5EF4-FFF2-40B4-BE49-F238E27FC236}">
              <a16:creationId xmlns:a16="http://schemas.microsoft.com/office/drawing/2014/main" id="{A934B350-1281-400D-B9ED-3F858468CCF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11" name="Rectangle 11">
          <a:extLst>
            <a:ext uri="{FF2B5EF4-FFF2-40B4-BE49-F238E27FC236}">
              <a16:creationId xmlns:a16="http://schemas.microsoft.com/office/drawing/2014/main" id="{5CC6F3EA-D5BC-46F2-84BA-BE671C47475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12" name="Rectangle 1611">
          <a:extLst>
            <a:ext uri="{FF2B5EF4-FFF2-40B4-BE49-F238E27FC236}">
              <a16:creationId xmlns:a16="http://schemas.microsoft.com/office/drawing/2014/main" id="{8C809537-98F6-48B8-BBD1-E16C8EF19B7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13" name="Rectangle 11">
          <a:extLst>
            <a:ext uri="{FF2B5EF4-FFF2-40B4-BE49-F238E27FC236}">
              <a16:creationId xmlns:a16="http://schemas.microsoft.com/office/drawing/2014/main" id="{9ADFFFA5-86AF-465C-9AA3-4939AD63AD2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14" name="Rectangle 1613">
          <a:extLst>
            <a:ext uri="{FF2B5EF4-FFF2-40B4-BE49-F238E27FC236}">
              <a16:creationId xmlns:a16="http://schemas.microsoft.com/office/drawing/2014/main" id="{8BC0517F-66B4-438B-84DB-5625649A2BB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15" name="Rectangle 11">
          <a:extLst>
            <a:ext uri="{FF2B5EF4-FFF2-40B4-BE49-F238E27FC236}">
              <a16:creationId xmlns:a16="http://schemas.microsoft.com/office/drawing/2014/main" id="{A8530042-12C2-4F74-A94F-D920040C448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16" name="Rectangle 1615">
          <a:extLst>
            <a:ext uri="{FF2B5EF4-FFF2-40B4-BE49-F238E27FC236}">
              <a16:creationId xmlns:a16="http://schemas.microsoft.com/office/drawing/2014/main" id="{91AC6C45-3678-43B7-A8D8-7817AFDC687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17" name="Rectangle 1616">
          <a:extLst>
            <a:ext uri="{FF2B5EF4-FFF2-40B4-BE49-F238E27FC236}">
              <a16:creationId xmlns:a16="http://schemas.microsoft.com/office/drawing/2014/main" id="{318FD297-1A94-48CD-82C5-66A52DAABB7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18" name="Rectangle 1617">
          <a:extLst>
            <a:ext uri="{FF2B5EF4-FFF2-40B4-BE49-F238E27FC236}">
              <a16:creationId xmlns:a16="http://schemas.microsoft.com/office/drawing/2014/main" id="{089453E7-3C55-4B33-B56C-97876A783D7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19" name="Rectangle 11">
          <a:extLst>
            <a:ext uri="{FF2B5EF4-FFF2-40B4-BE49-F238E27FC236}">
              <a16:creationId xmlns:a16="http://schemas.microsoft.com/office/drawing/2014/main" id="{AFDE667A-F705-4C2B-9698-91E34F1FDF5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20" name="Rectangle 1619">
          <a:extLst>
            <a:ext uri="{FF2B5EF4-FFF2-40B4-BE49-F238E27FC236}">
              <a16:creationId xmlns:a16="http://schemas.microsoft.com/office/drawing/2014/main" id="{23131F76-D90D-4996-9CFC-2939EEDC706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21" name="Rectangle 11">
          <a:extLst>
            <a:ext uri="{FF2B5EF4-FFF2-40B4-BE49-F238E27FC236}">
              <a16:creationId xmlns:a16="http://schemas.microsoft.com/office/drawing/2014/main" id="{6060624E-8515-4029-B592-DAB904700AC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22" name="Rectangle 1621">
          <a:extLst>
            <a:ext uri="{FF2B5EF4-FFF2-40B4-BE49-F238E27FC236}">
              <a16:creationId xmlns:a16="http://schemas.microsoft.com/office/drawing/2014/main" id="{D22FAAC0-69B6-4793-AD43-ADEAA710A20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23" name="Rectangle 11">
          <a:extLst>
            <a:ext uri="{FF2B5EF4-FFF2-40B4-BE49-F238E27FC236}">
              <a16:creationId xmlns:a16="http://schemas.microsoft.com/office/drawing/2014/main" id="{77F4B923-EC38-412F-8E22-6EB336D0D8D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24" name="Rectangle 1623">
          <a:extLst>
            <a:ext uri="{FF2B5EF4-FFF2-40B4-BE49-F238E27FC236}">
              <a16:creationId xmlns:a16="http://schemas.microsoft.com/office/drawing/2014/main" id="{58F0DA04-47B6-4E0C-B744-3A5089BCF7B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25" name="Rectangle 11">
          <a:extLst>
            <a:ext uri="{FF2B5EF4-FFF2-40B4-BE49-F238E27FC236}">
              <a16:creationId xmlns:a16="http://schemas.microsoft.com/office/drawing/2014/main" id="{CF095565-F0A8-495F-8E3A-233FBAFAC83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26" name="Rectangle 1625">
          <a:extLst>
            <a:ext uri="{FF2B5EF4-FFF2-40B4-BE49-F238E27FC236}">
              <a16:creationId xmlns:a16="http://schemas.microsoft.com/office/drawing/2014/main" id="{911A0D16-05FC-4495-B20E-23919A6A6EA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27" name="Rectangle 11">
          <a:extLst>
            <a:ext uri="{FF2B5EF4-FFF2-40B4-BE49-F238E27FC236}">
              <a16:creationId xmlns:a16="http://schemas.microsoft.com/office/drawing/2014/main" id="{1C6A4ABC-7EFA-4411-B02E-9004E817CDB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28" name="Rectangle 1627">
          <a:extLst>
            <a:ext uri="{FF2B5EF4-FFF2-40B4-BE49-F238E27FC236}">
              <a16:creationId xmlns:a16="http://schemas.microsoft.com/office/drawing/2014/main" id="{07EFB27E-D104-4313-BC19-E5761E198A5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29" name="Rectangle 1628">
          <a:extLst>
            <a:ext uri="{FF2B5EF4-FFF2-40B4-BE49-F238E27FC236}">
              <a16:creationId xmlns:a16="http://schemas.microsoft.com/office/drawing/2014/main" id="{6F483455-A29C-43B5-9C76-5BD9B3B7CA5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30" name="Rectangle 1629">
          <a:extLst>
            <a:ext uri="{FF2B5EF4-FFF2-40B4-BE49-F238E27FC236}">
              <a16:creationId xmlns:a16="http://schemas.microsoft.com/office/drawing/2014/main" id="{5F3ECAA1-6C41-4A07-AF09-5696BD6EF1E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31" name="Rectangle 11">
          <a:extLst>
            <a:ext uri="{FF2B5EF4-FFF2-40B4-BE49-F238E27FC236}">
              <a16:creationId xmlns:a16="http://schemas.microsoft.com/office/drawing/2014/main" id="{937CEA82-1BCD-450E-9375-195477BC8B1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32" name="Rectangle 1631">
          <a:extLst>
            <a:ext uri="{FF2B5EF4-FFF2-40B4-BE49-F238E27FC236}">
              <a16:creationId xmlns:a16="http://schemas.microsoft.com/office/drawing/2014/main" id="{924DD1FD-4857-4A10-A5B6-589134E1E60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33" name="Rectangle 11">
          <a:extLst>
            <a:ext uri="{FF2B5EF4-FFF2-40B4-BE49-F238E27FC236}">
              <a16:creationId xmlns:a16="http://schemas.microsoft.com/office/drawing/2014/main" id="{242D64A1-91EC-451F-ACBC-B51CD8B445E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34" name="Rectangle 1633">
          <a:extLst>
            <a:ext uri="{FF2B5EF4-FFF2-40B4-BE49-F238E27FC236}">
              <a16:creationId xmlns:a16="http://schemas.microsoft.com/office/drawing/2014/main" id="{A833017C-11A0-46EA-998F-08BA6AB2BDB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35" name="Rectangle 11">
          <a:extLst>
            <a:ext uri="{FF2B5EF4-FFF2-40B4-BE49-F238E27FC236}">
              <a16:creationId xmlns:a16="http://schemas.microsoft.com/office/drawing/2014/main" id="{A3BEE303-DB85-442A-BB2D-4614516045E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36" name="Rectangle 1635">
          <a:extLst>
            <a:ext uri="{FF2B5EF4-FFF2-40B4-BE49-F238E27FC236}">
              <a16:creationId xmlns:a16="http://schemas.microsoft.com/office/drawing/2014/main" id="{09D1F148-0690-4D7F-8F1C-64427E8E1B5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37" name="Rectangle 11">
          <a:extLst>
            <a:ext uri="{FF2B5EF4-FFF2-40B4-BE49-F238E27FC236}">
              <a16:creationId xmlns:a16="http://schemas.microsoft.com/office/drawing/2014/main" id="{AA3FDC9D-FCA2-4050-AFDB-32E0F5E1D07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38" name="Rectangle 1637">
          <a:extLst>
            <a:ext uri="{FF2B5EF4-FFF2-40B4-BE49-F238E27FC236}">
              <a16:creationId xmlns:a16="http://schemas.microsoft.com/office/drawing/2014/main" id="{5EF8B1A4-C431-4C80-ACEB-43DB3407F3B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39" name="Rectangle 11">
          <a:extLst>
            <a:ext uri="{FF2B5EF4-FFF2-40B4-BE49-F238E27FC236}">
              <a16:creationId xmlns:a16="http://schemas.microsoft.com/office/drawing/2014/main" id="{5EF3ED03-2374-4EB6-8D5A-3B80238306E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40" name="Rectangle 1639">
          <a:extLst>
            <a:ext uri="{FF2B5EF4-FFF2-40B4-BE49-F238E27FC236}">
              <a16:creationId xmlns:a16="http://schemas.microsoft.com/office/drawing/2014/main" id="{0DA4ECE3-6588-40D8-9F52-384D0836B46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41" name="Rectangle 1640">
          <a:extLst>
            <a:ext uri="{FF2B5EF4-FFF2-40B4-BE49-F238E27FC236}">
              <a16:creationId xmlns:a16="http://schemas.microsoft.com/office/drawing/2014/main" id="{0F8E4513-0D62-4ABA-BDDE-B68193FE17A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42" name="Rectangle 1641">
          <a:extLst>
            <a:ext uri="{FF2B5EF4-FFF2-40B4-BE49-F238E27FC236}">
              <a16:creationId xmlns:a16="http://schemas.microsoft.com/office/drawing/2014/main" id="{A573D785-1CDC-4EDE-8602-380246525C1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43" name="Rectangle 11">
          <a:extLst>
            <a:ext uri="{FF2B5EF4-FFF2-40B4-BE49-F238E27FC236}">
              <a16:creationId xmlns:a16="http://schemas.microsoft.com/office/drawing/2014/main" id="{2C9457B8-D671-4605-984F-2537B664120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44" name="Rectangle 1643">
          <a:extLst>
            <a:ext uri="{FF2B5EF4-FFF2-40B4-BE49-F238E27FC236}">
              <a16:creationId xmlns:a16="http://schemas.microsoft.com/office/drawing/2014/main" id="{C777211F-7885-4D56-9E8D-8C24AD3E88A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45" name="Rectangle 11">
          <a:extLst>
            <a:ext uri="{FF2B5EF4-FFF2-40B4-BE49-F238E27FC236}">
              <a16:creationId xmlns:a16="http://schemas.microsoft.com/office/drawing/2014/main" id="{22F6F5BC-B4E7-4A69-A0F5-08E69A39ED5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46" name="Rectangle 1645">
          <a:extLst>
            <a:ext uri="{FF2B5EF4-FFF2-40B4-BE49-F238E27FC236}">
              <a16:creationId xmlns:a16="http://schemas.microsoft.com/office/drawing/2014/main" id="{E373F73A-66B7-43FF-BA6C-FF2C6B0CEA2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47" name="Rectangle 11">
          <a:extLst>
            <a:ext uri="{FF2B5EF4-FFF2-40B4-BE49-F238E27FC236}">
              <a16:creationId xmlns:a16="http://schemas.microsoft.com/office/drawing/2014/main" id="{E02DEF41-CBED-4A08-9EBE-F029D9D54EC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48" name="Rectangle 1647">
          <a:extLst>
            <a:ext uri="{FF2B5EF4-FFF2-40B4-BE49-F238E27FC236}">
              <a16:creationId xmlns:a16="http://schemas.microsoft.com/office/drawing/2014/main" id="{32F15D55-1124-4B6A-8EDB-91DA191997E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49" name="Rectangle 11">
          <a:extLst>
            <a:ext uri="{FF2B5EF4-FFF2-40B4-BE49-F238E27FC236}">
              <a16:creationId xmlns:a16="http://schemas.microsoft.com/office/drawing/2014/main" id="{1C916831-6856-4FDD-B189-877BFB988E5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50" name="Rectangle 1649">
          <a:extLst>
            <a:ext uri="{FF2B5EF4-FFF2-40B4-BE49-F238E27FC236}">
              <a16:creationId xmlns:a16="http://schemas.microsoft.com/office/drawing/2014/main" id="{9FF2B969-3B37-432D-AD7D-F20ABF0D833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51" name="Rectangle 11">
          <a:extLst>
            <a:ext uri="{FF2B5EF4-FFF2-40B4-BE49-F238E27FC236}">
              <a16:creationId xmlns:a16="http://schemas.microsoft.com/office/drawing/2014/main" id="{EBFEE59F-B570-4897-92D4-7FB366E46C5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52" name="Rectangle 1651">
          <a:extLst>
            <a:ext uri="{FF2B5EF4-FFF2-40B4-BE49-F238E27FC236}">
              <a16:creationId xmlns:a16="http://schemas.microsoft.com/office/drawing/2014/main" id="{7F717AC7-0DA3-472D-A27A-6FC8C0D902A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53" name="Rectangle 1652">
          <a:extLst>
            <a:ext uri="{FF2B5EF4-FFF2-40B4-BE49-F238E27FC236}">
              <a16:creationId xmlns:a16="http://schemas.microsoft.com/office/drawing/2014/main" id="{084508DF-433C-4303-9C41-F4863CA3E8B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54" name="Rectangle 1653">
          <a:extLst>
            <a:ext uri="{FF2B5EF4-FFF2-40B4-BE49-F238E27FC236}">
              <a16:creationId xmlns:a16="http://schemas.microsoft.com/office/drawing/2014/main" id="{98C89374-DF09-405F-8E8C-1F3D9172932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55" name="Rectangle 11">
          <a:extLst>
            <a:ext uri="{FF2B5EF4-FFF2-40B4-BE49-F238E27FC236}">
              <a16:creationId xmlns:a16="http://schemas.microsoft.com/office/drawing/2014/main" id="{7E39C02B-9D73-4098-9E3C-DEDAE598E15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56" name="Rectangle 1655">
          <a:extLst>
            <a:ext uri="{FF2B5EF4-FFF2-40B4-BE49-F238E27FC236}">
              <a16:creationId xmlns:a16="http://schemas.microsoft.com/office/drawing/2014/main" id="{59F431F7-CB4C-4E55-9C61-5F29474CFB1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57" name="Rectangle 11">
          <a:extLst>
            <a:ext uri="{FF2B5EF4-FFF2-40B4-BE49-F238E27FC236}">
              <a16:creationId xmlns:a16="http://schemas.microsoft.com/office/drawing/2014/main" id="{5D06A95C-433A-464C-88A8-35A18360BA6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58" name="Rectangle 1657">
          <a:extLst>
            <a:ext uri="{FF2B5EF4-FFF2-40B4-BE49-F238E27FC236}">
              <a16:creationId xmlns:a16="http://schemas.microsoft.com/office/drawing/2014/main" id="{6EC29E9E-EC99-487E-8605-7632293307B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59" name="Rectangle 11">
          <a:extLst>
            <a:ext uri="{FF2B5EF4-FFF2-40B4-BE49-F238E27FC236}">
              <a16:creationId xmlns:a16="http://schemas.microsoft.com/office/drawing/2014/main" id="{31E54FC4-075B-41E5-A12F-5E1CEFD1391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60" name="Rectangle 1659">
          <a:extLst>
            <a:ext uri="{FF2B5EF4-FFF2-40B4-BE49-F238E27FC236}">
              <a16:creationId xmlns:a16="http://schemas.microsoft.com/office/drawing/2014/main" id="{7D684F05-1BE2-47EB-9C87-12E7B472D55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61" name="Rectangle 11">
          <a:extLst>
            <a:ext uri="{FF2B5EF4-FFF2-40B4-BE49-F238E27FC236}">
              <a16:creationId xmlns:a16="http://schemas.microsoft.com/office/drawing/2014/main" id="{F8E17808-148D-404B-84D4-012B91FEF07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62" name="Rectangle 1661">
          <a:extLst>
            <a:ext uri="{FF2B5EF4-FFF2-40B4-BE49-F238E27FC236}">
              <a16:creationId xmlns:a16="http://schemas.microsoft.com/office/drawing/2014/main" id="{125231A5-D86D-4AEC-82A9-8140FDF7AB3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63" name="Rectangle 11">
          <a:extLst>
            <a:ext uri="{FF2B5EF4-FFF2-40B4-BE49-F238E27FC236}">
              <a16:creationId xmlns:a16="http://schemas.microsoft.com/office/drawing/2014/main" id="{CED5145C-ED12-45EF-A8DA-0FC90B3A004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64" name="Rectangle 1663">
          <a:extLst>
            <a:ext uri="{FF2B5EF4-FFF2-40B4-BE49-F238E27FC236}">
              <a16:creationId xmlns:a16="http://schemas.microsoft.com/office/drawing/2014/main" id="{1692E900-F5AF-40B9-B1AD-DA6C6FDED80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65" name="Rectangle 1664">
          <a:extLst>
            <a:ext uri="{FF2B5EF4-FFF2-40B4-BE49-F238E27FC236}">
              <a16:creationId xmlns:a16="http://schemas.microsoft.com/office/drawing/2014/main" id="{3A6B1589-0E4A-43EF-9F7E-F93B5BF7367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66" name="Rectangle 1665">
          <a:extLst>
            <a:ext uri="{FF2B5EF4-FFF2-40B4-BE49-F238E27FC236}">
              <a16:creationId xmlns:a16="http://schemas.microsoft.com/office/drawing/2014/main" id="{AA1603D8-8DDB-4C20-92E1-8D0A08354C6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67" name="Rectangle 11">
          <a:extLst>
            <a:ext uri="{FF2B5EF4-FFF2-40B4-BE49-F238E27FC236}">
              <a16:creationId xmlns:a16="http://schemas.microsoft.com/office/drawing/2014/main" id="{D3F99580-C784-472E-8792-28699928AA7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68" name="Rectangle 1667">
          <a:extLst>
            <a:ext uri="{FF2B5EF4-FFF2-40B4-BE49-F238E27FC236}">
              <a16:creationId xmlns:a16="http://schemas.microsoft.com/office/drawing/2014/main" id="{FFB4A301-93BB-4A41-BE7D-E417863FD57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69" name="Rectangle 11">
          <a:extLst>
            <a:ext uri="{FF2B5EF4-FFF2-40B4-BE49-F238E27FC236}">
              <a16:creationId xmlns:a16="http://schemas.microsoft.com/office/drawing/2014/main" id="{6DC39E66-92E0-41C5-8BF8-279D1E717B1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70" name="Rectangle 1669">
          <a:extLst>
            <a:ext uri="{FF2B5EF4-FFF2-40B4-BE49-F238E27FC236}">
              <a16:creationId xmlns:a16="http://schemas.microsoft.com/office/drawing/2014/main" id="{D58F4AC1-6537-4DE5-B24B-2E09A9C9604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71" name="Rectangle 11">
          <a:extLst>
            <a:ext uri="{FF2B5EF4-FFF2-40B4-BE49-F238E27FC236}">
              <a16:creationId xmlns:a16="http://schemas.microsoft.com/office/drawing/2014/main" id="{13F6C7E3-4B04-4306-891D-41802321036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72" name="Rectangle 1671">
          <a:extLst>
            <a:ext uri="{FF2B5EF4-FFF2-40B4-BE49-F238E27FC236}">
              <a16:creationId xmlns:a16="http://schemas.microsoft.com/office/drawing/2014/main" id="{A87D63AC-CB17-4AD8-BA27-BCCFAA327F4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73" name="Rectangle 11">
          <a:extLst>
            <a:ext uri="{FF2B5EF4-FFF2-40B4-BE49-F238E27FC236}">
              <a16:creationId xmlns:a16="http://schemas.microsoft.com/office/drawing/2014/main" id="{8213F790-ABC3-49C9-85D6-E92BA072A12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74" name="Rectangle 1673">
          <a:extLst>
            <a:ext uri="{FF2B5EF4-FFF2-40B4-BE49-F238E27FC236}">
              <a16:creationId xmlns:a16="http://schemas.microsoft.com/office/drawing/2014/main" id="{30E39280-16EE-4CDD-98A9-29293849F0F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75" name="Rectangle 11">
          <a:extLst>
            <a:ext uri="{FF2B5EF4-FFF2-40B4-BE49-F238E27FC236}">
              <a16:creationId xmlns:a16="http://schemas.microsoft.com/office/drawing/2014/main" id="{B7657F7C-5507-482C-A833-9C42782B138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76" name="Rectangle 1675">
          <a:extLst>
            <a:ext uri="{FF2B5EF4-FFF2-40B4-BE49-F238E27FC236}">
              <a16:creationId xmlns:a16="http://schemas.microsoft.com/office/drawing/2014/main" id="{3ADB2943-4328-4F27-B630-66D79E5BFC2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77" name="Rectangle 1676">
          <a:extLst>
            <a:ext uri="{FF2B5EF4-FFF2-40B4-BE49-F238E27FC236}">
              <a16:creationId xmlns:a16="http://schemas.microsoft.com/office/drawing/2014/main" id="{82B3D99E-0E10-414F-9DFC-0DA6418D238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78" name="Rectangle 1677">
          <a:extLst>
            <a:ext uri="{FF2B5EF4-FFF2-40B4-BE49-F238E27FC236}">
              <a16:creationId xmlns:a16="http://schemas.microsoft.com/office/drawing/2014/main" id="{0DA9F270-574A-4AF3-8352-4236EA4AC55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79" name="Rectangle 11">
          <a:extLst>
            <a:ext uri="{FF2B5EF4-FFF2-40B4-BE49-F238E27FC236}">
              <a16:creationId xmlns:a16="http://schemas.microsoft.com/office/drawing/2014/main" id="{1B06A3F5-C554-4B89-AC38-0B490FEFA3F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80" name="Rectangle 1679">
          <a:extLst>
            <a:ext uri="{FF2B5EF4-FFF2-40B4-BE49-F238E27FC236}">
              <a16:creationId xmlns:a16="http://schemas.microsoft.com/office/drawing/2014/main" id="{08BB7A1E-0225-4804-AB0A-14E59174FC1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81" name="Rectangle 11">
          <a:extLst>
            <a:ext uri="{FF2B5EF4-FFF2-40B4-BE49-F238E27FC236}">
              <a16:creationId xmlns:a16="http://schemas.microsoft.com/office/drawing/2014/main" id="{88ACC8F9-A266-4762-ACC0-FA3DC80D691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82" name="Rectangle 1681">
          <a:extLst>
            <a:ext uri="{FF2B5EF4-FFF2-40B4-BE49-F238E27FC236}">
              <a16:creationId xmlns:a16="http://schemas.microsoft.com/office/drawing/2014/main" id="{342E0EBE-F08C-4AA1-942E-A0F76B4BF48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83" name="Rectangle 11">
          <a:extLst>
            <a:ext uri="{FF2B5EF4-FFF2-40B4-BE49-F238E27FC236}">
              <a16:creationId xmlns:a16="http://schemas.microsoft.com/office/drawing/2014/main" id="{AC7AFF23-43B4-4C3A-A0D8-1686815F97E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84" name="Rectangle 1683">
          <a:extLst>
            <a:ext uri="{FF2B5EF4-FFF2-40B4-BE49-F238E27FC236}">
              <a16:creationId xmlns:a16="http://schemas.microsoft.com/office/drawing/2014/main" id="{451D2BAD-2BF2-4057-B530-C464CCB89B5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85" name="Rectangle 11">
          <a:extLst>
            <a:ext uri="{FF2B5EF4-FFF2-40B4-BE49-F238E27FC236}">
              <a16:creationId xmlns:a16="http://schemas.microsoft.com/office/drawing/2014/main" id="{F6C201C6-12FC-4384-BDBE-ED585D3BFF5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86" name="Rectangle 1685">
          <a:extLst>
            <a:ext uri="{FF2B5EF4-FFF2-40B4-BE49-F238E27FC236}">
              <a16:creationId xmlns:a16="http://schemas.microsoft.com/office/drawing/2014/main" id="{8CE8B970-8FE8-4691-9AF9-781FA1302A5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87" name="Rectangle 11">
          <a:extLst>
            <a:ext uri="{FF2B5EF4-FFF2-40B4-BE49-F238E27FC236}">
              <a16:creationId xmlns:a16="http://schemas.microsoft.com/office/drawing/2014/main" id="{5EAFE903-8BF1-4B82-B266-11D34B04496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88" name="Rectangle 1687">
          <a:extLst>
            <a:ext uri="{FF2B5EF4-FFF2-40B4-BE49-F238E27FC236}">
              <a16:creationId xmlns:a16="http://schemas.microsoft.com/office/drawing/2014/main" id="{E2B418CE-539E-4175-9623-B4766A04FE3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89" name="Rectangle 1688">
          <a:extLst>
            <a:ext uri="{FF2B5EF4-FFF2-40B4-BE49-F238E27FC236}">
              <a16:creationId xmlns:a16="http://schemas.microsoft.com/office/drawing/2014/main" id="{BD9F5C4E-BE1A-4917-986E-D85F0B30586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90" name="Rectangle 1689">
          <a:extLst>
            <a:ext uri="{FF2B5EF4-FFF2-40B4-BE49-F238E27FC236}">
              <a16:creationId xmlns:a16="http://schemas.microsoft.com/office/drawing/2014/main" id="{40452C10-F943-469F-94F8-BBCE284ADA9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91" name="Rectangle 11">
          <a:extLst>
            <a:ext uri="{FF2B5EF4-FFF2-40B4-BE49-F238E27FC236}">
              <a16:creationId xmlns:a16="http://schemas.microsoft.com/office/drawing/2014/main" id="{344B7F20-CA43-4916-B425-1B08BA189D7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92" name="Rectangle 1691">
          <a:extLst>
            <a:ext uri="{FF2B5EF4-FFF2-40B4-BE49-F238E27FC236}">
              <a16:creationId xmlns:a16="http://schemas.microsoft.com/office/drawing/2014/main" id="{7ACC8359-354C-4E57-AA40-4A827D2F0E4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93" name="Rectangle 11">
          <a:extLst>
            <a:ext uri="{FF2B5EF4-FFF2-40B4-BE49-F238E27FC236}">
              <a16:creationId xmlns:a16="http://schemas.microsoft.com/office/drawing/2014/main" id="{96E378A3-4E5B-4D9A-95D2-006EFB66A3F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94" name="Rectangle 1693">
          <a:extLst>
            <a:ext uri="{FF2B5EF4-FFF2-40B4-BE49-F238E27FC236}">
              <a16:creationId xmlns:a16="http://schemas.microsoft.com/office/drawing/2014/main" id="{269F6A67-3B71-4029-8A44-D89638F62CC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95" name="Rectangle 11">
          <a:extLst>
            <a:ext uri="{FF2B5EF4-FFF2-40B4-BE49-F238E27FC236}">
              <a16:creationId xmlns:a16="http://schemas.microsoft.com/office/drawing/2014/main" id="{E13A2512-ED2A-4BC0-8933-614DB26D749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96" name="Rectangle 1695">
          <a:extLst>
            <a:ext uri="{FF2B5EF4-FFF2-40B4-BE49-F238E27FC236}">
              <a16:creationId xmlns:a16="http://schemas.microsoft.com/office/drawing/2014/main" id="{E7C5E9B7-97F4-4CC2-B7BD-D841BEC67EC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97" name="Rectangle 11">
          <a:extLst>
            <a:ext uri="{FF2B5EF4-FFF2-40B4-BE49-F238E27FC236}">
              <a16:creationId xmlns:a16="http://schemas.microsoft.com/office/drawing/2014/main" id="{32975FA4-DB1F-4C6C-86E5-D4F679A7A78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98" name="Rectangle 1697">
          <a:extLst>
            <a:ext uri="{FF2B5EF4-FFF2-40B4-BE49-F238E27FC236}">
              <a16:creationId xmlns:a16="http://schemas.microsoft.com/office/drawing/2014/main" id="{6A2C2663-E97A-4CC6-B79B-9626A264598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99" name="Rectangle 11">
          <a:extLst>
            <a:ext uri="{FF2B5EF4-FFF2-40B4-BE49-F238E27FC236}">
              <a16:creationId xmlns:a16="http://schemas.microsoft.com/office/drawing/2014/main" id="{9AA76706-2F7A-4953-9C12-6C45C3D0B11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00" name="Rectangle 1699">
          <a:extLst>
            <a:ext uri="{FF2B5EF4-FFF2-40B4-BE49-F238E27FC236}">
              <a16:creationId xmlns:a16="http://schemas.microsoft.com/office/drawing/2014/main" id="{471699D7-03D4-484C-BB7F-4A979BFF59D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01" name="Rectangle 1700">
          <a:extLst>
            <a:ext uri="{FF2B5EF4-FFF2-40B4-BE49-F238E27FC236}">
              <a16:creationId xmlns:a16="http://schemas.microsoft.com/office/drawing/2014/main" id="{F659216F-ABFD-45E4-9AF4-D2FEE48E1B3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02" name="Rectangle 1701">
          <a:extLst>
            <a:ext uri="{FF2B5EF4-FFF2-40B4-BE49-F238E27FC236}">
              <a16:creationId xmlns:a16="http://schemas.microsoft.com/office/drawing/2014/main" id="{BF99FF5D-C963-4E98-AEC4-8DCF4FF1089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03" name="Rectangle 11">
          <a:extLst>
            <a:ext uri="{FF2B5EF4-FFF2-40B4-BE49-F238E27FC236}">
              <a16:creationId xmlns:a16="http://schemas.microsoft.com/office/drawing/2014/main" id="{DC0FDA0D-3C02-440E-81C7-21DC3024185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04" name="Rectangle 1703">
          <a:extLst>
            <a:ext uri="{FF2B5EF4-FFF2-40B4-BE49-F238E27FC236}">
              <a16:creationId xmlns:a16="http://schemas.microsoft.com/office/drawing/2014/main" id="{F9741DC1-C7BF-4FE4-9DE6-807497D8FF7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05" name="Rectangle 11">
          <a:extLst>
            <a:ext uri="{FF2B5EF4-FFF2-40B4-BE49-F238E27FC236}">
              <a16:creationId xmlns:a16="http://schemas.microsoft.com/office/drawing/2014/main" id="{B70DFEDD-AFB0-448A-89C0-6AE3D9F5763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06" name="Rectangle 1705">
          <a:extLst>
            <a:ext uri="{FF2B5EF4-FFF2-40B4-BE49-F238E27FC236}">
              <a16:creationId xmlns:a16="http://schemas.microsoft.com/office/drawing/2014/main" id="{1D4BF00B-46C7-40EA-8FF3-F0CB1262C0B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07" name="Rectangle 11">
          <a:extLst>
            <a:ext uri="{FF2B5EF4-FFF2-40B4-BE49-F238E27FC236}">
              <a16:creationId xmlns:a16="http://schemas.microsoft.com/office/drawing/2014/main" id="{1E964547-0052-4043-A562-35C6E4F2F0C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08" name="Rectangle 1707">
          <a:extLst>
            <a:ext uri="{FF2B5EF4-FFF2-40B4-BE49-F238E27FC236}">
              <a16:creationId xmlns:a16="http://schemas.microsoft.com/office/drawing/2014/main" id="{D32A56E8-F141-4B00-A2FD-F3E99BF2AF1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09" name="Rectangle 11">
          <a:extLst>
            <a:ext uri="{FF2B5EF4-FFF2-40B4-BE49-F238E27FC236}">
              <a16:creationId xmlns:a16="http://schemas.microsoft.com/office/drawing/2014/main" id="{E1D58732-C3FF-4754-B0AF-D53EF5AD4EE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10" name="Rectangle 1709">
          <a:extLst>
            <a:ext uri="{FF2B5EF4-FFF2-40B4-BE49-F238E27FC236}">
              <a16:creationId xmlns:a16="http://schemas.microsoft.com/office/drawing/2014/main" id="{1166BCED-2938-4A1C-B4A3-6084F7FF3F2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11" name="Rectangle 11">
          <a:extLst>
            <a:ext uri="{FF2B5EF4-FFF2-40B4-BE49-F238E27FC236}">
              <a16:creationId xmlns:a16="http://schemas.microsoft.com/office/drawing/2014/main" id="{E2339632-A90A-41DB-887E-5929314C931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12" name="Rectangle 1711">
          <a:extLst>
            <a:ext uri="{FF2B5EF4-FFF2-40B4-BE49-F238E27FC236}">
              <a16:creationId xmlns:a16="http://schemas.microsoft.com/office/drawing/2014/main" id="{BD8B7EE6-BF65-4FDD-A1FA-6F0AAE4EDA1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13" name="Rectangle 1712">
          <a:extLst>
            <a:ext uri="{FF2B5EF4-FFF2-40B4-BE49-F238E27FC236}">
              <a16:creationId xmlns:a16="http://schemas.microsoft.com/office/drawing/2014/main" id="{9CA4F342-4A5D-47D0-8EDA-FAD3FE3EDF9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14" name="Rectangle 1713">
          <a:extLst>
            <a:ext uri="{FF2B5EF4-FFF2-40B4-BE49-F238E27FC236}">
              <a16:creationId xmlns:a16="http://schemas.microsoft.com/office/drawing/2014/main" id="{1D3BE83A-9413-4D1C-B04A-91FEABEDA02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15" name="Rectangle 11">
          <a:extLst>
            <a:ext uri="{FF2B5EF4-FFF2-40B4-BE49-F238E27FC236}">
              <a16:creationId xmlns:a16="http://schemas.microsoft.com/office/drawing/2014/main" id="{D9BEDBAF-9119-4108-BB36-C921FC71894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16" name="Rectangle 1715">
          <a:extLst>
            <a:ext uri="{FF2B5EF4-FFF2-40B4-BE49-F238E27FC236}">
              <a16:creationId xmlns:a16="http://schemas.microsoft.com/office/drawing/2014/main" id="{7149467C-777D-4FA1-BD92-993A3A35E0B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17" name="Rectangle 11">
          <a:extLst>
            <a:ext uri="{FF2B5EF4-FFF2-40B4-BE49-F238E27FC236}">
              <a16:creationId xmlns:a16="http://schemas.microsoft.com/office/drawing/2014/main" id="{DE233C65-1055-4ACA-83F8-EB18E0FD500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18" name="Rectangle 1717">
          <a:extLst>
            <a:ext uri="{FF2B5EF4-FFF2-40B4-BE49-F238E27FC236}">
              <a16:creationId xmlns:a16="http://schemas.microsoft.com/office/drawing/2014/main" id="{154F6C36-C982-4BDA-89A5-5B5140D8CAF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19" name="Rectangle 11">
          <a:extLst>
            <a:ext uri="{FF2B5EF4-FFF2-40B4-BE49-F238E27FC236}">
              <a16:creationId xmlns:a16="http://schemas.microsoft.com/office/drawing/2014/main" id="{849BAA20-2544-4F1F-89E5-C59091FD767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20" name="Rectangle 1719">
          <a:extLst>
            <a:ext uri="{FF2B5EF4-FFF2-40B4-BE49-F238E27FC236}">
              <a16:creationId xmlns:a16="http://schemas.microsoft.com/office/drawing/2014/main" id="{C34524DF-18CB-4160-B7BC-4BE016888CA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21" name="Rectangle 11">
          <a:extLst>
            <a:ext uri="{FF2B5EF4-FFF2-40B4-BE49-F238E27FC236}">
              <a16:creationId xmlns:a16="http://schemas.microsoft.com/office/drawing/2014/main" id="{83FBFCD1-ABAC-4616-ACBF-0E5C8F5A1CB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22" name="Rectangle 1721">
          <a:extLst>
            <a:ext uri="{FF2B5EF4-FFF2-40B4-BE49-F238E27FC236}">
              <a16:creationId xmlns:a16="http://schemas.microsoft.com/office/drawing/2014/main" id="{47BBC212-C74D-4DCC-A87C-2DF0FCA0686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23" name="Rectangle 11">
          <a:extLst>
            <a:ext uri="{FF2B5EF4-FFF2-40B4-BE49-F238E27FC236}">
              <a16:creationId xmlns:a16="http://schemas.microsoft.com/office/drawing/2014/main" id="{4B72B73F-69D9-49A3-BB6F-96C822016E1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24" name="Rectangle 1723">
          <a:extLst>
            <a:ext uri="{FF2B5EF4-FFF2-40B4-BE49-F238E27FC236}">
              <a16:creationId xmlns:a16="http://schemas.microsoft.com/office/drawing/2014/main" id="{38CAC137-1074-4A95-B63D-E3D32F8D9A8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25" name="Rectangle 1724">
          <a:extLst>
            <a:ext uri="{FF2B5EF4-FFF2-40B4-BE49-F238E27FC236}">
              <a16:creationId xmlns:a16="http://schemas.microsoft.com/office/drawing/2014/main" id="{FF6900F5-8B2A-4D76-956E-B36E5E443E5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26" name="Rectangle 1725">
          <a:extLst>
            <a:ext uri="{FF2B5EF4-FFF2-40B4-BE49-F238E27FC236}">
              <a16:creationId xmlns:a16="http://schemas.microsoft.com/office/drawing/2014/main" id="{952F701A-3F7E-4C94-909D-2B0DDCB1AE9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27" name="Rectangle 11">
          <a:extLst>
            <a:ext uri="{FF2B5EF4-FFF2-40B4-BE49-F238E27FC236}">
              <a16:creationId xmlns:a16="http://schemas.microsoft.com/office/drawing/2014/main" id="{A404CE3D-794E-498D-A235-616351701C2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28" name="Rectangle 1727">
          <a:extLst>
            <a:ext uri="{FF2B5EF4-FFF2-40B4-BE49-F238E27FC236}">
              <a16:creationId xmlns:a16="http://schemas.microsoft.com/office/drawing/2014/main" id="{2660B5A6-F24A-46E0-B823-C8D56455720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29" name="Rectangle 11">
          <a:extLst>
            <a:ext uri="{FF2B5EF4-FFF2-40B4-BE49-F238E27FC236}">
              <a16:creationId xmlns:a16="http://schemas.microsoft.com/office/drawing/2014/main" id="{42E65129-0825-4917-9C5A-8E94C396F6A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30" name="Rectangle 1729">
          <a:extLst>
            <a:ext uri="{FF2B5EF4-FFF2-40B4-BE49-F238E27FC236}">
              <a16:creationId xmlns:a16="http://schemas.microsoft.com/office/drawing/2014/main" id="{4C03BC90-D690-427B-9612-93F6AEF72ED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31" name="Rectangle 11">
          <a:extLst>
            <a:ext uri="{FF2B5EF4-FFF2-40B4-BE49-F238E27FC236}">
              <a16:creationId xmlns:a16="http://schemas.microsoft.com/office/drawing/2014/main" id="{C2655D0B-D2D7-4643-8F4A-46BECD85571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32" name="Rectangle 1731">
          <a:extLst>
            <a:ext uri="{FF2B5EF4-FFF2-40B4-BE49-F238E27FC236}">
              <a16:creationId xmlns:a16="http://schemas.microsoft.com/office/drawing/2014/main" id="{AEE57448-3BC0-4720-8B05-5FE422D089F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33" name="Rectangle 11">
          <a:extLst>
            <a:ext uri="{FF2B5EF4-FFF2-40B4-BE49-F238E27FC236}">
              <a16:creationId xmlns:a16="http://schemas.microsoft.com/office/drawing/2014/main" id="{2D32AF86-4D82-4D7A-AFEC-0F11747BD9C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34" name="Rectangle 1733">
          <a:extLst>
            <a:ext uri="{FF2B5EF4-FFF2-40B4-BE49-F238E27FC236}">
              <a16:creationId xmlns:a16="http://schemas.microsoft.com/office/drawing/2014/main" id="{3927DF28-90CC-45C9-948C-772E83A0842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35" name="Rectangle 11">
          <a:extLst>
            <a:ext uri="{FF2B5EF4-FFF2-40B4-BE49-F238E27FC236}">
              <a16:creationId xmlns:a16="http://schemas.microsoft.com/office/drawing/2014/main" id="{51BD99D4-890B-4DB6-8AC0-9FBE612AB6B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36" name="Rectangle 1735">
          <a:extLst>
            <a:ext uri="{FF2B5EF4-FFF2-40B4-BE49-F238E27FC236}">
              <a16:creationId xmlns:a16="http://schemas.microsoft.com/office/drawing/2014/main" id="{C89BFEA8-6818-40C5-B8BD-868D67C1A86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37" name="Rectangle 1736">
          <a:extLst>
            <a:ext uri="{FF2B5EF4-FFF2-40B4-BE49-F238E27FC236}">
              <a16:creationId xmlns:a16="http://schemas.microsoft.com/office/drawing/2014/main" id="{943659B9-3FDF-4B54-B32A-A57E0A2128A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38" name="Rectangle 1737">
          <a:extLst>
            <a:ext uri="{FF2B5EF4-FFF2-40B4-BE49-F238E27FC236}">
              <a16:creationId xmlns:a16="http://schemas.microsoft.com/office/drawing/2014/main" id="{3C957944-C746-4341-B2F9-043E4F2BA8E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39" name="Rectangle 11">
          <a:extLst>
            <a:ext uri="{FF2B5EF4-FFF2-40B4-BE49-F238E27FC236}">
              <a16:creationId xmlns:a16="http://schemas.microsoft.com/office/drawing/2014/main" id="{1230A4A3-F62A-40CE-A26D-F44CF12CD2A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40" name="Rectangle 1739">
          <a:extLst>
            <a:ext uri="{FF2B5EF4-FFF2-40B4-BE49-F238E27FC236}">
              <a16:creationId xmlns:a16="http://schemas.microsoft.com/office/drawing/2014/main" id="{E849AA4D-BB06-407A-B474-53D957D850A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41" name="Rectangle 11">
          <a:extLst>
            <a:ext uri="{FF2B5EF4-FFF2-40B4-BE49-F238E27FC236}">
              <a16:creationId xmlns:a16="http://schemas.microsoft.com/office/drawing/2014/main" id="{0FE107CE-6C79-45D5-8196-923E0E93197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42" name="Rectangle 1741">
          <a:extLst>
            <a:ext uri="{FF2B5EF4-FFF2-40B4-BE49-F238E27FC236}">
              <a16:creationId xmlns:a16="http://schemas.microsoft.com/office/drawing/2014/main" id="{7B0ECAB0-A5D3-4847-B937-3191530125F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43" name="Rectangle 11">
          <a:extLst>
            <a:ext uri="{FF2B5EF4-FFF2-40B4-BE49-F238E27FC236}">
              <a16:creationId xmlns:a16="http://schemas.microsoft.com/office/drawing/2014/main" id="{6E1BE309-F598-40D3-99AC-1D1AABB4B56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44" name="Rectangle 1743">
          <a:extLst>
            <a:ext uri="{FF2B5EF4-FFF2-40B4-BE49-F238E27FC236}">
              <a16:creationId xmlns:a16="http://schemas.microsoft.com/office/drawing/2014/main" id="{F703CA24-3C77-4383-A7C1-B93EF22656C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45" name="Rectangle 11">
          <a:extLst>
            <a:ext uri="{FF2B5EF4-FFF2-40B4-BE49-F238E27FC236}">
              <a16:creationId xmlns:a16="http://schemas.microsoft.com/office/drawing/2014/main" id="{DE4F4869-DF6A-47B5-A280-9F2F9FA1B2F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46" name="Rectangle 1745">
          <a:extLst>
            <a:ext uri="{FF2B5EF4-FFF2-40B4-BE49-F238E27FC236}">
              <a16:creationId xmlns:a16="http://schemas.microsoft.com/office/drawing/2014/main" id="{0AFD8FFE-16CD-46C9-AA42-C58C62C3FF2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47" name="Rectangle 11">
          <a:extLst>
            <a:ext uri="{FF2B5EF4-FFF2-40B4-BE49-F238E27FC236}">
              <a16:creationId xmlns:a16="http://schemas.microsoft.com/office/drawing/2014/main" id="{21ED05E3-B578-4009-834A-87B5C6C8C51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48" name="Rectangle 1747">
          <a:extLst>
            <a:ext uri="{FF2B5EF4-FFF2-40B4-BE49-F238E27FC236}">
              <a16:creationId xmlns:a16="http://schemas.microsoft.com/office/drawing/2014/main" id="{D245244E-8292-4E93-9EA5-728AD460192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49" name="Rectangle 1748">
          <a:extLst>
            <a:ext uri="{FF2B5EF4-FFF2-40B4-BE49-F238E27FC236}">
              <a16:creationId xmlns:a16="http://schemas.microsoft.com/office/drawing/2014/main" id="{B1AE4CFC-87C9-427D-8281-B77F8EBBB4E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50" name="Rectangle 1749">
          <a:extLst>
            <a:ext uri="{FF2B5EF4-FFF2-40B4-BE49-F238E27FC236}">
              <a16:creationId xmlns:a16="http://schemas.microsoft.com/office/drawing/2014/main" id="{B31E870A-9BB2-462D-9A8D-54F01120A1C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51" name="Rectangle 11">
          <a:extLst>
            <a:ext uri="{FF2B5EF4-FFF2-40B4-BE49-F238E27FC236}">
              <a16:creationId xmlns:a16="http://schemas.microsoft.com/office/drawing/2014/main" id="{66EE33B3-7779-49B0-B726-B8F8B575746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52" name="Rectangle 1751">
          <a:extLst>
            <a:ext uri="{FF2B5EF4-FFF2-40B4-BE49-F238E27FC236}">
              <a16:creationId xmlns:a16="http://schemas.microsoft.com/office/drawing/2014/main" id="{1DA9C256-0FC0-4674-B4D0-B1AF0010215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53" name="Rectangle 11">
          <a:extLst>
            <a:ext uri="{FF2B5EF4-FFF2-40B4-BE49-F238E27FC236}">
              <a16:creationId xmlns:a16="http://schemas.microsoft.com/office/drawing/2014/main" id="{9C126975-5519-425D-B010-6B2E3738FAF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54" name="Rectangle 1753">
          <a:extLst>
            <a:ext uri="{FF2B5EF4-FFF2-40B4-BE49-F238E27FC236}">
              <a16:creationId xmlns:a16="http://schemas.microsoft.com/office/drawing/2014/main" id="{1275A1BE-CBFC-463C-A69A-73180ABA462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55" name="Rectangle 11">
          <a:extLst>
            <a:ext uri="{FF2B5EF4-FFF2-40B4-BE49-F238E27FC236}">
              <a16:creationId xmlns:a16="http://schemas.microsoft.com/office/drawing/2014/main" id="{18E5044E-00A9-40FA-A4C5-1E33845D379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56" name="Rectangle 1755">
          <a:extLst>
            <a:ext uri="{FF2B5EF4-FFF2-40B4-BE49-F238E27FC236}">
              <a16:creationId xmlns:a16="http://schemas.microsoft.com/office/drawing/2014/main" id="{0D2ECB12-CB04-4BC7-8976-43F4A7495A6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57" name="Rectangle 11">
          <a:extLst>
            <a:ext uri="{FF2B5EF4-FFF2-40B4-BE49-F238E27FC236}">
              <a16:creationId xmlns:a16="http://schemas.microsoft.com/office/drawing/2014/main" id="{0C3A550A-4BA2-4EF5-AA8B-9B82C3125DD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58" name="Rectangle 1757">
          <a:extLst>
            <a:ext uri="{FF2B5EF4-FFF2-40B4-BE49-F238E27FC236}">
              <a16:creationId xmlns:a16="http://schemas.microsoft.com/office/drawing/2014/main" id="{CAECF485-E4E8-457B-9A9B-10086CEBFF7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59" name="Rectangle 11">
          <a:extLst>
            <a:ext uri="{FF2B5EF4-FFF2-40B4-BE49-F238E27FC236}">
              <a16:creationId xmlns:a16="http://schemas.microsoft.com/office/drawing/2014/main" id="{CE27F2D4-BDE9-4448-8B23-6337E63233E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60" name="Rectangle 1759">
          <a:extLst>
            <a:ext uri="{FF2B5EF4-FFF2-40B4-BE49-F238E27FC236}">
              <a16:creationId xmlns:a16="http://schemas.microsoft.com/office/drawing/2014/main" id="{950751A2-764F-4BCA-A301-B194722DCB6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61" name="Rectangle 1760">
          <a:extLst>
            <a:ext uri="{FF2B5EF4-FFF2-40B4-BE49-F238E27FC236}">
              <a16:creationId xmlns:a16="http://schemas.microsoft.com/office/drawing/2014/main" id="{BE61742D-A8CC-4754-BE88-C5BC281F8FE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62" name="Rectangle 1761">
          <a:extLst>
            <a:ext uri="{FF2B5EF4-FFF2-40B4-BE49-F238E27FC236}">
              <a16:creationId xmlns:a16="http://schemas.microsoft.com/office/drawing/2014/main" id="{ED5A8460-C651-4002-ACD6-2D7C412390C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63" name="Rectangle 11">
          <a:extLst>
            <a:ext uri="{FF2B5EF4-FFF2-40B4-BE49-F238E27FC236}">
              <a16:creationId xmlns:a16="http://schemas.microsoft.com/office/drawing/2014/main" id="{66D66C74-45D7-44CA-9BF3-098A39CF9BD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64" name="Rectangle 1763">
          <a:extLst>
            <a:ext uri="{FF2B5EF4-FFF2-40B4-BE49-F238E27FC236}">
              <a16:creationId xmlns:a16="http://schemas.microsoft.com/office/drawing/2014/main" id="{979415C4-72EC-4CE8-BE14-743736E8053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65" name="Rectangle 11">
          <a:extLst>
            <a:ext uri="{FF2B5EF4-FFF2-40B4-BE49-F238E27FC236}">
              <a16:creationId xmlns:a16="http://schemas.microsoft.com/office/drawing/2014/main" id="{3A994223-3D17-4918-ADF9-0C04BF43719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66" name="Rectangle 1765">
          <a:extLst>
            <a:ext uri="{FF2B5EF4-FFF2-40B4-BE49-F238E27FC236}">
              <a16:creationId xmlns:a16="http://schemas.microsoft.com/office/drawing/2014/main" id="{FBB7FC3F-B6C9-4F9D-8B3F-986F8FCC913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67" name="Rectangle 11">
          <a:extLst>
            <a:ext uri="{FF2B5EF4-FFF2-40B4-BE49-F238E27FC236}">
              <a16:creationId xmlns:a16="http://schemas.microsoft.com/office/drawing/2014/main" id="{74A7A822-BEF0-477F-83B6-D6EA20513FF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68" name="Rectangle 1767">
          <a:extLst>
            <a:ext uri="{FF2B5EF4-FFF2-40B4-BE49-F238E27FC236}">
              <a16:creationId xmlns:a16="http://schemas.microsoft.com/office/drawing/2014/main" id="{54446FD1-9A7D-485E-A2A9-538FD66CD7F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69" name="Rectangle 11">
          <a:extLst>
            <a:ext uri="{FF2B5EF4-FFF2-40B4-BE49-F238E27FC236}">
              <a16:creationId xmlns:a16="http://schemas.microsoft.com/office/drawing/2014/main" id="{BABE1885-7059-4761-ACEC-C7308A4EF8C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70" name="Rectangle 1769">
          <a:extLst>
            <a:ext uri="{FF2B5EF4-FFF2-40B4-BE49-F238E27FC236}">
              <a16:creationId xmlns:a16="http://schemas.microsoft.com/office/drawing/2014/main" id="{8EC087EF-328D-4091-A8BD-C6B409858DA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71" name="Rectangle 11">
          <a:extLst>
            <a:ext uri="{FF2B5EF4-FFF2-40B4-BE49-F238E27FC236}">
              <a16:creationId xmlns:a16="http://schemas.microsoft.com/office/drawing/2014/main" id="{E0AEABC7-2374-4940-9D49-329E64B6B12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72" name="Rectangle 1771">
          <a:extLst>
            <a:ext uri="{FF2B5EF4-FFF2-40B4-BE49-F238E27FC236}">
              <a16:creationId xmlns:a16="http://schemas.microsoft.com/office/drawing/2014/main" id="{1F769740-F74C-446D-8E99-FB599D38BB1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73" name="Rectangle 1772">
          <a:extLst>
            <a:ext uri="{FF2B5EF4-FFF2-40B4-BE49-F238E27FC236}">
              <a16:creationId xmlns:a16="http://schemas.microsoft.com/office/drawing/2014/main" id="{6C68787C-5CB4-4545-BB08-674A2308A55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74" name="Rectangle 1773">
          <a:extLst>
            <a:ext uri="{FF2B5EF4-FFF2-40B4-BE49-F238E27FC236}">
              <a16:creationId xmlns:a16="http://schemas.microsoft.com/office/drawing/2014/main" id="{BDCEA8AB-9CA8-47B0-B7B1-7293BFD5623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75" name="Rectangle 11">
          <a:extLst>
            <a:ext uri="{FF2B5EF4-FFF2-40B4-BE49-F238E27FC236}">
              <a16:creationId xmlns:a16="http://schemas.microsoft.com/office/drawing/2014/main" id="{B292F5F8-4AE2-4CB1-B8FB-A64601013F0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76" name="Rectangle 1775">
          <a:extLst>
            <a:ext uri="{FF2B5EF4-FFF2-40B4-BE49-F238E27FC236}">
              <a16:creationId xmlns:a16="http://schemas.microsoft.com/office/drawing/2014/main" id="{879FE098-F67D-4B52-9BCC-7C9AF9CE851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77" name="Rectangle 11">
          <a:extLst>
            <a:ext uri="{FF2B5EF4-FFF2-40B4-BE49-F238E27FC236}">
              <a16:creationId xmlns:a16="http://schemas.microsoft.com/office/drawing/2014/main" id="{EBBF78BA-929E-4951-BF67-CE0975DDB44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78" name="Rectangle 1777">
          <a:extLst>
            <a:ext uri="{FF2B5EF4-FFF2-40B4-BE49-F238E27FC236}">
              <a16:creationId xmlns:a16="http://schemas.microsoft.com/office/drawing/2014/main" id="{40232144-6535-4C9B-9877-8840B905A4B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79" name="Rectangle 11">
          <a:extLst>
            <a:ext uri="{FF2B5EF4-FFF2-40B4-BE49-F238E27FC236}">
              <a16:creationId xmlns:a16="http://schemas.microsoft.com/office/drawing/2014/main" id="{412B8F8E-384F-4F77-8194-CFD4727BFB1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80" name="Rectangle 1779">
          <a:extLst>
            <a:ext uri="{FF2B5EF4-FFF2-40B4-BE49-F238E27FC236}">
              <a16:creationId xmlns:a16="http://schemas.microsoft.com/office/drawing/2014/main" id="{BE3DCC88-5AF3-47C2-9ABF-40AA917753C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81" name="Rectangle 11">
          <a:extLst>
            <a:ext uri="{FF2B5EF4-FFF2-40B4-BE49-F238E27FC236}">
              <a16:creationId xmlns:a16="http://schemas.microsoft.com/office/drawing/2014/main" id="{E59F2B02-A236-42EC-984F-FBFC45615D8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82" name="Rectangle 1781">
          <a:extLst>
            <a:ext uri="{FF2B5EF4-FFF2-40B4-BE49-F238E27FC236}">
              <a16:creationId xmlns:a16="http://schemas.microsoft.com/office/drawing/2014/main" id="{999D613F-32EB-4EB4-9821-0168B7308B7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83" name="Rectangle 11">
          <a:extLst>
            <a:ext uri="{FF2B5EF4-FFF2-40B4-BE49-F238E27FC236}">
              <a16:creationId xmlns:a16="http://schemas.microsoft.com/office/drawing/2014/main" id="{5B421DFC-CBCB-484E-8090-6FB11C3C13E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84" name="Rectangle 1783">
          <a:extLst>
            <a:ext uri="{FF2B5EF4-FFF2-40B4-BE49-F238E27FC236}">
              <a16:creationId xmlns:a16="http://schemas.microsoft.com/office/drawing/2014/main" id="{DA67248C-2815-45A3-9091-36A4AB59AC0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85" name="Rectangle 1784">
          <a:extLst>
            <a:ext uri="{FF2B5EF4-FFF2-40B4-BE49-F238E27FC236}">
              <a16:creationId xmlns:a16="http://schemas.microsoft.com/office/drawing/2014/main" id="{DF0FE653-67B2-4E4A-990E-024DFBC2501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86" name="Rectangle 1785">
          <a:extLst>
            <a:ext uri="{FF2B5EF4-FFF2-40B4-BE49-F238E27FC236}">
              <a16:creationId xmlns:a16="http://schemas.microsoft.com/office/drawing/2014/main" id="{D3D1B263-F171-4B3E-8E79-CAF793FB980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87" name="Rectangle 11">
          <a:extLst>
            <a:ext uri="{FF2B5EF4-FFF2-40B4-BE49-F238E27FC236}">
              <a16:creationId xmlns:a16="http://schemas.microsoft.com/office/drawing/2014/main" id="{EE27229C-70D0-4FEC-B4E3-57D0CA44D1D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88" name="Rectangle 1787">
          <a:extLst>
            <a:ext uri="{FF2B5EF4-FFF2-40B4-BE49-F238E27FC236}">
              <a16:creationId xmlns:a16="http://schemas.microsoft.com/office/drawing/2014/main" id="{78CF842E-8165-4C92-ACEC-B7B3AA708E5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89" name="Rectangle 11">
          <a:extLst>
            <a:ext uri="{FF2B5EF4-FFF2-40B4-BE49-F238E27FC236}">
              <a16:creationId xmlns:a16="http://schemas.microsoft.com/office/drawing/2014/main" id="{43B4744F-657E-4605-92A8-F9CE16624CA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90" name="Rectangle 1789">
          <a:extLst>
            <a:ext uri="{FF2B5EF4-FFF2-40B4-BE49-F238E27FC236}">
              <a16:creationId xmlns:a16="http://schemas.microsoft.com/office/drawing/2014/main" id="{66679689-1876-4EA1-819F-4A170AE7DC8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91" name="Rectangle 11">
          <a:extLst>
            <a:ext uri="{FF2B5EF4-FFF2-40B4-BE49-F238E27FC236}">
              <a16:creationId xmlns:a16="http://schemas.microsoft.com/office/drawing/2014/main" id="{932F5B0A-4058-4B14-B97E-8E40F4B918F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92" name="Rectangle 1791">
          <a:extLst>
            <a:ext uri="{FF2B5EF4-FFF2-40B4-BE49-F238E27FC236}">
              <a16:creationId xmlns:a16="http://schemas.microsoft.com/office/drawing/2014/main" id="{B6760211-C217-43A9-8921-9EA708D51D8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93" name="Rectangle 11">
          <a:extLst>
            <a:ext uri="{FF2B5EF4-FFF2-40B4-BE49-F238E27FC236}">
              <a16:creationId xmlns:a16="http://schemas.microsoft.com/office/drawing/2014/main" id="{8D4DE261-5FC4-4FE1-9139-C76B318BBB6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94" name="Rectangle 1793">
          <a:extLst>
            <a:ext uri="{FF2B5EF4-FFF2-40B4-BE49-F238E27FC236}">
              <a16:creationId xmlns:a16="http://schemas.microsoft.com/office/drawing/2014/main" id="{707E4D60-8066-4CB0-BCBD-1F96F78F8BD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95" name="Rectangle 11">
          <a:extLst>
            <a:ext uri="{FF2B5EF4-FFF2-40B4-BE49-F238E27FC236}">
              <a16:creationId xmlns:a16="http://schemas.microsoft.com/office/drawing/2014/main" id="{D40F1AFB-9063-4800-9915-C2105C17F10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96" name="Rectangle 1795">
          <a:extLst>
            <a:ext uri="{FF2B5EF4-FFF2-40B4-BE49-F238E27FC236}">
              <a16:creationId xmlns:a16="http://schemas.microsoft.com/office/drawing/2014/main" id="{0F373E02-CA1A-4D9C-9CF4-A83C3AA607F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97" name="Rectangle 1796">
          <a:extLst>
            <a:ext uri="{FF2B5EF4-FFF2-40B4-BE49-F238E27FC236}">
              <a16:creationId xmlns:a16="http://schemas.microsoft.com/office/drawing/2014/main" id="{AD041560-691A-4073-86DC-2D41AC849AA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98" name="Rectangle 1797">
          <a:extLst>
            <a:ext uri="{FF2B5EF4-FFF2-40B4-BE49-F238E27FC236}">
              <a16:creationId xmlns:a16="http://schemas.microsoft.com/office/drawing/2014/main" id="{3053AA74-5BFB-4DE7-85F1-60A09B3131F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99" name="Rectangle 11">
          <a:extLst>
            <a:ext uri="{FF2B5EF4-FFF2-40B4-BE49-F238E27FC236}">
              <a16:creationId xmlns:a16="http://schemas.microsoft.com/office/drawing/2014/main" id="{1CA9B612-CE62-494F-82F3-11EE0BA3685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00" name="Rectangle 1799">
          <a:extLst>
            <a:ext uri="{FF2B5EF4-FFF2-40B4-BE49-F238E27FC236}">
              <a16:creationId xmlns:a16="http://schemas.microsoft.com/office/drawing/2014/main" id="{E175B809-7F87-4126-B629-892EF79FE63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01" name="Rectangle 11">
          <a:extLst>
            <a:ext uri="{FF2B5EF4-FFF2-40B4-BE49-F238E27FC236}">
              <a16:creationId xmlns:a16="http://schemas.microsoft.com/office/drawing/2014/main" id="{14E2F92B-0607-49F8-81C0-BDDFCDFA83F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02" name="Rectangle 1801">
          <a:extLst>
            <a:ext uri="{FF2B5EF4-FFF2-40B4-BE49-F238E27FC236}">
              <a16:creationId xmlns:a16="http://schemas.microsoft.com/office/drawing/2014/main" id="{1277C5C9-9F6D-43C5-9E76-9913DDCD629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03" name="Rectangle 11">
          <a:extLst>
            <a:ext uri="{FF2B5EF4-FFF2-40B4-BE49-F238E27FC236}">
              <a16:creationId xmlns:a16="http://schemas.microsoft.com/office/drawing/2014/main" id="{D28A887F-1E16-47CA-A39B-6925D9648A1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04" name="Rectangle 1803">
          <a:extLst>
            <a:ext uri="{FF2B5EF4-FFF2-40B4-BE49-F238E27FC236}">
              <a16:creationId xmlns:a16="http://schemas.microsoft.com/office/drawing/2014/main" id="{05FEADC3-8946-43F2-8309-8CF525F26B0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05" name="Rectangle 11">
          <a:extLst>
            <a:ext uri="{FF2B5EF4-FFF2-40B4-BE49-F238E27FC236}">
              <a16:creationId xmlns:a16="http://schemas.microsoft.com/office/drawing/2014/main" id="{9DEB7E5D-9988-49FD-AA34-C02B6C958FD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06" name="Rectangle 1805">
          <a:extLst>
            <a:ext uri="{FF2B5EF4-FFF2-40B4-BE49-F238E27FC236}">
              <a16:creationId xmlns:a16="http://schemas.microsoft.com/office/drawing/2014/main" id="{D4257120-353F-484B-AF59-4DD74E7D0A4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07" name="Rectangle 11">
          <a:extLst>
            <a:ext uri="{FF2B5EF4-FFF2-40B4-BE49-F238E27FC236}">
              <a16:creationId xmlns:a16="http://schemas.microsoft.com/office/drawing/2014/main" id="{00C9FDD4-1B99-4219-9413-0B0CD9BA701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08" name="Rectangle 1807">
          <a:extLst>
            <a:ext uri="{FF2B5EF4-FFF2-40B4-BE49-F238E27FC236}">
              <a16:creationId xmlns:a16="http://schemas.microsoft.com/office/drawing/2014/main" id="{7AD7EEEA-B4D7-4F4D-A772-DC720DEA663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09" name="Rectangle 1808">
          <a:extLst>
            <a:ext uri="{FF2B5EF4-FFF2-40B4-BE49-F238E27FC236}">
              <a16:creationId xmlns:a16="http://schemas.microsoft.com/office/drawing/2014/main" id="{7FDFA73F-E1D6-4CD8-A108-6637DD9F645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10" name="Rectangle 1809">
          <a:extLst>
            <a:ext uri="{FF2B5EF4-FFF2-40B4-BE49-F238E27FC236}">
              <a16:creationId xmlns:a16="http://schemas.microsoft.com/office/drawing/2014/main" id="{DA118022-D456-40B7-9099-08EB80C5EC4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11" name="Rectangle 11">
          <a:extLst>
            <a:ext uri="{FF2B5EF4-FFF2-40B4-BE49-F238E27FC236}">
              <a16:creationId xmlns:a16="http://schemas.microsoft.com/office/drawing/2014/main" id="{4C15B5C8-9515-4F2E-8681-DF03EDE2BB6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12" name="Rectangle 1811">
          <a:extLst>
            <a:ext uri="{FF2B5EF4-FFF2-40B4-BE49-F238E27FC236}">
              <a16:creationId xmlns:a16="http://schemas.microsoft.com/office/drawing/2014/main" id="{23C1EE73-990F-48D5-8781-30CB5EE3F8C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13" name="Rectangle 11">
          <a:extLst>
            <a:ext uri="{FF2B5EF4-FFF2-40B4-BE49-F238E27FC236}">
              <a16:creationId xmlns:a16="http://schemas.microsoft.com/office/drawing/2014/main" id="{779F94E8-8CBE-4E46-8FC0-7433DE60B60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14" name="Rectangle 1813">
          <a:extLst>
            <a:ext uri="{FF2B5EF4-FFF2-40B4-BE49-F238E27FC236}">
              <a16:creationId xmlns:a16="http://schemas.microsoft.com/office/drawing/2014/main" id="{B2DA6C4A-DCEE-4AFD-96CC-2A66EB6F1DB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15" name="Rectangle 11">
          <a:extLst>
            <a:ext uri="{FF2B5EF4-FFF2-40B4-BE49-F238E27FC236}">
              <a16:creationId xmlns:a16="http://schemas.microsoft.com/office/drawing/2014/main" id="{816C7098-2706-4C7E-98BE-711CC175A21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16" name="Rectangle 1815">
          <a:extLst>
            <a:ext uri="{FF2B5EF4-FFF2-40B4-BE49-F238E27FC236}">
              <a16:creationId xmlns:a16="http://schemas.microsoft.com/office/drawing/2014/main" id="{5C89438E-67D8-4F13-AD83-12939374B53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17" name="Rectangle 11">
          <a:extLst>
            <a:ext uri="{FF2B5EF4-FFF2-40B4-BE49-F238E27FC236}">
              <a16:creationId xmlns:a16="http://schemas.microsoft.com/office/drawing/2014/main" id="{0B0022C1-D40E-4F19-AC18-A4528207EF6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18" name="Rectangle 1817">
          <a:extLst>
            <a:ext uri="{FF2B5EF4-FFF2-40B4-BE49-F238E27FC236}">
              <a16:creationId xmlns:a16="http://schemas.microsoft.com/office/drawing/2014/main" id="{CD4EB4CC-04E7-4781-B775-E48FECF8811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19" name="Rectangle 11">
          <a:extLst>
            <a:ext uri="{FF2B5EF4-FFF2-40B4-BE49-F238E27FC236}">
              <a16:creationId xmlns:a16="http://schemas.microsoft.com/office/drawing/2014/main" id="{3302555F-24DE-4BB9-B764-D229F06271E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20" name="Rectangle 1819">
          <a:extLst>
            <a:ext uri="{FF2B5EF4-FFF2-40B4-BE49-F238E27FC236}">
              <a16:creationId xmlns:a16="http://schemas.microsoft.com/office/drawing/2014/main" id="{023BEBBD-781D-4F10-B57B-785C1B99B7E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21" name="Rectangle 1820">
          <a:extLst>
            <a:ext uri="{FF2B5EF4-FFF2-40B4-BE49-F238E27FC236}">
              <a16:creationId xmlns:a16="http://schemas.microsoft.com/office/drawing/2014/main" id="{43E194B4-BE3C-4A17-966D-4F7F8373A18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22" name="Rectangle 1821">
          <a:extLst>
            <a:ext uri="{FF2B5EF4-FFF2-40B4-BE49-F238E27FC236}">
              <a16:creationId xmlns:a16="http://schemas.microsoft.com/office/drawing/2014/main" id="{0E812E2B-79A9-483C-B8C7-F024C733978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23" name="Rectangle 11">
          <a:extLst>
            <a:ext uri="{FF2B5EF4-FFF2-40B4-BE49-F238E27FC236}">
              <a16:creationId xmlns:a16="http://schemas.microsoft.com/office/drawing/2014/main" id="{4A8A25E6-B5B2-4796-8BD7-B6674D40FFE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24" name="Rectangle 1823">
          <a:extLst>
            <a:ext uri="{FF2B5EF4-FFF2-40B4-BE49-F238E27FC236}">
              <a16:creationId xmlns:a16="http://schemas.microsoft.com/office/drawing/2014/main" id="{EBA046C9-2FF6-49B5-A612-0EFD67845FE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25" name="Rectangle 11">
          <a:extLst>
            <a:ext uri="{FF2B5EF4-FFF2-40B4-BE49-F238E27FC236}">
              <a16:creationId xmlns:a16="http://schemas.microsoft.com/office/drawing/2014/main" id="{6F61CF4E-75A0-438C-8A0D-85EB9A97CB7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26" name="Rectangle 1825">
          <a:extLst>
            <a:ext uri="{FF2B5EF4-FFF2-40B4-BE49-F238E27FC236}">
              <a16:creationId xmlns:a16="http://schemas.microsoft.com/office/drawing/2014/main" id="{61E78A40-3184-4B31-9C8D-2A93D6A2A71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27" name="Rectangle 11">
          <a:extLst>
            <a:ext uri="{FF2B5EF4-FFF2-40B4-BE49-F238E27FC236}">
              <a16:creationId xmlns:a16="http://schemas.microsoft.com/office/drawing/2014/main" id="{497C97E0-0075-4021-B438-4683C0F0B1C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28" name="Rectangle 1827">
          <a:extLst>
            <a:ext uri="{FF2B5EF4-FFF2-40B4-BE49-F238E27FC236}">
              <a16:creationId xmlns:a16="http://schemas.microsoft.com/office/drawing/2014/main" id="{F5B69A4E-09C8-4C06-8A12-D294C015F87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29" name="Rectangle 11">
          <a:extLst>
            <a:ext uri="{FF2B5EF4-FFF2-40B4-BE49-F238E27FC236}">
              <a16:creationId xmlns:a16="http://schemas.microsoft.com/office/drawing/2014/main" id="{2C23026C-7E98-4E3B-956B-6EDD0A046DA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30" name="Rectangle 1829">
          <a:extLst>
            <a:ext uri="{FF2B5EF4-FFF2-40B4-BE49-F238E27FC236}">
              <a16:creationId xmlns:a16="http://schemas.microsoft.com/office/drawing/2014/main" id="{717841D5-CA7D-465C-968B-F54448FDEE1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31" name="Rectangle 11">
          <a:extLst>
            <a:ext uri="{FF2B5EF4-FFF2-40B4-BE49-F238E27FC236}">
              <a16:creationId xmlns:a16="http://schemas.microsoft.com/office/drawing/2014/main" id="{6CE7BCA1-B636-4708-BE35-7EC156F1989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32" name="Rectangle 1831">
          <a:extLst>
            <a:ext uri="{FF2B5EF4-FFF2-40B4-BE49-F238E27FC236}">
              <a16:creationId xmlns:a16="http://schemas.microsoft.com/office/drawing/2014/main" id="{12CE2B2E-4674-46ED-ACDA-62EEC986ABE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33" name="Rectangle 1832">
          <a:extLst>
            <a:ext uri="{FF2B5EF4-FFF2-40B4-BE49-F238E27FC236}">
              <a16:creationId xmlns:a16="http://schemas.microsoft.com/office/drawing/2014/main" id="{7B713BBF-F049-4C25-8F3B-D098BE41422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34" name="Rectangle 1833">
          <a:extLst>
            <a:ext uri="{FF2B5EF4-FFF2-40B4-BE49-F238E27FC236}">
              <a16:creationId xmlns:a16="http://schemas.microsoft.com/office/drawing/2014/main" id="{09AAA8AC-EAE5-47DD-A471-A633E40055A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35" name="Rectangle 11">
          <a:extLst>
            <a:ext uri="{FF2B5EF4-FFF2-40B4-BE49-F238E27FC236}">
              <a16:creationId xmlns:a16="http://schemas.microsoft.com/office/drawing/2014/main" id="{D127F4DC-7705-4434-AFCB-02C05D017B1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36" name="Rectangle 1835">
          <a:extLst>
            <a:ext uri="{FF2B5EF4-FFF2-40B4-BE49-F238E27FC236}">
              <a16:creationId xmlns:a16="http://schemas.microsoft.com/office/drawing/2014/main" id="{F371C546-A9CD-4A29-A0AB-FDC90EA9028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37" name="Rectangle 11">
          <a:extLst>
            <a:ext uri="{FF2B5EF4-FFF2-40B4-BE49-F238E27FC236}">
              <a16:creationId xmlns:a16="http://schemas.microsoft.com/office/drawing/2014/main" id="{1471A9DC-ECA4-48C8-8BA1-5409481FDBB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38" name="Rectangle 1837">
          <a:extLst>
            <a:ext uri="{FF2B5EF4-FFF2-40B4-BE49-F238E27FC236}">
              <a16:creationId xmlns:a16="http://schemas.microsoft.com/office/drawing/2014/main" id="{A64F1E25-813F-4F7C-9E87-86835097CD7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39" name="Rectangle 11">
          <a:extLst>
            <a:ext uri="{FF2B5EF4-FFF2-40B4-BE49-F238E27FC236}">
              <a16:creationId xmlns:a16="http://schemas.microsoft.com/office/drawing/2014/main" id="{FA38E199-3860-4EA9-B215-CE13A4EF387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40" name="Rectangle 1839">
          <a:extLst>
            <a:ext uri="{FF2B5EF4-FFF2-40B4-BE49-F238E27FC236}">
              <a16:creationId xmlns:a16="http://schemas.microsoft.com/office/drawing/2014/main" id="{D5487310-6D9D-4C59-946B-981C5E1C144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41" name="Rectangle 11">
          <a:extLst>
            <a:ext uri="{FF2B5EF4-FFF2-40B4-BE49-F238E27FC236}">
              <a16:creationId xmlns:a16="http://schemas.microsoft.com/office/drawing/2014/main" id="{47C65E6F-1FA4-435D-819F-A6764ACD0E1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42" name="Rectangle 1841">
          <a:extLst>
            <a:ext uri="{FF2B5EF4-FFF2-40B4-BE49-F238E27FC236}">
              <a16:creationId xmlns:a16="http://schemas.microsoft.com/office/drawing/2014/main" id="{4D62BBB7-0630-431B-B842-AACF1CFEB09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43" name="Rectangle 11">
          <a:extLst>
            <a:ext uri="{FF2B5EF4-FFF2-40B4-BE49-F238E27FC236}">
              <a16:creationId xmlns:a16="http://schemas.microsoft.com/office/drawing/2014/main" id="{3DC76B74-4F0D-4887-9B69-D55728A196D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44" name="Rectangle 1843">
          <a:extLst>
            <a:ext uri="{FF2B5EF4-FFF2-40B4-BE49-F238E27FC236}">
              <a16:creationId xmlns:a16="http://schemas.microsoft.com/office/drawing/2014/main" id="{8D32C38E-56CB-41A0-9102-D9DD3C38280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45" name="Rectangle 1844">
          <a:extLst>
            <a:ext uri="{FF2B5EF4-FFF2-40B4-BE49-F238E27FC236}">
              <a16:creationId xmlns:a16="http://schemas.microsoft.com/office/drawing/2014/main" id="{7A943571-4288-4989-A97B-6676CC7AA76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46" name="Rectangle 1845">
          <a:extLst>
            <a:ext uri="{FF2B5EF4-FFF2-40B4-BE49-F238E27FC236}">
              <a16:creationId xmlns:a16="http://schemas.microsoft.com/office/drawing/2014/main" id="{62AEA286-B878-4B5C-9BB4-04C03301A3E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47" name="Rectangle 11">
          <a:extLst>
            <a:ext uri="{FF2B5EF4-FFF2-40B4-BE49-F238E27FC236}">
              <a16:creationId xmlns:a16="http://schemas.microsoft.com/office/drawing/2014/main" id="{94B99EC3-996E-4ADF-9593-A615B08A026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48" name="Rectangle 1847">
          <a:extLst>
            <a:ext uri="{FF2B5EF4-FFF2-40B4-BE49-F238E27FC236}">
              <a16:creationId xmlns:a16="http://schemas.microsoft.com/office/drawing/2014/main" id="{52DD5BD7-BA19-405C-B81D-AF3302A7A0F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49" name="Rectangle 11">
          <a:extLst>
            <a:ext uri="{FF2B5EF4-FFF2-40B4-BE49-F238E27FC236}">
              <a16:creationId xmlns:a16="http://schemas.microsoft.com/office/drawing/2014/main" id="{337A7593-7602-48AB-AF5A-C49964A5B43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50" name="Rectangle 1849">
          <a:extLst>
            <a:ext uri="{FF2B5EF4-FFF2-40B4-BE49-F238E27FC236}">
              <a16:creationId xmlns:a16="http://schemas.microsoft.com/office/drawing/2014/main" id="{0410889D-1B75-4234-A28A-9ADEED57AAD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51" name="Rectangle 11">
          <a:extLst>
            <a:ext uri="{FF2B5EF4-FFF2-40B4-BE49-F238E27FC236}">
              <a16:creationId xmlns:a16="http://schemas.microsoft.com/office/drawing/2014/main" id="{BB872918-ADC3-4F49-A768-4E24DE1C7F2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52" name="Rectangle 1851">
          <a:extLst>
            <a:ext uri="{FF2B5EF4-FFF2-40B4-BE49-F238E27FC236}">
              <a16:creationId xmlns:a16="http://schemas.microsoft.com/office/drawing/2014/main" id="{266B6403-1E48-48D6-B438-BC7F4E7FE27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53" name="Rectangle 11">
          <a:extLst>
            <a:ext uri="{FF2B5EF4-FFF2-40B4-BE49-F238E27FC236}">
              <a16:creationId xmlns:a16="http://schemas.microsoft.com/office/drawing/2014/main" id="{C99BEE34-6316-406C-87AD-B8E5F16467E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54" name="Rectangle 1853">
          <a:extLst>
            <a:ext uri="{FF2B5EF4-FFF2-40B4-BE49-F238E27FC236}">
              <a16:creationId xmlns:a16="http://schemas.microsoft.com/office/drawing/2014/main" id="{3DC14353-EC1A-4E10-BA9A-319325EE2E7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55" name="Rectangle 11">
          <a:extLst>
            <a:ext uri="{FF2B5EF4-FFF2-40B4-BE49-F238E27FC236}">
              <a16:creationId xmlns:a16="http://schemas.microsoft.com/office/drawing/2014/main" id="{1BA6126E-FE37-438A-87A5-985C442A7A5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56" name="Rectangle 1855">
          <a:extLst>
            <a:ext uri="{FF2B5EF4-FFF2-40B4-BE49-F238E27FC236}">
              <a16:creationId xmlns:a16="http://schemas.microsoft.com/office/drawing/2014/main" id="{8A8C75E6-392B-4CE3-A16B-AE5ADB0E365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57" name="Rectangle 1856">
          <a:extLst>
            <a:ext uri="{FF2B5EF4-FFF2-40B4-BE49-F238E27FC236}">
              <a16:creationId xmlns:a16="http://schemas.microsoft.com/office/drawing/2014/main" id="{CB50588D-8866-4B4C-A237-C812EA8F2CA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58" name="Rectangle 1857">
          <a:extLst>
            <a:ext uri="{FF2B5EF4-FFF2-40B4-BE49-F238E27FC236}">
              <a16:creationId xmlns:a16="http://schemas.microsoft.com/office/drawing/2014/main" id="{47CAC55A-B5FD-4141-849B-948B45D4D6D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59" name="Rectangle 11">
          <a:extLst>
            <a:ext uri="{FF2B5EF4-FFF2-40B4-BE49-F238E27FC236}">
              <a16:creationId xmlns:a16="http://schemas.microsoft.com/office/drawing/2014/main" id="{CB16347E-0765-4C59-ACD0-C59E4813336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60" name="Rectangle 1859">
          <a:extLst>
            <a:ext uri="{FF2B5EF4-FFF2-40B4-BE49-F238E27FC236}">
              <a16:creationId xmlns:a16="http://schemas.microsoft.com/office/drawing/2014/main" id="{B6DCA140-BF88-4E6A-90D6-FAD08279998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61" name="Rectangle 11">
          <a:extLst>
            <a:ext uri="{FF2B5EF4-FFF2-40B4-BE49-F238E27FC236}">
              <a16:creationId xmlns:a16="http://schemas.microsoft.com/office/drawing/2014/main" id="{F7E9BFF5-7A12-4B77-9C43-737BE071061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62" name="Rectangle 1861">
          <a:extLst>
            <a:ext uri="{FF2B5EF4-FFF2-40B4-BE49-F238E27FC236}">
              <a16:creationId xmlns:a16="http://schemas.microsoft.com/office/drawing/2014/main" id="{80FF73D3-5DD5-405C-AB53-1625065601F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63" name="Rectangle 11">
          <a:extLst>
            <a:ext uri="{FF2B5EF4-FFF2-40B4-BE49-F238E27FC236}">
              <a16:creationId xmlns:a16="http://schemas.microsoft.com/office/drawing/2014/main" id="{93AA07C5-C60E-4A00-B341-8FED1598806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64" name="Rectangle 1863">
          <a:extLst>
            <a:ext uri="{FF2B5EF4-FFF2-40B4-BE49-F238E27FC236}">
              <a16:creationId xmlns:a16="http://schemas.microsoft.com/office/drawing/2014/main" id="{9C1D4533-75FB-4B58-8719-D4476EB0E9E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65" name="Rectangle 11">
          <a:extLst>
            <a:ext uri="{FF2B5EF4-FFF2-40B4-BE49-F238E27FC236}">
              <a16:creationId xmlns:a16="http://schemas.microsoft.com/office/drawing/2014/main" id="{E320DBFB-E23B-4136-BE3D-618B79E98F9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66" name="Rectangle 1865">
          <a:extLst>
            <a:ext uri="{FF2B5EF4-FFF2-40B4-BE49-F238E27FC236}">
              <a16:creationId xmlns:a16="http://schemas.microsoft.com/office/drawing/2014/main" id="{9A5CC1F2-D3EB-4D45-B926-8936634DD0B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67" name="Rectangle 11">
          <a:extLst>
            <a:ext uri="{FF2B5EF4-FFF2-40B4-BE49-F238E27FC236}">
              <a16:creationId xmlns:a16="http://schemas.microsoft.com/office/drawing/2014/main" id="{830E7E2A-549F-4AFF-86B1-36D9E50A864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68" name="Rectangle 1867">
          <a:extLst>
            <a:ext uri="{FF2B5EF4-FFF2-40B4-BE49-F238E27FC236}">
              <a16:creationId xmlns:a16="http://schemas.microsoft.com/office/drawing/2014/main" id="{E4A9C89A-01AB-4510-B69B-728D170C0BD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69" name="Rectangle 1868">
          <a:extLst>
            <a:ext uri="{FF2B5EF4-FFF2-40B4-BE49-F238E27FC236}">
              <a16:creationId xmlns:a16="http://schemas.microsoft.com/office/drawing/2014/main" id="{1AADCD68-A6DB-48BF-9A5E-5818A6A163C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70" name="Rectangle 1869">
          <a:extLst>
            <a:ext uri="{FF2B5EF4-FFF2-40B4-BE49-F238E27FC236}">
              <a16:creationId xmlns:a16="http://schemas.microsoft.com/office/drawing/2014/main" id="{BB19155D-C0EA-4CDC-A079-C4FC9B63BC7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71" name="Rectangle 11">
          <a:extLst>
            <a:ext uri="{FF2B5EF4-FFF2-40B4-BE49-F238E27FC236}">
              <a16:creationId xmlns:a16="http://schemas.microsoft.com/office/drawing/2014/main" id="{176A9DC5-D8AF-4937-9A6B-E6EA6BA46C0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72" name="Rectangle 1871">
          <a:extLst>
            <a:ext uri="{FF2B5EF4-FFF2-40B4-BE49-F238E27FC236}">
              <a16:creationId xmlns:a16="http://schemas.microsoft.com/office/drawing/2014/main" id="{9943F83A-9A30-4249-82C1-FB4819A980F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73" name="Rectangle 11">
          <a:extLst>
            <a:ext uri="{FF2B5EF4-FFF2-40B4-BE49-F238E27FC236}">
              <a16:creationId xmlns:a16="http://schemas.microsoft.com/office/drawing/2014/main" id="{DD947022-0CDA-454E-B02A-989CB5957A5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74" name="Rectangle 1873">
          <a:extLst>
            <a:ext uri="{FF2B5EF4-FFF2-40B4-BE49-F238E27FC236}">
              <a16:creationId xmlns:a16="http://schemas.microsoft.com/office/drawing/2014/main" id="{B429E1D3-8829-4A39-841B-E8C5964DED7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75" name="Rectangle 11">
          <a:extLst>
            <a:ext uri="{FF2B5EF4-FFF2-40B4-BE49-F238E27FC236}">
              <a16:creationId xmlns:a16="http://schemas.microsoft.com/office/drawing/2014/main" id="{8E4C4BC1-A811-4B3A-A9AA-562018A8AF1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76" name="Rectangle 1875">
          <a:extLst>
            <a:ext uri="{FF2B5EF4-FFF2-40B4-BE49-F238E27FC236}">
              <a16:creationId xmlns:a16="http://schemas.microsoft.com/office/drawing/2014/main" id="{D48C2A68-1A4A-4D88-AB99-436C9EDD878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77" name="Rectangle 11">
          <a:extLst>
            <a:ext uri="{FF2B5EF4-FFF2-40B4-BE49-F238E27FC236}">
              <a16:creationId xmlns:a16="http://schemas.microsoft.com/office/drawing/2014/main" id="{2CBAE436-DAE5-4A4F-AAD1-1803E7DF064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78" name="Rectangle 1877">
          <a:extLst>
            <a:ext uri="{FF2B5EF4-FFF2-40B4-BE49-F238E27FC236}">
              <a16:creationId xmlns:a16="http://schemas.microsoft.com/office/drawing/2014/main" id="{1B251E7A-B17F-4979-BF28-81B93A940F6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79" name="Rectangle 11">
          <a:extLst>
            <a:ext uri="{FF2B5EF4-FFF2-40B4-BE49-F238E27FC236}">
              <a16:creationId xmlns:a16="http://schemas.microsoft.com/office/drawing/2014/main" id="{50A36143-EBB8-4859-AE1B-3BDFA9F3BE3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80" name="Rectangle 1879">
          <a:extLst>
            <a:ext uri="{FF2B5EF4-FFF2-40B4-BE49-F238E27FC236}">
              <a16:creationId xmlns:a16="http://schemas.microsoft.com/office/drawing/2014/main" id="{4165B5EF-EBFC-4183-B6CA-3BE87EAA8CD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81" name="Rectangle 1880">
          <a:extLst>
            <a:ext uri="{FF2B5EF4-FFF2-40B4-BE49-F238E27FC236}">
              <a16:creationId xmlns:a16="http://schemas.microsoft.com/office/drawing/2014/main" id="{9C351DD3-25A0-4920-B311-96744F07FAE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82" name="Rectangle 1881">
          <a:extLst>
            <a:ext uri="{FF2B5EF4-FFF2-40B4-BE49-F238E27FC236}">
              <a16:creationId xmlns:a16="http://schemas.microsoft.com/office/drawing/2014/main" id="{C6D92EB1-826E-4733-94DE-8FAF9211D2A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83" name="Rectangle 11">
          <a:extLst>
            <a:ext uri="{FF2B5EF4-FFF2-40B4-BE49-F238E27FC236}">
              <a16:creationId xmlns:a16="http://schemas.microsoft.com/office/drawing/2014/main" id="{6997F6CE-D407-4379-B08F-71EBA1CFBFC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84" name="Rectangle 1883">
          <a:extLst>
            <a:ext uri="{FF2B5EF4-FFF2-40B4-BE49-F238E27FC236}">
              <a16:creationId xmlns:a16="http://schemas.microsoft.com/office/drawing/2014/main" id="{F7FFD4FA-D66C-439B-ADA9-4BB6A6DDA5E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85" name="Rectangle 11">
          <a:extLst>
            <a:ext uri="{FF2B5EF4-FFF2-40B4-BE49-F238E27FC236}">
              <a16:creationId xmlns:a16="http://schemas.microsoft.com/office/drawing/2014/main" id="{03B3820D-53BA-4A71-BB90-EE378824CA6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86" name="Rectangle 1885">
          <a:extLst>
            <a:ext uri="{FF2B5EF4-FFF2-40B4-BE49-F238E27FC236}">
              <a16:creationId xmlns:a16="http://schemas.microsoft.com/office/drawing/2014/main" id="{E9BBE54A-2D4F-43D0-8104-996A022A7A0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87" name="Rectangle 11">
          <a:extLst>
            <a:ext uri="{FF2B5EF4-FFF2-40B4-BE49-F238E27FC236}">
              <a16:creationId xmlns:a16="http://schemas.microsoft.com/office/drawing/2014/main" id="{073A80CD-1FE9-4B5E-9A9D-53F0C0CF99E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88" name="Rectangle 1887">
          <a:extLst>
            <a:ext uri="{FF2B5EF4-FFF2-40B4-BE49-F238E27FC236}">
              <a16:creationId xmlns:a16="http://schemas.microsoft.com/office/drawing/2014/main" id="{FA3548C0-3225-4949-8A33-37628C2E1CA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89" name="Rectangle 11">
          <a:extLst>
            <a:ext uri="{FF2B5EF4-FFF2-40B4-BE49-F238E27FC236}">
              <a16:creationId xmlns:a16="http://schemas.microsoft.com/office/drawing/2014/main" id="{87E6478F-201C-42C9-A070-43E0B9C12B3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90" name="Rectangle 1889">
          <a:extLst>
            <a:ext uri="{FF2B5EF4-FFF2-40B4-BE49-F238E27FC236}">
              <a16:creationId xmlns:a16="http://schemas.microsoft.com/office/drawing/2014/main" id="{35FE88F0-3DD7-43BC-9C86-EB525CD1591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91" name="Rectangle 11">
          <a:extLst>
            <a:ext uri="{FF2B5EF4-FFF2-40B4-BE49-F238E27FC236}">
              <a16:creationId xmlns:a16="http://schemas.microsoft.com/office/drawing/2014/main" id="{6D247B9A-99A9-4A28-96B9-230268BFE08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92" name="Rectangle 1891">
          <a:extLst>
            <a:ext uri="{FF2B5EF4-FFF2-40B4-BE49-F238E27FC236}">
              <a16:creationId xmlns:a16="http://schemas.microsoft.com/office/drawing/2014/main" id="{1E2A3BA2-63B0-486A-B7F2-B8FB66D596A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93" name="Rectangle 1892">
          <a:extLst>
            <a:ext uri="{FF2B5EF4-FFF2-40B4-BE49-F238E27FC236}">
              <a16:creationId xmlns:a16="http://schemas.microsoft.com/office/drawing/2014/main" id="{F6015A99-5587-404D-BCD2-54AF9D96754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94" name="Rectangle 1893">
          <a:extLst>
            <a:ext uri="{FF2B5EF4-FFF2-40B4-BE49-F238E27FC236}">
              <a16:creationId xmlns:a16="http://schemas.microsoft.com/office/drawing/2014/main" id="{2D6BEC01-CC8A-44AF-B2E3-B0A6E299482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95" name="Rectangle 11">
          <a:extLst>
            <a:ext uri="{FF2B5EF4-FFF2-40B4-BE49-F238E27FC236}">
              <a16:creationId xmlns:a16="http://schemas.microsoft.com/office/drawing/2014/main" id="{F3C2DEA9-5B04-4148-9647-7A25EF7A2A4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96" name="Rectangle 1895">
          <a:extLst>
            <a:ext uri="{FF2B5EF4-FFF2-40B4-BE49-F238E27FC236}">
              <a16:creationId xmlns:a16="http://schemas.microsoft.com/office/drawing/2014/main" id="{843B19AE-7E9E-4351-8293-B8AA4D1C021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97" name="Rectangle 11">
          <a:extLst>
            <a:ext uri="{FF2B5EF4-FFF2-40B4-BE49-F238E27FC236}">
              <a16:creationId xmlns:a16="http://schemas.microsoft.com/office/drawing/2014/main" id="{D4204422-DB08-4E00-A3CF-027A606C91C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98" name="Rectangle 1897">
          <a:extLst>
            <a:ext uri="{FF2B5EF4-FFF2-40B4-BE49-F238E27FC236}">
              <a16:creationId xmlns:a16="http://schemas.microsoft.com/office/drawing/2014/main" id="{B37878CF-0DA1-46F0-842F-AB4DF59184C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99" name="Rectangle 11">
          <a:extLst>
            <a:ext uri="{FF2B5EF4-FFF2-40B4-BE49-F238E27FC236}">
              <a16:creationId xmlns:a16="http://schemas.microsoft.com/office/drawing/2014/main" id="{1157479B-06B8-4757-82C0-D16280F715B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00" name="Rectangle 1899">
          <a:extLst>
            <a:ext uri="{FF2B5EF4-FFF2-40B4-BE49-F238E27FC236}">
              <a16:creationId xmlns:a16="http://schemas.microsoft.com/office/drawing/2014/main" id="{59370034-0BD0-47D8-9736-7369B53B02B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01" name="Rectangle 11">
          <a:extLst>
            <a:ext uri="{FF2B5EF4-FFF2-40B4-BE49-F238E27FC236}">
              <a16:creationId xmlns:a16="http://schemas.microsoft.com/office/drawing/2014/main" id="{FE625044-A4E9-4324-9C56-BC8778CE737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02" name="Rectangle 1901">
          <a:extLst>
            <a:ext uri="{FF2B5EF4-FFF2-40B4-BE49-F238E27FC236}">
              <a16:creationId xmlns:a16="http://schemas.microsoft.com/office/drawing/2014/main" id="{1606B492-BAF5-4155-8B8C-8843F4D174D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03" name="Rectangle 11">
          <a:extLst>
            <a:ext uri="{FF2B5EF4-FFF2-40B4-BE49-F238E27FC236}">
              <a16:creationId xmlns:a16="http://schemas.microsoft.com/office/drawing/2014/main" id="{903D8A60-47C7-4279-A3B0-CB7E3FA3052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04" name="Rectangle 1903">
          <a:extLst>
            <a:ext uri="{FF2B5EF4-FFF2-40B4-BE49-F238E27FC236}">
              <a16:creationId xmlns:a16="http://schemas.microsoft.com/office/drawing/2014/main" id="{68D4BA49-2CB6-40B5-A0D8-2DC1913F2F3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05" name="Rectangle 1904">
          <a:extLst>
            <a:ext uri="{FF2B5EF4-FFF2-40B4-BE49-F238E27FC236}">
              <a16:creationId xmlns:a16="http://schemas.microsoft.com/office/drawing/2014/main" id="{5AFC379A-1970-42CA-A378-95C92FBF0CD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06" name="Rectangle 1905">
          <a:extLst>
            <a:ext uri="{FF2B5EF4-FFF2-40B4-BE49-F238E27FC236}">
              <a16:creationId xmlns:a16="http://schemas.microsoft.com/office/drawing/2014/main" id="{741D16AB-F58C-4962-A3FF-70C787279C1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07" name="Rectangle 11">
          <a:extLst>
            <a:ext uri="{FF2B5EF4-FFF2-40B4-BE49-F238E27FC236}">
              <a16:creationId xmlns:a16="http://schemas.microsoft.com/office/drawing/2014/main" id="{6C31D5DC-6373-4B77-AF36-E6701209F31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08" name="Rectangle 1907">
          <a:extLst>
            <a:ext uri="{FF2B5EF4-FFF2-40B4-BE49-F238E27FC236}">
              <a16:creationId xmlns:a16="http://schemas.microsoft.com/office/drawing/2014/main" id="{7211AD3E-B2C8-4890-9E98-DC842269EB5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09" name="Rectangle 11">
          <a:extLst>
            <a:ext uri="{FF2B5EF4-FFF2-40B4-BE49-F238E27FC236}">
              <a16:creationId xmlns:a16="http://schemas.microsoft.com/office/drawing/2014/main" id="{EB0A14F6-2CE1-4011-870A-D376957DC95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10" name="Rectangle 1909">
          <a:extLst>
            <a:ext uri="{FF2B5EF4-FFF2-40B4-BE49-F238E27FC236}">
              <a16:creationId xmlns:a16="http://schemas.microsoft.com/office/drawing/2014/main" id="{E6BE5A8E-F69A-43A3-9A84-5624F28A56E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11" name="Rectangle 11">
          <a:extLst>
            <a:ext uri="{FF2B5EF4-FFF2-40B4-BE49-F238E27FC236}">
              <a16:creationId xmlns:a16="http://schemas.microsoft.com/office/drawing/2014/main" id="{9C95E61B-7BDC-4357-ABAD-06789C674AD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12" name="Rectangle 1911">
          <a:extLst>
            <a:ext uri="{FF2B5EF4-FFF2-40B4-BE49-F238E27FC236}">
              <a16:creationId xmlns:a16="http://schemas.microsoft.com/office/drawing/2014/main" id="{D296E654-6D17-41DA-ABE5-2EAB1683317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13" name="Rectangle 11">
          <a:extLst>
            <a:ext uri="{FF2B5EF4-FFF2-40B4-BE49-F238E27FC236}">
              <a16:creationId xmlns:a16="http://schemas.microsoft.com/office/drawing/2014/main" id="{17474AAD-5354-4BDB-87FD-917C7226BAB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14" name="Rectangle 1913">
          <a:extLst>
            <a:ext uri="{FF2B5EF4-FFF2-40B4-BE49-F238E27FC236}">
              <a16:creationId xmlns:a16="http://schemas.microsoft.com/office/drawing/2014/main" id="{9DF640A5-E5D5-41E8-8FCB-A4A666996E5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15" name="Rectangle 11">
          <a:extLst>
            <a:ext uri="{FF2B5EF4-FFF2-40B4-BE49-F238E27FC236}">
              <a16:creationId xmlns:a16="http://schemas.microsoft.com/office/drawing/2014/main" id="{0961020F-5E05-4E65-88F9-1BCE0F613A1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16" name="Rectangle 1915">
          <a:extLst>
            <a:ext uri="{FF2B5EF4-FFF2-40B4-BE49-F238E27FC236}">
              <a16:creationId xmlns:a16="http://schemas.microsoft.com/office/drawing/2014/main" id="{0544233E-EBAD-48E9-9393-AF68405CEDF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17" name="Rectangle 1916">
          <a:extLst>
            <a:ext uri="{FF2B5EF4-FFF2-40B4-BE49-F238E27FC236}">
              <a16:creationId xmlns:a16="http://schemas.microsoft.com/office/drawing/2014/main" id="{BA97069E-3547-41A5-A399-2BE8C860A4E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18" name="Rectangle 1917">
          <a:extLst>
            <a:ext uri="{FF2B5EF4-FFF2-40B4-BE49-F238E27FC236}">
              <a16:creationId xmlns:a16="http://schemas.microsoft.com/office/drawing/2014/main" id="{E776CB1C-781C-4592-842F-9F3F5A24C8B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19" name="Rectangle 11">
          <a:extLst>
            <a:ext uri="{FF2B5EF4-FFF2-40B4-BE49-F238E27FC236}">
              <a16:creationId xmlns:a16="http://schemas.microsoft.com/office/drawing/2014/main" id="{83CE5EEA-B559-4D76-A2FB-6BEF206DE8A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20" name="Rectangle 1919">
          <a:extLst>
            <a:ext uri="{FF2B5EF4-FFF2-40B4-BE49-F238E27FC236}">
              <a16:creationId xmlns:a16="http://schemas.microsoft.com/office/drawing/2014/main" id="{3ADB90A4-4BDE-461F-8516-4847943438D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21" name="Rectangle 11">
          <a:extLst>
            <a:ext uri="{FF2B5EF4-FFF2-40B4-BE49-F238E27FC236}">
              <a16:creationId xmlns:a16="http://schemas.microsoft.com/office/drawing/2014/main" id="{ED7CE906-F66D-434E-89F5-83803E130F2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22" name="Rectangle 1921">
          <a:extLst>
            <a:ext uri="{FF2B5EF4-FFF2-40B4-BE49-F238E27FC236}">
              <a16:creationId xmlns:a16="http://schemas.microsoft.com/office/drawing/2014/main" id="{2AD2478F-E183-4216-B0E5-388ECC37AB9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23" name="Rectangle 11">
          <a:extLst>
            <a:ext uri="{FF2B5EF4-FFF2-40B4-BE49-F238E27FC236}">
              <a16:creationId xmlns:a16="http://schemas.microsoft.com/office/drawing/2014/main" id="{4B462AC9-89B9-41FA-98B1-76952B9CB25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24" name="Rectangle 1923">
          <a:extLst>
            <a:ext uri="{FF2B5EF4-FFF2-40B4-BE49-F238E27FC236}">
              <a16:creationId xmlns:a16="http://schemas.microsoft.com/office/drawing/2014/main" id="{EE473072-0C0D-4006-A493-9A984EB9E97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25" name="Rectangle 11">
          <a:extLst>
            <a:ext uri="{FF2B5EF4-FFF2-40B4-BE49-F238E27FC236}">
              <a16:creationId xmlns:a16="http://schemas.microsoft.com/office/drawing/2014/main" id="{1AF63070-CDAC-416C-9162-25E49146BD3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26" name="Rectangle 1925">
          <a:extLst>
            <a:ext uri="{FF2B5EF4-FFF2-40B4-BE49-F238E27FC236}">
              <a16:creationId xmlns:a16="http://schemas.microsoft.com/office/drawing/2014/main" id="{D06693DA-748A-42BA-B1F4-739DE5FACEF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27" name="Rectangle 11">
          <a:extLst>
            <a:ext uri="{FF2B5EF4-FFF2-40B4-BE49-F238E27FC236}">
              <a16:creationId xmlns:a16="http://schemas.microsoft.com/office/drawing/2014/main" id="{35298425-F750-44ED-9490-1FE9AD18561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28" name="Rectangle 1927">
          <a:extLst>
            <a:ext uri="{FF2B5EF4-FFF2-40B4-BE49-F238E27FC236}">
              <a16:creationId xmlns:a16="http://schemas.microsoft.com/office/drawing/2014/main" id="{E52CFF1F-6F97-48CD-8131-BACFDBAE16A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29" name="Rectangle 1928">
          <a:extLst>
            <a:ext uri="{FF2B5EF4-FFF2-40B4-BE49-F238E27FC236}">
              <a16:creationId xmlns:a16="http://schemas.microsoft.com/office/drawing/2014/main" id="{4B9EC991-74E9-42A5-B546-C64962736C3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30" name="Rectangle 1929">
          <a:extLst>
            <a:ext uri="{FF2B5EF4-FFF2-40B4-BE49-F238E27FC236}">
              <a16:creationId xmlns:a16="http://schemas.microsoft.com/office/drawing/2014/main" id="{DE33052D-0C54-4BF6-B895-868C1AC6C9E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31" name="Rectangle 11">
          <a:extLst>
            <a:ext uri="{FF2B5EF4-FFF2-40B4-BE49-F238E27FC236}">
              <a16:creationId xmlns:a16="http://schemas.microsoft.com/office/drawing/2014/main" id="{E1EE95BC-E41F-4072-AD4E-E7857A57F44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32" name="Rectangle 1931">
          <a:extLst>
            <a:ext uri="{FF2B5EF4-FFF2-40B4-BE49-F238E27FC236}">
              <a16:creationId xmlns:a16="http://schemas.microsoft.com/office/drawing/2014/main" id="{11037212-3C28-4B27-BA94-66495129B2F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33" name="Rectangle 11">
          <a:extLst>
            <a:ext uri="{FF2B5EF4-FFF2-40B4-BE49-F238E27FC236}">
              <a16:creationId xmlns:a16="http://schemas.microsoft.com/office/drawing/2014/main" id="{067C989E-F2C8-447F-84FC-5705649AA5C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34" name="Rectangle 1933">
          <a:extLst>
            <a:ext uri="{FF2B5EF4-FFF2-40B4-BE49-F238E27FC236}">
              <a16:creationId xmlns:a16="http://schemas.microsoft.com/office/drawing/2014/main" id="{6376E02E-8BDD-4B87-B933-4A9715E66AB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35" name="Rectangle 11">
          <a:extLst>
            <a:ext uri="{FF2B5EF4-FFF2-40B4-BE49-F238E27FC236}">
              <a16:creationId xmlns:a16="http://schemas.microsoft.com/office/drawing/2014/main" id="{5A832842-4BE9-4301-8F68-4277655647C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36" name="Rectangle 1935">
          <a:extLst>
            <a:ext uri="{FF2B5EF4-FFF2-40B4-BE49-F238E27FC236}">
              <a16:creationId xmlns:a16="http://schemas.microsoft.com/office/drawing/2014/main" id="{1AB53ABD-4384-47D0-BEC3-8CE92053AFE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37" name="Rectangle 11">
          <a:extLst>
            <a:ext uri="{FF2B5EF4-FFF2-40B4-BE49-F238E27FC236}">
              <a16:creationId xmlns:a16="http://schemas.microsoft.com/office/drawing/2014/main" id="{B4F8EDF7-F003-453F-9EF5-AE1D474A625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38" name="Rectangle 1937">
          <a:extLst>
            <a:ext uri="{FF2B5EF4-FFF2-40B4-BE49-F238E27FC236}">
              <a16:creationId xmlns:a16="http://schemas.microsoft.com/office/drawing/2014/main" id="{C1A23EA5-4C08-4AB4-9B06-F3C5A271B8D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39" name="Rectangle 11">
          <a:extLst>
            <a:ext uri="{FF2B5EF4-FFF2-40B4-BE49-F238E27FC236}">
              <a16:creationId xmlns:a16="http://schemas.microsoft.com/office/drawing/2014/main" id="{76380DF7-8DE3-4285-92AA-5A7CAE0E514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40" name="Rectangle 1939">
          <a:extLst>
            <a:ext uri="{FF2B5EF4-FFF2-40B4-BE49-F238E27FC236}">
              <a16:creationId xmlns:a16="http://schemas.microsoft.com/office/drawing/2014/main" id="{1F211416-0086-4927-AC7C-717133D7C99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41" name="Rectangle 1940">
          <a:extLst>
            <a:ext uri="{FF2B5EF4-FFF2-40B4-BE49-F238E27FC236}">
              <a16:creationId xmlns:a16="http://schemas.microsoft.com/office/drawing/2014/main" id="{D2579AFC-4564-40A5-A277-0B8C7064A04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42" name="Rectangle 1941">
          <a:extLst>
            <a:ext uri="{FF2B5EF4-FFF2-40B4-BE49-F238E27FC236}">
              <a16:creationId xmlns:a16="http://schemas.microsoft.com/office/drawing/2014/main" id="{70F96404-547B-422B-A3D9-63168430246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43" name="Rectangle 11">
          <a:extLst>
            <a:ext uri="{FF2B5EF4-FFF2-40B4-BE49-F238E27FC236}">
              <a16:creationId xmlns:a16="http://schemas.microsoft.com/office/drawing/2014/main" id="{15841B10-2AD8-46D7-B67A-11C74BA67E6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44" name="Rectangle 1943">
          <a:extLst>
            <a:ext uri="{FF2B5EF4-FFF2-40B4-BE49-F238E27FC236}">
              <a16:creationId xmlns:a16="http://schemas.microsoft.com/office/drawing/2014/main" id="{9339822E-2870-49A9-8A97-9809EF023C5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45" name="Rectangle 11">
          <a:extLst>
            <a:ext uri="{FF2B5EF4-FFF2-40B4-BE49-F238E27FC236}">
              <a16:creationId xmlns:a16="http://schemas.microsoft.com/office/drawing/2014/main" id="{A46FB2FC-B654-464B-B425-EBA25F4D75D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46" name="Rectangle 1945">
          <a:extLst>
            <a:ext uri="{FF2B5EF4-FFF2-40B4-BE49-F238E27FC236}">
              <a16:creationId xmlns:a16="http://schemas.microsoft.com/office/drawing/2014/main" id="{D73B715E-3386-47B8-BF45-1B11CBCCC76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47" name="Rectangle 11">
          <a:extLst>
            <a:ext uri="{FF2B5EF4-FFF2-40B4-BE49-F238E27FC236}">
              <a16:creationId xmlns:a16="http://schemas.microsoft.com/office/drawing/2014/main" id="{B34C04C4-670E-4F73-AB6A-640B7509F24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48" name="Rectangle 1947">
          <a:extLst>
            <a:ext uri="{FF2B5EF4-FFF2-40B4-BE49-F238E27FC236}">
              <a16:creationId xmlns:a16="http://schemas.microsoft.com/office/drawing/2014/main" id="{C980B1E8-1C6F-4252-9D6F-E0D38B38304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49" name="Rectangle 11">
          <a:extLst>
            <a:ext uri="{FF2B5EF4-FFF2-40B4-BE49-F238E27FC236}">
              <a16:creationId xmlns:a16="http://schemas.microsoft.com/office/drawing/2014/main" id="{F77733D9-2824-4A1E-957A-1A191D64BF5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50" name="Rectangle 1949">
          <a:extLst>
            <a:ext uri="{FF2B5EF4-FFF2-40B4-BE49-F238E27FC236}">
              <a16:creationId xmlns:a16="http://schemas.microsoft.com/office/drawing/2014/main" id="{8AD02E6D-847F-40FF-BE16-8BC167F5BBE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51" name="Rectangle 11">
          <a:extLst>
            <a:ext uri="{FF2B5EF4-FFF2-40B4-BE49-F238E27FC236}">
              <a16:creationId xmlns:a16="http://schemas.microsoft.com/office/drawing/2014/main" id="{949F6F14-5A8B-4AEE-B12F-6DC099BA8AB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52" name="Rectangle 1951">
          <a:extLst>
            <a:ext uri="{FF2B5EF4-FFF2-40B4-BE49-F238E27FC236}">
              <a16:creationId xmlns:a16="http://schemas.microsoft.com/office/drawing/2014/main" id="{887041BE-391F-4142-9602-8CF2C3696EC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53" name="Rectangle 1952">
          <a:extLst>
            <a:ext uri="{FF2B5EF4-FFF2-40B4-BE49-F238E27FC236}">
              <a16:creationId xmlns:a16="http://schemas.microsoft.com/office/drawing/2014/main" id="{50B2BA53-689B-4AA5-A4D0-DC4D57E37C2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54" name="Rectangle 1953">
          <a:extLst>
            <a:ext uri="{FF2B5EF4-FFF2-40B4-BE49-F238E27FC236}">
              <a16:creationId xmlns:a16="http://schemas.microsoft.com/office/drawing/2014/main" id="{87840833-99E0-4788-BA8A-10E04C5BEBE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55" name="Rectangle 11">
          <a:extLst>
            <a:ext uri="{FF2B5EF4-FFF2-40B4-BE49-F238E27FC236}">
              <a16:creationId xmlns:a16="http://schemas.microsoft.com/office/drawing/2014/main" id="{E7A98C70-38DC-49B9-9CDD-E40B6F60639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56" name="Rectangle 1955">
          <a:extLst>
            <a:ext uri="{FF2B5EF4-FFF2-40B4-BE49-F238E27FC236}">
              <a16:creationId xmlns:a16="http://schemas.microsoft.com/office/drawing/2014/main" id="{28F58DB0-3C38-49EA-8282-81020F3CE4E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57" name="Rectangle 11">
          <a:extLst>
            <a:ext uri="{FF2B5EF4-FFF2-40B4-BE49-F238E27FC236}">
              <a16:creationId xmlns:a16="http://schemas.microsoft.com/office/drawing/2014/main" id="{A5FC4D7A-F6B5-4147-8573-D8DAC4F60D2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58" name="Rectangle 1957">
          <a:extLst>
            <a:ext uri="{FF2B5EF4-FFF2-40B4-BE49-F238E27FC236}">
              <a16:creationId xmlns:a16="http://schemas.microsoft.com/office/drawing/2014/main" id="{D7EDA0B1-585E-4E55-8B95-70D6FF374E0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59" name="Rectangle 11">
          <a:extLst>
            <a:ext uri="{FF2B5EF4-FFF2-40B4-BE49-F238E27FC236}">
              <a16:creationId xmlns:a16="http://schemas.microsoft.com/office/drawing/2014/main" id="{EDCACA77-068F-45A9-8D6A-38E0C8ED06D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60" name="Rectangle 1959">
          <a:extLst>
            <a:ext uri="{FF2B5EF4-FFF2-40B4-BE49-F238E27FC236}">
              <a16:creationId xmlns:a16="http://schemas.microsoft.com/office/drawing/2014/main" id="{9A835E56-F78B-411E-8973-F22BED12B65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61" name="Rectangle 11">
          <a:extLst>
            <a:ext uri="{FF2B5EF4-FFF2-40B4-BE49-F238E27FC236}">
              <a16:creationId xmlns:a16="http://schemas.microsoft.com/office/drawing/2014/main" id="{39FA9EC0-C4ED-45CB-B3D4-078447E4728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62" name="Rectangle 1961">
          <a:extLst>
            <a:ext uri="{FF2B5EF4-FFF2-40B4-BE49-F238E27FC236}">
              <a16:creationId xmlns:a16="http://schemas.microsoft.com/office/drawing/2014/main" id="{900DC27A-DC84-4B37-A760-FDD13152058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63" name="Rectangle 11">
          <a:extLst>
            <a:ext uri="{FF2B5EF4-FFF2-40B4-BE49-F238E27FC236}">
              <a16:creationId xmlns:a16="http://schemas.microsoft.com/office/drawing/2014/main" id="{4416059D-4669-401C-B55C-56674A7C761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64" name="Rectangle 1963">
          <a:extLst>
            <a:ext uri="{FF2B5EF4-FFF2-40B4-BE49-F238E27FC236}">
              <a16:creationId xmlns:a16="http://schemas.microsoft.com/office/drawing/2014/main" id="{7E9FFC43-436E-480D-A365-DE544C23F70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65" name="Rectangle 1964">
          <a:extLst>
            <a:ext uri="{FF2B5EF4-FFF2-40B4-BE49-F238E27FC236}">
              <a16:creationId xmlns:a16="http://schemas.microsoft.com/office/drawing/2014/main" id="{F4DA7086-9B5B-4A31-816F-25A5E5D3703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66" name="Rectangle 1965">
          <a:extLst>
            <a:ext uri="{FF2B5EF4-FFF2-40B4-BE49-F238E27FC236}">
              <a16:creationId xmlns:a16="http://schemas.microsoft.com/office/drawing/2014/main" id="{213D2E24-1222-47EE-9B23-F852DC22A74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67" name="Rectangle 11">
          <a:extLst>
            <a:ext uri="{FF2B5EF4-FFF2-40B4-BE49-F238E27FC236}">
              <a16:creationId xmlns:a16="http://schemas.microsoft.com/office/drawing/2014/main" id="{7DFE308A-A4AC-45E1-A9A4-DB2B10DCE01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68" name="Rectangle 1967">
          <a:extLst>
            <a:ext uri="{FF2B5EF4-FFF2-40B4-BE49-F238E27FC236}">
              <a16:creationId xmlns:a16="http://schemas.microsoft.com/office/drawing/2014/main" id="{EA215AE2-9FB7-430E-8754-30CD43C3981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69" name="Rectangle 11">
          <a:extLst>
            <a:ext uri="{FF2B5EF4-FFF2-40B4-BE49-F238E27FC236}">
              <a16:creationId xmlns:a16="http://schemas.microsoft.com/office/drawing/2014/main" id="{C3EF5AC6-6F06-4746-A953-0A44C106ACD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70" name="Rectangle 1969">
          <a:extLst>
            <a:ext uri="{FF2B5EF4-FFF2-40B4-BE49-F238E27FC236}">
              <a16:creationId xmlns:a16="http://schemas.microsoft.com/office/drawing/2014/main" id="{BDA49108-0B09-4BA4-9A84-504A7BC5BA6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71" name="Rectangle 11">
          <a:extLst>
            <a:ext uri="{FF2B5EF4-FFF2-40B4-BE49-F238E27FC236}">
              <a16:creationId xmlns:a16="http://schemas.microsoft.com/office/drawing/2014/main" id="{E4BCEB1D-570B-4349-BF09-2FE1E19BA6D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72" name="Rectangle 1971">
          <a:extLst>
            <a:ext uri="{FF2B5EF4-FFF2-40B4-BE49-F238E27FC236}">
              <a16:creationId xmlns:a16="http://schemas.microsoft.com/office/drawing/2014/main" id="{4229653A-D131-427E-A718-41EBFB70CFD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73" name="Rectangle 11">
          <a:extLst>
            <a:ext uri="{FF2B5EF4-FFF2-40B4-BE49-F238E27FC236}">
              <a16:creationId xmlns:a16="http://schemas.microsoft.com/office/drawing/2014/main" id="{18B98810-A7C9-4BFE-92C5-C542AEC6E09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74" name="Rectangle 1973">
          <a:extLst>
            <a:ext uri="{FF2B5EF4-FFF2-40B4-BE49-F238E27FC236}">
              <a16:creationId xmlns:a16="http://schemas.microsoft.com/office/drawing/2014/main" id="{AD0FD3AF-72CA-4DCB-8CE7-674925558D8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75" name="Rectangle 11">
          <a:extLst>
            <a:ext uri="{FF2B5EF4-FFF2-40B4-BE49-F238E27FC236}">
              <a16:creationId xmlns:a16="http://schemas.microsoft.com/office/drawing/2014/main" id="{D425203B-B855-40C1-A3A3-85A5719131A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76" name="Rectangle 1975">
          <a:extLst>
            <a:ext uri="{FF2B5EF4-FFF2-40B4-BE49-F238E27FC236}">
              <a16:creationId xmlns:a16="http://schemas.microsoft.com/office/drawing/2014/main" id="{AE478468-F9CA-46DA-8D2E-DCE5F4A9563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77" name="Rectangle 1976">
          <a:extLst>
            <a:ext uri="{FF2B5EF4-FFF2-40B4-BE49-F238E27FC236}">
              <a16:creationId xmlns:a16="http://schemas.microsoft.com/office/drawing/2014/main" id="{4CFA7861-9845-4B55-9A71-ECCBEDC724F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78" name="Rectangle 1977">
          <a:extLst>
            <a:ext uri="{FF2B5EF4-FFF2-40B4-BE49-F238E27FC236}">
              <a16:creationId xmlns:a16="http://schemas.microsoft.com/office/drawing/2014/main" id="{E8C908FB-15E5-4849-9A8C-6A690CCD061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79" name="Rectangle 11">
          <a:extLst>
            <a:ext uri="{FF2B5EF4-FFF2-40B4-BE49-F238E27FC236}">
              <a16:creationId xmlns:a16="http://schemas.microsoft.com/office/drawing/2014/main" id="{A08160A7-6158-4DA0-9D88-C436057DA21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80" name="Rectangle 1979">
          <a:extLst>
            <a:ext uri="{FF2B5EF4-FFF2-40B4-BE49-F238E27FC236}">
              <a16:creationId xmlns:a16="http://schemas.microsoft.com/office/drawing/2014/main" id="{F7468C25-4194-4ED8-890E-2C9EA361757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81" name="Rectangle 11">
          <a:extLst>
            <a:ext uri="{FF2B5EF4-FFF2-40B4-BE49-F238E27FC236}">
              <a16:creationId xmlns:a16="http://schemas.microsoft.com/office/drawing/2014/main" id="{B0A6D875-E5C2-40DC-BC6F-2BB82E0A0C4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82" name="Rectangle 1981">
          <a:extLst>
            <a:ext uri="{FF2B5EF4-FFF2-40B4-BE49-F238E27FC236}">
              <a16:creationId xmlns:a16="http://schemas.microsoft.com/office/drawing/2014/main" id="{2375A651-9598-40A5-B1A0-869BFD9293F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83" name="Rectangle 11">
          <a:extLst>
            <a:ext uri="{FF2B5EF4-FFF2-40B4-BE49-F238E27FC236}">
              <a16:creationId xmlns:a16="http://schemas.microsoft.com/office/drawing/2014/main" id="{6887F7C8-6A51-4455-B800-8AAF2955BCB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84" name="Rectangle 1983">
          <a:extLst>
            <a:ext uri="{FF2B5EF4-FFF2-40B4-BE49-F238E27FC236}">
              <a16:creationId xmlns:a16="http://schemas.microsoft.com/office/drawing/2014/main" id="{1E62209E-E460-4390-AC2C-4093107B004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85" name="Rectangle 11">
          <a:extLst>
            <a:ext uri="{FF2B5EF4-FFF2-40B4-BE49-F238E27FC236}">
              <a16:creationId xmlns:a16="http://schemas.microsoft.com/office/drawing/2014/main" id="{B75939D6-AE83-4716-93FB-A63F2018391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86" name="Rectangle 1985">
          <a:extLst>
            <a:ext uri="{FF2B5EF4-FFF2-40B4-BE49-F238E27FC236}">
              <a16:creationId xmlns:a16="http://schemas.microsoft.com/office/drawing/2014/main" id="{2B028272-3ABF-42ED-BF68-676D4675BE4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87" name="Rectangle 11">
          <a:extLst>
            <a:ext uri="{FF2B5EF4-FFF2-40B4-BE49-F238E27FC236}">
              <a16:creationId xmlns:a16="http://schemas.microsoft.com/office/drawing/2014/main" id="{FEADCEAD-55A3-454B-A146-52C0294E6EA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88" name="Rectangle 1987">
          <a:extLst>
            <a:ext uri="{FF2B5EF4-FFF2-40B4-BE49-F238E27FC236}">
              <a16:creationId xmlns:a16="http://schemas.microsoft.com/office/drawing/2014/main" id="{941F213C-0162-4389-BB8C-6978527B90C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89" name="Rectangle 1988">
          <a:extLst>
            <a:ext uri="{FF2B5EF4-FFF2-40B4-BE49-F238E27FC236}">
              <a16:creationId xmlns:a16="http://schemas.microsoft.com/office/drawing/2014/main" id="{34F19903-C4A5-4E94-85DD-6C9D9F85876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90" name="Rectangle 1989">
          <a:extLst>
            <a:ext uri="{FF2B5EF4-FFF2-40B4-BE49-F238E27FC236}">
              <a16:creationId xmlns:a16="http://schemas.microsoft.com/office/drawing/2014/main" id="{390749C4-23C4-462B-8AD6-9FE720246CC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91" name="Rectangle 11">
          <a:extLst>
            <a:ext uri="{FF2B5EF4-FFF2-40B4-BE49-F238E27FC236}">
              <a16:creationId xmlns:a16="http://schemas.microsoft.com/office/drawing/2014/main" id="{A9AA3599-A8D4-499F-ADFF-792FBD9CBA3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92" name="Rectangle 1991">
          <a:extLst>
            <a:ext uri="{FF2B5EF4-FFF2-40B4-BE49-F238E27FC236}">
              <a16:creationId xmlns:a16="http://schemas.microsoft.com/office/drawing/2014/main" id="{A01ACD19-489E-4939-BDCE-2E22F68B388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93" name="Rectangle 11">
          <a:extLst>
            <a:ext uri="{FF2B5EF4-FFF2-40B4-BE49-F238E27FC236}">
              <a16:creationId xmlns:a16="http://schemas.microsoft.com/office/drawing/2014/main" id="{53EA7F67-AF7D-45ED-832F-DA744C75C7B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94" name="Rectangle 1993">
          <a:extLst>
            <a:ext uri="{FF2B5EF4-FFF2-40B4-BE49-F238E27FC236}">
              <a16:creationId xmlns:a16="http://schemas.microsoft.com/office/drawing/2014/main" id="{7802C4E6-8415-43F0-8FF2-CEFC52DBEA3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95" name="Rectangle 11">
          <a:extLst>
            <a:ext uri="{FF2B5EF4-FFF2-40B4-BE49-F238E27FC236}">
              <a16:creationId xmlns:a16="http://schemas.microsoft.com/office/drawing/2014/main" id="{2D0910A7-5A36-4E94-8BA1-B8E635620E6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96" name="Rectangle 1995">
          <a:extLst>
            <a:ext uri="{FF2B5EF4-FFF2-40B4-BE49-F238E27FC236}">
              <a16:creationId xmlns:a16="http://schemas.microsoft.com/office/drawing/2014/main" id="{D2604C8B-A20A-4B84-86D4-997070B2153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97" name="Rectangle 11">
          <a:extLst>
            <a:ext uri="{FF2B5EF4-FFF2-40B4-BE49-F238E27FC236}">
              <a16:creationId xmlns:a16="http://schemas.microsoft.com/office/drawing/2014/main" id="{FCD19F91-A6D7-47F4-8993-C60DE19B5A7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98" name="Rectangle 1997">
          <a:extLst>
            <a:ext uri="{FF2B5EF4-FFF2-40B4-BE49-F238E27FC236}">
              <a16:creationId xmlns:a16="http://schemas.microsoft.com/office/drawing/2014/main" id="{A9164E52-31CB-4081-9417-666BE8D5183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99" name="Rectangle 11">
          <a:extLst>
            <a:ext uri="{FF2B5EF4-FFF2-40B4-BE49-F238E27FC236}">
              <a16:creationId xmlns:a16="http://schemas.microsoft.com/office/drawing/2014/main" id="{90E28C9E-1B78-42D1-B71E-DBCEC6B9302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000" name="Rectangle 1999">
          <a:extLst>
            <a:ext uri="{FF2B5EF4-FFF2-40B4-BE49-F238E27FC236}">
              <a16:creationId xmlns:a16="http://schemas.microsoft.com/office/drawing/2014/main" id="{CF237729-673F-4EFA-B318-F1BD2620E73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001" name="Rectangle 2000">
          <a:extLst>
            <a:ext uri="{FF2B5EF4-FFF2-40B4-BE49-F238E27FC236}">
              <a16:creationId xmlns:a16="http://schemas.microsoft.com/office/drawing/2014/main" id="{85B2054D-7441-4909-BFCD-AAE6577D099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002" name="Rectangle 2001">
          <a:extLst>
            <a:ext uri="{FF2B5EF4-FFF2-40B4-BE49-F238E27FC236}">
              <a16:creationId xmlns:a16="http://schemas.microsoft.com/office/drawing/2014/main" id="{9C56CC1B-AEC8-4095-B3AB-159EE9DD01C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003" name="Rectangle 11">
          <a:extLst>
            <a:ext uri="{FF2B5EF4-FFF2-40B4-BE49-F238E27FC236}">
              <a16:creationId xmlns:a16="http://schemas.microsoft.com/office/drawing/2014/main" id="{596A8C46-E45E-46AE-86A8-4483AB90E67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004" name="Rectangle 2003">
          <a:extLst>
            <a:ext uri="{FF2B5EF4-FFF2-40B4-BE49-F238E27FC236}">
              <a16:creationId xmlns:a16="http://schemas.microsoft.com/office/drawing/2014/main" id="{B791AF68-164A-4B38-A8C5-8F33D277115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005" name="Rectangle 11">
          <a:extLst>
            <a:ext uri="{FF2B5EF4-FFF2-40B4-BE49-F238E27FC236}">
              <a16:creationId xmlns:a16="http://schemas.microsoft.com/office/drawing/2014/main" id="{7F4757DD-4FB2-4359-8BB9-9BDB6593ABF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006" name="Rectangle 2005">
          <a:extLst>
            <a:ext uri="{FF2B5EF4-FFF2-40B4-BE49-F238E27FC236}">
              <a16:creationId xmlns:a16="http://schemas.microsoft.com/office/drawing/2014/main" id="{589A846D-A4B3-4371-B2D7-98EA23B3B82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007" name="Rectangle 11">
          <a:extLst>
            <a:ext uri="{FF2B5EF4-FFF2-40B4-BE49-F238E27FC236}">
              <a16:creationId xmlns:a16="http://schemas.microsoft.com/office/drawing/2014/main" id="{094F894A-DDA1-4109-80DC-171D8348336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008" name="Rectangle 2007">
          <a:extLst>
            <a:ext uri="{FF2B5EF4-FFF2-40B4-BE49-F238E27FC236}">
              <a16:creationId xmlns:a16="http://schemas.microsoft.com/office/drawing/2014/main" id="{08C275B9-4484-4F9F-83A2-911C2ABEF5F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009" name="Rectangle 11">
          <a:extLst>
            <a:ext uri="{FF2B5EF4-FFF2-40B4-BE49-F238E27FC236}">
              <a16:creationId xmlns:a16="http://schemas.microsoft.com/office/drawing/2014/main" id="{82607782-31EC-4EB1-A1E4-D5DD85CF3FE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010" name="Rectangle 2009">
          <a:extLst>
            <a:ext uri="{FF2B5EF4-FFF2-40B4-BE49-F238E27FC236}">
              <a16:creationId xmlns:a16="http://schemas.microsoft.com/office/drawing/2014/main" id="{EA3BB392-5221-4817-8E84-6B164465CEF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011" name="Rectangle 11">
          <a:extLst>
            <a:ext uri="{FF2B5EF4-FFF2-40B4-BE49-F238E27FC236}">
              <a16:creationId xmlns:a16="http://schemas.microsoft.com/office/drawing/2014/main" id="{823CD39A-5403-4DC5-A992-B96B903550E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012" name="Rectangle 2011">
          <a:extLst>
            <a:ext uri="{FF2B5EF4-FFF2-40B4-BE49-F238E27FC236}">
              <a16:creationId xmlns:a16="http://schemas.microsoft.com/office/drawing/2014/main" id="{2CBC645B-AC62-439A-B5F7-E4A2D75AF59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013" name="Rectangle 2012">
          <a:extLst>
            <a:ext uri="{FF2B5EF4-FFF2-40B4-BE49-F238E27FC236}">
              <a16:creationId xmlns:a16="http://schemas.microsoft.com/office/drawing/2014/main" id="{7C8C023D-C10B-4C16-AEB3-DF2CA343325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014" name="Rectangle 2013">
          <a:extLst>
            <a:ext uri="{FF2B5EF4-FFF2-40B4-BE49-F238E27FC236}">
              <a16:creationId xmlns:a16="http://schemas.microsoft.com/office/drawing/2014/main" id="{6047EE1F-DF59-4FE9-AD02-9FA1C9C4AB8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015" name="Rectangle 11">
          <a:extLst>
            <a:ext uri="{FF2B5EF4-FFF2-40B4-BE49-F238E27FC236}">
              <a16:creationId xmlns:a16="http://schemas.microsoft.com/office/drawing/2014/main" id="{2AFCD4AA-977C-407D-9A1F-69363D8D059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016" name="Rectangle 2015">
          <a:extLst>
            <a:ext uri="{FF2B5EF4-FFF2-40B4-BE49-F238E27FC236}">
              <a16:creationId xmlns:a16="http://schemas.microsoft.com/office/drawing/2014/main" id="{B0DFB88B-3085-4338-BDC8-2BC00F824DA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017" name="Rectangle 11">
          <a:extLst>
            <a:ext uri="{FF2B5EF4-FFF2-40B4-BE49-F238E27FC236}">
              <a16:creationId xmlns:a16="http://schemas.microsoft.com/office/drawing/2014/main" id="{E226724A-2763-4A99-B41A-A40675E3569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18" name="Rectangle 2017">
          <a:extLst>
            <a:ext uri="{FF2B5EF4-FFF2-40B4-BE49-F238E27FC236}">
              <a16:creationId xmlns:a16="http://schemas.microsoft.com/office/drawing/2014/main" id="{7AD3BF4F-C810-45E5-B5CF-A11BD2DDF01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19" name="Rectangle 11">
          <a:extLst>
            <a:ext uri="{FF2B5EF4-FFF2-40B4-BE49-F238E27FC236}">
              <a16:creationId xmlns:a16="http://schemas.microsoft.com/office/drawing/2014/main" id="{984AC4F5-41A1-4E88-A587-F0E21178764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20" name="Rectangle 2019">
          <a:extLst>
            <a:ext uri="{FF2B5EF4-FFF2-40B4-BE49-F238E27FC236}">
              <a16:creationId xmlns:a16="http://schemas.microsoft.com/office/drawing/2014/main" id="{F2799F62-FFB8-4108-A490-CC78C4F3561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21" name="Rectangle 11">
          <a:extLst>
            <a:ext uri="{FF2B5EF4-FFF2-40B4-BE49-F238E27FC236}">
              <a16:creationId xmlns:a16="http://schemas.microsoft.com/office/drawing/2014/main" id="{E02CE71B-1C31-426F-9D01-706DA0DEE5E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22" name="Rectangle 2021">
          <a:extLst>
            <a:ext uri="{FF2B5EF4-FFF2-40B4-BE49-F238E27FC236}">
              <a16:creationId xmlns:a16="http://schemas.microsoft.com/office/drawing/2014/main" id="{F2F14048-D221-4BFC-8815-272BAF9622B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23" name="Rectangle 11">
          <a:extLst>
            <a:ext uri="{FF2B5EF4-FFF2-40B4-BE49-F238E27FC236}">
              <a16:creationId xmlns:a16="http://schemas.microsoft.com/office/drawing/2014/main" id="{6F94579E-25E2-4232-99E1-E1ED0F07D95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24" name="Rectangle 2023">
          <a:extLst>
            <a:ext uri="{FF2B5EF4-FFF2-40B4-BE49-F238E27FC236}">
              <a16:creationId xmlns:a16="http://schemas.microsoft.com/office/drawing/2014/main" id="{70D227FB-4BE5-4761-9954-9BAD0B763FB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25" name="Rectangle 2024">
          <a:extLst>
            <a:ext uri="{FF2B5EF4-FFF2-40B4-BE49-F238E27FC236}">
              <a16:creationId xmlns:a16="http://schemas.microsoft.com/office/drawing/2014/main" id="{A8566978-2D20-4679-80B0-1C478426D10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26" name="Rectangle 2025">
          <a:extLst>
            <a:ext uri="{FF2B5EF4-FFF2-40B4-BE49-F238E27FC236}">
              <a16:creationId xmlns:a16="http://schemas.microsoft.com/office/drawing/2014/main" id="{B4D1883E-1642-4F0D-960D-FB475EA026D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27" name="Rectangle 11">
          <a:extLst>
            <a:ext uri="{FF2B5EF4-FFF2-40B4-BE49-F238E27FC236}">
              <a16:creationId xmlns:a16="http://schemas.microsoft.com/office/drawing/2014/main" id="{A273F267-9979-45FD-9837-7E0B10D9491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28" name="Rectangle 2027">
          <a:extLst>
            <a:ext uri="{FF2B5EF4-FFF2-40B4-BE49-F238E27FC236}">
              <a16:creationId xmlns:a16="http://schemas.microsoft.com/office/drawing/2014/main" id="{47060D6E-6E46-4CF2-A34A-F5B345605C5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29" name="Rectangle 11">
          <a:extLst>
            <a:ext uri="{FF2B5EF4-FFF2-40B4-BE49-F238E27FC236}">
              <a16:creationId xmlns:a16="http://schemas.microsoft.com/office/drawing/2014/main" id="{21F90433-5F91-4FE4-BE2F-F43389A597C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30" name="Rectangle 2029">
          <a:extLst>
            <a:ext uri="{FF2B5EF4-FFF2-40B4-BE49-F238E27FC236}">
              <a16:creationId xmlns:a16="http://schemas.microsoft.com/office/drawing/2014/main" id="{13E5A6AB-6ADD-44D6-AD03-B29FF84A108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31" name="Rectangle 11">
          <a:extLst>
            <a:ext uri="{FF2B5EF4-FFF2-40B4-BE49-F238E27FC236}">
              <a16:creationId xmlns:a16="http://schemas.microsoft.com/office/drawing/2014/main" id="{48103B74-D91A-42BE-83D2-A931849FB1C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32" name="Rectangle 2031">
          <a:extLst>
            <a:ext uri="{FF2B5EF4-FFF2-40B4-BE49-F238E27FC236}">
              <a16:creationId xmlns:a16="http://schemas.microsoft.com/office/drawing/2014/main" id="{DD5AF04C-FF44-4B3B-91C4-4FFCB4E2F77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33" name="Rectangle 11">
          <a:extLst>
            <a:ext uri="{FF2B5EF4-FFF2-40B4-BE49-F238E27FC236}">
              <a16:creationId xmlns:a16="http://schemas.microsoft.com/office/drawing/2014/main" id="{DDF4C008-0FC7-43EA-B490-716ADDB9F10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34" name="Rectangle 2033">
          <a:extLst>
            <a:ext uri="{FF2B5EF4-FFF2-40B4-BE49-F238E27FC236}">
              <a16:creationId xmlns:a16="http://schemas.microsoft.com/office/drawing/2014/main" id="{E2E91358-99EC-4899-AF8D-97D3C9008D7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35" name="Rectangle 11">
          <a:extLst>
            <a:ext uri="{FF2B5EF4-FFF2-40B4-BE49-F238E27FC236}">
              <a16:creationId xmlns:a16="http://schemas.microsoft.com/office/drawing/2014/main" id="{1156F7BC-E676-421A-8D43-213A943C2AA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36" name="Rectangle 2035">
          <a:extLst>
            <a:ext uri="{FF2B5EF4-FFF2-40B4-BE49-F238E27FC236}">
              <a16:creationId xmlns:a16="http://schemas.microsoft.com/office/drawing/2014/main" id="{16AEE450-D65C-4904-A0FB-BE5D4800AF9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37" name="Rectangle 2036">
          <a:extLst>
            <a:ext uri="{FF2B5EF4-FFF2-40B4-BE49-F238E27FC236}">
              <a16:creationId xmlns:a16="http://schemas.microsoft.com/office/drawing/2014/main" id="{1319901A-8496-47EE-A5D3-FAA1AE98907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38" name="Rectangle 2037">
          <a:extLst>
            <a:ext uri="{FF2B5EF4-FFF2-40B4-BE49-F238E27FC236}">
              <a16:creationId xmlns:a16="http://schemas.microsoft.com/office/drawing/2014/main" id="{325583E1-6917-4CFF-9940-B9D507D9B7A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39" name="Rectangle 11">
          <a:extLst>
            <a:ext uri="{FF2B5EF4-FFF2-40B4-BE49-F238E27FC236}">
              <a16:creationId xmlns:a16="http://schemas.microsoft.com/office/drawing/2014/main" id="{BF0B5469-0E6D-454D-9AE9-EE4B580CFF3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40" name="Rectangle 2039">
          <a:extLst>
            <a:ext uri="{FF2B5EF4-FFF2-40B4-BE49-F238E27FC236}">
              <a16:creationId xmlns:a16="http://schemas.microsoft.com/office/drawing/2014/main" id="{C5B90AA1-8BD2-4A95-B1A6-767235A5D39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41" name="Rectangle 11">
          <a:extLst>
            <a:ext uri="{FF2B5EF4-FFF2-40B4-BE49-F238E27FC236}">
              <a16:creationId xmlns:a16="http://schemas.microsoft.com/office/drawing/2014/main" id="{CFD87A2F-572C-4E63-806A-550D750A3B7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42" name="Rectangle 2041">
          <a:extLst>
            <a:ext uri="{FF2B5EF4-FFF2-40B4-BE49-F238E27FC236}">
              <a16:creationId xmlns:a16="http://schemas.microsoft.com/office/drawing/2014/main" id="{1A29C185-9B0A-4589-A9ED-210C5B54173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43" name="Rectangle 11">
          <a:extLst>
            <a:ext uri="{FF2B5EF4-FFF2-40B4-BE49-F238E27FC236}">
              <a16:creationId xmlns:a16="http://schemas.microsoft.com/office/drawing/2014/main" id="{2E0B00B3-DA2B-44D4-BFB7-46CE80E23A3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44" name="Rectangle 2043">
          <a:extLst>
            <a:ext uri="{FF2B5EF4-FFF2-40B4-BE49-F238E27FC236}">
              <a16:creationId xmlns:a16="http://schemas.microsoft.com/office/drawing/2014/main" id="{77555E22-D1A5-4D45-AF36-D774C10F911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45" name="Rectangle 11">
          <a:extLst>
            <a:ext uri="{FF2B5EF4-FFF2-40B4-BE49-F238E27FC236}">
              <a16:creationId xmlns:a16="http://schemas.microsoft.com/office/drawing/2014/main" id="{B3BAC4BF-A7A3-4586-94D8-449781A5332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46" name="Rectangle 2045">
          <a:extLst>
            <a:ext uri="{FF2B5EF4-FFF2-40B4-BE49-F238E27FC236}">
              <a16:creationId xmlns:a16="http://schemas.microsoft.com/office/drawing/2014/main" id="{91162384-946C-4E55-AFC1-8D311075AF8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47" name="Rectangle 11">
          <a:extLst>
            <a:ext uri="{FF2B5EF4-FFF2-40B4-BE49-F238E27FC236}">
              <a16:creationId xmlns:a16="http://schemas.microsoft.com/office/drawing/2014/main" id="{027DBF1A-5103-4782-BF50-8C577760D9E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48" name="Rectangle 2047">
          <a:extLst>
            <a:ext uri="{FF2B5EF4-FFF2-40B4-BE49-F238E27FC236}">
              <a16:creationId xmlns:a16="http://schemas.microsoft.com/office/drawing/2014/main" id="{415F2E58-44A1-4A18-8280-14E195B5CF5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49" name="Rectangle 2048">
          <a:extLst>
            <a:ext uri="{FF2B5EF4-FFF2-40B4-BE49-F238E27FC236}">
              <a16:creationId xmlns:a16="http://schemas.microsoft.com/office/drawing/2014/main" id="{DEA84442-89AE-40D0-B3E9-3AC831CF335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50" name="Rectangle 2049">
          <a:extLst>
            <a:ext uri="{FF2B5EF4-FFF2-40B4-BE49-F238E27FC236}">
              <a16:creationId xmlns:a16="http://schemas.microsoft.com/office/drawing/2014/main" id="{0A60ED5A-FD16-47E6-B2FD-0898079C85B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51" name="Rectangle 11">
          <a:extLst>
            <a:ext uri="{FF2B5EF4-FFF2-40B4-BE49-F238E27FC236}">
              <a16:creationId xmlns:a16="http://schemas.microsoft.com/office/drawing/2014/main" id="{122FC93D-A42F-4A13-9B53-B5C44CFBE5D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52" name="Rectangle 2051">
          <a:extLst>
            <a:ext uri="{FF2B5EF4-FFF2-40B4-BE49-F238E27FC236}">
              <a16:creationId xmlns:a16="http://schemas.microsoft.com/office/drawing/2014/main" id="{83489542-C3C1-4FC1-9EA2-A210CCB53A9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53" name="Rectangle 11">
          <a:extLst>
            <a:ext uri="{FF2B5EF4-FFF2-40B4-BE49-F238E27FC236}">
              <a16:creationId xmlns:a16="http://schemas.microsoft.com/office/drawing/2014/main" id="{3A24CCF5-24A1-482E-BA4F-D894FCE8F38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54" name="Rectangle 2053">
          <a:extLst>
            <a:ext uri="{FF2B5EF4-FFF2-40B4-BE49-F238E27FC236}">
              <a16:creationId xmlns:a16="http://schemas.microsoft.com/office/drawing/2014/main" id="{E9BB555B-F76D-44D4-8B03-E79EC44756C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55" name="Rectangle 11">
          <a:extLst>
            <a:ext uri="{FF2B5EF4-FFF2-40B4-BE49-F238E27FC236}">
              <a16:creationId xmlns:a16="http://schemas.microsoft.com/office/drawing/2014/main" id="{C631B7F8-DF0E-4854-B3E1-9CE928BC731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56" name="Rectangle 2055">
          <a:extLst>
            <a:ext uri="{FF2B5EF4-FFF2-40B4-BE49-F238E27FC236}">
              <a16:creationId xmlns:a16="http://schemas.microsoft.com/office/drawing/2014/main" id="{E46F0286-CC0D-4DFF-A963-ED7036038B2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57" name="Rectangle 11">
          <a:extLst>
            <a:ext uri="{FF2B5EF4-FFF2-40B4-BE49-F238E27FC236}">
              <a16:creationId xmlns:a16="http://schemas.microsoft.com/office/drawing/2014/main" id="{F751B650-D683-4E67-9A5A-9B8F964DA60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58" name="Rectangle 2057">
          <a:extLst>
            <a:ext uri="{FF2B5EF4-FFF2-40B4-BE49-F238E27FC236}">
              <a16:creationId xmlns:a16="http://schemas.microsoft.com/office/drawing/2014/main" id="{26BDEDFE-B0AD-45CE-A7A3-7A5F903462A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59" name="Rectangle 11">
          <a:extLst>
            <a:ext uri="{FF2B5EF4-FFF2-40B4-BE49-F238E27FC236}">
              <a16:creationId xmlns:a16="http://schemas.microsoft.com/office/drawing/2014/main" id="{5F6B0B87-94EB-4A9E-890D-ACFC4172BA5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60" name="Rectangle 2059">
          <a:extLst>
            <a:ext uri="{FF2B5EF4-FFF2-40B4-BE49-F238E27FC236}">
              <a16:creationId xmlns:a16="http://schemas.microsoft.com/office/drawing/2014/main" id="{9FA1CFFC-1362-4B54-99A8-0821B178839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61" name="Rectangle 2060">
          <a:extLst>
            <a:ext uri="{FF2B5EF4-FFF2-40B4-BE49-F238E27FC236}">
              <a16:creationId xmlns:a16="http://schemas.microsoft.com/office/drawing/2014/main" id="{08344051-1511-492B-8A95-972F2D0DEEA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62" name="Rectangle 2061">
          <a:extLst>
            <a:ext uri="{FF2B5EF4-FFF2-40B4-BE49-F238E27FC236}">
              <a16:creationId xmlns:a16="http://schemas.microsoft.com/office/drawing/2014/main" id="{35B55553-C658-456A-A0A2-F65AA4B495C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63" name="Rectangle 11">
          <a:extLst>
            <a:ext uri="{FF2B5EF4-FFF2-40B4-BE49-F238E27FC236}">
              <a16:creationId xmlns:a16="http://schemas.microsoft.com/office/drawing/2014/main" id="{0AC741E1-9010-49EB-B8CE-FA4838B995C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64" name="Rectangle 2063">
          <a:extLst>
            <a:ext uri="{FF2B5EF4-FFF2-40B4-BE49-F238E27FC236}">
              <a16:creationId xmlns:a16="http://schemas.microsoft.com/office/drawing/2014/main" id="{68BD391F-B686-4565-8758-E2C2A713134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65" name="Rectangle 11">
          <a:extLst>
            <a:ext uri="{FF2B5EF4-FFF2-40B4-BE49-F238E27FC236}">
              <a16:creationId xmlns:a16="http://schemas.microsoft.com/office/drawing/2014/main" id="{D67ABD27-4BFF-4D37-A9CB-D83F76A375C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66" name="Rectangle 2065">
          <a:extLst>
            <a:ext uri="{FF2B5EF4-FFF2-40B4-BE49-F238E27FC236}">
              <a16:creationId xmlns:a16="http://schemas.microsoft.com/office/drawing/2014/main" id="{67862B14-E97A-4FAE-B79D-A56C85E5807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67" name="Rectangle 11">
          <a:extLst>
            <a:ext uri="{FF2B5EF4-FFF2-40B4-BE49-F238E27FC236}">
              <a16:creationId xmlns:a16="http://schemas.microsoft.com/office/drawing/2014/main" id="{E26319AC-B34D-4B85-AA88-72F30750186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68" name="Rectangle 2067">
          <a:extLst>
            <a:ext uri="{FF2B5EF4-FFF2-40B4-BE49-F238E27FC236}">
              <a16:creationId xmlns:a16="http://schemas.microsoft.com/office/drawing/2014/main" id="{16AD5241-FC38-496E-B01A-D8716B7FEA6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69" name="Rectangle 11">
          <a:extLst>
            <a:ext uri="{FF2B5EF4-FFF2-40B4-BE49-F238E27FC236}">
              <a16:creationId xmlns:a16="http://schemas.microsoft.com/office/drawing/2014/main" id="{C7F25294-02B2-4BE6-B80E-9C5D130B5FE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70" name="Rectangle 2069">
          <a:extLst>
            <a:ext uri="{FF2B5EF4-FFF2-40B4-BE49-F238E27FC236}">
              <a16:creationId xmlns:a16="http://schemas.microsoft.com/office/drawing/2014/main" id="{0BF58C0B-6A06-4A83-9792-C8699D66485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71" name="Rectangle 11">
          <a:extLst>
            <a:ext uri="{FF2B5EF4-FFF2-40B4-BE49-F238E27FC236}">
              <a16:creationId xmlns:a16="http://schemas.microsoft.com/office/drawing/2014/main" id="{5F8DF6D5-1879-4C96-ADDB-D2681BA8E04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72" name="Rectangle 2071">
          <a:extLst>
            <a:ext uri="{FF2B5EF4-FFF2-40B4-BE49-F238E27FC236}">
              <a16:creationId xmlns:a16="http://schemas.microsoft.com/office/drawing/2014/main" id="{F923D6E9-809D-447C-9AB1-9DD5B1BF4EE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73" name="Rectangle 2072">
          <a:extLst>
            <a:ext uri="{FF2B5EF4-FFF2-40B4-BE49-F238E27FC236}">
              <a16:creationId xmlns:a16="http://schemas.microsoft.com/office/drawing/2014/main" id="{66AC6333-1DD3-451A-9F95-621E35805EB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74" name="Rectangle 2073">
          <a:extLst>
            <a:ext uri="{FF2B5EF4-FFF2-40B4-BE49-F238E27FC236}">
              <a16:creationId xmlns:a16="http://schemas.microsoft.com/office/drawing/2014/main" id="{78BF3F5C-B503-4663-8F21-75BC387A246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75" name="Rectangle 11">
          <a:extLst>
            <a:ext uri="{FF2B5EF4-FFF2-40B4-BE49-F238E27FC236}">
              <a16:creationId xmlns:a16="http://schemas.microsoft.com/office/drawing/2014/main" id="{398157C5-2ED0-419B-A86E-FAF3CA7FD3A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76" name="Rectangle 2075">
          <a:extLst>
            <a:ext uri="{FF2B5EF4-FFF2-40B4-BE49-F238E27FC236}">
              <a16:creationId xmlns:a16="http://schemas.microsoft.com/office/drawing/2014/main" id="{B00C6C63-924E-4952-8EC3-CC0F70EF60A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77" name="Rectangle 11">
          <a:extLst>
            <a:ext uri="{FF2B5EF4-FFF2-40B4-BE49-F238E27FC236}">
              <a16:creationId xmlns:a16="http://schemas.microsoft.com/office/drawing/2014/main" id="{794A4C76-1B2D-48EA-8E6D-D9BABC1B15B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78" name="Rectangle 2077">
          <a:extLst>
            <a:ext uri="{FF2B5EF4-FFF2-40B4-BE49-F238E27FC236}">
              <a16:creationId xmlns:a16="http://schemas.microsoft.com/office/drawing/2014/main" id="{29478AE0-7E19-4ED5-AB59-78AE721C9FB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79" name="Rectangle 11">
          <a:extLst>
            <a:ext uri="{FF2B5EF4-FFF2-40B4-BE49-F238E27FC236}">
              <a16:creationId xmlns:a16="http://schemas.microsoft.com/office/drawing/2014/main" id="{C58A2F6A-2645-4F82-82D8-0FAE69648EF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80" name="Rectangle 2079">
          <a:extLst>
            <a:ext uri="{FF2B5EF4-FFF2-40B4-BE49-F238E27FC236}">
              <a16:creationId xmlns:a16="http://schemas.microsoft.com/office/drawing/2014/main" id="{698A1071-1A60-4A81-B10F-131AEE57CDF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81" name="Rectangle 11">
          <a:extLst>
            <a:ext uri="{FF2B5EF4-FFF2-40B4-BE49-F238E27FC236}">
              <a16:creationId xmlns:a16="http://schemas.microsoft.com/office/drawing/2014/main" id="{7F75DF14-8614-47B1-8492-02DE4D5C9A8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82" name="Rectangle 2081">
          <a:extLst>
            <a:ext uri="{FF2B5EF4-FFF2-40B4-BE49-F238E27FC236}">
              <a16:creationId xmlns:a16="http://schemas.microsoft.com/office/drawing/2014/main" id="{29D0DB62-C058-48AB-A315-5C93A223FB6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83" name="Rectangle 11">
          <a:extLst>
            <a:ext uri="{FF2B5EF4-FFF2-40B4-BE49-F238E27FC236}">
              <a16:creationId xmlns:a16="http://schemas.microsoft.com/office/drawing/2014/main" id="{BA9EF60C-F601-4873-9D3B-8140A6CF9D9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84" name="Rectangle 2083">
          <a:extLst>
            <a:ext uri="{FF2B5EF4-FFF2-40B4-BE49-F238E27FC236}">
              <a16:creationId xmlns:a16="http://schemas.microsoft.com/office/drawing/2014/main" id="{C5466C3B-01ED-4B0B-962B-BE2343589C4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85" name="Rectangle 2084">
          <a:extLst>
            <a:ext uri="{FF2B5EF4-FFF2-40B4-BE49-F238E27FC236}">
              <a16:creationId xmlns:a16="http://schemas.microsoft.com/office/drawing/2014/main" id="{C614EFE3-628D-4236-B6D8-69CF1A57CCA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86" name="Rectangle 2085">
          <a:extLst>
            <a:ext uri="{FF2B5EF4-FFF2-40B4-BE49-F238E27FC236}">
              <a16:creationId xmlns:a16="http://schemas.microsoft.com/office/drawing/2014/main" id="{7F9982E7-4587-4482-B455-6E070806B09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87" name="Rectangle 11">
          <a:extLst>
            <a:ext uri="{FF2B5EF4-FFF2-40B4-BE49-F238E27FC236}">
              <a16:creationId xmlns:a16="http://schemas.microsoft.com/office/drawing/2014/main" id="{3BE5C427-CD06-4976-A724-D6642A7C480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88" name="Rectangle 2087">
          <a:extLst>
            <a:ext uri="{FF2B5EF4-FFF2-40B4-BE49-F238E27FC236}">
              <a16:creationId xmlns:a16="http://schemas.microsoft.com/office/drawing/2014/main" id="{5581D3B6-17C2-46BC-BADE-BF32A37AAFD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89" name="Rectangle 11">
          <a:extLst>
            <a:ext uri="{FF2B5EF4-FFF2-40B4-BE49-F238E27FC236}">
              <a16:creationId xmlns:a16="http://schemas.microsoft.com/office/drawing/2014/main" id="{162F260E-D169-4BAC-BD98-380D3AFB73B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90" name="Rectangle 2089">
          <a:extLst>
            <a:ext uri="{FF2B5EF4-FFF2-40B4-BE49-F238E27FC236}">
              <a16:creationId xmlns:a16="http://schemas.microsoft.com/office/drawing/2014/main" id="{EDBBF1CA-E889-4A24-9206-DC4A3C0A0AB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91" name="Rectangle 11">
          <a:extLst>
            <a:ext uri="{FF2B5EF4-FFF2-40B4-BE49-F238E27FC236}">
              <a16:creationId xmlns:a16="http://schemas.microsoft.com/office/drawing/2014/main" id="{15BBE923-8669-45D8-815F-616ED08C26B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92" name="Rectangle 2091">
          <a:extLst>
            <a:ext uri="{FF2B5EF4-FFF2-40B4-BE49-F238E27FC236}">
              <a16:creationId xmlns:a16="http://schemas.microsoft.com/office/drawing/2014/main" id="{B2676CB3-EA85-4283-918D-5E360631EB8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93" name="Rectangle 11">
          <a:extLst>
            <a:ext uri="{FF2B5EF4-FFF2-40B4-BE49-F238E27FC236}">
              <a16:creationId xmlns:a16="http://schemas.microsoft.com/office/drawing/2014/main" id="{073FF353-3599-4368-B2B1-0AA5FDD2A21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94" name="Rectangle 2093">
          <a:extLst>
            <a:ext uri="{FF2B5EF4-FFF2-40B4-BE49-F238E27FC236}">
              <a16:creationId xmlns:a16="http://schemas.microsoft.com/office/drawing/2014/main" id="{79EDB68D-E925-4F29-A541-00D6BA3E766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95" name="Rectangle 11">
          <a:extLst>
            <a:ext uri="{FF2B5EF4-FFF2-40B4-BE49-F238E27FC236}">
              <a16:creationId xmlns:a16="http://schemas.microsoft.com/office/drawing/2014/main" id="{6EB7E8FB-0466-4309-BE08-F82E504BDF1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96" name="Rectangle 2095">
          <a:extLst>
            <a:ext uri="{FF2B5EF4-FFF2-40B4-BE49-F238E27FC236}">
              <a16:creationId xmlns:a16="http://schemas.microsoft.com/office/drawing/2014/main" id="{EF6A466F-D4EA-4A29-89DA-704F51E3E4B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97" name="Rectangle 2096">
          <a:extLst>
            <a:ext uri="{FF2B5EF4-FFF2-40B4-BE49-F238E27FC236}">
              <a16:creationId xmlns:a16="http://schemas.microsoft.com/office/drawing/2014/main" id="{B575AFA9-2BFE-4EF5-B633-8565A5B03D0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98" name="Rectangle 2097">
          <a:extLst>
            <a:ext uri="{FF2B5EF4-FFF2-40B4-BE49-F238E27FC236}">
              <a16:creationId xmlns:a16="http://schemas.microsoft.com/office/drawing/2014/main" id="{92F73691-8791-403E-8BDC-EF08405B14C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99" name="Rectangle 11">
          <a:extLst>
            <a:ext uri="{FF2B5EF4-FFF2-40B4-BE49-F238E27FC236}">
              <a16:creationId xmlns:a16="http://schemas.microsoft.com/office/drawing/2014/main" id="{62FD3347-49E4-45EA-BBFC-FDE7CE96C56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00" name="Rectangle 2099">
          <a:extLst>
            <a:ext uri="{FF2B5EF4-FFF2-40B4-BE49-F238E27FC236}">
              <a16:creationId xmlns:a16="http://schemas.microsoft.com/office/drawing/2014/main" id="{52F5736E-64FE-4564-8943-C1037468347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01" name="Rectangle 11">
          <a:extLst>
            <a:ext uri="{FF2B5EF4-FFF2-40B4-BE49-F238E27FC236}">
              <a16:creationId xmlns:a16="http://schemas.microsoft.com/office/drawing/2014/main" id="{DADFDA65-6A92-491C-A898-3DE4CDC3AE1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02" name="Rectangle 2101">
          <a:extLst>
            <a:ext uri="{FF2B5EF4-FFF2-40B4-BE49-F238E27FC236}">
              <a16:creationId xmlns:a16="http://schemas.microsoft.com/office/drawing/2014/main" id="{14E06F2E-FFDA-43D2-8312-AD5B702F702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03" name="Rectangle 11">
          <a:extLst>
            <a:ext uri="{FF2B5EF4-FFF2-40B4-BE49-F238E27FC236}">
              <a16:creationId xmlns:a16="http://schemas.microsoft.com/office/drawing/2014/main" id="{A6EEBD98-B91A-4A63-9107-5F0F95A727B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04" name="Rectangle 2103">
          <a:extLst>
            <a:ext uri="{FF2B5EF4-FFF2-40B4-BE49-F238E27FC236}">
              <a16:creationId xmlns:a16="http://schemas.microsoft.com/office/drawing/2014/main" id="{2608FB8A-657E-4EE6-96A1-53BB339DB3B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05" name="Rectangle 11">
          <a:extLst>
            <a:ext uri="{FF2B5EF4-FFF2-40B4-BE49-F238E27FC236}">
              <a16:creationId xmlns:a16="http://schemas.microsoft.com/office/drawing/2014/main" id="{06C70342-D288-4A29-AF78-820444FC02D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06" name="Rectangle 2105">
          <a:extLst>
            <a:ext uri="{FF2B5EF4-FFF2-40B4-BE49-F238E27FC236}">
              <a16:creationId xmlns:a16="http://schemas.microsoft.com/office/drawing/2014/main" id="{65FFF254-B6F7-47F8-A79E-B26B3E60883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07" name="Rectangle 11">
          <a:extLst>
            <a:ext uri="{FF2B5EF4-FFF2-40B4-BE49-F238E27FC236}">
              <a16:creationId xmlns:a16="http://schemas.microsoft.com/office/drawing/2014/main" id="{37439C71-ED27-47D9-A02B-8C0EF37D069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08" name="Rectangle 2107">
          <a:extLst>
            <a:ext uri="{FF2B5EF4-FFF2-40B4-BE49-F238E27FC236}">
              <a16:creationId xmlns:a16="http://schemas.microsoft.com/office/drawing/2014/main" id="{B26D29AF-9660-4E11-9611-2F36C337EDA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09" name="Rectangle 2108">
          <a:extLst>
            <a:ext uri="{FF2B5EF4-FFF2-40B4-BE49-F238E27FC236}">
              <a16:creationId xmlns:a16="http://schemas.microsoft.com/office/drawing/2014/main" id="{6DBBBF52-4F65-4298-89AA-33D8AFBBABD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10" name="Rectangle 2109">
          <a:extLst>
            <a:ext uri="{FF2B5EF4-FFF2-40B4-BE49-F238E27FC236}">
              <a16:creationId xmlns:a16="http://schemas.microsoft.com/office/drawing/2014/main" id="{CAB933EA-97E6-47B3-8CF8-8D0C07C655C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11" name="Rectangle 11">
          <a:extLst>
            <a:ext uri="{FF2B5EF4-FFF2-40B4-BE49-F238E27FC236}">
              <a16:creationId xmlns:a16="http://schemas.microsoft.com/office/drawing/2014/main" id="{76BD7BD5-BBE1-4FF8-B7B8-126235E0AFF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12" name="Rectangle 2111">
          <a:extLst>
            <a:ext uri="{FF2B5EF4-FFF2-40B4-BE49-F238E27FC236}">
              <a16:creationId xmlns:a16="http://schemas.microsoft.com/office/drawing/2014/main" id="{6E01CE2A-C7A0-4DFF-AF5D-410C2483EAF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13" name="Rectangle 11">
          <a:extLst>
            <a:ext uri="{FF2B5EF4-FFF2-40B4-BE49-F238E27FC236}">
              <a16:creationId xmlns:a16="http://schemas.microsoft.com/office/drawing/2014/main" id="{CAF8F464-FA13-4478-B66D-22819309B84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14" name="Rectangle 2113">
          <a:extLst>
            <a:ext uri="{FF2B5EF4-FFF2-40B4-BE49-F238E27FC236}">
              <a16:creationId xmlns:a16="http://schemas.microsoft.com/office/drawing/2014/main" id="{1BF25D96-C737-4978-8F27-078A7C10D06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15" name="Rectangle 11">
          <a:extLst>
            <a:ext uri="{FF2B5EF4-FFF2-40B4-BE49-F238E27FC236}">
              <a16:creationId xmlns:a16="http://schemas.microsoft.com/office/drawing/2014/main" id="{5DBB18E6-23B2-410B-B35A-3A768BCB662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16" name="Rectangle 2115">
          <a:extLst>
            <a:ext uri="{FF2B5EF4-FFF2-40B4-BE49-F238E27FC236}">
              <a16:creationId xmlns:a16="http://schemas.microsoft.com/office/drawing/2014/main" id="{EE3159DA-670F-4FB7-82CF-317E6312A79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17" name="Rectangle 11">
          <a:extLst>
            <a:ext uri="{FF2B5EF4-FFF2-40B4-BE49-F238E27FC236}">
              <a16:creationId xmlns:a16="http://schemas.microsoft.com/office/drawing/2014/main" id="{405FC3E8-BB00-4FFF-B2D7-E58002BC3D5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18" name="Rectangle 2117">
          <a:extLst>
            <a:ext uri="{FF2B5EF4-FFF2-40B4-BE49-F238E27FC236}">
              <a16:creationId xmlns:a16="http://schemas.microsoft.com/office/drawing/2014/main" id="{3F4F8762-EE95-45FC-BE83-B83158C1BB4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19" name="Rectangle 11">
          <a:extLst>
            <a:ext uri="{FF2B5EF4-FFF2-40B4-BE49-F238E27FC236}">
              <a16:creationId xmlns:a16="http://schemas.microsoft.com/office/drawing/2014/main" id="{985D9053-EAFC-4C10-9A45-8BC889B86F7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20" name="Rectangle 2119">
          <a:extLst>
            <a:ext uri="{FF2B5EF4-FFF2-40B4-BE49-F238E27FC236}">
              <a16:creationId xmlns:a16="http://schemas.microsoft.com/office/drawing/2014/main" id="{52DB7443-03E2-400B-9DBC-F0A174D2F4B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21" name="Rectangle 2120">
          <a:extLst>
            <a:ext uri="{FF2B5EF4-FFF2-40B4-BE49-F238E27FC236}">
              <a16:creationId xmlns:a16="http://schemas.microsoft.com/office/drawing/2014/main" id="{58674503-5A7D-450D-B126-DE342EA68F9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22" name="Rectangle 2121">
          <a:extLst>
            <a:ext uri="{FF2B5EF4-FFF2-40B4-BE49-F238E27FC236}">
              <a16:creationId xmlns:a16="http://schemas.microsoft.com/office/drawing/2014/main" id="{4DA4C9A3-73C8-4259-83A4-9DC6731EA5A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23" name="Rectangle 11">
          <a:extLst>
            <a:ext uri="{FF2B5EF4-FFF2-40B4-BE49-F238E27FC236}">
              <a16:creationId xmlns:a16="http://schemas.microsoft.com/office/drawing/2014/main" id="{FC0216E4-EB2D-4835-A303-4FE8021D2E2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24" name="Rectangle 2123">
          <a:extLst>
            <a:ext uri="{FF2B5EF4-FFF2-40B4-BE49-F238E27FC236}">
              <a16:creationId xmlns:a16="http://schemas.microsoft.com/office/drawing/2014/main" id="{684221C9-2C4E-4CD1-8DC3-475CDDDC79E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25" name="Rectangle 11">
          <a:extLst>
            <a:ext uri="{FF2B5EF4-FFF2-40B4-BE49-F238E27FC236}">
              <a16:creationId xmlns:a16="http://schemas.microsoft.com/office/drawing/2014/main" id="{76AA988F-8C50-4828-925E-2A88BA3FB4B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26" name="Rectangle 2125">
          <a:extLst>
            <a:ext uri="{FF2B5EF4-FFF2-40B4-BE49-F238E27FC236}">
              <a16:creationId xmlns:a16="http://schemas.microsoft.com/office/drawing/2014/main" id="{86EC7F5E-DC31-4F85-9F46-CC5DD1DC391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27" name="Rectangle 11">
          <a:extLst>
            <a:ext uri="{FF2B5EF4-FFF2-40B4-BE49-F238E27FC236}">
              <a16:creationId xmlns:a16="http://schemas.microsoft.com/office/drawing/2014/main" id="{6C32845D-262B-4C3E-A228-697BEB3227D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28" name="Rectangle 2127">
          <a:extLst>
            <a:ext uri="{FF2B5EF4-FFF2-40B4-BE49-F238E27FC236}">
              <a16:creationId xmlns:a16="http://schemas.microsoft.com/office/drawing/2014/main" id="{B38FD494-0A55-45C2-9412-1DCBBE0E69F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29" name="Rectangle 11">
          <a:extLst>
            <a:ext uri="{FF2B5EF4-FFF2-40B4-BE49-F238E27FC236}">
              <a16:creationId xmlns:a16="http://schemas.microsoft.com/office/drawing/2014/main" id="{F9D33AA6-9F0B-42FC-99D6-F07E8192650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30" name="Rectangle 2129">
          <a:extLst>
            <a:ext uri="{FF2B5EF4-FFF2-40B4-BE49-F238E27FC236}">
              <a16:creationId xmlns:a16="http://schemas.microsoft.com/office/drawing/2014/main" id="{51B3D6F6-0F36-4F89-8F91-843E5D39E34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31" name="Rectangle 11">
          <a:extLst>
            <a:ext uri="{FF2B5EF4-FFF2-40B4-BE49-F238E27FC236}">
              <a16:creationId xmlns:a16="http://schemas.microsoft.com/office/drawing/2014/main" id="{60808041-9AF8-42EF-B896-32B0FC8A7D2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32" name="Rectangle 2131">
          <a:extLst>
            <a:ext uri="{FF2B5EF4-FFF2-40B4-BE49-F238E27FC236}">
              <a16:creationId xmlns:a16="http://schemas.microsoft.com/office/drawing/2014/main" id="{B4C98ADD-3CFF-4E81-844D-0F62BD264C5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33" name="Rectangle 2132">
          <a:extLst>
            <a:ext uri="{FF2B5EF4-FFF2-40B4-BE49-F238E27FC236}">
              <a16:creationId xmlns:a16="http://schemas.microsoft.com/office/drawing/2014/main" id="{561D3ABD-3F63-46E8-ABD1-67EA29E173A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34" name="Rectangle 2133">
          <a:extLst>
            <a:ext uri="{FF2B5EF4-FFF2-40B4-BE49-F238E27FC236}">
              <a16:creationId xmlns:a16="http://schemas.microsoft.com/office/drawing/2014/main" id="{0EBEE230-98A2-4378-BE6F-2DAEBFFDA88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35" name="Rectangle 11">
          <a:extLst>
            <a:ext uri="{FF2B5EF4-FFF2-40B4-BE49-F238E27FC236}">
              <a16:creationId xmlns:a16="http://schemas.microsoft.com/office/drawing/2014/main" id="{DBCC3880-526F-497B-9052-B7BB6C7AF0E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36" name="Rectangle 2135">
          <a:extLst>
            <a:ext uri="{FF2B5EF4-FFF2-40B4-BE49-F238E27FC236}">
              <a16:creationId xmlns:a16="http://schemas.microsoft.com/office/drawing/2014/main" id="{249BE184-C059-41B9-B58D-7BDFDD74DFB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37" name="Rectangle 11">
          <a:extLst>
            <a:ext uri="{FF2B5EF4-FFF2-40B4-BE49-F238E27FC236}">
              <a16:creationId xmlns:a16="http://schemas.microsoft.com/office/drawing/2014/main" id="{3A0533FC-5CE3-4113-A310-7B4BFC7413E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38" name="Rectangle 2137">
          <a:extLst>
            <a:ext uri="{FF2B5EF4-FFF2-40B4-BE49-F238E27FC236}">
              <a16:creationId xmlns:a16="http://schemas.microsoft.com/office/drawing/2014/main" id="{13901A31-2012-4898-BF2F-D8DCF4495B6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39" name="Rectangle 11">
          <a:extLst>
            <a:ext uri="{FF2B5EF4-FFF2-40B4-BE49-F238E27FC236}">
              <a16:creationId xmlns:a16="http://schemas.microsoft.com/office/drawing/2014/main" id="{CA6624A6-1A6D-48BE-92B7-43E2DEB4A2A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40" name="Rectangle 2139">
          <a:extLst>
            <a:ext uri="{FF2B5EF4-FFF2-40B4-BE49-F238E27FC236}">
              <a16:creationId xmlns:a16="http://schemas.microsoft.com/office/drawing/2014/main" id="{CD358311-42C0-4CA1-814F-4E78F445D66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41" name="Rectangle 11">
          <a:extLst>
            <a:ext uri="{FF2B5EF4-FFF2-40B4-BE49-F238E27FC236}">
              <a16:creationId xmlns:a16="http://schemas.microsoft.com/office/drawing/2014/main" id="{98B781D9-30B4-4251-9D58-76541955DC8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42" name="Rectangle 2141">
          <a:extLst>
            <a:ext uri="{FF2B5EF4-FFF2-40B4-BE49-F238E27FC236}">
              <a16:creationId xmlns:a16="http://schemas.microsoft.com/office/drawing/2014/main" id="{549CB73B-C4F5-4699-85C9-E24D85480F3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43" name="Rectangle 11">
          <a:extLst>
            <a:ext uri="{FF2B5EF4-FFF2-40B4-BE49-F238E27FC236}">
              <a16:creationId xmlns:a16="http://schemas.microsoft.com/office/drawing/2014/main" id="{435AE71B-F4ED-4713-8E39-27D756DAFC4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44" name="Rectangle 2143">
          <a:extLst>
            <a:ext uri="{FF2B5EF4-FFF2-40B4-BE49-F238E27FC236}">
              <a16:creationId xmlns:a16="http://schemas.microsoft.com/office/drawing/2014/main" id="{F71CE986-5CBE-41FD-8C55-E3C7113092D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45" name="Rectangle 2144">
          <a:extLst>
            <a:ext uri="{FF2B5EF4-FFF2-40B4-BE49-F238E27FC236}">
              <a16:creationId xmlns:a16="http://schemas.microsoft.com/office/drawing/2014/main" id="{BF83BE6E-2C69-47F1-A74B-65E621A9D54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46" name="Rectangle 2145">
          <a:extLst>
            <a:ext uri="{FF2B5EF4-FFF2-40B4-BE49-F238E27FC236}">
              <a16:creationId xmlns:a16="http://schemas.microsoft.com/office/drawing/2014/main" id="{C0F328C6-D7C1-4249-9A54-14029E6EC97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47" name="Rectangle 11">
          <a:extLst>
            <a:ext uri="{FF2B5EF4-FFF2-40B4-BE49-F238E27FC236}">
              <a16:creationId xmlns:a16="http://schemas.microsoft.com/office/drawing/2014/main" id="{D15F895F-938F-414C-B010-CCBA8BFE8AA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48" name="Rectangle 2147">
          <a:extLst>
            <a:ext uri="{FF2B5EF4-FFF2-40B4-BE49-F238E27FC236}">
              <a16:creationId xmlns:a16="http://schemas.microsoft.com/office/drawing/2014/main" id="{779F1CDF-E350-487C-B0E2-3FE4CC8C588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49" name="Rectangle 11">
          <a:extLst>
            <a:ext uri="{FF2B5EF4-FFF2-40B4-BE49-F238E27FC236}">
              <a16:creationId xmlns:a16="http://schemas.microsoft.com/office/drawing/2014/main" id="{32F3FC9C-ACCC-4BC8-B056-63E74ED2C29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50" name="Rectangle 2149">
          <a:extLst>
            <a:ext uri="{FF2B5EF4-FFF2-40B4-BE49-F238E27FC236}">
              <a16:creationId xmlns:a16="http://schemas.microsoft.com/office/drawing/2014/main" id="{A9097B43-18B5-485F-ADF0-6C46A0FE9A4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51" name="Rectangle 11">
          <a:extLst>
            <a:ext uri="{FF2B5EF4-FFF2-40B4-BE49-F238E27FC236}">
              <a16:creationId xmlns:a16="http://schemas.microsoft.com/office/drawing/2014/main" id="{EECFB369-6C2C-4B3F-8514-CE9B23994D0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52" name="Rectangle 2151">
          <a:extLst>
            <a:ext uri="{FF2B5EF4-FFF2-40B4-BE49-F238E27FC236}">
              <a16:creationId xmlns:a16="http://schemas.microsoft.com/office/drawing/2014/main" id="{E1FAB3A1-E6E5-4339-8646-29F4669A2E0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53" name="Rectangle 11">
          <a:extLst>
            <a:ext uri="{FF2B5EF4-FFF2-40B4-BE49-F238E27FC236}">
              <a16:creationId xmlns:a16="http://schemas.microsoft.com/office/drawing/2014/main" id="{90E559C3-CE61-44C9-BC18-561DACF5E47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54" name="Rectangle 2153">
          <a:extLst>
            <a:ext uri="{FF2B5EF4-FFF2-40B4-BE49-F238E27FC236}">
              <a16:creationId xmlns:a16="http://schemas.microsoft.com/office/drawing/2014/main" id="{A6BA3187-C5F6-4B95-B40D-476EB342478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55" name="Rectangle 11">
          <a:extLst>
            <a:ext uri="{FF2B5EF4-FFF2-40B4-BE49-F238E27FC236}">
              <a16:creationId xmlns:a16="http://schemas.microsoft.com/office/drawing/2014/main" id="{519777B7-3797-4779-9B44-F198DF866B7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56" name="Rectangle 2155">
          <a:extLst>
            <a:ext uri="{FF2B5EF4-FFF2-40B4-BE49-F238E27FC236}">
              <a16:creationId xmlns:a16="http://schemas.microsoft.com/office/drawing/2014/main" id="{DA598C61-6C4D-4F3F-AAD7-7845C6D224A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57" name="Rectangle 2156">
          <a:extLst>
            <a:ext uri="{FF2B5EF4-FFF2-40B4-BE49-F238E27FC236}">
              <a16:creationId xmlns:a16="http://schemas.microsoft.com/office/drawing/2014/main" id="{E93454E8-110A-46D0-81EB-760801CD0EC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58" name="Rectangle 2157">
          <a:extLst>
            <a:ext uri="{FF2B5EF4-FFF2-40B4-BE49-F238E27FC236}">
              <a16:creationId xmlns:a16="http://schemas.microsoft.com/office/drawing/2014/main" id="{5CAB9A41-B7E7-43C4-83A3-8BCF4E8B63D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59" name="Rectangle 11">
          <a:extLst>
            <a:ext uri="{FF2B5EF4-FFF2-40B4-BE49-F238E27FC236}">
              <a16:creationId xmlns:a16="http://schemas.microsoft.com/office/drawing/2014/main" id="{3BC5A5AB-3D32-410A-B93B-E416A8B35F5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60" name="Rectangle 2159">
          <a:extLst>
            <a:ext uri="{FF2B5EF4-FFF2-40B4-BE49-F238E27FC236}">
              <a16:creationId xmlns:a16="http://schemas.microsoft.com/office/drawing/2014/main" id="{0D111AFC-EF33-41FA-B77B-64635750362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61" name="Rectangle 11">
          <a:extLst>
            <a:ext uri="{FF2B5EF4-FFF2-40B4-BE49-F238E27FC236}">
              <a16:creationId xmlns:a16="http://schemas.microsoft.com/office/drawing/2014/main" id="{C46EA7DD-85C1-45BF-ADCC-BB688BE94EC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62" name="Rectangle 2161">
          <a:extLst>
            <a:ext uri="{FF2B5EF4-FFF2-40B4-BE49-F238E27FC236}">
              <a16:creationId xmlns:a16="http://schemas.microsoft.com/office/drawing/2014/main" id="{EA0BECF7-F42A-4C55-9E3B-81E04EEC841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63" name="Rectangle 11">
          <a:extLst>
            <a:ext uri="{FF2B5EF4-FFF2-40B4-BE49-F238E27FC236}">
              <a16:creationId xmlns:a16="http://schemas.microsoft.com/office/drawing/2014/main" id="{AD3C2B43-BDAA-4542-B637-14719C580ED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64" name="Rectangle 2163">
          <a:extLst>
            <a:ext uri="{FF2B5EF4-FFF2-40B4-BE49-F238E27FC236}">
              <a16:creationId xmlns:a16="http://schemas.microsoft.com/office/drawing/2014/main" id="{A14BAA1E-17C4-43F4-98CB-20DBB527113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65" name="Rectangle 11">
          <a:extLst>
            <a:ext uri="{FF2B5EF4-FFF2-40B4-BE49-F238E27FC236}">
              <a16:creationId xmlns:a16="http://schemas.microsoft.com/office/drawing/2014/main" id="{1F42A0FC-D451-45B5-BBD7-4D84BAF5FBD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66" name="Rectangle 2165">
          <a:extLst>
            <a:ext uri="{FF2B5EF4-FFF2-40B4-BE49-F238E27FC236}">
              <a16:creationId xmlns:a16="http://schemas.microsoft.com/office/drawing/2014/main" id="{3B286CD5-4FB7-45E0-B0A3-5903D77B8FD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67" name="Rectangle 11">
          <a:extLst>
            <a:ext uri="{FF2B5EF4-FFF2-40B4-BE49-F238E27FC236}">
              <a16:creationId xmlns:a16="http://schemas.microsoft.com/office/drawing/2014/main" id="{B335AD4A-88F0-45BC-B880-11E26CB97FF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68" name="Rectangle 2167">
          <a:extLst>
            <a:ext uri="{FF2B5EF4-FFF2-40B4-BE49-F238E27FC236}">
              <a16:creationId xmlns:a16="http://schemas.microsoft.com/office/drawing/2014/main" id="{A35B9760-24B7-4076-B4D0-B7FD83BDD80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69" name="Rectangle 2168">
          <a:extLst>
            <a:ext uri="{FF2B5EF4-FFF2-40B4-BE49-F238E27FC236}">
              <a16:creationId xmlns:a16="http://schemas.microsoft.com/office/drawing/2014/main" id="{2A04DF4D-C529-4393-A8D3-AADFCD20625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70" name="Rectangle 2169">
          <a:extLst>
            <a:ext uri="{FF2B5EF4-FFF2-40B4-BE49-F238E27FC236}">
              <a16:creationId xmlns:a16="http://schemas.microsoft.com/office/drawing/2014/main" id="{5BF0D779-8487-4050-BCCF-40B156708A9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71" name="Rectangle 11">
          <a:extLst>
            <a:ext uri="{FF2B5EF4-FFF2-40B4-BE49-F238E27FC236}">
              <a16:creationId xmlns:a16="http://schemas.microsoft.com/office/drawing/2014/main" id="{91E161B7-E31B-42D2-80B4-61AA4756D1F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72" name="Rectangle 2171">
          <a:extLst>
            <a:ext uri="{FF2B5EF4-FFF2-40B4-BE49-F238E27FC236}">
              <a16:creationId xmlns:a16="http://schemas.microsoft.com/office/drawing/2014/main" id="{5C3DE361-5191-4B11-BC94-5D9D898F5A8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73" name="Rectangle 11">
          <a:extLst>
            <a:ext uri="{FF2B5EF4-FFF2-40B4-BE49-F238E27FC236}">
              <a16:creationId xmlns:a16="http://schemas.microsoft.com/office/drawing/2014/main" id="{DCCE4FEB-552E-4876-9CB3-0D43C6B79A7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74" name="Rectangle 2173">
          <a:extLst>
            <a:ext uri="{FF2B5EF4-FFF2-40B4-BE49-F238E27FC236}">
              <a16:creationId xmlns:a16="http://schemas.microsoft.com/office/drawing/2014/main" id="{3124109B-5B8B-4FCC-A1A3-590D64DF636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75" name="Rectangle 11">
          <a:extLst>
            <a:ext uri="{FF2B5EF4-FFF2-40B4-BE49-F238E27FC236}">
              <a16:creationId xmlns:a16="http://schemas.microsoft.com/office/drawing/2014/main" id="{78565B59-7399-47C9-BF7B-BE9F756EF65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76" name="Rectangle 2175">
          <a:extLst>
            <a:ext uri="{FF2B5EF4-FFF2-40B4-BE49-F238E27FC236}">
              <a16:creationId xmlns:a16="http://schemas.microsoft.com/office/drawing/2014/main" id="{A35D6AC0-131F-4DDD-A2AE-329133B7DE7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77" name="Rectangle 11">
          <a:extLst>
            <a:ext uri="{FF2B5EF4-FFF2-40B4-BE49-F238E27FC236}">
              <a16:creationId xmlns:a16="http://schemas.microsoft.com/office/drawing/2014/main" id="{D5DB780D-9C7E-412A-BD9F-245223DD0C6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78" name="Rectangle 2177">
          <a:extLst>
            <a:ext uri="{FF2B5EF4-FFF2-40B4-BE49-F238E27FC236}">
              <a16:creationId xmlns:a16="http://schemas.microsoft.com/office/drawing/2014/main" id="{40106ABB-697A-4122-A5A3-E3EEE7B9ACC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79" name="Rectangle 11">
          <a:extLst>
            <a:ext uri="{FF2B5EF4-FFF2-40B4-BE49-F238E27FC236}">
              <a16:creationId xmlns:a16="http://schemas.microsoft.com/office/drawing/2014/main" id="{54B5FE42-C524-428A-9084-7CC61250782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80" name="Rectangle 2179">
          <a:extLst>
            <a:ext uri="{FF2B5EF4-FFF2-40B4-BE49-F238E27FC236}">
              <a16:creationId xmlns:a16="http://schemas.microsoft.com/office/drawing/2014/main" id="{8BFDEE60-154B-4448-96B5-9CA942EF891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81" name="Rectangle 2180">
          <a:extLst>
            <a:ext uri="{FF2B5EF4-FFF2-40B4-BE49-F238E27FC236}">
              <a16:creationId xmlns:a16="http://schemas.microsoft.com/office/drawing/2014/main" id="{FBDD4073-CF4E-44B1-8C9D-84D3D7E894C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82" name="Rectangle 2181">
          <a:extLst>
            <a:ext uri="{FF2B5EF4-FFF2-40B4-BE49-F238E27FC236}">
              <a16:creationId xmlns:a16="http://schemas.microsoft.com/office/drawing/2014/main" id="{C89FCD55-FAB5-4C8B-929F-21EB2D8E584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83" name="Rectangle 11">
          <a:extLst>
            <a:ext uri="{FF2B5EF4-FFF2-40B4-BE49-F238E27FC236}">
              <a16:creationId xmlns:a16="http://schemas.microsoft.com/office/drawing/2014/main" id="{F3B0FDCF-A1E1-4C5C-AB77-70EA323F928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84" name="Rectangle 2183">
          <a:extLst>
            <a:ext uri="{FF2B5EF4-FFF2-40B4-BE49-F238E27FC236}">
              <a16:creationId xmlns:a16="http://schemas.microsoft.com/office/drawing/2014/main" id="{4D010440-715D-497B-955D-CBB974F0FC7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85" name="Rectangle 11">
          <a:extLst>
            <a:ext uri="{FF2B5EF4-FFF2-40B4-BE49-F238E27FC236}">
              <a16:creationId xmlns:a16="http://schemas.microsoft.com/office/drawing/2014/main" id="{71668CC7-5586-455B-A476-8BA6110BCD9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86" name="Rectangle 2185">
          <a:extLst>
            <a:ext uri="{FF2B5EF4-FFF2-40B4-BE49-F238E27FC236}">
              <a16:creationId xmlns:a16="http://schemas.microsoft.com/office/drawing/2014/main" id="{B86E2E48-0CC0-44F2-B240-1DCA9B47DC7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87" name="Rectangle 11">
          <a:extLst>
            <a:ext uri="{FF2B5EF4-FFF2-40B4-BE49-F238E27FC236}">
              <a16:creationId xmlns:a16="http://schemas.microsoft.com/office/drawing/2014/main" id="{6C4D4011-B2FA-492B-88EB-5F0CACC3FAA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88" name="Rectangle 2187">
          <a:extLst>
            <a:ext uri="{FF2B5EF4-FFF2-40B4-BE49-F238E27FC236}">
              <a16:creationId xmlns:a16="http://schemas.microsoft.com/office/drawing/2014/main" id="{5ACA72A9-9E18-457B-B046-28B634055CA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89" name="Rectangle 11">
          <a:extLst>
            <a:ext uri="{FF2B5EF4-FFF2-40B4-BE49-F238E27FC236}">
              <a16:creationId xmlns:a16="http://schemas.microsoft.com/office/drawing/2014/main" id="{AE06F5C7-177A-4BF7-8A0F-1200490C1AB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90" name="Rectangle 2189">
          <a:extLst>
            <a:ext uri="{FF2B5EF4-FFF2-40B4-BE49-F238E27FC236}">
              <a16:creationId xmlns:a16="http://schemas.microsoft.com/office/drawing/2014/main" id="{A72499BB-A375-489B-BDA2-32791D8F2D0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91" name="Rectangle 11">
          <a:extLst>
            <a:ext uri="{FF2B5EF4-FFF2-40B4-BE49-F238E27FC236}">
              <a16:creationId xmlns:a16="http://schemas.microsoft.com/office/drawing/2014/main" id="{9A012F86-5B4B-4F6D-A776-6D074FC4470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92" name="Rectangle 2191">
          <a:extLst>
            <a:ext uri="{FF2B5EF4-FFF2-40B4-BE49-F238E27FC236}">
              <a16:creationId xmlns:a16="http://schemas.microsoft.com/office/drawing/2014/main" id="{D857FD29-37D7-465A-B284-57FBB094142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93" name="Rectangle 2192">
          <a:extLst>
            <a:ext uri="{FF2B5EF4-FFF2-40B4-BE49-F238E27FC236}">
              <a16:creationId xmlns:a16="http://schemas.microsoft.com/office/drawing/2014/main" id="{A56B9F32-C1CF-4443-BA0F-C807B272823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94" name="Rectangle 2193">
          <a:extLst>
            <a:ext uri="{FF2B5EF4-FFF2-40B4-BE49-F238E27FC236}">
              <a16:creationId xmlns:a16="http://schemas.microsoft.com/office/drawing/2014/main" id="{E2092C05-FB4D-4AE4-82F2-2322D2B6680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95" name="Rectangle 11">
          <a:extLst>
            <a:ext uri="{FF2B5EF4-FFF2-40B4-BE49-F238E27FC236}">
              <a16:creationId xmlns:a16="http://schemas.microsoft.com/office/drawing/2014/main" id="{F46FBDA2-839D-415B-B908-E0169800FA8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96" name="Rectangle 2195">
          <a:extLst>
            <a:ext uri="{FF2B5EF4-FFF2-40B4-BE49-F238E27FC236}">
              <a16:creationId xmlns:a16="http://schemas.microsoft.com/office/drawing/2014/main" id="{70DCC2DD-C4A5-475C-B395-0A0D065BF5A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97" name="Rectangle 11">
          <a:extLst>
            <a:ext uri="{FF2B5EF4-FFF2-40B4-BE49-F238E27FC236}">
              <a16:creationId xmlns:a16="http://schemas.microsoft.com/office/drawing/2014/main" id="{49127B00-DA9F-4A78-9EB9-9322D15A60A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98" name="Rectangle 2197">
          <a:extLst>
            <a:ext uri="{FF2B5EF4-FFF2-40B4-BE49-F238E27FC236}">
              <a16:creationId xmlns:a16="http://schemas.microsoft.com/office/drawing/2014/main" id="{932B1CBD-88CA-48F9-9D4C-DB096DDF0F1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99" name="Rectangle 11">
          <a:extLst>
            <a:ext uri="{FF2B5EF4-FFF2-40B4-BE49-F238E27FC236}">
              <a16:creationId xmlns:a16="http://schemas.microsoft.com/office/drawing/2014/main" id="{DDDB4275-C7DD-43CB-8C9E-A5EDE0C5216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00" name="Rectangle 2199">
          <a:extLst>
            <a:ext uri="{FF2B5EF4-FFF2-40B4-BE49-F238E27FC236}">
              <a16:creationId xmlns:a16="http://schemas.microsoft.com/office/drawing/2014/main" id="{12C59413-9E85-4922-99F3-642B9C2B798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01" name="Rectangle 11">
          <a:extLst>
            <a:ext uri="{FF2B5EF4-FFF2-40B4-BE49-F238E27FC236}">
              <a16:creationId xmlns:a16="http://schemas.microsoft.com/office/drawing/2014/main" id="{7DEEAAA9-28E0-40C4-AE8B-ABFC25F6849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02" name="Rectangle 2201">
          <a:extLst>
            <a:ext uri="{FF2B5EF4-FFF2-40B4-BE49-F238E27FC236}">
              <a16:creationId xmlns:a16="http://schemas.microsoft.com/office/drawing/2014/main" id="{22A40E9D-0FB3-4E53-B546-3E145E9702A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03" name="Rectangle 11">
          <a:extLst>
            <a:ext uri="{FF2B5EF4-FFF2-40B4-BE49-F238E27FC236}">
              <a16:creationId xmlns:a16="http://schemas.microsoft.com/office/drawing/2014/main" id="{201A932C-6A3A-433B-9374-E3D12DFE04A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04" name="Rectangle 2203">
          <a:extLst>
            <a:ext uri="{FF2B5EF4-FFF2-40B4-BE49-F238E27FC236}">
              <a16:creationId xmlns:a16="http://schemas.microsoft.com/office/drawing/2014/main" id="{736EC5FB-3DDC-4546-A9A9-91678229FA3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05" name="Rectangle 2204">
          <a:extLst>
            <a:ext uri="{FF2B5EF4-FFF2-40B4-BE49-F238E27FC236}">
              <a16:creationId xmlns:a16="http://schemas.microsoft.com/office/drawing/2014/main" id="{97581DED-798E-41B4-AA83-BAD7B06223B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06" name="Rectangle 2205">
          <a:extLst>
            <a:ext uri="{FF2B5EF4-FFF2-40B4-BE49-F238E27FC236}">
              <a16:creationId xmlns:a16="http://schemas.microsoft.com/office/drawing/2014/main" id="{E05B2712-A45F-4EEF-99AE-F9B532B70BC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07" name="Rectangle 11">
          <a:extLst>
            <a:ext uri="{FF2B5EF4-FFF2-40B4-BE49-F238E27FC236}">
              <a16:creationId xmlns:a16="http://schemas.microsoft.com/office/drawing/2014/main" id="{CBA1F329-95C9-4F55-B872-C141031A291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08" name="Rectangle 2207">
          <a:extLst>
            <a:ext uri="{FF2B5EF4-FFF2-40B4-BE49-F238E27FC236}">
              <a16:creationId xmlns:a16="http://schemas.microsoft.com/office/drawing/2014/main" id="{8060B77C-FF18-4E6D-AC2A-66EEF47CDC2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09" name="Rectangle 11">
          <a:extLst>
            <a:ext uri="{FF2B5EF4-FFF2-40B4-BE49-F238E27FC236}">
              <a16:creationId xmlns:a16="http://schemas.microsoft.com/office/drawing/2014/main" id="{7E0CCC9E-3FCE-4E56-964D-5BF41A76938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10" name="Rectangle 2209">
          <a:extLst>
            <a:ext uri="{FF2B5EF4-FFF2-40B4-BE49-F238E27FC236}">
              <a16:creationId xmlns:a16="http://schemas.microsoft.com/office/drawing/2014/main" id="{88F2759A-F5C5-470A-91FA-6D6188560BE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11" name="Rectangle 11">
          <a:extLst>
            <a:ext uri="{FF2B5EF4-FFF2-40B4-BE49-F238E27FC236}">
              <a16:creationId xmlns:a16="http://schemas.microsoft.com/office/drawing/2014/main" id="{09976C56-F9E5-4817-BBE5-7AA613A2E79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12" name="Rectangle 2211">
          <a:extLst>
            <a:ext uri="{FF2B5EF4-FFF2-40B4-BE49-F238E27FC236}">
              <a16:creationId xmlns:a16="http://schemas.microsoft.com/office/drawing/2014/main" id="{744649D9-9E84-424E-B2A0-D594D1AF53B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13" name="Rectangle 11">
          <a:extLst>
            <a:ext uri="{FF2B5EF4-FFF2-40B4-BE49-F238E27FC236}">
              <a16:creationId xmlns:a16="http://schemas.microsoft.com/office/drawing/2014/main" id="{D63B308C-94B4-4E48-9ACB-5206F71F1E4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14" name="Rectangle 2213">
          <a:extLst>
            <a:ext uri="{FF2B5EF4-FFF2-40B4-BE49-F238E27FC236}">
              <a16:creationId xmlns:a16="http://schemas.microsoft.com/office/drawing/2014/main" id="{C529048B-C32B-47A8-BE0D-4CFF5DD78E4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15" name="Rectangle 11">
          <a:extLst>
            <a:ext uri="{FF2B5EF4-FFF2-40B4-BE49-F238E27FC236}">
              <a16:creationId xmlns:a16="http://schemas.microsoft.com/office/drawing/2014/main" id="{55F9C7B5-8B37-427D-A5B4-459F40D037E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16" name="Rectangle 2215">
          <a:extLst>
            <a:ext uri="{FF2B5EF4-FFF2-40B4-BE49-F238E27FC236}">
              <a16:creationId xmlns:a16="http://schemas.microsoft.com/office/drawing/2014/main" id="{1685A943-0540-4384-ABAA-E9BC477AA0A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17" name="Rectangle 2216">
          <a:extLst>
            <a:ext uri="{FF2B5EF4-FFF2-40B4-BE49-F238E27FC236}">
              <a16:creationId xmlns:a16="http://schemas.microsoft.com/office/drawing/2014/main" id="{20B0A2BC-BC39-4E56-86EC-8D432DD2103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18" name="Rectangle 2217">
          <a:extLst>
            <a:ext uri="{FF2B5EF4-FFF2-40B4-BE49-F238E27FC236}">
              <a16:creationId xmlns:a16="http://schemas.microsoft.com/office/drawing/2014/main" id="{0ADCA54B-97E0-4213-BE64-6EB616CC305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19" name="Rectangle 11">
          <a:extLst>
            <a:ext uri="{FF2B5EF4-FFF2-40B4-BE49-F238E27FC236}">
              <a16:creationId xmlns:a16="http://schemas.microsoft.com/office/drawing/2014/main" id="{36A60B68-F6D4-48E3-9654-E489E16F6E7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20" name="Rectangle 2219">
          <a:extLst>
            <a:ext uri="{FF2B5EF4-FFF2-40B4-BE49-F238E27FC236}">
              <a16:creationId xmlns:a16="http://schemas.microsoft.com/office/drawing/2014/main" id="{2696802C-AFE9-412A-954D-E8C3241A7E3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21" name="Rectangle 11">
          <a:extLst>
            <a:ext uri="{FF2B5EF4-FFF2-40B4-BE49-F238E27FC236}">
              <a16:creationId xmlns:a16="http://schemas.microsoft.com/office/drawing/2014/main" id="{A26A7F6E-FFC6-4AC7-BBC9-1AB4D76A47A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22" name="Rectangle 2221">
          <a:extLst>
            <a:ext uri="{FF2B5EF4-FFF2-40B4-BE49-F238E27FC236}">
              <a16:creationId xmlns:a16="http://schemas.microsoft.com/office/drawing/2014/main" id="{9827E851-8C15-49AE-9BB8-A64B56CF98E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23" name="Rectangle 11">
          <a:extLst>
            <a:ext uri="{FF2B5EF4-FFF2-40B4-BE49-F238E27FC236}">
              <a16:creationId xmlns:a16="http://schemas.microsoft.com/office/drawing/2014/main" id="{69A62179-62C5-4429-8522-DDDE815D807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24" name="Rectangle 2223">
          <a:extLst>
            <a:ext uri="{FF2B5EF4-FFF2-40B4-BE49-F238E27FC236}">
              <a16:creationId xmlns:a16="http://schemas.microsoft.com/office/drawing/2014/main" id="{73F681FD-38AA-4BBB-9412-E7D56209326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25" name="Rectangle 11">
          <a:extLst>
            <a:ext uri="{FF2B5EF4-FFF2-40B4-BE49-F238E27FC236}">
              <a16:creationId xmlns:a16="http://schemas.microsoft.com/office/drawing/2014/main" id="{E2D7E34C-BAE7-4FD4-B34D-9D640568464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26" name="Rectangle 2225">
          <a:extLst>
            <a:ext uri="{FF2B5EF4-FFF2-40B4-BE49-F238E27FC236}">
              <a16:creationId xmlns:a16="http://schemas.microsoft.com/office/drawing/2014/main" id="{3922F9E8-DF35-44C7-B15E-6DFF47ADF2B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27" name="Rectangle 11">
          <a:extLst>
            <a:ext uri="{FF2B5EF4-FFF2-40B4-BE49-F238E27FC236}">
              <a16:creationId xmlns:a16="http://schemas.microsoft.com/office/drawing/2014/main" id="{F945B146-D29C-48B6-9B0F-5ABE6155483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28" name="Rectangle 2227">
          <a:extLst>
            <a:ext uri="{FF2B5EF4-FFF2-40B4-BE49-F238E27FC236}">
              <a16:creationId xmlns:a16="http://schemas.microsoft.com/office/drawing/2014/main" id="{E1A4767A-32CD-4359-8F84-07A7CCD6229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29" name="Rectangle 2228">
          <a:extLst>
            <a:ext uri="{FF2B5EF4-FFF2-40B4-BE49-F238E27FC236}">
              <a16:creationId xmlns:a16="http://schemas.microsoft.com/office/drawing/2014/main" id="{30D9408A-C93F-4D3B-95AB-E281F3AD0BC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30" name="Rectangle 2229">
          <a:extLst>
            <a:ext uri="{FF2B5EF4-FFF2-40B4-BE49-F238E27FC236}">
              <a16:creationId xmlns:a16="http://schemas.microsoft.com/office/drawing/2014/main" id="{330EA94A-0340-4E09-A374-4D6BE398A6C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31" name="Rectangle 11">
          <a:extLst>
            <a:ext uri="{FF2B5EF4-FFF2-40B4-BE49-F238E27FC236}">
              <a16:creationId xmlns:a16="http://schemas.microsoft.com/office/drawing/2014/main" id="{88EF6AA1-3CD3-47A5-A029-EED62136BEB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32" name="Rectangle 2231">
          <a:extLst>
            <a:ext uri="{FF2B5EF4-FFF2-40B4-BE49-F238E27FC236}">
              <a16:creationId xmlns:a16="http://schemas.microsoft.com/office/drawing/2014/main" id="{46AC4689-7A60-4EA7-A55C-338041906B3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33" name="Rectangle 11">
          <a:extLst>
            <a:ext uri="{FF2B5EF4-FFF2-40B4-BE49-F238E27FC236}">
              <a16:creationId xmlns:a16="http://schemas.microsoft.com/office/drawing/2014/main" id="{18442672-1140-4209-B14D-6708E2DA4E2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34" name="Rectangle 2233">
          <a:extLst>
            <a:ext uri="{FF2B5EF4-FFF2-40B4-BE49-F238E27FC236}">
              <a16:creationId xmlns:a16="http://schemas.microsoft.com/office/drawing/2014/main" id="{A256DCBA-BF2B-423A-B6FD-56B43F83ABB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35" name="Rectangle 11">
          <a:extLst>
            <a:ext uri="{FF2B5EF4-FFF2-40B4-BE49-F238E27FC236}">
              <a16:creationId xmlns:a16="http://schemas.microsoft.com/office/drawing/2014/main" id="{88A2AD86-EE6A-420A-B5F8-5DA3A93EB83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36" name="Rectangle 2235">
          <a:extLst>
            <a:ext uri="{FF2B5EF4-FFF2-40B4-BE49-F238E27FC236}">
              <a16:creationId xmlns:a16="http://schemas.microsoft.com/office/drawing/2014/main" id="{A9E3B8B0-DB1F-4EA4-9647-6DA60C93A99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37" name="Rectangle 11">
          <a:extLst>
            <a:ext uri="{FF2B5EF4-FFF2-40B4-BE49-F238E27FC236}">
              <a16:creationId xmlns:a16="http://schemas.microsoft.com/office/drawing/2014/main" id="{D3169C75-AB61-4CE3-BC95-591F3A3B46C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38" name="Rectangle 2237">
          <a:extLst>
            <a:ext uri="{FF2B5EF4-FFF2-40B4-BE49-F238E27FC236}">
              <a16:creationId xmlns:a16="http://schemas.microsoft.com/office/drawing/2014/main" id="{3E412E5F-AB1C-46EB-A3F6-01FD753F531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39" name="Rectangle 11">
          <a:extLst>
            <a:ext uri="{FF2B5EF4-FFF2-40B4-BE49-F238E27FC236}">
              <a16:creationId xmlns:a16="http://schemas.microsoft.com/office/drawing/2014/main" id="{70E7D274-8864-4BAD-8FE2-6651F7B8F0C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40" name="Rectangle 2239">
          <a:extLst>
            <a:ext uri="{FF2B5EF4-FFF2-40B4-BE49-F238E27FC236}">
              <a16:creationId xmlns:a16="http://schemas.microsoft.com/office/drawing/2014/main" id="{C28B1AC8-67B6-44DE-9D64-950367FB01B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41" name="Rectangle 2240">
          <a:extLst>
            <a:ext uri="{FF2B5EF4-FFF2-40B4-BE49-F238E27FC236}">
              <a16:creationId xmlns:a16="http://schemas.microsoft.com/office/drawing/2014/main" id="{217ACD1B-46D1-4D5B-8B32-3F925E6CEB3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42" name="Rectangle 2241">
          <a:extLst>
            <a:ext uri="{FF2B5EF4-FFF2-40B4-BE49-F238E27FC236}">
              <a16:creationId xmlns:a16="http://schemas.microsoft.com/office/drawing/2014/main" id="{CFF33EBF-8E8C-4A9E-8E96-A51F8E82D6E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43" name="Rectangle 11">
          <a:extLst>
            <a:ext uri="{FF2B5EF4-FFF2-40B4-BE49-F238E27FC236}">
              <a16:creationId xmlns:a16="http://schemas.microsoft.com/office/drawing/2014/main" id="{B580EB75-6EE4-45E6-8B07-7A968028BBF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44" name="Rectangle 2243">
          <a:extLst>
            <a:ext uri="{FF2B5EF4-FFF2-40B4-BE49-F238E27FC236}">
              <a16:creationId xmlns:a16="http://schemas.microsoft.com/office/drawing/2014/main" id="{EDF2E450-8921-42F2-A6A0-382FE700A9F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45" name="Rectangle 11">
          <a:extLst>
            <a:ext uri="{FF2B5EF4-FFF2-40B4-BE49-F238E27FC236}">
              <a16:creationId xmlns:a16="http://schemas.microsoft.com/office/drawing/2014/main" id="{04F8B7E0-1104-4D2A-9095-B0764896D6A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46" name="Rectangle 2245">
          <a:extLst>
            <a:ext uri="{FF2B5EF4-FFF2-40B4-BE49-F238E27FC236}">
              <a16:creationId xmlns:a16="http://schemas.microsoft.com/office/drawing/2014/main" id="{4560CFF4-C5E9-4E99-BAD5-6216AB853BD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47" name="Rectangle 11">
          <a:extLst>
            <a:ext uri="{FF2B5EF4-FFF2-40B4-BE49-F238E27FC236}">
              <a16:creationId xmlns:a16="http://schemas.microsoft.com/office/drawing/2014/main" id="{D3C7412F-CBA4-4403-8F3F-192258EAA0C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48" name="Rectangle 2247">
          <a:extLst>
            <a:ext uri="{FF2B5EF4-FFF2-40B4-BE49-F238E27FC236}">
              <a16:creationId xmlns:a16="http://schemas.microsoft.com/office/drawing/2014/main" id="{D7BBC39C-2EF3-42B9-BD38-02C2FBE0E0B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49" name="Rectangle 11">
          <a:extLst>
            <a:ext uri="{FF2B5EF4-FFF2-40B4-BE49-F238E27FC236}">
              <a16:creationId xmlns:a16="http://schemas.microsoft.com/office/drawing/2014/main" id="{0DFD4149-97A6-4F4B-B37D-3FA69099445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50" name="Rectangle 2249">
          <a:extLst>
            <a:ext uri="{FF2B5EF4-FFF2-40B4-BE49-F238E27FC236}">
              <a16:creationId xmlns:a16="http://schemas.microsoft.com/office/drawing/2014/main" id="{7F4EDFD5-F9E3-426B-8A41-896F2E32B5C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51" name="Rectangle 11">
          <a:extLst>
            <a:ext uri="{FF2B5EF4-FFF2-40B4-BE49-F238E27FC236}">
              <a16:creationId xmlns:a16="http://schemas.microsoft.com/office/drawing/2014/main" id="{F38FB8C9-13D4-45BC-8C0B-69F0799954A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52" name="Rectangle 2251">
          <a:extLst>
            <a:ext uri="{FF2B5EF4-FFF2-40B4-BE49-F238E27FC236}">
              <a16:creationId xmlns:a16="http://schemas.microsoft.com/office/drawing/2014/main" id="{13D8EB38-C2F8-4681-B5EA-CAC75753B69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53" name="Rectangle 2252">
          <a:extLst>
            <a:ext uri="{FF2B5EF4-FFF2-40B4-BE49-F238E27FC236}">
              <a16:creationId xmlns:a16="http://schemas.microsoft.com/office/drawing/2014/main" id="{684054D5-9666-4C93-B54C-111C4A74206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54" name="Rectangle 2253">
          <a:extLst>
            <a:ext uri="{FF2B5EF4-FFF2-40B4-BE49-F238E27FC236}">
              <a16:creationId xmlns:a16="http://schemas.microsoft.com/office/drawing/2014/main" id="{D0AEDF34-03E2-4199-8DCA-8DFC0CE3C89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55" name="Rectangle 11">
          <a:extLst>
            <a:ext uri="{FF2B5EF4-FFF2-40B4-BE49-F238E27FC236}">
              <a16:creationId xmlns:a16="http://schemas.microsoft.com/office/drawing/2014/main" id="{370CD681-51BE-4243-B3D3-4A46FD6AB7E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56" name="Rectangle 2255">
          <a:extLst>
            <a:ext uri="{FF2B5EF4-FFF2-40B4-BE49-F238E27FC236}">
              <a16:creationId xmlns:a16="http://schemas.microsoft.com/office/drawing/2014/main" id="{52D70C11-E334-4B41-96D4-ADC19C3A440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57" name="Rectangle 11">
          <a:extLst>
            <a:ext uri="{FF2B5EF4-FFF2-40B4-BE49-F238E27FC236}">
              <a16:creationId xmlns:a16="http://schemas.microsoft.com/office/drawing/2014/main" id="{60625F8D-B974-42DC-8B0E-522086BF6E1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58" name="Rectangle 2257">
          <a:extLst>
            <a:ext uri="{FF2B5EF4-FFF2-40B4-BE49-F238E27FC236}">
              <a16:creationId xmlns:a16="http://schemas.microsoft.com/office/drawing/2014/main" id="{81E4C1BF-8C8D-47CE-A8FD-BEE3B23490D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59" name="Rectangle 11">
          <a:extLst>
            <a:ext uri="{FF2B5EF4-FFF2-40B4-BE49-F238E27FC236}">
              <a16:creationId xmlns:a16="http://schemas.microsoft.com/office/drawing/2014/main" id="{30D29749-3267-498F-8D05-576D529D4AE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60" name="Rectangle 2259">
          <a:extLst>
            <a:ext uri="{FF2B5EF4-FFF2-40B4-BE49-F238E27FC236}">
              <a16:creationId xmlns:a16="http://schemas.microsoft.com/office/drawing/2014/main" id="{8553FF01-AD1D-40EB-B10B-99270CC5999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61" name="Rectangle 11">
          <a:extLst>
            <a:ext uri="{FF2B5EF4-FFF2-40B4-BE49-F238E27FC236}">
              <a16:creationId xmlns:a16="http://schemas.microsoft.com/office/drawing/2014/main" id="{7121EC16-4130-419F-A134-847AA7C9D43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62" name="Rectangle 2261">
          <a:extLst>
            <a:ext uri="{FF2B5EF4-FFF2-40B4-BE49-F238E27FC236}">
              <a16:creationId xmlns:a16="http://schemas.microsoft.com/office/drawing/2014/main" id="{7864EDED-2EFA-41B1-92EB-6BDDF7BB2E7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63" name="Rectangle 11">
          <a:extLst>
            <a:ext uri="{FF2B5EF4-FFF2-40B4-BE49-F238E27FC236}">
              <a16:creationId xmlns:a16="http://schemas.microsoft.com/office/drawing/2014/main" id="{A6E7F6AC-44E3-4B62-BC4B-25125EAD421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64" name="Rectangle 2263">
          <a:extLst>
            <a:ext uri="{FF2B5EF4-FFF2-40B4-BE49-F238E27FC236}">
              <a16:creationId xmlns:a16="http://schemas.microsoft.com/office/drawing/2014/main" id="{4B9D23AA-3804-4D3A-BC1A-06E4123338A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65" name="Rectangle 2264">
          <a:extLst>
            <a:ext uri="{FF2B5EF4-FFF2-40B4-BE49-F238E27FC236}">
              <a16:creationId xmlns:a16="http://schemas.microsoft.com/office/drawing/2014/main" id="{DF384883-0591-4D12-B63F-722CDE3712A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66" name="Rectangle 2265">
          <a:extLst>
            <a:ext uri="{FF2B5EF4-FFF2-40B4-BE49-F238E27FC236}">
              <a16:creationId xmlns:a16="http://schemas.microsoft.com/office/drawing/2014/main" id="{30CE5154-2CEC-4BE0-A42B-597B22FB5E0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67" name="Rectangle 11">
          <a:extLst>
            <a:ext uri="{FF2B5EF4-FFF2-40B4-BE49-F238E27FC236}">
              <a16:creationId xmlns:a16="http://schemas.microsoft.com/office/drawing/2014/main" id="{8FD5313D-3A9D-43D8-8750-DEFFEE885E4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68" name="Rectangle 2267">
          <a:extLst>
            <a:ext uri="{FF2B5EF4-FFF2-40B4-BE49-F238E27FC236}">
              <a16:creationId xmlns:a16="http://schemas.microsoft.com/office/drawing/2014/main" id="{90C5C459-2B6B-4B29-A5B9-8FBA188C4ED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69" name="Rectangle 11">
          <a:extLst>
            <a:ext uri="{FF2B5EF4-FFF2-40B4-BE49-F238E27FC236}">
              <a16:creationId xmlns:a16="http://schemas.microsoft.com/office/drawing/2014/main" id="{CFEC2D4E-7D7C-46E9-8CAF-E314844C830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70" name="Rectangle 2269">
          <a:extLst>
            <a:ext uri="{FF2B5EF4-FFF2-40B4-BE49-F238E27FC236}">
              <a16:creationId xmlns:a16="http://schemas.microsoft.com/office/drawing/2014/main" id="{A70F96A8-3DC8-4931-BFCB-652FFD64E35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71" name="Rectangle 11">
          <a:extLst>
            <a:ext uri="{FF2B5EF4-FFF2-40B4-BE49-F238E27FC236}">
              <a16:creationId xmlns:a16="http://schemas.microsoft.com/office/drawing/2014/main" id="{BB1B1D52-908E-4B5C-BC4F-4C4653EA607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72" name="Rectangle 2271">
          <a:extLst>
            <a:ext uri="{FF2B5EF4-FFF2-40B4-BE49-F238E27FC236}">
              <a16:creationId xmlns:a16="http://schemas.microsoft.com/office/drawing/2014/main" id="{1C9AB746-B7FF-4C51-AEED-F7471568684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73" name="Rectangle 11">
          <a:extLst>
            <a:ext uri="{FF2B5EF4-FFF2-40B4-BE49-F238E27FC236}">
              <a16:creationId xmlns:a16="http://schemas.microsoft.com/office/drawing/2014/main" id="{7D521FBC-DFBF-4525-9CFC-25A0FBD5083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74" name="Rectangle 2273">
          <a:extLst>
            <a:ext uri="{FF2B5EF4-FFF2-40B4-BE49-F238E27FC236}">
              <a16:creationId xmlns:a16="http://schemas.microsoft.com/office/drawing/2014/main" id="{6EC22392-D7C6-4BB3-BC57-88669F67336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75" name="Rectangle 11">
          <a:extLst>
            <a:ext uri="{FF2B5EF4-FFF2-40B4-BE49-F238E27FC236}">
              <a16:creationId xmlns:a16="http://schemas.microsoft.com/office/drawing/2014/main" id="{8558701C-5833-4D27-86B7-4A2E5693974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76" name="Rectangle 2275">
          <a:extLst>
            <a:ext uri="{FF2B5EF4-FFF2-40B4-BE49-F238E27FC236}">
              <a16:creationId xmlns:a16="http://schemas.microsoft.com/office/drawing/2014/main" id="{76DE0882-E345-49D9-9005-24E24B84E84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77" name="Rectangle 2276">
          <a:extLst>
            <a:ext uri="{FF2B5EF4-FFF2-40B4-BE49-F238E27FC236}">
              <a16:creationId xmlns:a16="http://schemas.microsoft.com/office/drawing/2014/main" id="{489F3E28-C53A-439D-979E-77108F0E72E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78" name="Rectangle 2277">
          <a:extLst>
            <a:ext uri="{FF2B5EF4-FFF2-40B4-BE49-F238E27FC236}">
              <a16:creationId xmlns:a16="http://schemas.microsoft.com/office/drawing/2014/main" id="{18C4FD97-CC40-43E4-9814-568F912EF5C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79" name="Rectangle 11">
          <a:extLst>
            <a:ext uri="{FF2B5EF4-FFF2-40B4-BE49-F238E27FC236}">
              <a16:creationId xmlns:a16="http://schemas.microsoft.com/office/drawing/2014/main" id="{D6663F8C-0BE7-4786-9217-A5D6A0C04B8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80" name="Rectangle 2279">
          <a:extLst>
            <a:ext uri="{FF2B5EF4-FFF2-40B4-BE49-F238E27FC236}">
              <a16:creationId xmlns:a16="http://schemas.microsoft.com/office/drawing/2014/main" id="{ECBF49C1-5745-47D4-93DD-F1E42B66B17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81" name="Rectangle 11">
          <a:extLst>
            <a:ext uri="{FF2B5EF4-FFF2-40B4-BE49-F238E27FC236}">
              <a16:creationId xmlns:a16="http://schemas.microsoft.com/office/drawing/2014/main" id="{00259420-01DB-45B7-932F-DBF076182EA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82" name="Rectangle 2281">
          <a:extLst>
            <a:ext uri="{FF2B5EF4-FFF2-40B4-BE49-F238E27FC236}">
              <a16:creationId xmlns:a16="http://schemas.microsoft.com/office/drawing/2014/main" id="{144A4F72-9E00-417E-A47B-D2014CC47BF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83" name="Rectangle 11">
          <a:extLst>
            <a:ext uri="{FF2B5EF4-FFF2-40B4-BE49-F238E27FC236}">
              <a16:creationId xmlns:a16="http://schemas.microsoft.com/office/drawing/2014/main" id="{0ED34753-D26D-4F85-B1DB-5D9BAEE1E37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84" name="Rectangle 2283">
          <a:extLst>
            <a:ext uri="{FF2B5EF4-FFF2-40B4-BE49-F238E27FC236}">
              <a16:creationId xmlns:a16="http://schemas.microsoft.com/office/drawing/2014/main" id="{36F7A1F4-E1AC-4FF8-83B9-5F754E1C99C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85" name="Rectangle 11">
          <a:extLst>
            <a:ext uri="{FF2B5EF4-FFF2-40B4-BE49-F238E27FC236}">
              <a16:creationId xmlns:a16="http://schemas.microsoft.com/office/drawing/2014/main" id="{97B18B71-57BA-4471-B602-3DCE1DD02AE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86" name="Rectangle 2285">
          <a:extLst>
            <a:ext uri="{FF2B5EF4-FFF2-40B4-BE49-F238E27FC236}">
              <a16:creationId xmlns:a16="http://schemas.microsoft.com/office/drawing/2014/main" id="{259EC6DD-B117-4D9D-9508-2DD83F08035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87" name="Rectangle 11">
          <a:extLst>
            <a:ext uri="{FF2B5EF4-FFF2-40B4-BE49-F238E27FC236}">
              <a16:creationId xmlns:a16="http://schemas.microsoft.com/office/drawing/2014/main" id="{35BF936E-6273-42E9-9A1D-8EA62E32079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88" name="Rectangle 2287">
          <a:extLst>
            <a:ext uri="{FF2B5EF4-FFF2-40B4-BE49-F238E27FC236}">
              <a16:creationId xmlns:a16="http://schemas.microsoft.com/office/drawing/2014/main" id="{4546FB79-51B6-4CEA-B8E8-1F93AA7F7BD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89" name="Rectangle 2288">
          <a:extLst>
            <a:ext uri="{FF2B5EF4-FFF2-40B4-BE49-F238E27FC236}">
              <a16:creationId xmlns:a16="http://schemas.microsoft.com/office/drawing/2014/main" id="{550FDE5B-6290-41A6-B092-7EB0007984C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90" name="Rectangle 2289">
          <a:extLst>
            <a:ext uri="{FF2B5EF4-FFF2-40B4-BE49-F238E27FC236}">
              <a16:creationId xmlns:a16="http://schemas.microsoft.com/office/drawing/2014/main" id="{D69922B1-D5F5-4832-836C-02B4811C1E7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91" name="Rectangle 11">
          <a:extLst>
            <a:ext uri="{FF2B5EF4-FFF2-40B4-BE49-F238E27FC236}">
              <a16:creationId xmlns:a16="http://schemas.microsoft.com/office/drawing/2014/main" id="{A55387A0-0C20-4A49-8C8A-ADB7D1243E1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92" name="Rectangle 2291">
          <a:extLst>
            <a:ext uri="{FF2B5EF4-FFF2-40B4-BE49-F238E27FC236}">
              <a16:creationId xmlns:a16="http://schemas.microsoft.com/office/drawing/2014/main" id="{CB775F8C-0CDD-4C78-8718-92AA7251C2C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93" name="Rectangle 11">
          <a:extLst>
            <a:ext uri="{FF2B5EF4-FFF2-40B4-BE49-F238E27FC236}">
              <a16:creationId xmlns:a16="http://schemas.microsoft.com/office/drawing/2014/main" id="{FD8DD8A4-D5F8-4A4C-8213-3358E977CB1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94" name="Rectangle 2293">
          <a:extLst>
            <a:ext uri="{FF2B5EF4-FFF2-40B4-BE49-F238E27FC236}">
              <a16:creationId xmlns:a16="http://schemas.microsoft.com/office/drawing/2014/main" id="{5645A2DF-1035-4C9F-9208-3D062EE6684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95" name="Rectangle 11">
          <a:extLst>
            <a:ext uri="{FF2B5EF4-FFF2-40B4-BE49-F238E27FC236}">
              <a16:creationId xmlns:a16="http://schemas.microsoft.com/office/drawing/2014/main" id="{965F1991-223F-493C-A76C-6F1CB0DE6B2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96" name="Rectangle 2295">
          <a:extLst>
            <a:ext uri="{FF2B5EF4-FFF2-40B4-BE49-F238E27FC236}">
              <a16:creationId xmlns:a16="http://schemas.microsoft.com/office/drawing/2014/main" id="{5A37E560-EEE6-4AE9-B4B3-CF2E78FB062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97" name="Rectangle 11">
          <a:extLst>
            <a:ext uri="{FF2B5EF4-FFF2-40B4-BE49-F238E27FC236}">
              <a16:creationId xmlns:a16="http://schemas.microsoft.com/office/drawing/2014/main" id="{C3F10F41-E4DF-4826-96C1-81ADDFF57BC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98" name="Rectangle 2297">
          <a:extLst>
            <a:ext uri="{FF2B5EF4-FFF2-40B4-BE49-F238E27FC236}">
              <a16:creationId xmlns:a16="http://schemas.microsoft.com/office/drawing/2014/main" id="{E26F1F72-2DEA-4C51-87B7-977F9DD314C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99" name="Rectangle 11">
          <a:extLst>
            <a:ext uri="{FF2B5EF4-FFF2-40B4-BE49-F238E27FC236}">
              <a16:creationId xmlns:a16="http://schemas.microsoft.com/office/drawing/2014/main" id="{475E0960-BB98-46DE-A2FB-67ED2928E34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300" name="Rectangle 2299">
          <a:extLst>
            <a:ext uri="{FF2B5EF4-FFF2-40B4-BE49-F238E27FC236}">
              <a16:creationId xmlns:a16="http://schemas.microsoft.com/office/drawing/2014/main" id="{D1C505A1-D557-4154-BB4B-FABF795ECD2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301" name="Rectangle 2300">
          <a:extLst>
            <a:ext uri="{FF2B5EF4-FFF2-40B4-BE49-F238E27FC236}">
              <a16:creationId xmlns:a16="http://schemas.microsoft.com/office/drawing/2014/main" id="{5DFFAB20-F53D-47C4-A46B-3D9CF1C9364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302" name="Rectangle 2301">
          <a:extLst>
            <a:ext uri="{FF2B5EF4-FFF2-40B4-BE49-F238E27FC236}">
              <a16:creationId xmlns:a16="http://schemas.microsoft.com/office/drawing/2014/main" id="{6D21F914-6332-4D50-957E-72CC6788C55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303" name="Rectangle 11">
          <a:extLst>
            <a:ext uri="{FF2B5EF4-FFF2-40B4-BE49-F238E27FC236}">
              <a16:creationId xmlns:a16="http://schemas.microsoft.com/office/drawing/2014/main" id="{10F79805-71CB-46BF-906C-05B1A75B306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304" name="Rectangle 2303">
          <a:extLst>
            <a:ext uri="{FF2B5EF4-FFF2-40B4-BE49-F238E27FC236}">
              <a16:creationId xmlns:a16="http://schemas.microsoft.com/office/drawing/2014/main" id="{4731B324-0A48-4FFC-B86F-62DB551426C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305" name="Rectangle 11">
          <a:extLst>
            <a:ext uri="{FF2B5EF4-FFF2-40B4-BE49-F238E27FC236}">
              <a16:creationId xmlns:a16="http://schemas.microsoft.com/office/drawing/2014/main" id="{E6465CC4-01CE-4EBD-911C-6E8A67DD745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06" name="Rectangle 2305">
          <a:extLst>
            <a:ext uri="{FF2B5EF4-FFF2-40B4-BE49-F238E27FC236}">
              <a16:creationId xmlns:a16="http://schemas.microsoft.com/office/drawing/2014/main" id="{146A497A-CCE1-4220-AEA5-7D80EC5CA8D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07" name="Rectangle 11">
          <a:extLst>
            <a:ext uri="{FF2B5EF4-FFF2-40B4-BE49-F238E27FC236}">
              <a16:creationId xmlns:a16="http://schemas.microsoft.com/office/drawing/2014/main" id="{DA32946B-9587-46EF-8BF7-000E878B4E3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08" name="Rectangle 2307">
          <a:extLst>
            <a:ext uri="{FF2B5EF4-FFF2-40B4-BE49-F238E27FC236}">
              <a16:creationId xmlns:a16="http://schemas.microsoft.com/office/drawing/2014/main" id="{7FB188CA-6880-4AC5-9D2C-6520AD0A009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09" name="Rectangle 11">
          <a:extLst>
            <a:ext uri="{FF2B5EF4-FFF2-40B4-BE49-F238E27FC236}">
              <a16:creationId xmlns:a16="http://schemas.microsoft.com/office/drawing/2014/main" id="{C1A48963-C28C-4391-9A9A-0F63DC46392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10" name="Rectangle 2309">
          <a:extLst>
            <a:ext uri="{FF2B5EF4-FFF2-40B4-BE49-F238E27FC236}">
              <a16:creationId xmlns:a16="http://schemas.microsoft.com/office/drawing/2014/main" id="{ADD9C231-35C1-465A-A86A-8B14A82A3A6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11" name="Rectangle 11">
          <a:extLst>
            <a:ext uri="{FF2B5EF4-FFF2-40B4-BE49-F238E27FC236}">
              <a16:creationId xmlns:a16="http://schemas.microsoft.com/office/drawing/2014/main" id="{435E96AD-A991-4888-BCDC-F81210E53F2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12" name="Rectangle 2311">
          <a:extLst>
            <a:ext uri="{FF2B5EF4-FFF2-40B4-BE49-F238E27FC236}">
              <a16:creationId xmlns:a16="http://schemas.microsoft.com/office/drawing/2014/main" id="{FDAF7571-C855-467B-81E6-724C148EC1A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13" name="Rectangle 2312">
          <a:extLst>
            <a:ext uri="{FF2B5EF4-FFF2-40B4-BE49-F238E27FC236}">
              <a16:creationId xmlns:a16="http://schemas.microsoft.com/office/drawing/2014/main" id="{BCF79787-E0FE-4D53-9A2E-6FBDBD2EE8D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14" name="Rectangle 2313">
          <a:extLst>
            <a:ext uri="{FF2B5EF4-FFF2-40B4-BE49-F238E27FC236}">
              <a16:creationId xmlns:a16="http://schemas.microsoft.com/office/drawing/2014/main" id="{69D48989-E020-480E-B8CA-598F1B6FF9C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15" name="Rectangle 11">
          <a:extLst>
            <a:ext uri="{FF2B5EF4-FFF2-40B4-BE49-F238E27FC236}">
              <a16:creationId xmlns:a16="http://schemas.microsoft.com/office/drawing/2014/main" id="{C874BCE0-8D61-4345-9F5B-A6DF85B71E8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16" name="Rectangle 2315">
          <a:extLst>
            <a:ext uri="{FF2B5EF4-FFF2-40B4-BE49-F238E27FC236}">
              <a16:creationId xmlns:a16="http://schemas.microsoft.com/office/drawing/2014/main" id="{F76CCC77-C613-491C-A307-F992FF84D1B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17" name="Rectangle 11">
          <a:extLst>
            <a:ext uri="{FF2B5EF4-FFF2-40B4-BE49-F238E27FC236}">
              <a16:creationId xmlns:a16="http://schemas.microsoft.com/office/drawing/2014/main" id="{6378B459-0B2E-45D9-8E5D-5D312EC9AEC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18" name="Rectangle 2317">
          <a:extLst>
            <a:ext uri="{FF2B5EF4-FFF2-40B4-BE49-F238E27FC236}">
              <a16:creationId xmlns:a16="http://schemas.microsoft.com/office/drawing/2014/main" id="{A31A26A0-BB01-4643-9705-FBEA588E76D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19" name="Rectangle 11">
          <a:extLst>
            <a:ext uri="{FF2B5EF4-FFF2-40B4-BE49-F238E27FC236}">
              <a16:creationId xmlns:a16="http://schemas.microsoft.com/office/drawing/2014/main" id="{CFDA47E6-E611-4E4D-BAF3-1CBCA2A3869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20" name="Rectangle 2319">
          <a:extLst>
            <a:ext uri="{FF2B5EF4-FFF2-40B4-BE49-F238E27FC236}">
              <a16:creationId xmlns:a16="http://schemas.microsoft.com/office/drawing/2014/main" id="{2BFEF665-5A12-4F22-A67A-F51958ED9AC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21" name="Rectangle 11">
          <a:extLst>
            <a:ext uri="{FF2B5EF4-FFF2-40B4-BE49-F238E27FC236}">
              <a16:creationId xmlns:a16="http://schemas.microsoft.com/office/drawing/2014/main" id="{12FE77D8-3F3B-4736-9DFE-19F43D73BEC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22" name="Rectangle 2321">
          <a:extLst>
            <a:ext uri="{FF2B5EF4-FFF2-40B4-BE49-F238E27FC236}">
              <a16:creationId xmlns:a16="http://schemas.microsoft.com/office/drawing/2014/main" id="{AD78E853-9F70-4925-9664-6BC65770461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23" name="Rectangle 11">
          <a:extLst>
            <a:ext uri="{FF2B5EF4-FFF2-40B4-BE49-F238E27FC236}">
              <a16:creationId xmlns:a16="http://schemas.microsoft.com/office/drawing/2014/main" id="{33F7CF2A-36EC-4B57-8810-645C9F06241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24" name="Rectangle 2323">
          <a:extLst>
            <a:ext uri="{FF2B5EF4-FFF2-40B4-BE49-F238E27FC236}">
              <a16:creationId xmlns:a16="http://schemas.microsoft.com/office/drawing/2014/main" id="{FE900D5E-B22E-47E4-BF21-35B7C1937DC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25" name="Rectangle 2324">
          <a:extLst>
            <a:ext uri="{FF2B5EF4-FFF2-40B4-BE49-F238E27FC236}">
              <a16:creationId xmlns:a16="http://schemas.microsoft.com/office/drawing/2014/main" id="{FEE883B6-8FA4-4A3C-B833-455FDE4B40C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26" name="Rectangle 2325">
          <a:extLst>
            <a:ext uri="{FF2B5EF4-FFF2-40B4-BE49-F238E27FC236}">
              <a16:creationId xmlns:a16="http://schemas.microsoft.com/office/drawing/2014/main" id="{C6757F74-EBD7-4A6C-B204-2F771B9F3CB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27" name="Rectangle 11">
          <a:extLst>
            <a:ext uri="{FF2B5EF4-FFF2-40B4-BE49-F238E27FC236}">
              <a16:creationId xmlns:a16="http://schemas.microsoft.com/office/drawing/2014/main" id="{3448E9EC-C9F7-448C-A474-4176D15062F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28" name="Rectangle 2327">
          <a:extLst>
            <a:ext uri="{FF2B5EF4-FFF2-40B4-BE49-F238E27FC236}">
              <a16:creationId xmlns:a16="http://schemas.microsoft.com/office/drawing/2014/main" id="{E02AAA58-F4BF-4A16-85EB-91BCC4A75DE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29" name="Rectangle 11">
          <a:extLst>
            <a:ext uri="{FF2B5EF4-FFF2-40B4-BE49-F238E27FC236}">
              <a16:creationId xmlns:a16="http://schemas.microsoft.com/office/drawing/2014/main" id="{FDD38A5A-287F-4729-A6E5-B8C53FD59FD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30" name="Rectangle 2329">
          <a:extLst>
            <a:ext uri="{FF2B5EF4-FFF2-40B4-BE49-F238E27FC236}">
              <a16:creationId xmlns:a16="http://schemas.microsoft.com/office/drawing/2014/main" id="{37CFA82B-5A0B-476A-AF48-80BE36EC8C4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31" name="Rectangle 11">
          <a:extLst>
            <a:ext uri="{FF2B5EF4-FFF2-40B4-BE49-F238E27FC236}">
              <a16:creationId xmlns:a16="http://schemas.microsoft.com/office/drawing/2014/main" id="{A9CADB50-4ECD-43EF-922F-53EC390ACA7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32" name="Rectangle 2331">
          <a:extLst>
            <a:ext uri="{FF2B5EF4-FFF2-40B4-BE49-F238E27FC236}">
              <a16:creationId xmlns:a16="http://schemas.microsoft.com/office/drawing/2014/main" id="{3A13319F-2276-4761-BB2F-715ED90D896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33" name="Rectangle 11">
          <a:extLst>
            <a:ext uri="{FF2B5EF4-FFF2-40B4-BE49-F238E27FC236}">
              <a16:creationId xmlns:a16="http://schemas.microsoft.com/office/drawing/2014/main" id="{8D242127-3FCE-4D8D-87AA-32D274F3026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34" name="Rectangle 2333">
          <a:extLst>
            <a:ext uri="{FF2B5EF4-FFF2-40B4-BE49-F238E27FC236}">
              <a16:creationId xmlns:a16="http://schemas.microsoft.com/office/drawing/2014/main" id="{A70CA7F4-502B-4BBB-98FD-0337832EC46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35" name="Rectangle 11">
          <a:extLst>
            <a:ext uri="{FF2B5EF4-FFF2-40B4-BE49-F238E27FC236}">
              <a16:creationId xmlns:a16="http://schemas.microsoft.com/office/drawing/2014/main" id="{1DF0F084-3918-479B-8745-2E9DAF25E2B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36" name="Rectangle 2335">
          <a:extLst>
            <a:ext uri="{FF2B5EF4-FFF2-40B4-BE49-F238E27FC236}">
              <a16:creationId xmlns:a16="http://schemas.microsoft.com/office/drawing/2014/main" id="{255E2347-C942-40EF-A08B-53D2DFB9DD5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37" name="Rectangle 2336">
          <a:extLst>
            <a:ext uri="{FF2B5EF4-FFF2-40B4-BE49-F238E27FC236}">
              <a16:creationId xmlns:a16="http://schemas.microsoft.com/office/drawing/2014/main" id="{3DDCE2C8-EAAE-44F8-BE21-4A8790D4B85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38" name="Rectangle 2337">
          <a:extLst>
            <a:ext uri="{FF2B5EF4-FFF2-40B4-BE49-F238E27FC236}">
              <a16:creationId xmlns:a16="http://schemas.microsoft.com/office/drawing/2014/main" id="{C9B3C4D2-98AA-4052-BC7E-0B97779126F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39" name="Rectangle 11">
          <a:extLst>
            <a:ext uri="{FF2B5EF4-FFF2-40B4-BE49-F238E27FC236}">
              <a16:creationId xmlns:a16="http://schemas.microsoft.com/office/drawing/2014/main" id="{E828D612-E739-4138-B3C1-D4963136171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40" name="Rectangle 2339">
          <a:extLst>
            <a:ext uri="{FF2B5EF4-FFF2-40B4-BE49-F238E27FC236}">
              <a16:creationId xmlns:a16="http://schemas.microsoft.com/office/drawing/2014/main" id="{04C80DBE-F783-4E4C-AEBC-5ED0718EA58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41" name="Rectangle 11">
          <a:extLst>
            <a:ext uri="{FF2B5EF4-FFF2-40B4-BE49-F238E27FC236}">
              <a16:creationId xmlns:a16="http://schemas.microsoft.com/office/drawing/2014/main" id="{A8EA6576-0894-49F2-9493-BBD37A042DE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42" name="Rectangle 2341">
          <a:extLst>
            <a:ext uri="{FF2B5EF4-FFF2-40B4-BE49-F238E27FC236}">
              <a16:creationId xmlns:a16="http://schemas.microsoft.com/office/drawing/2014/main" id="{F9CE75EA-C145-485A-82E9-2352BEE0531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43" name="Rectangle 11">
          <a:extLst>
            <a:ext uri="{FF2B5EF4-FFF2-40B4-BE49-F238E27FC236}">
              <a16:creationId xmlns:a16="http://schemas.microsoft.com/office/drawing/2014/main" id="{256E68DB-4691-480B-8866-91A9F929C81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44" name="Rectangle 2343">
          <a:extLst>
            <a:ext uri="{FF2B5EF4-FFF2-40B4-BE49-F238E27FC236}">
              <a16:creationId xmlns:a16="http://schemas.microsoft.com/office/drawing/2014/main" id="{466D3C5A-3003-4780-B6F9-FE64819D2D9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45" name="Rectangle 11">
          <a:extLst>
            <a:ext uri="{FF2B5EF4-FFF2-40B4-BE49-F238E27FC236}">
              <a16:creationId xmlns:a16="http://schemas.microsoft.com/office/drawing/2014/main" id="{46E47E0C-655C-42B0-B18B-B3F7BDF8E50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46" name="Rectangle 2345">
          <a:extLst>
            <a:ext uri="{FF2B5EF4-FFF2-40B4-BE49-F238E27FC236}">
              <a16:creationId xmlns:a16="http://schemas.microsoft.com/office/drawing/2014/main" id="{C064F9B8-5574-454F-93D7-728B39646A8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47" name="Rectangle 11">
          <a:extLst>
            <a:ext uri="{FF2B5EF4-FFF2-40B4-BE49-F238E27FC236}">
              <a16:creationId xmlns:a16="http://schemas.microsoft.com/office/drawing/2014/main" id="{4D3BF275-AB81-464E-8EF0-C4D166F6807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48" name="Rectangle 2347">
          <a:extLst>
            <a:ext uri="{FF2B5EF4-FFF2-40B4-BE49-F238E27FC236}">
              <a16:creationId xmlns:a16="http://schemas.microsoft.com/office/drawing/2014/main" id="{2F70F832-819A-4D2E-A8C3-4811192EAC3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49" name="Rectangle 2348">
          <a:extLst>
            <a:ext uri="{FF2B5EF4-FFF2-40B4-BE49-F238E27FC236}">
              <a16:creationId xmlns:a16="http://schemas.microsoft.com/office/drawing/2014/main" id="{91F8BEDC-130E-46B7-A702-D3135E00029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50" name="Rectangle 2349">
          <a:extLst>
            <a:ext uri="{FF2B5EF4-FFF2-40B4-BE49-F238E27FC236}">
              <a16:creationId xmlns:a16="http://schemas.microsoft.com/office/drawing/2014/main" id="{BE51046C-A516-4D82-972C-7E9BC04D639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51" name="Rectangle 11">
          <a:extLst>
            <a:ext uri="{FF2B5EF4-FFF2-40B4-BE49-F238E27FC236}">
              <a16:creationId xmlns:a16="http://schemas.microsoft.com/office/drawing/2014/main" id="{D5B447D4-9148-4E80-B1BB-A5B8A9AAD74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52" name="Rectangle 2351">
          <a:extLst>
            <a:ext uri="{FF2B5EF4-FFF2-40B4-BE49-F238E27FC236}">
              <a16:creationId xmlns:a16="http://schemas.microsoft.com/office/drawing/2014/main" id="{AE2A1546-F0EF-4446-A7F2-55530502A40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53" name="Rectangle 11">
          <a:extLst>
            <a:ext uri="{FF2B5EF4-FFF2-40B4-BE49-F238E27FC236}">
              <a16:creationId xmlns:a16="http://schemas.microsoft.com/office/drawing/2014/main" id="{F8BED82E-5CC6-4F4F-A892-9A685494BCE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54" name="Rectangle 2353">
          <a:extLst>
            <a:ext uri="{FF2B5EF4-FFF2-40B4-BE49-F238E27FC236}">
              <a16:creationId xmlns:a16="http://schemas.microsoft.com/office/drawing/2014/main" id="{C418F2C4-1826-4ADD-91CB-32700727107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55" name="Rectangle 11">
          <a:extLst>
            <a:ext uri="{FF2B5EF4-FFF2-40B4-BE49-F238E27FC236}">
              <a16:creationId xmlns:a16="http://schemas.microsoft.com/office/drawing/2014/main" id="{403CF218-7D76-4212-AC8F-7AB3A654FDE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56" name="Rectangle 2355">
          <a:extLst>
            <a:ext uri="{FF2B5EF4-FFF2-40B4-BE49-F238E27FC236}">
              <a16:creationId xmlns:a16="http://schemas.microsoft.com/office/drawing/2014/main" id="{C977BAA5-69C5-4594-AE38-DC6FA1012BA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57" name="Rectangle 11">
          <a:extLst>
            <a:ext uri="{FF2B5EF4-FFF2-40B4-BE49-F238E27FC236}">
              <a16:creationId xmlns:a16="http://schemas.microsoft.com/office/drawing/2014/main" id="{A0E21ADA-5394-4A62-9674-595D9C89104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58" name="Rectangle 2357">
          <a:extLst>
            <a:ext uri="{FF2B5EF4-FFF2-40B4-BE49-F238E27FC236}">
              <a16:creationId xmlns:a16="http://schemas.microsoft.com/office/drawing/2014/main" id="{A0539DA0-69DD-4D94-8114-7AFF02924BB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59" name="Rectangle 11">
          <a:extLst>
            <a:ext uri="{FF2B5EF4-FFF2-40B4-BE49-F238E27FC236}">
              <a16:creationId xmlns:a16="http://schemas.microsoft.com/office/drawing/2014/main" id="{24DE058E-9E16-4760-A92B-5D47D66394C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60" name="Rectangle 2359">
          <a:extLst>
            <a:ext uri="{FF2B5EF4-FFF2-40B4-BE49-F238E27FC236}">
              <a16:creationId xmlns:a16="http://schemas.microsoft.com/office/drawing/2014/main" id="{0EEDD250-0147-4D5C-B20E-F93BC203BA9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61" name="Rectangle 2360">
          <a:extLst>
            <a:ext uri="{FF2B5EF4-FFF2-40B4-BE49-F238E27FC236}">
              <a16:creationId xmlns:a16="http://schemas.microsoft.com/office/drawing/2014/main" id="{0357EB4D-BF3C-4C4C-8DF4-AA659DC5954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62" name="Rectangle 2361">
          <a:extLst>
            <a:ext uri="{FF2B5EF4-FFF2-40B4-BE49-F238E27FC236}">
              <a16:creationId xmlns:a16="http://schemas.microsoft.com/office/drawing/2014/main" id="{BB938805-4930-4CFD-A919-5F53E615E2E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63" name="Rectangle 11">
          <a:extLst>
            <a:ext uri="{FF2B5EF4-FFF2-40B4-BE49-F238E27FC236}">
              <a16:creationId xmlns:a16="http://schemas.microsoft.com/office/drawing/2014/main" id="{3EBC6A35-28E7-4A83-AF86-8ADAEAD0FF4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64" name="Rectangle 2363">
          <a:extLst>
            <a:ext uri="{FF2B5EF4-FFF2-40B4-BE49-F238E27FC236}">
              <a16:creationId xmlns:a16="http://schemas.microsoft.com/office/drawing/2014/main" id="{FD2FDC1C-06BE-4F1E-BDD9-3D46BF46A7B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65" name="Rectangle 11">
          <a:extLst>
            <a:ext uri="{FF2B5EF4-FFF2-40B4-BE49-F238E27FC236}">
              <a16:creationId xmlns:a16="http://schemas.microsoft.com/office/drawing/2014/main" id="{2317275D-B864-43DC-B33D-AB697F26DC4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66" name="Rectangle 2365">
          <a:extLst>
            <a:ext uri="{FF2B5EF4-FFF2-40B4-BE49-F238E27FC236}">
              <a16:creationId xmlns:a16="http://schemas.microsoft.com/office/drawing/2014/main" id="{04070031-5FED-4BE6-BC87-7BC25DECF9E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67" name="Rectangle 11">
          <a:extLst>
            <a:ext uri="{FF2B5EF4-FFF2-40B4-BE49-F238E27FC236}">
              <a16:creationId xmlns:a16="http://schemas.microsoft.com/office/drawing/2014/main" id="{B99BEED8-6017-40D6-ACF5-D56F3370706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68" name="Rectangle 2367">
          <a:extLst>
            <a:ext uri="{FF2B5EF4-FFF2-40B4-BE49-F238E27FC236}">
              <a16:creationId xmlns:a16="http://schemas.microsoft.com/office/drawing/2014/main" id="{0371C125-5A2F-41D6-AC62-58971D69B99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69" name="Rectangle 11">
          <a:extLst>
            <a:ext uri="{FF2B5EF4-FFF2-40B4-BE49-F238E27FC236}">
              <a16:creationId xmlns:a16="http://schemas.microsoft.com/office/drawing/2014/main" id="{A5B62A0A-4932-44E9-8114-61E351098DA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70" name="Rectangle 2369">
          <a:extLst>
            <a:ext uri="{FF2B5EF4-FFF2-40B4-BE49-F238E27FC236}">
              <a16:creationId xmlns:a16="http://schemas.microsoft.com/office/drawing/2014/main" id="{F735B381-9822-447D-AD7D-E75A5D756D0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71" name="Rectangle 11">
          <a:extLst>
            <a:ext uri="{FF2B5EF4-FFF2-40B4-BE49-F238E27FC236}">
              <a16:creationId xmlns:a16="http://schemas.microsoft.com/office/drawing/2014/main" id="{5C595A01-6DCE-4E38-BA76-6DA3C9C96A1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72" name="Rectangle 2371">
          <a:extLst>
            <a:ext uri="{FF2B5EF4-FFF2-40B4-BE49-F238E27FC236}">
              <a16:creationId xmlns:a16="http://schemas.microsoft.com/office/drawing/2014/main" id="{0D10C5A1-B3CA-487B-8782-00C75E4FE9A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73" name="Rectangle 2372">
          <a:extLst>
            <a:ext uri="{FF2B5EF4-FFF2-40B4-BE49-F238E27FC236}">
              <a16:creationId xmlns:a16="http://schemas.microsoft.com/office/drawing/2014/main" id="{D8E97216-439D-4172-B3F9-4FEECD7B829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74" name="Rectangle 2373">
          <a:extLst>
            <a:ext uri="{FF2B5EF4-FFF2-40B4-BE49-F238E27FC236}">
              <a16:creationId xmlns:a16="http://schemas.microsoft.com/office/drawing/2014/main" id="{C48E60AA-FA93-45D5-8DDA-4542E47AFC0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75" name="Rectangle 11">
          <a:extLst>
            <a:ext uri="{FF2B5EF4-FFF2-40B4-BE49-F238E27FC236}">
              <a16:creationId xmlns:a16="http://schemas.microsoft.com/office/drawing/2014/main" id="{666D6E9A-8725-4EEC-BE2C-BAAFDFB8DD7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76" name="Rectangle 2375">
          <a:extLst>
            <a:ext uri="{FF2B5EF4-FFF2-40B4-BE49-F238E27FC236}">
              <a16:creationId xmlns:a16="http://schemas.microsoft.com/office/drawing/2014/main" id="{F6029F6F-910D-48CC-86D1-CB47DB4CF1E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77" name="Rectangle 11">
          <a:extLst>
            <a:ext uri="{FF2B5EF4-FFF2-40B4-BE49-F238E27FC236}">
              <a16:creationId xmlns:a16="http://schemas.microsoft.com/office/drawing/2014/main" id="{5B71C282-5F54-4CAA-8B0E-3523FF6ECDD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78" name="Rectangle 2377">
          <a:extLst>
            <a:ext uri="{FF2B5EF4-FFF2-40B4-BE49-F238E27FC236}">
              <a16:creationId xmlns:a16="http://schemas.microsoft.com/office/drawing/2014/main" id="{9E385509-CF3E-4CB2-814E-EC9C9173A76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79" name="Rectangle 11">
          <a:extLst>
            <a:ext uri="{FF2B5EF4-FFF2-40B4-BE49-F238E27FC236}">
              <a16:creationId xmlns:a16="http://schemas.microsoft.com/office/drawing/2014/main" id="{928390FB-21C7-4B9E-BB2E-F625281CA81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80" name="Rectangle 2379">
          <a:extLst>
            <a:ext uri="{FF2B5EF4-FFF2-40B4-BE49-F238E27FC236}">
              <a16:creationId xmlns:a16="http://schemas.microsoft.com/office/drawing/2014/main" id="{A0D6E368-83ED-4D8E-BD2E-6B408EFF7DD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81" name="Rectangle 11">
          <a:extLst>
            <a:ext uri="{FF2B5EF4-FFF2-40B4-BE49-F238E27FC236}">
              <a16:creationId xmlns:a16="http://schemas.microsoft.com/office/drawing/2014/main" id="{61E20900-ED44-4D4C-93A5-FDFA58B2362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82" name="Rectangle 2381">
          <a:extLst>
            <a:ext uri="{FF2B5EF4-FFF2-40B4-BE49-F238E27FC236}">
              <a16:creationId xmlns:a16="http://schemas.microsoft.com/office/drawing/2014/main" id="{B9760B75-B778-424F-A1FC-F723827B9B7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83" name="Rectangle 11">
          <a:extLst>
            <a:ext uri="{FF2B5EF4-FFF2-40B4-BE49-F238E27FC236}">
              <a16:creationId xmlns:a16="http://schemas.microsoft.com/office/drawing/2014/main" id="{D8A3590C-C69B-4BA4-A6F7-116C59486EF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84" name="Rectangle 2383">
          <a:extLst>
            <a:ext uri="{FF2B5EF4-FFF2-40B4-BE49-F238E27FC236}">
              <a16:creationId xmlns:a16="http://schemas.microsoft.com/office/drawing/2014/main" id="{0EAFF754-EEE8-4694-8C13-F23345F196C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85" name="Rectangle 2384">
          <a:extLst>
            <a:ext uri="{FF2B5EF4-FFF2-40B4-BE49-F238E27FC236}">
              <a16:creationId xmlns:a16="http://schemas.microsoft.com/office/drawing/2014/main" id="{634A2B21-CB3C-44D8-88A7-83BBEE81896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86" name="Rectangle 2385">
          <a:extLst>
            <a:ext uri="{FF2B5EF4-FFF2-40B4-BE49-F238E27FC236}">
              <a16:creationId xmlns:a16="http://schemas.microsoft.com/office/drawing/2014/main" id="{69734508-AAA1-410D-B623-EBD62C5DF04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87" name="Rectangle 11">
          <a:extLst>
            <a:ext uri="{FF2B5EF4-FFF2-40B4-BE49-F238E27FC236}">
              <a16:creationId xmlns:a16="http://schemas.microsoft.com/office/drawing/2014/main" id="{DEF6ADF2-4490-43C1-B8B5-C5E578E6465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88" name="Rectangle 2387">
          <a:extLst>
            <a:ext uri="{FF2B5EF4-FFF2-40B4-BE49-F238E27FC236}">
              <a16:creationId xmlns:a16="http://schemas.microsoft.com/office/drawing/2014/main" id="{6BABF90A-3502-49D7-A413-1BDAD674219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89" name="Rectangle 11">
          <a:extLst>
            <a:ext uri="{FF2B5EF4-FFF2-40B4-BE49-F238E27FC236}">
              <a16:creationId xmlns:a16="http://schemas.microsoft.com/office/drawing/2014/main" id="{5C789566-9D1F-494A-B237-B0FBF992E70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90" name="Rectangle 2389">
          <a:extLst>
            <a:ext uri="{FF2B5EF4-FFF2-40B4-BE49-F238E27FC236}">
              <a16:creationId xmlns:a16="http://schemas.microsoft.com/office/drawing/2014/main" id="{355C27DC-8BF0-416A-86E6-1416951C783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91" name="Rectangle 11">
          <a:extLst>
            <a:ext uri="{FF2B5EF4-FFF2-40B4-BE49-F238E27FC236}">
              <a16:creationId xmlns:a16="http://schemas.microsoft.com/office/drawing/2014/main" id="{E39637AF-E49C-4073-999D-2517E3F34C4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92" name="Rectangle 2391">
          <a:extLst>
            <a:ext uri="{FF2B5EF4-FFF2-40B4-BE49-F238E27FC236}">
              <a16:creationId xmlns:a16="http://schemas.microsoft.com/office/drawing/2014/main" id="{7064B1E0-C10C-4735-94DF-2B91D44E46F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93" name="Rectangle 11">
          <a:extLst>
            <a:ext uri="{FF2B5EF4-FFF2-40B4-BE49-F238E27FC236}">
              <a16:creationId xmlns:a16="http://schemas.microsoft.com/office/drawing/2014/main" id="{C303D238-A179-4CB2-9B0B-DCF364DD34A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94" name="Rectangle 2393">
          <a:extLst>
            <a:ext uri="{FF2B5EF4-FFF2-40B4-BE49-F238E27FC236}">
              <a16:creationId xmlns:a16="http://schemas.microsoft.com/office/drawing/2014/main" id="{3A3EF1D2-0B79-45D9-8E22-95A4E3F838A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95" name="Rectangle 11">
          <a:extLst>
            <a:ext uri="{FF2B5EF4-FFF2-40B4-BE49-F238E27FC236}">
              <a16:creationId xmlns:a16="http://schemas.microsoft.com/office/drawing/2014/main" id="{E2D13A5A-4CF8-45F3-9870-39ECCF11B9E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96" name="Rectangle 2395">
          <a:extLst>
            <a:ext uri="{FF2B5EF4-FFF2-40B4-BE49-F238E27FC236}">
              <a16:creationId xmlns:a16="http://schemas.microsoft.com/office/drawing/2014/main" id="{3CA4750F-2BBF-4B9B-9DC3-47EC17982D0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97" name="Rectangle 2396">
          <a:extLst>
            <a:ext uri="{FF2B5EF4-FFF2-40B4-BE49-F238E27FC236}">
              <a16:creationId xmlns:a16="http://schemas.microsoft.com/office/drawing/2014/main" id="{2C7E9AA0-9F30-4636-A60E-B0E99D2E4F2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98" name="Rectangle 2397">
          <a:extLst>
            <a:ext uri="{FF2B5EF4-FFF2-40B4-BE49-F238E27FC236}">
              <a16:creationId xmlns:a16="http://schemas.microsoft.com/office/drawing/2014/main" id="{44572D9D-3E52-4F5A-8E5B-CF586D0B83A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99" name="Rectangle 11">
          <a:extLst>
            <a:ext uri="{FF2B5EF4-FFF2-40B4-BE49-F238E27FC236}">
              <a16:creationId xmlns:a16="http://schemas.microsoft.com/office/drawing/2014/main" id="{D2749EA6-9950-4250-BBF0-4C68F221C7C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400" name="Rectangle 2399">
          <a:extLst>
            <a:ext uri="{FF2B5EF4-FFF2-40B4-BE49-F238E27FC236}">
              <a16:creationId xmlns:a16="http://schemas.microsoft.com/office/drawing/2014/main" id="{D2693C97-CD15-4BB4-8711-F967B86F511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401" name="Rectangle 11">
          <a:extLst>
            <a:ext uri="{FF2B5EF4-FFF2-40B4-BE49-F238E27FC236}">
              <a16:creationId xmlns:a16="http://schemas.microsoft.com/office/drawing/2014/main" id="{86778C19-31BE-4101-8F66-4324B66F895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02" name="Rectangle 2401">
          <a:extLst>
            <a:ext uri="{FF2B5EF4-FFF2-40B4-BE49-F238E27FC236}">
              <a16:creationId xmlns:a16="http://schemas.microsoft.com/office/drawing/2014/main" id="{6388DFBC-E961-4C3A-A770-566CE5FFEE1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03" name="Rectangle 11">
          <a:extLst>
            <a:ext uri="{FF2B5EF4-FFF2-40B4-BE49-F238E27FC236}">
              <a16:creationId xmlns:a16="http://schemas.microsoft.com/office/drawing/2014/main" id="{227E4FCD-E577-446F-8EC1-AD043D5465F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04" name="Rectangle 2403">
          <a:extLst>
            <a:ext uri="{FF2B5EF4-FFF2-40B4-BE49-F238E27FC236}">
              <a16:creationId xmlns:a16="http://schemas.microsoft.com/office/drawing/2014/main" id="{7A9DECD4-30DE-4268-BB37-1AA3B867BEC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05" name="Rectangle 11">
          <a:extLst>
            <a:ext uri="{FF2B5EF4-FFF2-40B4-BE49-F238E27FC236}">
              <a16:creationId xmlns:a16="http://schemas.microsoft.com/office/drawing/2014/main" id="{B351AAD7-7731-4604-AB7D-0955D0FF1CC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06" name="Rectangle 2405">
          <a:extLst>
            <a:ext uri="{FF2B5EF4-FFF2-40B4-BE49-F238E27FC236}">
              <a16:creationId xmlns:a16="http://schemas.microsoft.com/office/drawing/2014/main" id="{4CD792C2-20B4-4669-B50C-C459543E505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07" name="Rectangle 11">
          <a:extLst>
            <a:ext uri="{FF2B5EF4-FFF2-40B4-BE49-F238E27FC236}">
              <a16:creationId xmlns:a16="http://schemas.microsoft.com/office/drawing/2014/main" id="{C0F6E5FB-5C39-4940-85F5-7004B04633D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08" name="Rectangle 2407">
          <a:extLst>
            <a:ext uri="{FF2B5EF4-FFF2-40B4-BE49-F238E27FC236}">
              <a16:creationId xmlns:a16="http://schemas.microsoft.com/office/drawing/2014/main" id="{0DB6EC89-959E-4CB3-B767-483F9C640DD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09" name="Rectangle 2408">
          <a:extLst>
            <a:ext uri="{FF2B5EF4-FFF2-40B4-BE49-F238E27FC236}">
              <a16:creationId xmlns:a16="http://schemas.microsoft.com/office/drawing/2014/main" id="{B133CB67-13E6-4D31-AEB8-84CB222F0CE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10" name="Rectangle 2409">
          <a:extLst>
            <a:ext uri="{FF2B5EF4-FFF2-40B4-BE49-F238E27FC236}">
              <a16:creationId xmlns:a16="http://schemas.microsoft.com/office/drawing/2014/main" id="{3ECC4031-05F0-44A9-B267-70CAC1A4960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11" name="Rectangle 11">
          <a:extLst>
            <a:ext uri="{FF2B5EF4-FFF2-40B4-BE49-F238E27FC236}">
              <a16:creationId xmlns:a16="http://schemas.microsoft.com/office/drawing/2014/main" id="{0B2546D4-1B29-431B-B6BE-7C6A9E4B715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12" name="Rectangle 2411">
          <a:extLst>
            <a:ext uri="{FF2B5EF4-FFF2-40B4-BE49-F238E27FC236}">
              <a16:creationId xmlns:a16="http://schemas.microsoft.com/office/drawing/2014/main" id="{71BE4AED-443F-49E4-9036-A1F35CDC8FD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13" name="Rectangle 11">
          <a:extLst>
            <a:ext uri="{FF2B5EF4-FFF2-40B4-BE49-F238E27FC236}">
              <a16:creationId xmlns:a16="http://schemas.microsoft.com/office/drawing/2014/main" id="{5546C554-A1B2-4AA1-9AE7-EEEF1B56A38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14" name="Rectangle 2413">
          <a:extLst>
            <a:ext uri="{FF2B5EF4-FFF2-40B4-BE49-F238E27FC236}">
              <a16:creationId xmlns:a16="http://schemas.microsoft.com/office/drawing/2014/main" id="{20706669-12F6-4197-8E16-0935F59A297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15" name="Rectangle 11">
          <a:extLst>
            <a:ext uri="{FF2B5EF4-FFF2-40B4-BE49-F238E27FC236}">
              <a16:creationId xmlns:a16="http://schemas.microsoft.com/office/drawing/2014/main" id="{EF64D96A-8D11-4B8A-A1FB-D15844462EE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16" name="Rectangle 2415">
          <a:extLst>
            <a:ext uri="{FF2B5EF4-FFF2-40B4-BE49-F238E27FC236}">
              <a16:creationId xmlns:a16="http://schemas.microsoft.com/office/drawing/2014/main" id="{F6456DB3-9125-4085-82CD-2A95956275A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17" name="Rectangle 11">
          <a:extLst>
            <a:ext uri="{FF2B5EF4-FFF2-40B4-BE49-F238E27FC236}">
              <a16:creationId xmlns:a16="http://schemas.microsoft.com/office/drawing/2014/main" id="{B0B1CC6F-5631-468A-B57C-47E70F59C6F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18" name="Rectangle 2417">
          <a:extLst>
            <a:ext uri="{FF2B5EF4-FFF2-40B4-BE49-F238E27FC236}">
              <a16:creationId xmlns:a16="http://schemas.microsoft.com/office/drawing/2014/main" id="{56BAE073-3447-41F2-9B5D-0860FF902F8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19" name="Rectangle 11">
          <a:extLst>
            <a:ext uri="{FF2B5EF4-FFF2-40B4-BE49-F238E27FC236}">
              <a16:creationId xmlns:a16="http://schemas.microsoft.com/office/drawing/2014/main" id="{80C6E0A3-8F6B-4D9F-9CAA-11C63636615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20" name="Rectangle 2419">
          <a:extLst>
            <a:ext uri="{FF2B5EF4-FFF2-40B4-BE49-F238E27FC236}">
              <a16:creationId xmlns:a16="http://schemas.microsoft.com/office/drawing/2014/main" id="{C57FA03F-9D2D-46AD-91C6-A4402FD03F3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21" name="Rectangle 2420">
          <a:extLst>
            <a:ext uri="{FF2B5EF4-FFF2-40B4-BE49-F238E27FC236}">
              <a16:creationId xmlns:a16="http://schemas.microsoft.com/office/drawing/2014/main" id="{E0DE83B7-4E1F-45FD-985C-3A4A9F3F1D2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22" name="Rectangle 2421">
          <a:extLst>
            <a:ext uri="{FF2B5EF4-FFF2-40B4-BE49-F238E27FC236}">
              <a16:creationId xmlns:a16="http://schemas.microsoft.com/office/drawing/2014/main" id="{5FEF101C-1A61-41E0-A106-29882E5374B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23" name="Rectangle 11">
          <a:extLst>
            <a:ext uri="{FF2B5EF4-FFF2-40B4-BE49-F238E27FC236}">
              <a16:creationId xmlns:a16="http://schemas.microsoft.com/office/drawing/2014/main" id="{4D901397-781B-498B-BEDB-4EF8DF17793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24" name="Rectangle 2423">
          <a:extLst>
            <a:ext uri="{FF2B5EF4-FFF2-40B4-BE49-F238E27FC236}">
              <a16:creationId xmlns:a16="http://schemas.microsoft.com/office/drawing/2014/main" id="{093E9E77-4486-4C7A-B377-2DEBE6644FE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25" name="Rectangle 11">
          <a:extLst>
            <a:ext uri="{FF2B5EF4-FFF2-40B4-BE49-F238E27FC236}">
              <a16:creationId xmlns:a16="http://schemas.microsoft.com/office/drawing/2014/main" id="{6EACB4F9-B13A-427D-941E-395DAC8E55E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26" name="Rectangle 2425">
          <a:extLst>
            <a:ext uri="{FF2B5EF4-FFF2-40B4-BE49-F238E27FC236}">
              <a16:creationId xmlns:a16="http://schemas.microsoft.com/office/drawing/2014/main" id="{0B7CCF78-48A9-4786-A058-BA4D923B3D8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27" name="Rectangle 11">
          <a:extLst>
            <a:ext uri="{FF2B5EF4-FFF2-40B4-BE49-F238E27FC236}">
              <a16:creationId xmlns:a16="http://schemas.microsoft.com/office/drawing/2014/main" id="{F42F3DDC-3011-46FC-A00B-5749A874EA5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28" name="Rectangle 2427">
          <a:extLst>
            <a:ext uri="{FF2B5EF4-FFF2-40B4-BE49-F238E27FC236}">
              <a16:creationId xmlns:a16="http://schemas.microsoft.com/office/drawing/2014/main" id="{ADFCE09F-2EA2-4830-81FE-5DB38AB1A16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29" name="Rectangle 11">
          <a:extLst>
            <a:ext uri="{FF2B5EF4-FFF2-40B4-BE49-F238E27FC236}">
              <a16:creationId xmlns:a16="http://schemas.microsoft.com/office/drawing/2014/main" id="{F8AFFC55-B45F-4FBE-859F-977CC5D2E7C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30" name="Rectangle 2429">
          <a:extLst>
            <a:ext uri="{FF2B5EF4-FFF2-40B4-BE49-F238E27FC236}">
              <a16:creationId xmlns:a16="http://schemas.microsoft.com/office/drawing/2014/main" id="{CC61236C-02E5-490F-955D-E40D0A2BAB4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31" name="Rectangle 11">
          <a:extLst>
            <a:ext uri="{FF2B5EF4-FFF2-40B4-BE49-F238E27FC236}">
              <a16:creationId xmlns:a16="http://schemas.microsoft.com/office/drawing/2014/main" id="{265EB49E-D01A-445B-8039-D1606D2F681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32" name="Rectangle 2431">
          <a:extLst>
            <a:ext uri="{FF2B5EF4-FFF2-40B4-BE49-F238E27FC236}">
              <a16:creationId xmlns:a16="http://schemas.microsoft.com/office/drawing/2014/main" id="{8260F0B3-3DC2-4A42-87B3-59E6B976EA8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33" name="Rectangle 2432">
          <a:extLst>
            <a:ext uri="{FF2B5EF4-FFF2-40B4-BE49-F238E27FC236}">
              <a16:creationId xmlns:a16="http://schemas.microsoft.com/office/drawing/2014/main" id="{3E5E3BA2-CFBE-4C38-A1B5-0288E89B9F9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34" name="Rectangle 2433">
          <a:extLst>
            <a:ext uri="{FF2B5EF4-FFF2-40B4-BE49-F238E27FC236}">
              <a16:creationId xmlns:a16="http://schemas.microsoft.com/office/drawing/2014/main" id="{DF5D8A2C-7A7A-452B-A0CB-4F162F94EEC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35" name="Rectangle 11">
          <a:extLst>
            <a:ext uri="{FF2B5EF4-FFF2-40B4-BE49-F238E27FC236}">
              <a16:creationId xmlns:a16="http://schemas.microsoft.com/office/drawing/2014/main" id="{6BBEF901-432F-4948-B64C-1EE122A58EA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36" name="Rectangle 2435">
          <a:extLst>
            <a:ext uri="{FF2B5EF4-FFF2-40B4-BE49-F238E27FC236}">
              <a16:creationId xmlns:a16="http://schemas.microsoft.com/office/drawing/2014/main" id="{E2E74E70-AFA1-4AEE-AAD3-91F72473740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37" name="Rectangle 11">
          <a:extLst>
            <a:ext uri="{FF2B5EF4-FFF2-40B4-BE49-F238E27FC236}">
              <a16:creationId xmlns:a16="http://schemas.microsoft.com/office/drawing/2014/main" id="{C8A39F55-ADF4-4CB8-8C22-4430C82C640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38" name="Rectangle 2437">
          <a:extLst>
            <a:ext uri="{FF2B5EF4-FFF2-40B4-BE49-F238E27FC236}">
              <a16:creationId xmlns:a16="http://schemas.microsoft.com/office/drawing/2014/main" id="{A9041195-BB5C-479A-A860-BB2D72C6F73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39" name="Rectangle 11">
          <a:extLst>
            <a:ext uri="{FF2B5EF4-FFF2-40B4-BE49-F238E27FC236}">
              <a16:creationId xmlns:a16="http://schemas.microsoft.com/office/drawing/2014/main" id="{586B7EAB-AB09-4241-BC93-035BFE0969B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40" name="Rectangle 2439">
          <a:extLst>
            <a:ext uri="{FF2B5EF4-FFF2-40B4-BE49-F238E27FC236}">
              <a16:creationId xmlns:a16="http://schemas.microsoft.com/office/drawing/2014/main" id="{404BEBA7-F836-4EF4-805D-20377FE57EE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41" name="Rectangle 11">
          <a:extLst>
            <a:ext uri="{FF2B5EF4-FFF2-40B4-BE49-F238E27FC236}">
              <a16:creationId xmlns:a16="http://schemas.microsoft.com/office/drawing/2014/main" id="{6898EF71-2935-4AFE-B879-7D691204E80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42" name="Rectangle 2441">
          <a:extLst>
            <a:ext uri="{FF2B5EF4-FFF2-40B4-BE49-F238E27FC236}">
              <a16:creationId xmlns:a16="http://schemas.microsoft.com/office/drawing/2014/main" id="{29D4DA30-92FA-4F02-B793-A8D319E5DA0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43" name="Rectangle 11">
          <a:extLst>
            <a:ext uri="{FF2B5EF4-FFF2-40B4-BE49-F238E27FC236}">
              <a16:creationId xmlns:a16="http://schemas.microsoft.com/office/drawing/2014/main" id="{6BE45F54-F23A-4D2A-A49A-7129303A748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44" name="Rectangle 2443">
          <a:extLst>
            <a:ext uri="{FF2B5EF4-FFF2-40B4-BE49-F238E27FC236}">
              <a16:creationId xmlns:a16="http://schemas.microsoft.com/office/drawing/2014/main" id="{06C4AF76-4B23-4E6E-B3DA-0B507D83889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45" name="Rectangle 2444">
          <a:extLst>
            <a:ext uri="{FF2B5EF4-FFF2-40B4-BE49-F238E27FC236}">
              <a16:creationId xmlns:a16="http://schemas.microsoft.com/office/drawing/2014/main" id="{AB140E71-2DD1-439A-8B9F-BA042A029A4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46" name="Rectangle 2445">
          <a:extLst>
            <a:ext uri="{FF2B5EF4-FFF2-40B4-BE49-F238E27FC236}">
              <a16:creationId xmlns:a16="http://schemas.microsoft.com/office/drawing/2014/main" id="{2F1D702E-9F56-4A70-B1DF-936449B2D2D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47" name="Rectangle 11">
          <a:extLst>
            <a:ext uri="{FF2B5EF4-FFF2-40B4-BE49-F238E27FC236}">
              <a16:creationId xmlns:a16="http://schemas.microsoft.com/office/drawing/2014/main" id="{65589AD6-CA00-4D1A-B04C-BD0D0087F46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48" name="Rectangle 2447">
          <a:extLst>
            <a:ext uri="{FF2B5EF4-FFF2-40B4-BE49-F238E27FC236}">
              <a16:creationId xmlns:a16="http://schemas.microsoft.com/office/drawing/2014/main" id="{7B94A559-EC25-48EA-8A25-211E9BDE743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49" name="Rectangle 11">
          <a:extLst>
            <a:ext uri="{FF2B5EF4-FFF2-40B4-BE49-F238E27FC236}">
              <a16:creationId xmlns:a16="http://schemas.microsoft.com/office/drawing/2014/main" id="{1D2F82D8-3B22-4720-8B92-47540838671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50" name="Rectangle 2449">
          <a:extLst>
            <a:ext uri="{FF2B5EF4-FFF2-40B4-BE49-F238E27FC236}">
              <a16:creationId xmlns:a16="http://schemas.microsoft.com/office/drawing/2014/main" id="{87D30E88-FB7D-4BB0-8072-88740513FF8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51" name="Rectangle 11">
          <a:extLst>
            <a:ext uri="{FF2B5EF4-FFF2-40B4-BE49-F238E27FC236}">
              <a16:creationId xmlns:a16="http://schemas.microsoft.com/office/drawing/2014/main" id="{754D5689-9CAD-4257-90A2-6942116D000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52" name="Rectangle 2451">
          <a:extLst>
            <a:ext uri="{FF2B5EF4-FFF2-40B4-BE49-F238E27FC236}">
              <a16:creationId xmlns:a16="http://schemas.microsoft.com/office/drawing/2014/main" id="{C788B98F-881C-445F-9C66-9D9A969B588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53" name="Rectangle 11">
          <a:extLst>
            <a:ext uri="{FF2B5EF4-FFF2-40B4-BE49-F238E27FC236}">
              <a16:creationId xmlns:a16="http://schemas.microsoft.com/office/drawing/2014/main" id="{9C368AA5-9D2C-4714-8BC2-F1DBFE9F3FC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54" name="Rectangle 2453">
          <a:extLst>
            <a:ext uri="{FF2B5EF4-FFF2-40B4-BE49-F238E27FC236}">
              <a16:creationId xmlns:a16="http://schemas.microsoft.com/office/drawing/2014/main" id="{DEE03F7D-741E-45A5-8BCD-EA4F572486A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55" name="Rectangle 11">
          <a:extLst>
            <a:ext uri="{FF2B5EF4-FFF2-40B4-BE49-F238E27FC236}">
              <a16:creationId xmlns:a16="http://schemas.microsoft.com/office/drawing/2014/main" id="{F7FF71EF-04F7-49CB-994E-FD598CD4A67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56" name="Rectangle 2455">
          <a:extLst>
            <a:ext uri="{FF2B5EF4-FFF2-40B4-BE49-F238E27FC236}">
              <a16:creationId xmlns:a16="http://schemas.microsoft.com/office/drawing/2014/main" id="{09B7D253-EC04-44D7-A101-8DF3CFE71B9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57" name="Rectangle 2456">
          <a:extLst>
            <a:ext uri="{FF2B5EF4-FFF2-40B4-BE49-F238E27FC236}">
              <a16:creationId xmlns:a16="http://schemas.microsoft.com/office/drawing/2014/main" id="{354EA011-C8FA-4309-A67B-661DACBEC43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58" name="Rectangle 2457">
          <a:extLst>
            <a:ext uri="{FF2B5EF4-FFF2-40B4-BE49-F238E27FC236}">
              <a16:creationId xmlns:a16="http://schemas.microsoft.com/office/drawing/2014/main" id="{CC9A76D7-1695-4359-92FA-685CD90499F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59" name="Rectangle 11">
          <a:extLst>
            <a:ext uri="{FF2B5EF4-FFF2-40B4-BE49-F238E27FC236}">
              <a16:creationId xmlns:a16="http://schemas.microsoft.com/office/drawing/2014/main" id="{E3FFA651-CBAA-4704-99FC-F0675A6A9EC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60" name="Rectangle 2459">
          <a:extLst>
            <a:ext uri="{FF2B5EF4-FFF2-40B4-BE49-F238E27FC236}">
              <a16:creationId xmlns:a16="http://schemas.microsoft.com/office/drawing/2014/main" id="{C2759EE2-F083-4C5C-B551-8C9A8B21C36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61" name="Rectangle 11">
          <a:extLst>
            <a:ext uri="{FF2B5EF4-FFF2-40B4-BE49-F238E27FC236}">
              <a16:creationId xmlns:a16="http://schemas.microsoft.com/office/drawing/2014/main" id="{E1857A01-368D-44F8-A359-0AD73F8D39F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62" name="Rectangle 2461">
          <a:extLst>
            <a:ext uri="{FF2B5EF4-FFF2-40B4-BE49-F238E27FC236}">
              <a16:creationId xmlns:a16="http://schemas.microsoft.com/office/drawing/2014/main" id="{AFD1E643-467E-4FE0-955D-420E263BEC3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63" name="Rectangle 11">
          <a:extLst>
            <a:ext uri="{FF2B5EF4-FFF2-40B4-BE49-F238E27FC236}">
              <a16:creationId xmlns:a16="http://schemas.microsoft.com/office/drawing/2014/main" id="{9F4C1CC0-8B6E-4046-809C-362A4C5FF77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64" name="Rectangle 2463">
          <a:extLst>
            <a:ext uri="{FF2B5EF4-FFF2-40B4-BE49-F238E27FC236}">
              <a16:creationId xmlns:a16="http://schemas.microsoft.com/office/drawing/2014/main" id="{2E423C6B-BB44-4B91-8D30-223FE3DFA4D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65" name="Rectangle 11">
          <a:extLst>
            <a:ext uri="{FF2B5EF4-FFF2-40B4-BE49-F238E27FC236}">
              <a16:creationId xmlns:a16="http://schemas.microsoft.com/office/drawing/2014/main" id="{6365DF00-FA4D-4910-A59E-AA7258D634F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66" name="Rectangle 2465">
          <a:extLst>
            <a:ext uri="{FF2B5EF4-FFF2-40B4-BE49-F238E27FC236}">
              <a16:creationId xmlns:a16="http://schemas.microsoft.com/office/drawing/2014/main" id="{3762FB05-6A17-4B68-AE72-EB86E4A8F78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67" name="Rectangle 11">
          <a:extLst>
            <a:ext uri="{FF2B5EF4-FFF2-40B4-BE49-F238E27FC236}">
              <a16:creationId xmlns:a16="http://schemas.microsoft.com/office/drawing/2014/main" id="{E161CCDB-C9EE-4280-9BF8-CEA0CF17019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68" name="Rectangle 2467">
          <a:extLst>
            <a:ext uri="{FF2B5EF4-FFF2-40B4-BE49-F238E27FC236}">
              <a16:creationId xmlns:a16="http://schemas.microsoft.com/office/drawing/2014/main" id="{7977875A-073F-4D5D-A468-E95137ABC26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69" name="Rectangle 2468">
          <a:extLst>
            <a:ext uri="{FF2B5EF4-FFF2-40B4-BE49-F238E27FC236}">
              <a16:creationId xmlns:a16="http://schemas.microsoft.com/office/drawing/2014/main" id="{A9ED9E9A-1350-4C75-AEC9-F88C59B1D46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70" name="Rectangle 2469">
          <a:extLst>
            <a:ext uri="{FF2B5EF4-FFF2-40B4-BE49-F238E27FC236}">
              <a16:creationId xmlns:a16="http://schemas.microsoft.com/office/drawing/2014/main" id="{ADAEF32E-7AFA-481D-ABD2-4AAC2B8D0D4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71" name="Rectangle 11">
          <a:extLst>
            <a:ext uri="{FF2B5EF4-FFF2-40B4-BE49-F238E27FC236}">
              <a16:creationId xmlns:a16="http://schemas.microsoft.com/office/drawing/2014/main" id="{6C84BF9E-FCB5-421C-B45F-DE878C6756A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72" name="Rectangle 2471">
          <a:extLst>
            <a:ext uri="{FF2B5EF4-FFF2-40B4-BE49-F238E27FC236}">
              <a16:creationId xmlns:a16="http://schemas.microsoft.com/office/drawing/2014/main" id="{E86E1907-8844-4A26-B5D3-C992C2638F1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73" name="Rectangle 11">
          <a:extLst>
            <a:ext uri="{FF2B5EF4-FFF2-40B4-BE49-F238E27FC236}">
              <a16:creationId xmlns:a16="http://schemas.microsoft.com/office/drawing/2014/main" id="{77711570-B382-4CF8-87B3-9D371EB6A86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74" name="Rectangle 2473">
          <a:extLst>
            <a:ext uri="{FF2B5EF4-FFF2-40B4-BE49-F238E27FC236}">
              <a16:creationId xmlns:a16="http://schemas.microsoft.com/office/drawing/2014/main" id="{24F2434F-3511-46E1-BC23-CA898099A24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75" name="Rectangle 11">
          <a:extLst>
            <a:ext uri="{FF2B5EF4-FFF2-40B4-BE49-F238E27FC236}">
              <a16:creationId xmlns:a16="http://schemas.microsoft.com/office/drawing/2014/main" id="{58DFEFF2-609C-4775-B87C-AA6F25FA710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76" name="Rectangle 2475">
          <a:extLst>
            <a:ext uri="{FF2B5EF4-FFF2-40B4-BE49-F238E27FC236}">
              <a16:creationId xmlns:a16="http://schemas.microsoft.com/office/drawing/2014/main" id="{2D4A4BB4-92C5-42F6-AF0F-DC3E23615D5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77" name="Rectangle 11">
          <a:extLst>
            <a:ext uri="{FF2B5EF4-FFF2-40B4-BE49-F238E27FC236}">
              <a16:creationId xmlns:a16="http://schemas.microsoft.com/office/drawing/2014/main" id="{B1430871-70BB-4AFA-A38A-4B6BDCD35CD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78" name="Rectangle 2477">
          <a:extLst>
            <a:ext uri="{FF2B5EF4-FFF2-40B4-BE49-F238E27FC236}">
              <a16:creationId xmlns:a16="http://schemas.microsoft.com/office/drawing/2014/main" id="{9AF930D2-3CF9-4064-BC6B-C3860D48B20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79" name="Rectangle 11">
          <a:extLst>
            <a:ext uri="{FF2B5EF4-FFF2-40B4-BE49-F238E27FC236}">
              <a16:creationId xmlns:a16="http://schemas.microsoft.com/office/drawing/2014/main" id="{8FDD3715-3411-4283-8229-7C6522115BB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80" name="Rectangle 2479">
          <a:extLst>
            <a:ext uri="{FF2B5EF4-FFF2-40B4-BE49-F238E27FC236}">
              <a16:creationId xmlns:a16="http://schemas.microsoft.com/office/drawing/2014/main" id="{ADF6BCD6-069A-4DD5-952A-5F8815AC997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81" name="Rectangle 2480">
          <a:extLst>
            <a:ext uri="{FF2B5EF4-FFF2-40B4-BE49-F238E27FC236}">
              <a16:creationId xmlns:a16="http://schemas.microsoft.com/office/drawing/2014/main" id="{2DC69397-DB6B-41BE-81BD-E766C38BDB6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82" name="Rectangle 2481">
          <a:extLst>
            <a:ext uri="{FF2B5EF4-FFF2-40B4-BE49-F238E27FC236}">
              <a16:creationId xmlns:a16="http://schemas.microsoft.com/office/drawing/2014/main" id="{72BD466C-512C-4FFB-96CA-2867E61273F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83" name="Rectangle 11">
          <a:extLst>
            <a:ext uri="{FF2B5EF4-FFF2-40B4-BE49-F238E27FC236}">
              <a16:creationId xmlns:a16="http://schemas.microsoft.com/office/drawing/2014/main" id="{504C7970-D585-45F8-AAE2-A7B76DAC1DD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84" name="Rectangle 2483">
          <a:extLst>
            <a:ext uri="{FF2B5EF4-FFF2-40B4-BE49-F238E27FC236}">
              <a16:creationId xmlns:a16="http://schemas.microsoft.com/office/drawing/2014/main" id="{ED4EA70F-9C05-4244-AC9C-C4ED35DFBA6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85" name="Rectangle 11">
          <a:extLst>
            <a:ext uri="{FF2B5EF4-FFF2-40B4-BE49-F238E27FC236}">
              <a16:creationId xmlns:a16="http://schemas.microsoft.com/office/drawing/2014/main" id="{A8837FD0-0961-43AC-AA67-B9FE1246207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86" name="Rectangle 2485">
          <a:extLst>
            <a:ext uri="{FF2B5EF4-FFF2-40B4-BE49-F238E27FC236}">
              <a16:creationId xmlns:a16="http://schemas.microsoft.com/office/drawing/2014/main" id="{50DFBA8B-8477-4E07-A730-8729BB2C2CA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87" name="Rectangle 11">
          <a:extLst>
            <a:ext uri="{FF2B5EF4-FFF2-40B4-BE49-F238E27FC236}">
              <a16:creationId xmlns:a16="http://schemas.microsoft.com/office/drawing/2014/main" id="{BD3DD583-24AA-47F4-88B7-1EDA3903A15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88" name="Rectangle 2487">
          <a:extLst>
            <a:ext uri="{FF2B5EF4-FFF2-40B4-BE49-F238E27FC236}">
              <a16:creationId xmlns:a16="http://schemas.microsoft.com/office/drawing/2014/main" id="{E1CDA41E-71B2-4DED-B9FE-2B799139E0A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89" name="Rectangle 11">
          <a:extLst>
            <a:ext uri="{FF2B5EF4-FFF2-40B4-BE49-F238E27FC236}">
              <a16:creationId xmlns:a16="http://schemas.microsoft.com/office/drawing/2014/main" id="{A2A0EFF7-D47A-453D-8407-3E1E0854E45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90" name="Rectangle 2489">
          <a:extLst>
            <a:ext uri="{FF2B5EF4-FFF2-40B4-BE49-F238E27FC236}">
              <a16:creationId xmlns:a16="http://schemas.microsoft.com/office/drawing/2014/main" id="{6FF6D7DE-4D85-4C2D-BFC4-89B2ECA6A17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91" name="Rectangle 11">
          <a:extLst>
            <a:ext uri="{FF2B5EF4-FFF2-40B4-BE49-F238E27FC236}">
              <a16:creationId xmlns:a16="http://schemas.microsoft.com/office/drawing/2014/main" id="{2315BC4B-D61C-4625-874C-3898DDA68C6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92" name="Rectangle 2491">
          <a:extLst>
            <a:ext uri="{FF2B5EF4-FFF2-40B4-BE49-F238E27FC236}">
              <a16:creationId xmlns:a16="http://schemas.microsoft.com/office/drawing/2014/main" id="{4D9ECBED-7D05-426F-BD74-14E6A8714A2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93" name="Rectangle 2492">
          <a:extLst>
            <a:ext uri="{FF2B5EF4-FFF2-40B4-BE49-F238E27FC236}">
              <a16:creationId xmlns:a16="http://schemas.microsoft.com/office/drawing/2014/main" id="{6C30E309-B81A-439A-BA6C-B4DF113674A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94" name="Rectangle 2493">
          <a:extLst>
            <a:ext uri="{FF2B5EF4-FFF2-40B4-BE49-F238E27FC236}">
              <a16:creationId xmlns:a16="http://schemas.microsoft.com/office/drawing/2014/main" id="{E447DDCA-02A4-4243-8C1B-E9C6FF4365B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95" name="Rectangle 11">
          <a:extLst>
            <a:ext uri="{FF2B5EF4-FFF2-40B4-BE49-F238E27FC236}">
              <a16:creationId xmlns:a16="http://schemas.microsoft.com/office/drawing/2014/main" id="{DC3AAD86-E62D-4834-8527-8D9225927A3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96" name="Rectangle 2495">
          <a:extLst>
            <a:ext uri="{FF2B5EF4-FFF2-40B4-BE49-F238E27FC236}">
              <a16:creationId xmlns:a16="http://schemas.microsoft.com/office/drawing/2014/main" id="{70DE986F-435C-47BF-8A42-A52D8F646A3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97" name="Rectangle 11">
          <a:extLst>
            <a:ext uri="{FF2B5EF4-FFF2-40B4-BE49-F238E27FC236}">
              <a16:creationId xmlns:a16="http://schemas.microsoft.com/office/drawing/2014/main" id="{EDB48D54-7C3A-4B55-A744-063CB5CA419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98" name="Rectangle 2497">
          <a:extLst>
            <a:ext uri="{FF2B5EF4-FFF2-40B4-BE49-F238E27FC236}">
              <a16:creationId xmlns:a16="http://schemas.microsoft.com/office/drawing/2014/main" id="{DD05E567-293D-4BCD-BF7E-C6F5EC12EFD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99" name="Rectangle 11">
          <a:extLst>
            <a:ext uri="{FF2B5EF4-FFF2-40B4-BE49-F238E27FC236}">
              <a16:creationId xmlns:a16="http://schemas.microsoft.com/office/drawing/2014/main" id="{007697B5-20FB-41A6-AF01-4CA69317005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00" name="Rectangle 2499">
          <a:extLst>
            <a:ext uri="{FF2B5EF4-FFF2-40B4-BE49-F238E27FC236}">
              <a16:creationId xmlns:a16="http://schemas.microsoft.com/office/drawing/2014/main" id="{7EA7B357-6BCC-416D-B006-2A1209937A9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01" name="Rectangle 11">
          <a:extLst>
            <a:ext uri="{FF2B5EF4-FFF2-40B4-BE49-F238E27FC236}">
              <a16:creationId xmlns:a16="http://schemas.microsoft.com/office/drawing/2014/main" id="{C0283F59-B4DF-461C-939C-19B2A89D248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02" name="Rectangle 2501">
          <a:extLst>
            <a:ext uri="{FF2B5EF4-FFF2-40B4-BE49-F238E27FC236}">
              <a16:creationId xmlns:a16="http://schemas.microsoft.com/office/drawing/2014/main" id="{35EBCDE9-BF0E-4F4D-B96F-251D28DECD2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03" name="Rectangle 11">
          <a:extLst>
            <a:ext uri="{FF2B5EF4-FFF2-40B4-BE49-F238E27FC236}">
              <a16:creationId xmlns:a16="http://schemas.microsoft.com/office/drawing/2014/main" id="{771BE160-7DA5-4F2E-9A20-69A60C40805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04" name="Rectangle 2503">
          <a:extLst>
            <a:ext uri="{FF2B5EF4-FFF2-40B4-BE49-F238E27FC236}">
              <a16:creationId xmlns:a16="http://schemas.microsoft.com/office/drawing/2014/main" id="{9F8AA469-E69F-405E-8116-5FA8D5030CF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05" name="Rectangle 2504">
          <a:extLst>
            <a:ext uri="{FF2B5EF4-FFF2-40B4-BE49-F238E27FC236}">
              <a16:creationId xmlns:a16="http://schemas.microsoft.com/office/drawing/2014/main" id="{BCAEBFE7-0D75-4365-8307-C3706A42BB6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06" name="Rectangle 2505">
          <a:extLst>
            <a:ext uri="{FF2B5EF4-FFF2-40B4-BE49-F238E27FC236}">
              <a16:creationId xmlns:a16="http://schemas.microsoft.com/office/drawing/2014/main" id="{76B8935B-5005-4C73-87EC-D1068388D86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07" name="Rectangle 11">
          <a:extLst>
            <a:ext uri="{FF2B5EF4-FFF2-40B4-BE49-F238E27FC236}">
              <a16:creationId xmlns:a16="http://schemas.microsoft.com/office/drawing/2014/main" id="{D2525085-EDA7-4F68-9BFB-69EAF883AB3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08" name="Rectangle 2507">
          <a:extLst>
            <a:ext uri="{FF2B5EF4-FFF2-40B4-BE49-F238E27FC236}">
              <a16:creationId xmlns:a16="http://schemas.microsoft.com/office/drawing/2014/main" id="{48BB1DFF-F948-44A8-9BC4-90ED98F3844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09" name="Rectangle 11">
          <a:extLst>
            <a:ext uri="{FF2B5EF4-FFF2-40B4-BE49-F238E27FC236}">
              <a16:creationId xmlns:a16="http://schemas.microsoft.com/office/drawing/2014/main" id="{3159ADDE-0BE7-4DA4-8B3E-5216DCC6EEE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10" name="Rectangle 2509">
          <a:extLst>
            <a:ext uri="{FF2B5EF4-FFF2-40B4-BE49-F238E27FC236}">
              <a16:creationId xmlns:a16="http://schemas.microsoft.com/office/drawing/2014/main" id="{3824B066-3D09-4400-818F-CDE9C180DCA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11" name="Rectangle 11">
          <a:extLst>
            <a:ext uri="{FF2B5EF4-FFF2-40B4-BE49-F238E27FC236}">
              <a16:creationId xmlns:a16="http://schemas.microsoft.com/office/drawing/2014/main" id="{429437B4-3920-4C0E-AEF4-115FC7FF123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12" name="Rectangle 2511">
          <a:extLst>
            <a:ext uri="{FF2B5EF4-FFF2-40B4-BE49-F238E27FC236}">
              <a16:creationId xmlns:a16="http://schemas.microsoft.com/office/drawing/2014/main" id="{8461527A-D460-4FC5-82A7-E19D04F7A07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13" name="Rectangle 11">
          <a:extLst>
            <a:ext uri="{FF2B5EF4-FFF2-40B4-BE49-F238E27FC236}">
              <a16:creationId xmlns:a16="http://schemas.microsoft.com/office/drawing/2014/main" id="{AAEDF0B0-D79A-401D-B2E6-2F75C4FA961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14" name="Rectangle 2513">
          <a:extLst>
            <a:ext uri="{FF2B5EF4-FFF2-40B4-BE49-F238E27FC236}">
              <a16:creationId xmlns:a16="http://schemas.microsoft.com/office/drawing/2014/main" id="{606A01A9-6700-4B99-91A2-F6D01E4D629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15" name="Rectangle 11">
          <a:extLst>
            <a:ext uri="{FF2B5EF4-FFF2-40B4-BE49-F238E27FC236}">
              <a16:creationId xmlns:a16="http://schemas.microsoft.com/office/drawing/2014/main" id="{B6B7F065-3316-4D24-B399-6509CF7DADC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16" name="Rectangle 2515">
          <a:extLst>
            <a:ext uri="{FF2B5EF4-FFF2-40B4-BE49-F238E27FC236}">
              <a16:creationId xmlns:a16="http://schemas.microsoft.com/office/drawing/2014/main" id="{6A3410A2-A39C-4BD2-A379-D903BB527C9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17" name="Rectangle 2516">
          <a:extLst>
            <a:ext uri="{FF2B5EF4-FFF2-40B4-BE49-F238E27FC236}">
              <a16:creationId xmlns:a16="http://schemas.microsoft.com/office/drawing/2014/main" id="{76A85B6F-5877-4F37-86A5-B7364DC749F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18" name="Rectangle 2517">
          <a:extLst>
            <a:ext uri="{FF2B5EF4-FFF2-40B4-BE49-F238E27FC236}">
              <a16:creationId xmlns:a16="http://schemas.microsoft.com/office/drawing/2014/main" id="{87BCE6C7-1682-4553-B303-4DF06DE9CAE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19" name="Rectangle 11">
          <a:extLst>
            <a:ext uri="{FF2B5EF4-FFF2-40B4-BE49-F238E27FC236}">
              <a16:creationId xmlns:a16="http://schemas.microsoft.com/office/drawing/2014/main" id="{59ADC0CA-E369-4B80-827E-259F1AEC314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20" name="Rectangle 2519">
          <a:extLst>
            <a:ext uri="{FF2B5EF4-FFF2-40B4-BE49-F238E27FC236}">
              <a16:creationId xmlns:a16="http://schemas.microsoft.com/office/drawing/2014/main" id="{D77CBB33-7B49-42C4-8162-23370EBB40A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21" name="Rectangle 11">
          <a:extLst>
            <a:ext uri="{FF2B5EF4-FFF2-40B4-BE49-F238E27FC236}">
              <a16:creationId xmlns:a16="http://schemas.microsoft.com/office/drawing/2014/main" id="{A9E73E1A-1BFE-404F-B688-902731D852F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22" name="Rectangle 2521">
          <a:extLst>
            <a:ext uri="{FF2B5EF4-FFF2-40B4-BE49-F238E27FC236}">
              <a16:creationId xmlns:a16="http://schemas.microsoft.com/office/drawing/2014/main" id="{35EA8F7E-FDA8-48A8-8669-53098B8D70C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23" name="Rectangle 11">
          <a:extLst>
            <a:ext uri="{FF2B5EF4-FFF2-40B4-BE49-F238E27FC236}">
              <a16:creationId xmlns:a16="http://schemas.microsoft.com/office/drawing/2014/main" id="{72D22E0A-C0E6-494F-B619-FBACC6BE483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24" name="Rectangle 2523">
          <a:extLst>
            <a:ext uri="{FF2B5EF4-FFF2-40B4-BE49-F238E27FC236}">
              <a16:creationId xmlns:a16="http://schemas.microsoft.com/office/drawing/2014/main" id="{65F1DFAB-AC74-450A-876D-AD1D42564FB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25" name="Rectangle 11">
          <a:extLst>
            <a:ext uri="{FF2B5EF4-FFF2-40B4-BE49-F238E27FC236}">
              <a16:creationId xmlns:a16="http://schemas.microsoft.com/office/drawing/2014/main" id="{51F437EE-B62D-4537-90FD-D68F307A2CD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26" name="Rectangle 2525">
          <a:extLst>
            <a:ext uri="{FF2B5EF4-FFF2-40B4-BE49-F238E27FC236}">
              <a16:creationId xmlns:a16="http://schemas.microsoft.com/office/drawing/2014/main" id="{94FF4AB6-D9FA-4225-B268-2E681F1B4CD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27" name="Rectangle 11">
          <a:extLst>
            <a:ext uri="{FF2B5EF4-FFF2-40B4-BE49-F238E27FC236}">
              <a16:creationId xmlns:a16="http://schemas.microsoft.com/office/drawing/2014/main" id="{91E8B61F-520F-4EF6-86F2-CC87B1CF99C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28" name="Rectangle 2527">
          <a:extLst>
            <a:ext uri="{FF2B5EF4-FFF2-40B4-BE49-F238E27FC236}">
              <a16:creationId xmlns:a16="http://schemas.microsoft.com/office/drawing/2014/main" id="{4077A130-F6DC-4EF1-924A-29C48F05A86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29" name="Rectangle 2528">
          <a:extLst>
            <a:ext uri="{FF2B5EF4-FFF2-40B4-BE49-F238E27FC236}">
              <a16:creationId xmlns:a16="http://schemas.microsoft.com/office/drawing/2014/main" id="{45422591-FAC7-4CC6-9050-E014F813B04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30" name="Rectangle 2529">
          <a:extLst>
            <a:ext uri="{FF2B5EF4-FFF2-40B4-BE49-F238E27FC236}">
              <a16:creationId xmlns:a16="http://schemas.microsoft.com/office/drawing/2014/main" id="{F3CA2792-8796-42C6-A365-D5A994DF3A4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31" name="Rectangle 11">
          <a:extLst>
            <a:ext uri="{FF2B5EF4-FFF2-40B4-BE49-F238E27FC236}">
              <a16:creationId xmlns:a16="http://schemas.microsoft.com/office/drawing/2014/main" id="{488BF086-53F0-4C47-9038-D940D63CA9D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32" name="Rectangle 2531">
          <a:extLst>
            <a:ext uri="{FF2B5EF4-FFF2-40B4-BE49-F238E27FC236}">
              <a16:creationId xmlns:a16="http://schemas.microsoft.com/office/drawing/2014/main" id="{923D9FAB-3A32-46E3-9F1D-A50B5BA89C0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33" name="Rectangle 11">
          <a:extLst>
            <a:ext uri="{FF2B5EF4-FFF2-40B4-BE49-F238E27FC236}">
              <a16:creationId xmlns:a16="http://schemas.microsoft.com/office/drawing/2014/main" id="{0258DB75-C202-4CBF-8FEC-621D21FDF26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34" name="Rectangle 2533">
          <a:extLst>
            <a:ext uri="{FF2B5EF4-FFF2-40B4-BE49-F238E27FC236}">
              <a16:creationId xmlns:a16="http://schemas.microsoft.com/office/drawing/2014/main" id="{9CCDBC4E-9B04-4720-BF10-06DD2B1DC36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35" name="Rectangle 11">
          <a:extLst>
            <a:ext uri="{FF2B5EF4-FFF2-40B4-BE49-F238E27FC236}">
              <a16:creationId xmlns:a16="http://schemas.microsoft.com/office/drawing/2014/main" id="{6F66994D-342B-46DE-BE3E-627A87D1CAF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36" name="Rectangle 2535">
          <a:extLst>
            <a:ext uri="{FF2B5EF4-FFF2-40B4-BE49-F238E27FC236}">
              <a16:creationId xmlns:a16="http://schemas.microsoft.com/office/drawing/2014/main" id="{0BB25AAF-1904-4288-AF30-C3C9ADAA48D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37" name="Rectangle 11">
          <a:extLst>
            <a:ext uri="{FF2B5EF4-FFF2-40B4-BE49-F238E27FC236}">
              <a16:creationId xmlns:a16="http://schemas.microsoft.com/office/drawing/2014/main" id="{D5AA2473-D606-4FBB-A45A-E894F80F536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38" name="Rectangle 2537">
          <a:extLst>
            <a:ext uri="{FF2B5EF4-FFF2-40B4-BE49-F238E27FC236}">
              <a16:creationId xmlns:a16="http://schemas.microsoft.com/office/drawing/2014/main" id="{8FF38383-1DD5-4AA5-AB51-1D9581B1380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39" name="Rectangle 11">
          <a:extLst>
            <a:ext uri="{FF2B5EF4-FFF2-40B4-BE49-F238E27FC236}">
              <a16:creationId xmlns:a16="http://schemas.microsoft.com/office/drawing/2014/main" id="{7B421265-7447-4DD2-8616-43996A88162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40" name="Rectangle 2539">
          <a:extLst>
            <a:ext uri="{FF2B5EF4-FFF2-40B4-BE49-F238E27FC236}">
              <a16:creationId xmlns:a16="http://schemas.microsoft.com/office/drawing/2014/main" id="{D69FFD06-8C55-419F-BF33-2E80E1683AD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41" name="Rectangle 2540">
          <a:extLst>
            <a:ext uri="{FF2B5EF4-FFF2-40B4-BE49-F238E27FC236}">
              <a16:creationId xmlns:a16="http://schemas.microsoft.com/office/drawing/2014/main" id="{48C6AFB2-02A5-4F48-91FA-E289661312A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42" name="Rectangle 2541">
          <a:extLst>
            <a:ext uri="{FF2B5EF4-FFF2-40B4-BE49-F238E27FC236}">
              <a16:creationId xmlns:a16="http://schemas.microsoft.com/office/drawing/2014/main" id="{F3862504-C6BC-40F4-AA27-8B1917EF476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43" name="Rectangle 11">
          <a:extLst>
            <a:ext uri="{FF2B5EF4-FFF2-40B4-BE49-F238E27FC236}">
              <a16:creationId xmlns:a16="http://schemas.microsoft.com/office/drawing/2014/main" id="{E6D1C4F9-DC03-429D-9B8D-A9258B567F3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44" name="Rectangle 2543">
          <a:extLst>
            <a:ext uri="{FF2B5EF4-FFF2-40B4-BE49-F238E27FC236}">
              <a16:creationId xmlns:a16="http://schemas.microsoft.com/office/drawing/2014/main" id="{96FA019B-2D40-45FA-9876-FA518BA4A8A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45" name="Rectangle 11">
          <a:extLst>
            <a:ext uri="{FF2B5EF4-FFF2-40B4-BE49-F238E27FC236}">
              <a16:creationId xmlns:a16="http://schemas.microsoft.com/office/drawing/2014/main" id="{79162C43-E36D-40DF-A8D4-991C24ECAEE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46" name="Rectangle 2545">
          <a:extLst>
            <a:ext uri="{FF2B5EF4-FFF2-40B4-BE49-F238E27FC236}">
              <a16:creationId xmlns:a16="http://schemas.microsoft.com/office/drawing/2014/main" id="{92AD4323-43A3-40F2-AD7E-F36D9CB7192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47" name="Rectangle 11">
          <a:extLst>
            <a:ext uri="{FF2B5EF4-FFF2-40B4-BE49-F238E27FC236}">
              <a16:creationId xmlns:a16="http://schemas.microsoft.com/office/drawing/2014/main" id="{6AFD20CE-647A-4B19-B771-50B4EF7FDFC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48" name="Rectangle 2547">
          <a:extLst>
            <a:ext uri="{FF2B5EF4-FFF2-40B4-BE49-F238E27FC236}">
              <a16:creationId xmlns:a16="http://schemas.microsoft.com/office/drawing/2014/main" id="{01C705F3-E3D4-4F6F-B1B7-CCCB49683FA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49" name="Rectangle 11">
          <a:extLst>
            <a:ext uri="{FF2B5EF4-FFF2-40B4-BE49-F238E27FC236}">
              <a16:creationId xmlns:a16="http://schemas.microsoft.com/office/drawing/2014/main" id="{8C00360E-D078-4DA5-952F-FBA346988E7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50" name="Rectangle 2549">
          <a:extLst>
            <a:ext uri="{FF2B5EF4-FFF2-40B4-BE49-F238E27FC236}">
              <a16:creationId xmlns:a16="http://schemas.microsoft.com/office/drawing/2014/main" id="{8B595753-E3EF-4455-97AC-CAA623F3947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51" name="Rectangle 11">
          <a:extLst>
            <a:ext uri="{FF2B5EF4-FFF2-40B4-BE49-F238E27FC236}">
              <a16:creationId xmlns:a16="http://schemas.microsoft.com/office/drawing/2014/main" id="{5D2C1B1A-95FD-4617-8093-C349E89E9C7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52" name="Rectangle 2551">
          <a:extLst>
            <a:ext uri="{FF2B5EF4-FFF2-40B4-BE49-F238E27FC236}">
              <a16:creationId xmlns:a16="http://schemas.microsoft.com/office/drawing/2014/main" id="{12B5CA1F-6566-43EB-ACA3-23639CCB3A3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53" name="Rectangle 2552">
          <a:extLst>
            <a:ext uri="{FF2B5EF4-FFF2-40B4-BE49-F238E27FC236}">
              <a16:creationId xmlns:a16="http://schemas.microsoft.com/office/drawing/2014/main" id="{A76CFB76-F616-4797-BC26-A6D015D7BEA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54" name="Rectangle 2553">
          <a:extLst>
            <a:ext uri="{FF2B5EF4-FFF2-40B4-BE49-F238E27FC236}">
              <a16:creationId xmlns:a16="http://schemas.microsoft.com/office/drawing/2014/main" id="{EC1C87AD-E771-44C5-A751-B67CA074144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55" name="Rectangle 11">
          <a:extLst>
            <a:ext uri="{FF2B5EF4-FFF2-40B4-BE49-F238E27FC236}">
              <a16:creationId xmlns:a16="http://schemas.microsoft.com/office/drawing/2014/main" id="{4BCEFBB4-8517-4CC0-B1D1-E344272B734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56" name="Rectangle 2555">
          <a:extLst>
            <a:ext uri="{FF2B5EF4-FFF2-40B4-BE49-F238E27FC236}">
              <a16:creationId xmlns:a16="http://schemas.microsoft.com/office/drawing/2014/main" id="{5F228E9F-8859-4749-92FC-4CACE78784E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57" name="Rectangle 11">
          <a:extLst>
            <a:ext uri="{FF2B5EF4-FFF2-40B4-BE49-F238E27FC236}">
              <a16:creationId xmlns:a16="http://schemas.microsoft.com/office/drawing/2014/main" id="{4F79EF24-D763-4650-AA10-3E0312F4A4C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58" name="Rectangle 2557">
          <a:extLst>
            <a:ext uri="{FF2B5EF4-FFF2-40B4-BE49-F238E27FC236}">
              <a16:creationId xmlns:a16="http://schemas.microsoft.com/office/drawing/2014/main" id="{B37D27A7-3B68-4C75-B9A4-983EDBFE8B3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59" name="Rectangle 11">
          <a:extLst>
            <a:ext uri="{FF2B5EF4-FFF2-40B4-BE49-F238E27FC236}">
              <a16:creationId xmlns:a16="http://schemas.microsoft.com/office/drawing/2014/main" id="{FC182FF8-973C-4668-B3BE-C5C8E6CCCA4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60" name="Rectangle 2559">
          <a:extLst>
            <a:ext uri="{FF2B5EF4-FFF2-40B4-BE49-F238E27FC236}">
              <a16:creationId xmlns:a16="http://schemas.microsoft.com/office/drawing/2014/main" id="{FDFFDD4D-7450-4EAD-87EF-65CF3FC43A5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61" name="Rectangle 11">
          <a:extLst>
            <a:ext uri="{FF2B5EF4-FFF2-40B4-BE49-F238E27FC236}">
              <a16:creationId xmlns:a16="http://schemas.microsoft.com/office/drawing/2014/main" id="{171BD6FB-BBA2-4CEA-97DE-28CFE56EE5F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62" name="Rectangle 2561">
          <a:extLst>
            <a:ext uri="{FF2B5EF4-FFF2-40B4-BE49-F238E27FC236}">
              <a16:creationId xmlns:a16="http://schemas.microsoft.com/office/drawing/2014/main" id="{3DBC0A9E-B74D-418B-AFDC-6563EA9B66C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63" name="Rectangle 11">
          <a:extLst>
            <a:ext uri="{FF2B5EF4-FFF2-40B4-BE49-F238E27FC236}">
              <a16:creationId xmlns:a16="http://schemas.microsoft.com/office/drawing/2014/main" id="{EA4B41BC-F5C1-4931-8F34-AC53B0A40CB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64" name="Rectangle 2563">
          <a:extLst>
            <a:ext uri="{FF2B5EF4-FFF2-40B4-BE49-F238E27FC236}">
              <a16:creationId xmlns:a16="http://schemas.microsoft.com/office/drawing/2014/main" id="{1AB9092E-4F26-4B6F-87CB-82A4248581D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65" name="Rectangle 2564">
          <a:extLst>
            <a:ext uri="{FF2B5EF4-FFF2-40B4-BE49-F238E27FC236}">
              <a16:creationId xmlns:a16="http://schemas.microsoft.com/office/drawing/2014/main" id="{7776C2FE-B7E4-42D9-942E-C1D5C56FBA1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66" name="Rectangle 2565">
          <a:extLst>
            <a:ext uri="{FF2B5EF4-FFF2-40B4-BE49-F238E27FC236}">
              <a16:creationId xmlns:a16="http://schemas.microsoft.com/office/drawing/2014/main" id="{EF0429A4-BA85-4AC7-88BF-CCDE4CC3F2C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67" name="Rectangle 11">
          <a:extLst>
            <a:ext uri="{FF2B5EF4-FFF2-40B4-BE49-F238E27FC236}">
              <a16:creationId xmlns:a16="http://schemas.microsoft.com/office/drawing/2014/main" id="{8CBEA2C2-5AA6-467C-91F8-B71CB5D36DE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68" name="Rectangle 2567">
          <a:extLst>
            <a:ext uri="{FF2B5EF4-FFF2-40B4-BE49-F238E27FC236}">
              <a16:creationId xmlns:a16="http://schemas.microsoft.com/office/drawing/2014/main" id="{8D1D796A-DB43-479A-B067-EA718063C9B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69" name="Rectangle 11">
          <a:extLst>
            <a:ext uri="{FF2B5EF4-FFF2-40B4-BE49-F238E27FC236}">
              <a16:creationId xmlns:a16="http://schemas.microsoft.com/office/drawing/2014/main" id="{AF575074-10A0-4AA3-A2CF-9300DC4D373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70" name="Rectangle 2569">
          <a:extLst>
            <a:ext uri="{FF2B5EF4-FFF2-40B4-BE49-F238E27FC236}">
              <a16:creationId xmlns:a16="http://schemas.microsoft.com/office/drawing/2014/main" id="{CF7E02CE-2F11-40CE-9536-0D860107AA0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71" name="Rectangle 11">
          <a:extLst>
            <a:ext uri="{FF2B5EF4-FFF2-40B4-BE49-F238E27FC236}">
              <a16:creationId xmlns:a16="http://schemas.microsoft.com/office/drawing/2014/main" id="{62DFBF5A-84DA-4DCA-BA5A-781625BB1C1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72" name="Rectangle 2571">
          <a:extLst>
            <a:ext uri="{FF2B5EF4-FFF2-40B4-BE49-F238E27FC236}">
              <a16:creationId xmlns:a16="http://schemas.microsoft.com/office/drawing/2014/main" id="{2B4EFEBA-D102-4E06-98B9-1EF48E93178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73" name="Rectangle 11">
          <a:extLst>
            <a:ext uri="{FF2B5EF4-FFF2-40B4-BE49-F238E27FC236}">
              <a16:creationId xmlns:a16="http://schemas.microsoft.com/office/drawing/2014/main" id="{443ECBC3-8E3C-48B1-98CA-79096CBD2D5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74" name="Rectangle 2573">
          <a:extLst>
            <a:ext uri="{FF2B5EF4-FFF2-40B4-BE49-F238E27FC236}">
              <a16:creationId xmlns:a16="http://schemas.microsoft.com/office/drawing/2014/main" id="{8149D7A7-716A-4E66-B5DF-8896C1CFFF0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75" name="Rectangle 11">
          <a:extLst>
            <a:ext uri="{FF2B5EF4-FFF2-40B4-BE49-F238E27FC236}">
              <a16:creationId xmlns:a16="http://schemas.microsoft.com/office/drawing/2014/main" id="{284EAD8E-CCFB-462A-A2A1-34E25BC3399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76" name="Rectangle 2575">
          <a:extLst>
            <a:ext uri="{FF2B5EF4-FFF2-40B4-BE49-F238E27FC236}">
              <a16:creationId xmlns:a16="http://schemas.microsoft.com/office/drawing/2014/main" id="{D7423EF2-5BEB-448E-BD97-95D36EE1045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77" name="Rectangle 2576">
          <a:extLst>
            <a:ext uri="{FF2B5EF4-FFF2-40B4-BE49-F238E27FC236}">
              <a16:creationId xmlns:a16="http://schemas.microsoft.com/office/drawing/2014/main" id="{82550904-271F-4D89-9ADA-99AE26CD37F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78" name="Rectangle 2577">
          <a:extLst>
            <a:ext uri="{FF2B5EF4-FFF2-40B4-BE49-F238E27FC236}">
              <a16:creationId xmlns:a16="http://schemas.microsoft.com/office/drawing/2014/main" id="{3D6AB97F-D1CA-4135-B90B-905205F3637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79" name="Rectangle 11">
          <a:extLst>
            <a:ext uri="{FF2B5EF4-FFF2-40B4-BE49-F238E27FC236}">
              <a16:creationId xmlns:a16="http://schemas.microsoft.com/office/drawing/2014/main" id="{E4F97ECE-B767-419C-BA2F-995048FB9A6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80" name="Rectangle 2579">
          <a:extLst>
            <a:ext uri="{FF2B5EF4-FFF2-40B4-BE49-F238E27FC236}">
              <a16:creationId xmlns:a16="http://schemas.microsoft.com/office/drawing/2014/main" id="{F7F87EC8-1F6A-408A-A38B-E7F7DFB7CD0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81" name="Rectangle 11">
          <a:extLst>
            <a:ext uri="{FF2B5EF4-FFF2-40B4-BE49-F238E27FC236}">
              <a16:creationId xmlns:a16="http://schemas.microsoft.com/office/drawing/2014/main" id="{8B9A33D6-BF96-40FF-9A34-74FE128170C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82" name="Rectangle 2581">
          <a:extLst>
            <a:ext uri="{FF2B5EF4-FFF2-40B4-BE49-F238E27FC236}">
              <a16:creationId xmlns:a16="http://schemas.microsoft.com/office/drawing/2014/main" id="{9D7CDA71-135B-4D23-BB0A-D5A457473CE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83" name="Rectangle 11">
          <a:extLst>
            <a:ext uri="{FF2B5EF4-FFF2-40B4-BE49-F238E27FC236}">
              <a16:creationId xmlns:a16="http://schemas.microsoft.com/office/drawing/2014/main" id="{A1F52B4B-2B78-4724-B76F-34142CDA024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84" name="Rectangle 2583">
          <a:extLst>
            <a:ext uri="{FF2B5EF4-FFF2-40B4-BE49-F238E27FC236}">
              <a16:creationId xmlns:a16="http://schemas.microsoft.com/office/drawing/2014/main" id="{B620FFD5-F506-485E-B420-AF39585D289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85" name="Rectangle 11">
          <a:extLst>
            <a:ext uri="{FF2B5EF4-FFF2-40B4-BE49-F238E27FC236}">
              <a16:creationId xmlns:a16="http://schemas.microsoft.com/office/drawing/2014/main" id="{1CF50D54-AFD5-42F3-AB4D-F2D5A1E2956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86" name="Rectangle 2585">
          <a:extLst>
            <a:ext uri="{FF2B5EF4-FFF2-40B4-BE49-F238E27FC236}">
              <a16:creationId xmlns:a16="http://schemas.microsoft.com/office/drawing/2014/main" id="{0C936ABB-15FE-4BA3-A124-133666AF368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87" name="Rectangle 11">
          <a:extLst>
            <a:ext uri="{FF2B5EF4-FFF2-40B4-BE49-F238E27FC236}">
              <a16:creationId xmlns:a16="http://schemas.microsoft.com/office/drawing/2014/main" id="{8907E69F-D7FE-4E70-8A94-08EA69BF987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88" name="Rectangle 2587">
          <a:extLst>
            <a:ext uri="{FF2B5EF4-FFF2-40B4-BE49-F238E27FC236}">
              <a16:creationId xmlns:a16="http://schemas.microsoft.com/office/drawing/2014/main" id="{94C0B30A-61CC-4E75-80F1-55C191BEA58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89" name="Rectangle 2588">
          <a:extLst>
            <a:ext uri="{FF2B5EF4-FFF2-40B4-BE49-F238E27FC236}">
              <a16:creationId xmlns:a16="http://schemas.microsoft.com/office/drawing/2014/main" id="{86682770-2C08-423A-B635-BE47BAA0603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90" name="Rectangle 2589">
          <a:extLst>
            <a:ext uri="{FF2B5EF4-FFF2-40B4-BE49-F238E27FC236}">
              <a16:creationId xmlns:a16="http://schemas.microsoft.com/office/drawing/2014/main" id="{9F38FBC7-2C1B-480D-9165-FAF3047DFFE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91" name="Rectangle 11">
          <a:extLst>
            <a:ext uri="{FF2B5EF4-FFF2-40B4-BE49-F238E27FC236}">
              <a16:creationId xmlns:a16="http://schemas.microsoft.com/office/drawing/2014/main" id="{19BEF828-025A-4051-AE09-92DDAFFE292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92" name="Rectangle 2591">
          <a:extLst>
            <a:ext uri="{FF2B5EF4-FFF2-40B4-BE49-F238E27FC236}">
              <a16:creationId xmlns:a16="http://schemas.microsoft.com/office/drawing/2014/main" id="{39DFE379-295A-4695-8C36-66261A76C4A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93" name="Rectangle 11">
          <a:extLst>
            <a:ext uri="{FF2B5EF4-FFF2-40B4-BE49-F238E27FC236}">
              <a16:creationId xmlns:a16="http://schemas.microsoft.com/office/drawing/2014/main" id="{C5B08F92-5A2C-43C8-A83D-6522644D0DF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594" name="Rectangle 2593">
          <a:extLst>
            <a:ext uri="{FF2B5EF4-FFF2-40B4-BE49-F238E27FC236}">
              <a16:creationId xmlns:a16="http://schemas.microsoft.com/office/drawing/2014/main" id="{4BFB9DD1-7DBB-42DB-AF00-DC2E663728C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595" name="Rectangle 11">
          <a:extLst>
            <a:ext uri="{FF2B5EF4-FFF2-40B4-BE49-F238E27FC236}">
              <a16:creationId xmlns:a16="http://schemas.microsoft.com/office/drawing/2014/main" id="{3941EC01-F645-4CD0-9D86-0EE62B94327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596" name="Rectangle 2595">
          <a:extLst>
            <a:ext uri="{FF2B5EF4-FFF2-40B4-BE49-F238E27FC236}">
              <a16:creationId xmlns:a16="http://schemas.microsoft.com/office/drawing/2014/main" id="{1FE4EE35-F941-4A0D-8AE6-9EFE2C1EED6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597" name="Rectangle 11">
          <a:extLst>
            <a:ext uri="{FF2B5EF4-FFF2-40B4-BE49-F238E27FC236}">
              <a16:creationId xmlns:a16="http://schemas.microsoft.com/office/drawing/2014/main" id="{B797A33E-164A-41D9-8F15-181C4763568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598" name="Rectangle 2597">
          <a:extLst>
            <a:ext uri="{FF2B5EF4-FFF2-40B4-BE49-F238E27FC236}">
              <a16:creationId xmlns:a16="http://schemas.microsoft.com/office/drawing/2014/main" id="{559AC32B-8B05-44FD-BD30-768DC6A451B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599" name="Rectangle 11">
          <a:extLst>
            <a:ext uri="{FF2B5EF4-FFF2-40B4-BE49-F238E27FC236}">
              <a16:creationId xmlns:a16="http://schemas.microsoft.com/office/drawing/2014/main" id="{2308EFE4-6288-4E4B-874C-BED8A8BEDA4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00" name="Rectangle 2599">
          <a:extLst>
            <a:ext uri="{FF2B5EF4-FFF2-40B4-BE49-F238E27FC236}">
              <a16:creationId xmlns:a16="http://schemas.microsoft.com/office/drawing/2014/main" id="{C15E3651-9AD7-4FA6-BD53-929A0B2EBB8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01" name="Rectangle 2600">
          <a:extLst>
            <a:ext uri="{FF2B5EF4-FFF2-40B4-BE49-F238E27FC236}">
              <a16:creationId xmlns:a16="http://schemas.microsoft.com/office/drawing/2014/main" id="{37DD893A-2380-4779-A01D-D353B426CF9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02" name="Rectangle 2601">
          <a:extLst>
            <a:ext uri="{FF2B5EF4-FFF2-40B4-BE49-F238E27FC236}">
              <a16:creationId xmlns:a16="http://schemas.microsoft.com/office/drawing/2014/main" id="{ECE8768F-2D1E-4124-8736-1D18C347426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03" name="Rectangle 11">
          <a:extLst>
            <a:ext uri="{FF2B5EF4-FFF2-40B4-BE49-F238E27FC236}">
              <a16:creationId xmlns:a16="http://schemas.microsoft.com/office/drawing/2014/main" id="{6514E5FA-628B-46E8-A95A-1E08B9A9011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04" name="Rectangle 2603">
          <a:extLst>
            <a:ext uri="{FF2B5EF4-FFF2-40B4-BE49-F238E27FC236}">
              <a16:creationId xmlns:a16="http://schemas.microsoft.com/office/drawing/2014/main" id="{5CA4ED94-DBA0-4B9D-8BDC-19A5ADBF52D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05" name="Rectangle 11">
          <a:extLst>
            <a:ext uri="{FF2B5EF4-FFF2-40B4-BE49-F238E27FC236}">
              <a16:creationId xmlns:a16="http://schemas.microsoft.com/office/drawing/2014/main" id="{7F22925B-15A4-485F-B88C-772C9E4A38C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06" name="Rectangle 2605">
          <a:extLst>
            <a:ext uri="{FF2B5EF4-FFF2-40B4-BE49-F238E27FC236}">
              <a16:creationId xmlns:a16="http://schemas.microsoft.com/office/drawing/2014/main" id="{F00104F3-8997-4CED-9247-684A309F0B3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07" name="Rectangle 11">
          <a:extLst>
            <a:ext uri="{FF2B5EF4-FFF2-40B4-BE49-F238E27FC236}">
              <a16:creationId xmlns:a16="http://schemas.microsoft.com/office/drawing/2014/main" id="{D3D0C57F-8701-41E3-A9CF-8FB1F152BF1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08" name="Rectangle 2607">
          <a:extLst>
            <a:ext uri="{FF2B5EF4-FFF2-40B4-BE49-F238E27FC236}">
              <a16:creationId xmlns:a16="http://schemas.microsoft.com/office/drawing/2014/main" id="{A581DCDC-2493-4015-BA40-8737A19A571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09" name="Rectangle 11">
          <a:extLst>
            <a:ext uri="{FF2B5EF4-FFF2-40B4-BE49-F238E27FC236}">
              <a16:creationId xmlns:a16="http://schemas.microsoft.com/office/drawing/2014/main" id="{1A618E75-38F1-4CEF-B2C3-4464345D9AD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10" name="Rectangle 2609">
          <a:extLst>
            <a:ext uri="{FF2B5EF4-FFF2-40B4-BE49-F238E27FC236}">
              <a16:creationId xmlns:a16="http://schemas.microsoft.com/office/drawing/2014/main" id="{8CD0F185-F795-4971-BCF8-0226685D667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11" name="Rectangle 11">
          <a:extLst>
            <a:ext uri="{FF2B5EF4-FFF2-40B4-BE49-F238E27FC236}">
              <a16:creationId xmlns:a16="http://schemas.microsoft.com/office/drawing/2014/main" id="{C2140D2F-F90F-4EF2-A2E4-7390CC4C1BB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12" name="Rectangle 2611">
          <a:extLst>
            <a:ext uri="{FF2B5EF4-FFF2-40B4-BE49-F238E27FC236}">
              <a16:creationId xmlns:a16="http://schemas.microsoft.com/office/drawing/2014/main" id="{10020F9F-52D1-478F-B4F5-D698DA4000D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13" name="Rectangle 2612">
          <a:extLst>
            <a:ext uri="{FF2B5EF4-FFF2-40B4-BE49-F238E27FC236}">
              <a16:creationId xmlns:a16="http://schemas.microsoft.com/office/drawing/2014/main" id="{9EBF4FDF-2557-4C97-9A06-7DA7BEB48C6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14" name="Rectangle 2613">
          <a:extLst>
            <a:ext uri="{FF2B5EF4-FFF2-40B4-BE49-F238E27FC236}">
              <a16:creationId xmlns:a16="http://schemas.microsoft.com/office/drawing/2014/main" id="{AB1A9CD9-9925-45D5-BD0F-60E0AE23DFD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15" name="Rectangle 11">
          <a:extLst>
            <a:ext uri="{FF2B5EF4-FFF2-40B4-BE49-F238E27FC236}">
              <a16:creationId xmlns:a16="http://schemas.microsoft.com/office/drawing/2014/main" id="{A517B961-6F93-483B-9698-49C0CEF1D44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16" name="Rectangle 2615">
          <a:extLst>
            <a:ext uri="{FF2B5EF4-FFF2-40B4-BE49-F238E27FC236}">
              <a16:creationId xmlns:a16="http://schemas.microsoft.com/office/drawing/2014/main" id="{C524E2B9-EBE3-4762-8D67-A1AF36C485E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17" name="Rectangle 11">
          <a:extLst>
            <a:ext uri="{FF2B5EF4-FFF2-40B4-BE49-F238E27FC236}">
              <a16:creationId xmlns:a16="http://schemas.microsoft.com/office/drawing/2014/main" id="{EE9CE972-DFFC-472A-BC92-3AC5D2AB66D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18" name="Rectangle 2617">
          <a:extLst>
            <a:ext uri="{FF2B5EF4-FFF2-40B4-BE49-F238E27FC236}">
              <a16:creationId xmlns:a16="http://schemas.microsoft.com/office/drawing/2014/main" id="{D34846A5-EA85-41C4-9C99-05B48D43755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19" name="Rectangle 11">
          <a:extLst>
            <a:ext uri="{FF2B5EF4-FFF2-40B4-BE49-F238E27FC236}">
              <a16:creationId xmlns:a16="http://schemas.microsoft.com/office/drawing/2014/main" id="{6EC75550-8F74-4BD5-9454-92B68E9D7E8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20" name="Rectangle 2619">
          <a:extLst>
            <a:ext uri="{FF2B5EF4-FFF2-40B4-BE49-F238E27FC236}">
              <a16:creationId xmlns:a16="http://schemas.microsoft.com/office/drawing/2014/main" id="{08B87C5A-0A21-4365-8640-D72DEAA0C0A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21" name="Rectangle 11">
          <a:extLst>
            <a:ext uri="{FF2B5EF4-FFF2-40B4-BE49-F238E27FC236}">
              <a16:creationId xmlns:a16="http://schemas.microsoft.com/office/drawing/2014/main" id="{BFB08BEC-FAB5-44D5-AE55-39588C2CCE5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22" name="Rectangle 2621">
          <a:extLst>
            <a:ext uri="{FF2B5EF4-FFF2-40B4-BE49-F238E27FC236}">
              <a16:creationId xmlns:a16="http://schemas.microsoft.com/office/drawing/2014/main" id="{AC770E65-5075-4785-8B41-26B5A7A238E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23" name="Rectangle 11">
          <a:extLst>
            <a:ext uri="{FF2B5EF4-FFF2-40B4-BE49-F238E27FC236}">
              <a16:creationId xmlns:a16="http://schemas.microsoft.com/office/drawing/2014/main" id="{A3DB6D56-3750-48BA-8DB2-6E8F24AA1B9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24" name="Rectangle 2623">
          <a:extLst>
            <a:ext uri="{FF2B5EF4-FFF2-40B4-BE49-F238E27FC236}">
              <a16:creationId xmlns:a16="http://schemas.microsoft.com/office/drawing/2014/main" id="{D895E1D6-163C-47E0-934C-01495F7EEB4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25" name="Rectangle 2624">
          <a:extLst>
            <a:ext uri="{FF2B5EF4-FFF2-40B4-BE49-F238E27FC236}">
              <a16:creationId xmlns:a16="http://schemas.microsoft.com/office/drawing/2014/main" id="{4B04C2A7-74FF-45D7-A0A5-8994795D120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26" name="Rectangle 2625">
          <a:extLst>
            <a:ext uri="{FF2B5EF4-FFF2-40B4-BE49-F238E27FC236}">
              <a16:creationId xmlns:a16="http://schemas.microsoft.com/office/drawing/2014/main" id="{F1955B02-A028-4EBC-AC7C-4FB1E0144FA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27" name="Rectangle 11">
          <a:extLst>
            <a:ext uri="{FF2B5EF4-FFF2-40B4-BE49-F238E27FC236}">
              <a16:creationId xmlns:a16="http://schemas.microsoft.com/office/drawing/2014/main" id="{DBA2B677-6C7A-47BB-80EF-001F8CB99C6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28" name="Rectangle 2627">
          <a:extLst>
            <a:ext uri="{FF2B5EF4-FFF2-40B4-BE49-F238E27FC236}">
              <a16:creationId xmlns:a16="http://schemas.microsoft.com/office/drawing/2014/main" id="{6DF2224A-96C5-40EA-8DDF-3D5F5CC5E3E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29" name="Rectangle 11">
          <a:extLst>
            <a:ext uri="{FF2B5EF4-FFF2-40B4-BE49-F238E27FC236}">
              <a16:creationId xmlns:a16="http://schemas.microsoft.com/office/drawing/2014/main" id="{66FCC695-763D-4F4E-BB90-95E91DAE4BA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30" name="Rectangle 2629">
          <a:extLst>
            <a:ext uri="{FF2B5EF4-FFF2-40B4-BE49-F238E27FC236}">
              <a16:creationId xmlns:a16="http://schemas.microsoft.com/office/drawing/2014/main" id="{F1722B20-E8D2-4560-98AC-AA2162889A4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31" name="Rectangle 11">
          <a:extLst>
            <a:ext uri="{FF2B5EF4-FFF2-40B4-BE49-F238E27FC236}">
              <a16:creationId xmlns:a16="http://schemas.microsoft.com/office/drawing/2014/main" id="{148C8E5C-E028-4E1C-8B96-4A2E9FE3BAA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32" name="Rectangle 2631">
          <a:extLst>
            <a:ext uri="{FF2B5EF4-FFF2-40B4-BE49-F238E27FC236}">
              <a16:creationId xmlns:a16="http://schemas.microsoft.com/office/drawing/2014/main" id="{2BAB8EE0-119C-4D95-8B4D-622D22548C2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33" name="Rectangle 11">
          <a:extLst>
            <a:ext uri="{FF2B5EF4-FFF2-40B4-BE49-F238E27FC236}">
              <a16:creationId xmlns:a16="http://schemas.microsoft.com/office/drawing/2014/main" id="{247E0E8E-FAED-4AEB-BD2A-CFBF3C39FEE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34" name="Rectangle 2633">
          <a:extLst>
            <a:ext uri="{FF2B5EF4-FFF2-40B4-BE49-F238E27FC236}">
              <a16:creationId xmlns:a16="http://schemas.microsoft.com/office/drawing/2014/main" id="{447DBC45-ACF9-4CEE-8A3E-9CC4F55082C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35" name="Rectangle 11">
          <a:extLst>
            <a:ext uri="{FF2B5EF4-FFF2-40B4-BE49-F238E27FC236}">
              <a16:creationId xmlns:a16="http://schemas.microsoft.com/office/drawing/2014/main" id="{95FDF27D-2248-422C-B355-437A6800424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36" name="Rectangle 2635">
          <a:extLst>
            <a:ext uri="{FF2B5EF4-FFF2-40B4-BE49-F238E27FC236}">
              <a16:creationId xmlns:a16="http://schemas.microsoft.com/office/drawing/2014/main" id="{00CA2FEC-4923-4400-AA8E-ABA77515C27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37" name="Rectangle 2636">
          <a:extLst>
            <a:ext uri="{FF2B5EF4-FFF2-40B4-BE49-F238E27FC236}">
              <a16:creationId xmlns:a16="http://schemas.microsoft.com/office/drawing/2014/main" id="{10FA17CE-AE2C-44A7-B556-1529F8E36EA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38" name="Rectangle 2637">
          <a:extLst>
            <a:ext uri="{FF2B5EF4-FFF2-40B4-BE49-F238E27FC236}">
              <a16:creationId xmlns:a16="http://schemas.microsoft.com/office/drawing/2014/main" id="{6DBD9608-0CAE-4AEE-B97C-2EF20F674CE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39" name="Rectangle 11">
          <a:extLst>
            <a:ext uri="{FF2B5EF4-FFF2-40B4-BE49-F238E27FC236}">
              <a16:creationId xmlns:a16="http://schemas.microsoft.com/office/drawing/2014/main" id="{09939726-2143-4A15-9982-B6A029B9290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40" name="Rectangle 2639">
          <a:extLst>
            <a:ext uri="{FF2B5EF4-FFF2-40B4-BE49-F238E27FC236}">
              <a16:creationId xmlns:a16="http://schemas.microsoft.com/office/drawing/2014/main" id="{C32C8AEB-41C8-4FA4-8D72-34DF59F91A0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41" name="Rectangle 11">
          <a:extLst>
            <a:ext uri="{FF2B5EF4-FFF2-40B4-BE49-F238E27FC236}">
              <a16:creationId xmlns:a16="http://schemas.microsoft.com/office/drawing/2014/main" id="{DF8CF2ED-A7ED-4321-817D-EEE408383B0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42" name="Rectangle 2641">
          <a:extLst>
            <a:ext uri="{FF2B5EF4-FFF2-40B4-BE49-F238E27FC236}">
              <a16:creationId xmlns:a16="http://schemas.microsoft.com/office/drawing/2014/main" id="{ACAB6AD8-A0B1-49DD-8C1F-7FA73926628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43" name="Rectangle 11">
          <a:extLst>
            <a:ext uri="{FF2B5EF4-FFF2-40B4-BE49-F238E27FC236}">
              <a16:creationId xmlns:a16="http://schemas.microsoft.com/office/drawing/2014/main" id="{5A1F0B8C-AD73-49C9-BCF6-3ECE003E9AA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44" name="Rectangle 2643">
          <a:extLst>
            <a:ext uri="{FF2B5EF4-FFF2-40B4-BE49-F238E27FC236}">
              <a16:creationId xmlns:a16="http://schemas.microsoft.com/office/drawing/2014/main" id="{F2F25FE3-892D-4082-856C-600B5B87C7D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45" name="Rectangle 11">
          <a:extLst>
            <a:ext uri="{FF2B5EF4-FFF2-40B4-BE49-F238E27FC236}">
              <a16:creationId xmlns:a16="http://schemas.microsoft.com/office/drawing/2014/main" id="{6B2C12BF-B520-49D1-B6DE-F69038376D6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46" name="Rectangle 2645">
          <a:extLst>
            <a:ext uri="{FF2B5EF4-FFF2-40B4-BE49-F238E27FC236}">
              <a16:creationId xmlns:a16="http://schemas.microsoft.com/office/drawing/2014/main" id="{72C6B8EF-F2BD-46B8-9055-CD363E5D169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47" name="Rectangle 11">
          <a:extLst>
            <a:ext uri="{FF2B5EF4-FFF2-40B4-BE49-F238E27FC236}">
              <a16:creationId xmlns:a16="http://schemas.microsoft.com/office/drawing/2014/main" id="{C158E771-44C3-4BBA-8D58-0DC6C8A5815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48" name="Rectangle 2647">
          <a:extLst>
            <a:ext uri="{FF2B5EF4-FFF2-40B4-BE49-F238E27FC236}">
              <a16:creationId xmlns:a16="http://schemas.microsoft.com/office/drawing/2014/main" id="{008E4E20-E5D0-4C3F-8F66-FE025BF1A34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49" name="Rectangle 2648">
          <a:extLst>
            <a:ext uri="{FF2B5EF4-FFF2-40B4-BE49-F238E27FC236}">
              <a16:creationId xmlns:a16="http://schemas.microsoft.com/office/drawing/2014/main" id="{2A3410D9-EA7D-46B3-9455-574D8BA989F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50" name="Rectangle 2649">
          <a:extLst>
            <a:ext uri="{FF2B5EF4-FFF2-40B4-BE49-F238E27FC236}">
              <a16:creationId xmlns:a16="http://schemas.microsoft.com/office/drawing/2014/main" id="{0C315802-4C6B-404C-A174-BCCCEC214D9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51" name="Rectangle 11">
          <a:extLst>
            <a:ext uri="{FF2B5EF4-FFF2-40B4-BE49-F238E27FC236}">
              <a16:creationId xmlns:a16="http://schemas.microsoft.com/office/drawing/2014/main" id="{AB63B0F8-E434-4AD3-A9CE-C1A9366BBEF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52" name="Rectangle 2651">
          <a:extLst>
            <a:ext uri="{FF2B5EF4-FFF2-40B4-BE49-F238E27FC236}">
              <a16:creationId xmlns:a16="http://schemas.microsoft.com/office/drawing/2014/main" id="{31A7FD3A-1FBC-4ED8-B75F-AD64C3A4A61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53" name="Rectangle 11">
          <a:extLst>
            <a:ext uri="{FF2B5EF4-FFF2-40B4-BE49-F238E27FC236}">
              <a16:creationId xmlns:a16="http://schemas.microsoft.com/office/drawing/2014/main" id="{254E98AF-746B-43BE-93B6-90A89BA717D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54" name="Rectangle 2653">
          <a:extLst>
            <a:ext uri="{FF2B5EF4-FFF2-40B4-BE49-F238E27FC236}">
              <a16:creationId xmlns:a16="http://schemas.microsoft.com/office/drawing/2014/main" id="{19F63650-FEA4-4C4D-AED1-08B50E2A0B9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55" name="Rectangle 11">
          <a:extLst>
            <a:ext uri="{FF2B5EF4-FFF2-40B4-BE49-F238E27FC236}">
              <a16:creationId xmlns:a16="http://schemas.microsoft.com/office/drawing/2014/main" id="{EE1C2D35-00C1-43A7-993A-B9C3E962E81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56" name="Rectangle 2655">
          <a:extLst>
            <a:ext uri="{FF2B5EF4-FFF2-40B4-BE49-F238E27FC236}">
              <a16:creationId xmlns:a16="http://schemas.microsoft.com/office/drawing/2014/main" id="{D2000B50-8AA7-4C28-B2DF-A48D3582C6A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57" name="Rectangle 11">
          <a:extLst>
            <a:ext uri="{FF2B5EF4-FFF2-40B4-BE49-F238E27FC236}">
              <a16:creationId xmlns:a16="http://schemas.microsoft.com/office/drawing/2014/main" id="{49613ACD-BAF0-45A6-88B6-87D3F648AB5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58" name="Rectangle 2657">
          <a:extLst>
            <a:ext uri="{FF2B5EF4-FFF2-40B4-BE49-F238E27FC236}">
              <a16:creationId xmlns:a16="http://schemas.microsoft.com/office/drawing/2014/main" id="{D8AE8816-06CC-4AEC-866C-7F69FA3D36E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59" name="Rectangle 11">
          <a:extLst>
            <a:ext uri="{FF2B5EF4-FFF2-40B4-BE49-F238E27FC236}">
              <a16:creationId xmlns:a16="http://schemas.microsoft.com/office/drawing/2014/main" id="{43A0ABD7-5A14-4C27-96CA-AC7B0F9937A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60" name="Rectangle 2659">
          <a:extLst>
            <a:ext uri="{FF2B5EF4-FFF2-40B4-BE49-F238E27FC236}">
              <a16:creationId xmlns:a16="http://schemas.microsoft.com/office/drawing/2014/main" id="{9456D119-71A0-4D0A-8DEE-8B701B9F93E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61" name="Rectangle 2660">
          <a:extLst>
            <a:ext uri="{FF2B5EF4-FFF2-40B4-BE49-F238E27FC236}">
              <a16:creationId xmlns:a16="http://schemas.microsoft.com/office/drawing/2014/main" id="{CE5B46A6-1AB0-447C-921F-5CC54A9F19D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62" name="Rectangle 2661">
          <a:extLst>
            <a:ext uri="{FF2B5EF4-FFF2-40B4-BE49-F238E27FC236}">
              <a16:creationId xmlns:a16="http://schemas.microsoft.com/office/drawing/2014/main" id="{888201B6-8D03-4E18-9F7D-DFC2729C3A8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63" name="Rectangle 11">
          <a:extLst>
            <a:ext uri="{FF2B5EF4-FFF2-40B4-BE49-F238E27FC236}">
              <a16:creationId xmlns:a16="http://schemas.microsoft.com/office/drawing/2014/main" id="{F336BFAA-64F1-408B-94DB-3BC46C69BE4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64" name="Rectangle 2663">
          <a:extLst>
            <a:ext uri="{FF2B5EF4-FFF2-40B4-BE49-F238E27FC236}">
              <a16:creationId xmlns:a16="http://schemas.microsoft.com/office/drawing/2014/main" id="{53B12F55-1102-4496-AEA4-57E79D60EA8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65" name="Rectangle 11">
          <a:extLst>
            <a:ext uri="{FF2B5EF4-FFF2-40B4-BE49-F238E27FC236}">
              <a16:creationId xmlns:a16="http://schemas.microsoft.com/office/drawing/2014/main" id="{FED27C60-50B8-479D-865A-38481316EC2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66" name="Rectangle 2665">
          <a:extLst>
            <a:ext uri="{FF2B5EF4-FFF2-40B4-BE49-F238E27FC236}">
              <a16:creationId xmlns:a16="http://schemas.microsoft.com/office/drawing/2014/main" id="{C18577CE-275F-44DA-AD13-559B8BD441D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67" name="Rectangle 11">
          <a:extLst>
            <a:ext uri="{FF2B5EF4-FFF2-40B4-BE49-F238E27FC236}">
              <a16:creationId xmlns:a16="http://schemas.microsoft.com/office/drawing/2014/main" id="{CF60FA21-7A0B-4DAC-A276-BF80B9B5F54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68" name="Rectangle 2667">
          <a:extLst>
            <a:ext uri="{FF2B5EF4-FFF2-40B4-BE49-F238E27FC236}">
              <a16:creationId xmlns:a16="http://schemas.microsoft.com/office/drawing/2014/main" id="{9A11EB8B-E7E0-4D3C-9AEF-3F9A3843CAA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69" name="Rectangle 11">
          <a:extLst>
            <a:ext uri="{FF2B5EF4-FFF2-40B4-BE49-F238E27FC236}">
              <a16:creationId xmlns:a16="http://schemas.microsoft.com/office/drawing/2014/main" id="{D22EA96F-91D5-40E5-90AF-08FBE427759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70" name="Rectangle 2669">
          <a:extLst>
            <a:ext uri="{FF2B5EF4-FFF2-40B4-BE49-F238E27FC236}">
              <a16:creationId xmlns:a16="http://schemas.microsoft.com/office/drawing/2014/main" id="{35B6BB8C-3EE0-4A1E-9D7E-9F7A7D6B82B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71" name="Rectangle 11">
          <a:extLst>
            <a:ext uri="{FF2B5EF4-FFF2-40B4-BE49-F238E27FC236}">
              <a16:creationId xmlns:a16="http://schemas.microsoft.com/office/drawing/2014/main" id="{6C898805-A184-4122-83A7-6EEA6C1EAA5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72" name="Rectangle 2671">
          <a:extLst>
            <a:ext uri="{FF2B5EF4-FFF2-40B4-BE49-F238E27FC236}">
              <a16:creationId xmlns:a16="http://schemas.microsoft.com/office/drawing/2014/main" id="{294B17C6-A0FA-4AE9-A6E7-8FC3F25E30C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73" name="Rectangle 2672">
          <a:extLst>
            <a:ext uri="{FF2B5EF4-FFF2-40B4-BE49-F238E27FC236}">
              <a16:creationId xmlns:a16="http://schemas.microsoft.com/office/drawing/2014/main" id="{F9181B53-6457-4379-A80A-968B0721E90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74" name="Rectangle 2673">
          <a:extLst>
            <a:ext uri="{FF2B5EF4-FFF2-40B4-BE49-F238E27FC236}">
              <a16:creationId xmlns:a16="http://schemas.microsoft.com/office/drawing/2014/main" id="{0599BE68-7849-4FE1-ABDC-C3E2793E0BC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75" name="Rectangle 11">
          <a:extLst>
            <a:ext uri="{FF2B5EF4-FFF2-40B4-BE49-F238E27FC236}">
              <a16:creationId xmlns:a16="http://schemas.microsoft.com/office/drawing/2014/main" id="{3FD03941-5074-4864-9A46-BEA06C8FDFC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76" name="Rectangle 2675">
          <a:extLst>
            <a:ext uri="{FF2B5EF4-FFF2-40B4-BE49-F238E27FC236}">
              <a16:creationId xmlns:a16="http://schemas.microsoft.com/office/drawing/2014/main" id="{E779185A-CE52-4DC0-B6DB-36896095225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77" name="Rectangle 11">
          <a:extLst>
            <a:ext uri="{FF2B5EF4-FFF2-40B4-BE49-F238E27FC236}">
              <a16:creationId xmlns:a16="http://schemas.microsoft.com/office/drawing/2014/main" id="{FECF8868-99CD-4A55-8C82-FB5DF14CAC4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78" name="Rectangle 2677">
          <a:extLst>
            <a:ext uri="{FF2B5EF4-FFF2-40B4-BE49-F238E27FC236}">
              <a16:creationId xmlns:a16="http://schemas.microsoft.com/office/drawing/2014/main" id="{25D054F2-44FB-4657-B774-7F3DF4BC5D9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79" name="Rectangle 11">
          <a:extLst>
            <a:ext uri="{FF2B5EF4-FFF2-40B4-BE49-F238E27FC236}">
              <a16:creationId xmlns:a16="http://schemas.microsoft.com/office/drawing/2014/main" id="{46922BEC-9E13-4FA1-B9C8-6C159909DC3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80" name="Rectangle 2679">
          <a:extLst>
            <a:ext uri="{FF2B5EF4-FFF2-40B4-BE49-F238E27FC236}">
              <a16:creationId xmlns:a16="http://schemas.microsoft.com/office/drawing/2014/main" id="{52F6EEEA-6751-4C17-9179-0520C06A432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81" name="Rectangle 11">
          <a:extLst>
            <a:ext uri="{FF2B5EF4-FFF2-40B4-BE49-F238E27FC236}">
              <a16:creationId xmlns:a16="http://schemas.microsoft.com/office/drawing/2014/main" id="{9CE9096E-FC27-47F7-BFFA-9385C4C6348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82" name="Rectangle 2681">
          <a:extLst>
            <a:ext uri="{FF2B5EF4-FFF2-40B4-BE49-F238E27FC236}">
              <a16:creationId xmlns:a16="http://schemas.microsoft.com/office/drawing/2014/main" id="{023CBF8B-F54E-4E75-9D8B-450929F63B4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83" name="Rectangle 11">
          <a:extLst>
            <a:ext uri="{FF2B5EF4-FFF2-40B4-BE49-F238E27FC236}">
              <a16:creationId xmlns:a16="http://schemas.microsoft.com/office/drawing/2014/main" id="{CF5D1815-A99D-475F-A846-B56179B7C5B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84" name="Rectangle 2683">
          <a:extLst>
            <a:ext uri="{FF2B5EF4-FFF2-40B4-BE49-F238E27FC236}">
              <a16:creationId xmlns:a16="http://schemas.microsoft.com/office/drawing/2014/main" id="{8FCF41A0-05CE-480D-92A4-EF62BFC0C78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85" name="Rectangle 2684">
          <a:extLst>
            <a:ext uri="{FF2B5EF4-FFF2-40B4-BE49-F238E27FC236}">
              <a16:creationId xmlns:a16="http://schemas.microsoft.com/office/drawing/2014/main" id="{3C78D934-091F-43AF-B47A-E61CFC69ED2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86" name="Rectangle 2685">
          <a:extLst>
            <a:ext uri="{FF2B5EF4-FFF2-40B4-BE49-F238E27FC236}">
              <a16:creationId xmlns:a16="http://schemas.microsoft.com/office/drawing/2014/main" id="{3E186D4A-F863-4EE0-86E5-29E923AF049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87" name="Rectangle 11">
          <a:extLst>
            <a:ext uri="{FF2B5EF4-FFF2-40B4-BE49-F238E27FC236}">
              <a16:creationId xmlns:a16="http://schemas.microsoft.com/office/drawing/2014/main" id="{6034852D-E8D5-4DA0-8A30-176DEA71120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88" name="Rectangle 2687">
          <a:extLst>
            <a:ext uri="{FF2B5EF4-FFF2-40B4-BE49-F238E27FC236}">
              <a16:creationId xmlns:a16="http://schemas.microsoft.com/office/drawing/2014/main" id="{54812095-8AFC-424E-BDF4-BF7DF9B60E0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89" name="Rectangle 11">
          <a:extLst>
            <a:ext uri="{FF2B5EF4-FFF2-40B4-BE49-F238E27FC236}">
              <a16:creationId xmlns:a16="http://schemas.microsoft.com/office/drawing/2014/main" id="{8CDCFB3E-F696-4D04-9A32-709ABF2363E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690" name="Rectangle 2689">
          <a:extLst>
            <a:ext uri="{FF2B5EF4-FFF2-40B4-BE49-F238E27FC236}">
              <a16:creationId xmlns:a16="http://schemas.microsoft.com/office/drawing/2014/main" id="{D005EA0C-5662-4EC4-926E-7FEF1520553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691" name="Rectangle 11">
          <a:extLst>
            <a:ext uri="{FF2B5EF4-FFF2-40B4-BE49-F238E27FC236}">
              <a16:creationId xmlns:a16="http://schemas.microsoft.com/office/drawing/2014/main" id="{7B57B84D-45AD-4D81-A5AF-9783B84EAA7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692" name="Rectangle 2691">
          <a:extLst>
            <a:ext uri="{FF2B5EF4-FFF2-40B4-BE49-F238E27FC236}">
              <a16:creationId xmlns:a16="http://schemas.microsoft.com/office/drawing/2014/main" id="{857605BF-1480-4CB9-89A6-4ACE67D8264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693" name="Rectangle 11">
          <a:extLst>
            <a:ext uri="{FF2B5EF4-FFF2-40B4-BE49-F238E27FC236}">
              <a16:creationId xmlns:a16="http://schemas.microsoft.com/office/drawing/2014/main" id="{085B0CE8-9A0E-450F-9959-8767818B468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694" name="Rectangle 2693">
          <a:extLst>
            <a:ext uri="{FF2B5EF4-FFF2-40B4-BE49-F238E27FC236}">
              <a16:creationId xmlns:a16="http://schemas.microsoft.com/office/drawing/2014/main" id="{94C10C0D-C0E4-4F8F-B207-56C02C8C01F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695" name="Rectangle 11">
          <a:extLst>
            <a:ext uri="{FF2B5EF4-FFF2-40B4-BE49-F238E27FC236}">
              <a16:creationId xmlns:a16="http://schemas.microsoft.com/office/drawing/2014/main" id="{F05833A3-FAC2-43CF-9A9A-9B62FAC9AE3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696" name="Rectangle 2695">
          <a:extLst>
            <a:ext uri="{FF2B5EF4-FFF2-40B4-BE49-F238E27FC236}">
              <a16:creationId xmlns:a16="http://schemas.microsoft.com/office/drawing/2014/main" id="{7ACE8097-FD50-40BB-A51E-B1FE1804700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697" name="Rectangle 2696">
          <a:extLst>
            <a:ext uri="{FF2B5EF4-FFF2-40B4-BE49-F238E27FC236}">
              <a16:creationId xmlns:a16="http://schemas.microsoft.com/office/drawing/2014/main" id="{1FC66196-A1AF-46BF-8050-6D027468AD5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698" name="Rectangle 2697">
          <a:extLst>
            <a:ext uri="{FF2B5EF4-FFF2-40B4-BE49-F238E27FC236}">
              <a16:creationId xmlns:a16="http://schemas.microsoft.com/office/drawing/2014/main" id="{188625D9-96ED-4284-BBBF-29A0B5A8032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699" name="Rectangle 11">
          <a:extLst>
            <a:ext uri="{FF2B5EF4-FFF2-40B4-BE49-F238E27FC236}">
              <a16:creationId xmlns:a16="http://schemas.microsoft.com/office/drawing/2014/main" id="{1E0186B8-2082-44C4-89B6-A861C314970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00" name="Rectangle 2699">
          <a:extLst>
            <a:ext uri="{FF2B5EF4-FFF2-40B4-BE49-F238E27FC236}">
              <a16:creationId xmlns:a16="http://schemas.microsoft.com/office/drawing/2014/main" id="{EFFF4822-AE0D-4716-86AB-AFFB57CEB7A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01" name="Rectangle 11">
          <a:extLst>
            <a:ext uri="{FF2B5EF4-FFF2-40B4-BE49-F238E27FC236}">
              <a16:creationId xmlns:a16="http://schemas.microsoft.com/office/drawing/2014/main" id="{B26B3783-CEA7-46D7-AC42-9AC97BB8273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02" name="Rectangle 2701">
          <a:extLst>
            <a:ext uri="{FF2B5EF4-FFF2-40B4-BE49-F238E27FC236}">
              <a16:creationId xmlns:a16="http://schemas.microsoft.com/office/drawing/2014/main" id="{6B29067A-636C-43DD-A88F-6ECF3AFDE3B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03" name="Rectangle 11">
          <a:extLst>
            <a:ext uri="{FF2B5EF4-FFF2-40B4-BE49-F238E27FC236}">
              <a16:creationId xmlns:a16="http://schemas.microsoft.com/office/drawing/2014/main" id="{4CF8C991-251F-4DA8-ACFD-4737D29860B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04" name="Rectangle 2703">
          <a:extLst>
            <a:ext uri="{FF2B5EF4-FFF2-40B4-BE49-F238E27FC236}">
              <a16:creationId xmlns:a16="http://schemas.microsoft.com/office/drawing/2014/main" id="{D95332C6-88A8-4BC4-A7E8-54D05B91F0A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05" name="Rectangle 11">
          <a:extLst>
            <a:ext uri="{FF2B5EF4-FFF2-40B4-BE49-F238E27FC236}">
              <a16:creationId xmlns:a16="http://schemas.microsoft.com/office/drawing/2014/main" id="{C97BA51D-0A15-46FD-AF36-B13E5DCDEAC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06" name="Rectangle 2705">
          <a:extLst>
            <a:ext uri="{FF2B5EF4-FFF2-40B4-BE49-F238E27FC236}">
              <a16:creationId xmlns:a16="http://schemas.microsoft.com/office/drawing/2014/main" id="{76AC9980-B0B5-4D72-817F-E32814ED855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07" name="Rectangle 11">
          <a:extLst>
            <a:ext uri="{FF2B5EF4-FFF2-40B4-BE49-F238E27FC236}">
              <a16:creationId xmlns:a16="http://schemas.microsoft.com/office/drawing/2014/main" id="{54ECC6A5-A68F-47EB-8A7B-C4D709C9F3F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08" name="Rectangle 2707">
          <a:extLst>
            <a:ext uri="{FF2B5EF4-FFF2-40B4-BE49-F238E27FC236}">
              <a16:creationId xmlns:a16="http://schemas.microsoft.com/office/drawing/2014/main" id="{0AE8144B-61AA-490A-A0D0-CF7F895BC0D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09" name="Rectangle 2708">
          <a:extLst>
            <a:ext uri="{FF2B5EF4-FFF2-40B4-BE49-F238E27FC236}">
              <a16:creationId xmlns:a16="http://schemas.microsoft.com/office/drawing/2014/main" id="{7C3B2BB0-E711-4348-9548-8B15B9D4B5B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10" name="Rectangle 2709">
          <a:extLst>
            <a:ext uri="{FF2B5EF4-FFF2-40B4-BE49-F238E27FC236}">
              <a16:creationId xmlns:a16="http://schemas.microsoft.com/office/drawing/2014/main" id="{0E1EAE59-87F6-4C8F-BD34-78642953B74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11" name="Rectangle 11">
          <a:extLst>
            <a:ext uri="{FF2B5EF4-FFF2-40B4-BE49-F238E27FC236}">
              <a16:creationId xmlns:a16="http://schemas.microsoft.com/office/drawing/2014/main" id="{DF387DD6-B3CB-40AE-878E-FAC08D500CD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12" name="Rectangle 2711">
          <a:extLst>
            <a:ext uri="{FF2B5EF4-FFF2-40B4-BE49-F238E27FC236}">
              <a16:creationId xmlns:a16="http://schemas.microsoft.com/office/drawing/2014/main" id="{48C7EF82-CD48-49D5-A012-6E82EA09C7D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13" name="Rectangle 11">
          <a:extLst>
            <a:ext uri="{FF2B5EF4-FFF2-40B4-BE49-F238E27FC236}">
              <a16:creationId xmlns:a16="http://schemas.microsoft.com/office/drawing/2014/main" id="{A1145DF3-0A56-4E61-B646-2730F1FC7EA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14" name="Rectangle 2713">
          <a:extLst>
            <a:ext uri="{FF2B5EF4-FFF2-40B4-BE49-F238E27FC236}">
              <a16:creationId xmlns:a16="http://schemas.microsoft.com/office/drawing/2014/main" id="{F9B71EE4-F545-4EB2-AB96-23445FFF16F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15" name="Rectangle 11">
          <a:extLst>
            <a:ext uri="{FF2B5EF4-FFF2-40B4-BE49-F238E27FC236}">
              <a16:creationId xmlns:a16="http://schemas.microsoft.com/office/drawing/2014/main" id="{D8CEF7B1-B65B-4D1F-B34A-0593CDE6E0B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16" name="Rectangle 2715">
          <a:extLst>
            <a:ext uri="{FF2B5EF4-FFF2-40B4-BE49-F238E27FC236}">
              <a16:creationId xmlns:a16="http://schemas.microsoft.com/office/drawing/2014/main" id="{59FE7657-3CC1-4D0A-AD96-20C44259455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17" name="Rectangle 11">
          <a:extLst>
            <a:ext uri="{FF2B5EF4-FFF2-40B4-BE49-F238E27FC236}">
              <a16:creationId xmlns:a16="http://schemas.microsoft.com/office/drawing/2014/main" id="{87D83EC7-1349-4B4F-A7C9-7DC770E81A2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18" name="Rectangle 2717">
          <a:extLst>
            <a:ext uri="{FF2B5EF4-FFF2-40B4-BE49-F238E27FC236}">
              <a16:creationId xmlns:a16="http://schemas.microsoft.com/office/drawing/2014/main" id="{647A20BA-948C-4CF0-8F4C-C4C79E81203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19" name="Rectangle 11">
          <a:extLst>
            <a:ext uri="{FF2B5EF4-FFF2-40B4-BE49-F238E27FC236}">
              <a16:creationId xmlns:a16="http://schemas.microsoft.com/office/drawing/2014/main" id="{4CD3B17F-FB1D-4B1D-8C0E-96C29D54F15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20" name="Rectangle 2719">
          <a:extLst>
            <a:ext uri="{FF2B5EF4-FFF2-40B4-BE49-F238E27FC236}">
              <a16:creationId xmlns:a16="http://schemas.microsoft.com/office/drawing/2014/main" id="{E7B39616-A732-4723-A8F8-FEE742F11A7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21" name="Rectangle 2720">
          <a:extLst>
            <a:ext uri="{FF2B5EF4-FFF2-40B4-BE49-F238E27FC236}">
              <a16:creationId xmlns:a16="http://schemas.microsoft.com/office/drawing/2014/main" id="{5C07B0D9-26B8-478D-A3D1-E29E7D04BDD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22" name="Rectangle 2721">
          <a:extLst>
            <a:ext uri="{FF2B5EF4-FFF2-40B4-BE49-F238E27FC236}">
              <a16:creationId xmlns:a16="http://schemas.microsoft.com/office/drawing/2014/main" id="{AC60CF22-061F-40D3-8C4B-75E513CFF86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23" name="Rectangle 11">
          <a:extLst>
            <a:ext uri="{FF2B5EF4-FFF2-40B4-BE49-F238E27FC236}">
              <a16:creationId xmlns:a16="http://schemas.microsoft.com/office/drawing/2014/main" id="{BB18B5D4-8E3A-41C4-9F06-CA1A5DDDA1A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24" name="Rectangle 2723">
          <a:extLst>
            <a:ext uri="{FF2B5EF4-FFF2-40B4-BE49-F238E27FC236}">
              <a16:creationId xmlns:a16="http://schemas.microsoft.com/office/drawing/2014/main" id="{9F8E66D3-3BB3-400C-B3B9-DE8D1958705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25" name="Rectangle 11">
          <a:extLst>
            <a:ext uri="{FF2B5EF4-FFF2-40B4-BE49-F238E27FC236}">
              <a16:creationId xmlns:a16="http://schemas.microsoft.com/office/drawing/2014/main" id="{07D90EEC-CAA9-48E3-B54F-15BEFD548EA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26" name="Rectangle 2725">
          <a:extLst>
            <a:ext uri="{FF2B5EF4-FFF2-40B4-BE49-F238E27FC236}">
              <a16:creationId xmlns:a16="http://schemas.microsoft.com/office/drawing/2014/main" id="{4FA1B5E3-2B24-4310-9BA9-C55C5B0B2C4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27" name="Rectangle 11">
          <a:extLst>
            <a:ext uri="{FF2B5EF4-FFF2-40B4-BE49-F238E27FC236}">
              <a16:creationId xmlns:a16="http://schemas.microsoft.com/office/drawing/2014/main" id="{242FA190-17BD-41C4-B2BD-901EEBC84BC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28" name="Rectangle 2727">
          <a:extLst>
            <a:ext uri="{FF2B5EF4-FFF2-40B4-BE49-F238E27FC236}">
              <a16:creationId xmlns:a16="http://schemas.microsoft.com/office/drawing/2014/main" id="{884D8AB4-A51C-4672-992D-03691ECFCB9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29" name="Rectangle 11">
          <a:extLst>
            <a:ext uri="{FF2B5EF4-FFF2-40B4-BE49-F238E27FC236}">
              <a16:creationId xmlns:a16="http://schemas.microsoft.com/office/drawing/2014/main" id="{4072C3EC-50C3-45D9-AD8C-B4A80735DF6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30" name="Rectangle 2729">
          <a:extLst>
            <a:ext uri="{FF2B5EF4-FFF2-40B4-BE49-F238E27FC236}">
              <a16:creationId xmlns:a16="http://schemas.microsoft.com/office/drawing/2014/main" id="{3AE5779E-9335-4886-A05A-E8C281DC2CB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31" name="Rectangle 11">
          <a:extLst>
            <a:ext uri="{FF2B5EF4-FFF2-40B4-BE49-F238E27FC236}">
              <a16:creationId xmlns:a16="http://schemas.microsoft.com/office/drawing/2014/main" id="{014FE057-B1F3-4774-926A-35351513843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32" name="Rectangle 2731">
          <a:extLst>
            <a:ext uri="{FF2B5EF4-FFF2-40B4-BE49-F238E27FC236}">
              <a16:creationId xmlns:a16="http://schemas.microsoft.com/office/drawing/2014/main" id="{9F3BE8DC-66F2-4D43-8169-293A76E9591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33" name="Rectangle 2732">
          <a:extLst>
            <a:ext uri="{FF2B5EF4-FFF2-40B4-BE49-F238E27FC236}">
              <a16:creationId xmlns:a16="http://schemas.microsoft.com/office/drawing/2014/main" id="{A613E5DF-BDD3-412B-8755-B6898CC6040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34" name="Rectangle 2733">
          <a:extLst>
            <a:ext uri="{FF2B5EF4-FFF2-40B4-BE49-F238E27FC236}">
              <a16:creationId xmlns:a16="http://schemas.microsoft.com/office/drawing/2014/main" id="{5CBFEBDA-7145-4AC8-8695-2BD3F733501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35" name="Rectangle 11">
          <a:extLst>
            <a:ext uri="{FF2B5EF4-FFF2-40B4-BE49-F238E27FC236}">
              <a16:creationId xmlns:a16="http://schemas.microsoft.com/office/drawing/2014/main" id="{A7CA9506-1990-4439-BF9C-98887FF7395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36" name="Rectangle 2735">
          <a:extLst>
            <a:ext uri="{FF2B5EF4-FFF2-40B4-BE49-F238E27FC236}">
              <a16:creationId xmlns:a16="http://schemas.microsoft.com/office/drawing/2014/main" id="{57DF3F34-FA72-4E45-807E-E518AD75A17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37" name="Rectangle 11">
          <a:extLst>
            <a:ext uri="{FF2B5EF4-FFF2-40B4-BE49-F238E27FC236}">
              <a16:creationId xmlns:a16="http://schemas.microsoft.com/office/drawing/2014/main" id="{6ED5C3C4-C029-48EE-AAF6-2E81B01387D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38" name="Rectangle 2737">
          <a:extLst>
            <a:ext uri="{FF2B5EF4-FFF2-40B4-BE49-F238E27FC236}">
              <a16:creationId xmlns:a16="http://schemas.microsoft.com/office/drawing/2014/main" id="{BD3E5684-0E85-4399-B700-C73EEDC177B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39" name="Rectangle 11">
          <a:extLst>
            <a:ext uri="{FF2B5EF4-FFF2-40B4-BE49-F238E27FC236}">
              <a16:creationId xmlns:a16="http://schemas.microsoft.com/office/drawing/2014/main" id="{71F6C387-4195-434B-AC82-D366418694D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40" name="Rectangle 2739">
          <a:extLst>
            <a:ext uri="{FF2B5EF4-FFF2-40B4-BE49-F238E27FC236}">
              <a16:creationId xmlns:a16="http://schemas.microsoft.com/office/drawing/2014/main" id="{A4510754-2AD2-42F5-9264-EDA620326BE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41" name="Rectangle 11">
          <a:extLst>
            <a:ext uri="{FF2B5EF4-FFF2-40B4-BE49-F238E27FC236}">
              <a16:creationId xmlns:a16="http://schemas.microsoft.com/office/drawing/2014/main" id="{4082BA02-0E9B-4699-8EF3-D48DB37CD46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42" name="Rectangle 2741">
          <a:extLst>
            <a:ext uri="{FF2B5EF4-FFF2-40B4-BE49-F238E27FC236}">
              <a16:creationId xmlns:a16="http://schemas.microsoft.com/office/drawing/2014/main" id="{6ACEF3D3-2378-4BD7-ADC7-6BA6FDD9D0A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43" name="Rectangle 11">
          <a:extLst>
            <a:ext uri="{FF2B5EF4-FFF2-40B4-BE49-F238E27FC236}">
              <a16:creationId xmlns:a16="http://schemas.microsoft.com/office/drawing/2014/main" id="{8426C57A-6617-4EC8-B1B7-FD57A10F841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44" name="Rectangle 2743">
          <a:extLst>
            <a:ext uri="{FF2B5EF4-FFF2-40B4-BE49-F238E27FC236}">
              <a16:creationId xmlns:a16="http://schemas.microsoft.com/office/drawing/2014/main" id="{8F7FA412-A04B-4AF3-977B-3DFC4598ABF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45" name="Rectangle 2744">
          <a:extLst>
            <a:ext uri="{FF2B5EF4-FFF2-40B4-BE49-F238E27FC236}">
              <a16:creationId xmlns:a16="http://schemas.microsoft.com/office/drawing/2014/main" id="{4DB8E57C-47B1-4DD3-931F-BFA4D675E95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46" name="Rectangle 2745">
          <a:extLst>
            <a:ext uri="{FF2B5EF4-FFF2-40B4-BE49-F238E27FC236}">
              <a16:creationId xmlns:a16="http://schemas.microsoft.com/office/drawing/2014/main" id="{9325BA7D-D9A5-4338-BB50-E2BD92E473A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47" name="Rectangle 11">
          <a:extLst>
            <a:ext uri="{FF2B5EF4-FFF2-40B4-BE49-F238E27FC236}">
              <a16:creationId xmlns:a16="http://schemas.microsoft.com/office/drawing/2014/main" id="{05D3013A-59D4-4DC5-BE83-4ACC51C7A7A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48" name="Rectangle 2747">
          <a:extLst>
            <a:ext uri="{FF2B5EF4-FFF2-40B4-BE49-F238E27FC236}">
              <a16:creationId xmlns:a16="http://schemas.microsoft.com/office/drawing/2014/main" id="{FE0FAEDC-A16D-447C-A43E-24D1DA41673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49" name="Rectangle 11">
          <a:extLst>
            <a:ext uri="{FF2B5EF4-FFF2-40B4-BE49-F238E27FC236}">
              <a16:creationId xmlns:a16="http://schemas.microsoft.com/office/drawing/2014/main" id="{4750456C-9A96-411F-AC15-E29D7DF29A2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50" name="Rectangle 2749">
          <a:extLst>
            <a:ext uri="{FF2B5EF4-FFF2-40B4-BE49-F238E27FC236}">
              <a16:creationId xmlns:a16="http://schemas.microsoft.com/office/drawing/2014/main" id="{F4E150DC-734A-4333-98C2-F30ED54C8FC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51" name="Rectangle 11">
          <a:extLst>
            <a:ext uri="{FF2B5EF4-FFF2-40B4-BE49-F238E27FC236}">
              <a16:creationId xmlns:a16="http://schemas.microsoft.com/office/drawing/2014/main" id="{15FD867C-4495-44B6-BCFF-C5CED8D079B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52" name="Rectangle 2751">
          <a:extLst>
            <a:ext uri="{FF2B5EF4-FFF2-40B4-BE49-F238E27FC236}">
              <a16:creationId xmlns:a16="http://schemas.microsoft.com/office/drawing/2014/main" id="{E2944328-ACA0-4180-9BDF-BCF9A763A00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53" name="Rectangle 11">
          <a:extLst>
            <a:ext uri="{FF2B5EF4-FFF2-40B4-BE49-F238E27FC236}">
              <a16:creationId xmlns:a16="http://schemas.microsoft.com/office/drawing/2014/main" id="{F49594BD-5F5F-4D57-90C8-6C71AA8F434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54" name="Rectangle 2753">
          <a:extLst>
            <a:ext uri="{FF2B5EF4-FFF2-40B4-BE49-F238E27FC236}">
              <a16:creationId xmlns:a16="http://schemas.microsoft.com/office/drawing/2014/main" id="{8E90797A-FD77-4827-B562-35A0E000113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55" name="Rectangle 11">
          <a:extLst>
            <a:ext uri="{FF2B5EF4-FFF2-40B4-BE49-F238E27FC236}">
              <a16:creationId xmlns:a16="http://schemas.microsoft.com/office/drawing/2014/main" id="{0FFFEDB9-94F2-4EB2-BEDD-6D9AD03D686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56" name="Rectangle 2755">
          <a:extLst>
            <a:ext uri="{FF2B5EF4-FFF2-40B4-BE49-F238E27FC236}">
              <a16:creationId xmlns:a16="http://schemas.microsoft.com/office/drawing/2014/main" id="{E994E36D-86F7-4BA5-985B-F19E8E9CA48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57" name="Rectangle 2756">
          <a:extLst>
            <a:ext uri="{FF2B5EF4-FFF2-40B4-BE49-F238E27FC236}">
              <a16:creationId xmlns:a16="http://schemas.microsoft.com/office/drawing/2014/main" id="{F7E5059D-A4B0-4171-A948-02371FB64A9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58" name="Rectangle 2757">
          <a:extLst>
            <a:ext uri="{FF2B5EF4-FFF2-40B4-BE49-F238E27FC236}">
              <a16:creationId xmlns:a16="http://schemas.microsoft.com/office/drawing/2014/main" id="{2AA65CA8-79B2-4D00-9873-D7A7A747FA8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59" name="Rectangle 11">
          <a:extLst>
            <a:ext uri="{FF2B5EF4-FFF2-40B4-BE49-F238E27FC236}">
              <a16:creationId xmlns:a16="http://schemas.microsoft.com/office/drawing/2014/main" id="{04B65284-C278-4BD1-954C-EC4F4072009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60" name="Rectangle 2759">
          <a:extLst>
            <a:ext uri="{FF2B5EF4-FFF2-40B4-BE49-F238E27FC236}">
              <a16:creationId xmlns:a16="http://schemas.microsoft.com/office/drawing/2014/main" id="{CD8F9328-5AF8-4010-8559-5A180B17DCF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61" name="Rectangle 11">
          <a:extLst>
            <a:ext uri="{FF2B5EF4-FFF2-40B4-BE49-F238E27FC236}">
              <a16:creationId xmlns:a16="http://schemas.microsoft.com/office/drawing/2014/main" id="{1BE5F947-D253-45A6-B724-F6035C249C8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62" name="Rectangle 2761">
          <a:extLst>
            <a:ext uri="{FF2B5EF4-FFF2-40B4-BE49-F238E27FC236}">
              <a16:creationId xmlns:a16="http://schemas.microsoft.com/office/drawing/2014/main" id="{2DF99521-0A12-4E2A-93E5-DEBDA89F408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63" name="Rectangle 11">
          <a:extLst>
            <a:ext uri="{FF2B5EF4-FFF2-40B4-BE49-F238E27FC236}">
              <a16:creationId xmlns:a16="http://schemas.microsoft.com/office/drawing/2014/main" id="{61EDEFF0-BFC4-40B0-9607-4EE8171738A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64" name="Rectangle 2763">
          <a:extLst>
            <a:ext uri="{FF2B5EF4-FFF2-40B4-BE49-F238E27FC236}">
              <a16:creationId xmlns:a16="http://schemas.microsoft.com/office/drawing/2014/main" id="{83AB0E91-B8F1-449D-8A4B-4B45BDC3F9A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65" name="Rectangle 11">
          <a:extLst>
            <a:ext uri="{FF2B5EF4-FFF2-40B4-BE49-F238E27FC236}">
              <a16:creationId xmlns:a16="http://schemas.microsoft.com/office/drawing/2014/main" id="{86280723-0C7C-4851-BE7F-903A47BFAB9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66" name="Rectangle 2765">
          <a:extLst>
            <a:ext uri="{FF2B5EF4-FFF2-40B4-BE49-F238E27FC236}">
              <a16:creationId xmlns:a16="http://schemas.microsoft.com/office/drawing/2014/main" id="{132A9D4F-6968-4B51-A870-4E2CA9C16EE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67" name="Rectangle 11">
          <a:extLst>
            <a:ext uri="{FF2B5EF4-FFF2-40B4-BE49-F238E27FC236}">
              <a16:creationId xmlns:a16="http://schemas.microsoft.com/office/drawing/2014/main" id="{BD2667BD-D9EC-4696-B7EC-1BBA8348D69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68" name="Rectangle 2767">
          <a:extLst>
            <a:ext uri="{FF2B5EF4-FFF2-40B4-BE49-F238E27FC236}">
              <a16:creationId xmlns:a16="http://schemas.microsoft.com/office/drawing/2014/main" id="{4912AF73-7DAF-4F35-8CF9-41D22DAD33A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69" name="Rectangle 2768">
          <a:extLst>
            <a:ext uri="{FF2B5EF4-FFF2-40B4-BE49-F238E27FC236}">
              <a16:creationId xmlns:a16="http://schemas.microsoft.com/office/drawing/2014/main" id="{9E26722A-435D-4B1F-8441-9F35378B62D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70" name="Rectangle 2769">
          <a:extLst>
            <a:ext uri="{FF2B5EF4-FFF2-40B4-BE49-F238E27FC236}">
              <a16:creationId xmlns:a16="http://schemas.microsoft.com/office/drawing/2014/main" id="{A4097017-B4A0-4D2F-99B0-063FA47E3FF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71" name="Rectangle 11">
          <a:extLst>
            <a:ext uri="{FF2B5EF4-FFF2-40B4-BE49-F238E27FC236}">
              <a16:creationId xmlns:a16="http://schemas.microsoft.com/office/drawing/2014/main" id="{4E90DC7A-4FDF-4862-B7C5-8BC2B2D349D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72" name="Rectangle 2771">
          <a:extLst>
            <a:ext uri="{FF2B5EF4-FFF2-40B4-BE49-F238E27FC236}">
              <a16:creationId xmlns:a16="http://schemas.microsoft.com/office/drawing/2014/main" id="{ECB2A9F5-6F1C-47E9-994B-10AA024F186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73" name="Rectangle 11">
          <a:extLst>
            <a:ext uri="{FF2B5EF4-FFF2-40B4-BE49-F238E27FC236}">
              <a16:creationId xmlns:a16="http://schemas.microsoft.com/office/drawing/2014/main" id="{4EBEFF88-F113-46FF-8066-56389EB2963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74" name="Rectangle 2773">
          <a:extLst>
            <a:ext uri="{FF2B5EF4-FFF2-40B4-BE49-F238E27FC236}">
              <a16:creationId xmlns:a16="http://schemas.microsoft.com/office/drawing/2014/main" id="{111DC857-A313-4E99-8EE1-546285B5928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75" name="Rectangle 11">
          <a:extLst>
            <a:ext uri="{FF2B5EF4-FFF2-40B4-BE49-F238E27FC236}">
              <a16:creationId xmlns:a16="http://schemas.microsoft.com/office/drawing/2014/main" id="{43B5EC01-467A-4AD2-8A5D-711FD70D5C6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76" name="Rectangle 2775">
          <a:extLst>
            <a:ext uri="{FF2B5EF4-FFF2-40B4-BE49-F238E27FC236}">
              <a16:creationId xmlns:a16="http://schemas.microsoft.com/office/drawing/2014/main" id="{4EC0CCFE-D0AB-4A60-9757-B3B4F8096CA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77" name="Rectangle 11">
          <a:extLst>
            <a:ext uri="{FF2B5EF4-FFF2-40B4-BE49-F238E27FC236}">
              <a16:creationId xmlns:a16="http://schemas.microsoft.com/office/drawing/2014/main" id="{41EFB676-4AB5-42A6-8802-5EA07345B0D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78" name="Rectangle 2777">
          <a:extLst>
            <a:ext uri="{FF2B5EF4-FFF2-40B4-BE49-F238E27FC236}">
              <a16:creationId xmlns:a16="http://schemas.microsoft.com/office/drawing/2014/main" id="{7BD2E3E1-A6C5-45B2-8BD9-15C4A886562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79" name="Rectangle 11">
          <a:extLst>
            <a:ext uri="{FF2B5EF4-FFF2-40B4-BE49-F238E27FC236}">
              <a16:creationId xmlns:a16="http://schemas.microsoft.com/office/drawing/2014/main" id="{D924A1BA-033E-495B-9E8E-7A6B5556BAD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80" name="Rectangle 2779">
          <a:extLst>
            <a:ext uri="{FF2B5EF4-FFF2-40B4-BE49-F238E27FC236}">
              <a16:creationId xmlns:a16="http://schemas.microsoft.com/office/drawing/2014/main" id="{3F504E1C-30BE-4D83-96FD-7DB22F93840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81" name="Rectangle 2780">
          <a:extLst>
            <a:ext uri="{FF2B5EF4-FFF2-40B4-BE49-F238E27FC236}">
              <a16:creationId xmlns:a16="http://schemas.microsoft.com/office/drawing/2014/main" id="{50839990-48C1-4824-BE25-28F76DE0BB0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82" name="Rectangle 2781">
          <a:extLst>
            <a:ext uri="{FF2B5EF4-FFF2-40B4-BE49-F238E27FC236}">
              <a16:creationId xmlns:a16="http://schemas.microsoft.com/office/drawing/2014/main" id="{E60557C1-EF8A-4579-8483-B1B6861C16B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83" name="Rectangle 11">
          <a:extLst>
            <a:ext uri="{FF2B5EF4-FFF2-40B4-BE49-F238E27FC236}">
              <a16:creationId xmlns:a16="http://schemas.microsoft.com/office/drawing/2014/main" id="{5DB76686-58EB-4FAF-826C-80E3AD2E0E4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84" name="Rectangle 2783">
          <a:extLst>
            <a:ext uri="{FF2B5EF4-FFF2-40B4-BE49-F238E27FC236}">
              <a16:creationId xmlns:a16="http://schemas.microsoft.com/office/drawing/2014/main" id="{C580DE70-2901-4668-98EE-4C01F2AC678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85" name="Rectangle 11">
          <a:extLst>
            <a:ext uri="{FF2B5EF4-FFF2-40B4-BE49-F238E27FC236}">
              <a16:creationId xmlns:a16="http://schemas.microsoft.com/office/drawing/2014/main" id="{F3475B93-AA9C-41F9-83A6-D35D1303535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86" name="Rectangle 2785">
          <a:extLst>
            <a:ext uri="{FF2B5EF4-FFF2-40B4-BE49-F238E27FC236}">
              <a16:creationId xmlns:a16="http://schemas.microsoft.com/office/drawing/2014/main" id="{7A1C2D07-D5E8-477C-905D-02E6088EC92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87" name="Rectangle 11">
          <a:extLst>
            <a:ext uri="{FF2B5EF4-FFF2-40B4-BE49-F238E27FC236}">
              <a16:creationId xmlns:a16="http://schemas.microsoft.com/office/drawing/2014/main" id="{3DA51468-11F8-47CD-BE84-97C388372C2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88" name="Rectangle 2787">
          <a:extLst>
            <a:ext uri="{FF2B5EF4-FFF2-40B4-BE49-F238E27FC236}">
              <a16:creationId xmlns:a16="http://schemas.microsoft.com/office/drawing/2014/main" id="{0E57A52C-FB80-4B1A-A673-EE7E60520CE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89" name="Rectangle 11">
          <a:extLst>
            <a:ext uri="{FF2B5EF4-FFF2-40B4-BE49-F238E27FC236}">
              <a16:creationId xmlns:a16="http://schemas.microsoft.com/office/drawing/2014/main" id="{D9074301-CD58-4663-B7FB-1898CB5AFC3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90" name="Rectangle 2789">
          <a:extLst>
            <a:ext uri="{FF2B5EF4-FFF2-40B4-BE49-F238E27FC236}">
              <a16:creationId xmlns:a16="http://schemas.microsoft.com/office/drawing/2014/main" id="{EA2A2662-E930-476D-9980-9178790815F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91" name="Rectangle 11">
          <a:extLst>
            <a:ext uri="{FF2B5EF4-FFF2-40B4-BE49-F238E27FC236}">
              <a16:creationId xmlns:a16="http://schemas.microsoft.com/office/drawing/2014/main" id="{E925B937-2E0D-4FD7-8809-C9A69F9E964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92" name="Rectangle 2791">
          <a:extLst>
            <a:ext uri="{FF2B5EF4-FFF2-40B4-BE49-F238E27FC236}">
              <a16:creationId xmlns:a16="http://schemas.microsoft.com/office/drawing/2014/main" id="{5973FDCC-3F23-4578-8F43-B4FD350AD93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93" name="Rectangle 2792">
          <a:extLst>
            <a:ext uri="{FF2B5EF4-FFF2-40B4-BE49-F238E27FC236}">
              <a16:creationId xmlns:a16="http://schemas.microsoft.com/office/drawing/2014/main" id="{BDA5B99E-B085-4423-8CD9-82ADBDB0E94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94" name="Rectangle 2793">
          <a:extLst>
            <a:ext uri="{FF2B5EF4-FFF2-40B4-BE49-F238E27FC236}">
              <a16:creationId xmlns:a16="http://schemas.microsoft.com/office/drawing/2014/main" id="{40EACAFC-3A54-410A-9B8C-A7ADFCECA12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95" name="Rectangle 11">
          <a:extLst>
            <a:ext uri="{FF2B5EF4-FFF2-40B4-BE49-F238E27FC236}">
              <a16:creationId xmlns:a16="http://schemas.microsoft.com/office/drawing/2014/main" id="{4F4CD65C-1B6D-43E1-87F2-E9DB7228748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96" name="Rectangle 2795">
          <a:extLst>
            <a:ext uri="{FF2B5EF4-FFF2-40B4-BE49-F238E27FC236}">
              <a16:creationId xmlns:a16="http://schemas.microsoft.com/office/drawing/2014/main" id="{FBB000D1-378D-41E8-93B5-E2E2683E01F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97" name="Rectangle 11">
          <a:extLst>
            <a:ext uri="{FF2B5EF4-FFF2-40B4-BE49-F238E27FC236}">
              <a16:creationId xmlns:a16="http://schemas.microsoft.com/office/drawing/2014/main" id="{EA3DBDCC-7180-4ACC-97BA-FDCBAF5DF91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98" name="Rectangle 2797">
          <a:extLst>
            <a:ext uri="{FF2B5EF4-FFF2-40B4-BE49-F238E27FC236}">
              <a16:creationId xmlns:a16="http://schemas.microsoft.com/office/drawing/2014/main" id="{5D6ABAB8-04B4-461E-819A-AC4940D1D23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99" name="Rectangle 11">
          <a:extLst>
            <a:ext uri="{FF2B5EF4-FFF2-40B4-BE49-F238E27FC236}">
              <a16:creationId xmlns:a16="http://schemas.microsoft.com/office/drawing/2014/main" id="{93D742AA-5A38-4083-9C1B-E22280F388A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00" name="Rectangle 2799">
          <a:extLst>
            <a:ext uri="{FF2B5EF4-FFF2-40B4-BE49-F238E27FC236}">
              <a16:creationId xmlns:a16="http://schemas.microsoft.com/office/drawing/2014/main" id="{6E06BA12-5831-464D-ABE2-38BF92B375C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01" name="Rectangle 11">
          <a:extLst>
            <a:ext uri="{FF2B5EF4-FFF2-40B4-BE49-F238E27FC236}">
              <a16:creationId xmlns:a16="http://schemas.microsoft.com/office/drawing/2014/main" id="{2AB3B030-DA55-4708-8A2C-81D874E581E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02" name="Rectangle 2801">
          <a:extLst>
            <a:ext uri="{FF2B5EF4-FFF2-40B4-BE49-F238E27FC236}">
              <a16:creationId xmlns:a16="http://schemas.microsoft.com/office/drawing/2014/main" id="{94506811-888A-4D72-AA86-78F8EDFF850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03" name="Rectangle 11">
          <a:extLst>
            <a:ext uri="{FF2B5EF4-FFF2-40B4-BE49-F238E27FC236}">
              <a16:creationId xmlns:a16="http://schemas.microsoft.com/office/drawing/2014/main" id="{C4D857F8-4C72-4123-A9ED-4A8D6EBD67C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04" name="Rectangle 2803">
          <a:extLst>
            <a:ext uri="{FF2B5EF4-FFF2-40B4-BE49-F238E27FC236}">
              <a16:creationId xmlns:a16="http://schemas.microsoft.com/office/drawing/2014/main" id="{F8AA1E69-C380-44A1-96E0-7870501FB54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05" name="Rectangle 2804">
          <a:extLst>
            <a:ext uri="{FF2B5EF4-FFF2-40B4-BE49-F238E27FC236}">
              <a16:creationId xmlns:a16="http://schemas.microsoft.com/office/drawing/2014/main" id="{A1681917-810B-4212-BA0C-0777DCB77FD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06" name="Rectangle 2805">
          <a:extLst>
            <a:ext uri="{FF2B5EF4-FFF2-40B4-BE49-F238E27FC236}">
              <a16:creationId xmlns:a16="http://schemas.microsoft.com/office/drawing/2014/main" id="{1E8FE596-D81F-45DF-A0C4-F09BC1B0212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07" name="Rectangle 11">
          <a:extLst>
            <a:ext uri="{FF2B5EF4-FFF2-40B4-BE49-F238E27FC236}">
              <a16:creationId xmlns:a16="http://schemas.microsoft.com/office/drawing/2014/main" id="{0D163874-349B-40F6-8F2D-083FBF83DEC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08" name="Rectangle 2807">
          <a:extLst>
            <a:ext uri="{FF2B5EF4-FFF2-40B4-BE49-F238E27FC236}">
              <a16:creationId xmlns:a16="http://schemas.microsoft.com/office/drawing/2014/main" id="{1515BCA7-6220-402B-B123-353DE821BAC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09" name="Rectangle 11">
          <a:extLst>
            <a:ext uri="{FF2B5EF4-FFF2-40B4-BE49-F238E27FC236}">
              <a16:creationId xmlns:a16="http://schemas.microsoft.com/office/drawing/2014/main" id="{E441069D-8374-4B29-AC6A-7B21F7F82B1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10" name="Rectangle 2809">
          <a:extLst>
            <a:ext uri="{FF2B5EF4-FFF2-40B4-BE49-F238E27FC236}">
              <a16:creationId xmlns:a16="http://schemas.microsoft.com/office/drawing/2014/main" id="{4E66BB71-686C-4B2E-BCF0-84E87E86797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11" name="Rectangle 11">
          <a:extLst>
            <a:ext uri="{FF2B5EF4-FFF2-40B4-BE49-F238E27FC236}">
              <a16:creationId xmlns:a16="http://schemas.microsoft.com/office/drawing/2014/main" id="{4E189970-CA06-4A6F-9369-A33DB261EA3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12" name="Rectangle 2811">
          <a:extLst>
            <a:ext uri="{FF2B5EF4-FFF2-40B4-BE49-F238E27FC236}">
              <a16:creationId xmlns:a16="http://schemas.microsoft.com/office/drawing/2014/main" id="{C8B3AC01-6AA0-4C7D-8031-4D824E6E98A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13" name="Rectangle 11">
          <a:extLst>
            <a:ext uri="{FF2B5EF4-FFF2-40B4-BE49-F238E27FC236}">
              <a16:creationId xmlns:a16="http://schemas.microsoft.com/office/drawing/2014/main" id="{816C7651-83BE-47FF-AD81-1BA474D4EFB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14" name="Rectangle 2813">
          <a:extLst>
            <a:ext uri="{FF2B5EF4-FFF2-40B4-BE49-F238E27FC236}">
              <a16:creationId xmlns:a16="http://schemas.microsoft.com/office/drawing/2014/main" id="{836EB03A-AC0F-4536-8A42-F426D2FDE97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15" name="Rectangle 11">
          <a:extLst>
            <a:ext uri="{FF2B5EF4-FFF2-40B4-BE49-F238E27FC236}">
              <a16:creationId xmlns:a16="http://schemas.microsoft.com/office/drawing/2014/main" id="{9E2DF05A-8235-4925-A746-06E58CECAA7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16" name="Rectangle 2815">
          <a:extLst>
            <a:ext uri="{FF2B5EF4-FFF2-40B4-BE49-F238E27FC236}">
              <a16:creationId xmlns:a16="http://schemas.microsoft.com/office/drawing/2014/main" id="{4519A9EB-A650-4F70-A416-65824AADCF1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17" name="Rectangle 2816">
          <a:extLst>
            <a:ext uri="{FF2B5EF4-FFF2-40B4-BE49-F238E27FC236}">
              <a16:creationId xmlns:a16="http://schemas.microsoft.com/office/drawing/2014/main" id="{9259AC18-63F1-4854-ADA7-569537EEBC2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18" name="Rectangle 2817">
          <a:extLst>
            <a:ext uri="{FF2B5EF4-FFF2-40B4-BE49-F238E27FC236}">
              <a16:creationId xmlns:a16="http://schemas.microsoft.com/office/drawing/2014/main" id="{A55A123F-6329-49BF-99F4-43D5D0D4CFF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19" name="Rectangle 11">
          <a:extLst>
            <a:ext uri="{FF2B5EF4-FFF2-40B4-BE49-F238E27FC236}">
              <a16:creationId xmlns:a16="http://schemas.microsoft.com/office/drawing/2014/main" id="{AB41FF0B-7BD0-4B0D-AEB0-8D6B0E85382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20" name="Rectangle 2819">
          <a:extLst>
            <a:ext uri="{FF2B5EF4-FFF2-40B4-BE49-F238E27FC236}">
              <a16:creationId xmlns:a16="http://schemas.microsoft.com/office/drawing/2014/main" id="{E113388D-BB6C-4EBE-A69B-89AF0873DA9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21" name="Rectangle 11">
          <a:extLst>
            <a:ext uri="{FF2B5EF4-FFF2-40B4-BE49-F238E27FC236}">
              <a16:creationId xmlns:a16="http://schemas.microsoft.com/office/drawing/2014/main" id="{FD455847-232E-4A32-887F-35F568138F1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22" name="Rectangle 2821">
          <a:extLst>
            <a:ext uri="{FF2B5EF4-FFF2-40B4-BE49-F238E27FC236}">
              <a16:creationId xmlns:a16="http://schemas.microsoft.com/office/drawing/2014/main" id="{FF9B7E1F-ED67-468A-B0F3-C14FD2B7534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23" name="Rectangle 11">
          <a:extLst>
            <a:ext uri="{FF2B5EF4-FFF2-40B4-BE49-F238E27FC236}">
              <a16:creationId xmlns:a16="http://schemas.microsoft.com/office/drawing/2014/main" id="{DCA02D15-FD48-40A7-B04D-0E81903D3DE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24" name="Rectangle 2823">
          <a:extLst>
            <a:ext uri="{FF2B5EF4-FFF2-40B4-BE49-F238E27FC236}">
              <a16:creationId xmlns:a16="http://schemas.microsoft.com/office/drawing/2014/main" id="{4A86529A-3ED9-4308-BC2D-D51F38DC9D8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25" name="Rectangle 11">
          <a:extLst>
            <a:ext uri="{FF2B5EF4-FFF2-40B4-BE49-F238E27FC236}">
              <a16:creationId xmlns:a16="http://schemas.microsoft.com/office/drawing/2014/main" id="{8FB74D1E-8953-4108-B002-BE9FCAE18EC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26" name="Rectangle 2825">
          <a:extLst>
            <a:ext uri="{FF2B5EF4-FFF2-40B4-BE49-F238E27FC236}">
              <a16:creationId xmlns:a16="http://schemas.microsoft.com/office/drawing/2014/main" id="{6AF93317-FB5B-4BA7-842B-FB3A43BB625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27" name="Rectangle 11">
          <a:extLst>
            <a:ext uri="{FF2B5EF4-FFF2-40B4-BE49-F238E27FC236}">
              <a16:creationId xmlns:a16="http://schemas.microsoft.com/office/drawing/2014/main" id="{4031F0BA-389D-4098-B91E-0BD52A818DB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28" name="Rectangle 2827">
          <a:extLst>
            <a:ext uri="{FF2B5EF4-FFF2-40B4-BE49-F238E27FC236}">
              <a16:creationId xmlns:a16="http://schemas.microsoft.com/office/drawing/2014/main" id="{E3AC96E4-C514-4AEB-AFA7-021AC3D1C47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29" name="Rectangle 2828">
          <a:extLst>
            <a:ext uri="{FF2B5EF4-FFF2-40B4-BE49-F238E27FC236}">
              <a16:creationId xmlns:a16="http://schemas.microsoft.com/office/drawing/2014/main" id="{94E1AC10-0EF4-4003-9952-782E3445DD6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30" name="Rectangle 2829">
          <a:extLst>
            <a:ext uri="{FF2B5EF4-FFF2-40B4-BE49-F238E27FC236}">
              <a16:creationId xmlns:a16="http://schemas.microsoft.com/office/drawing/2014/main" id="{6788E723-AD30-46C9-825E-49E731E3863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31" name="Rectangle 11">
          <a:extLst>
            <a:ext uri="{FF2B5EF4-FFF2-40B4-BE49-F238E27FC236}">
              <a16:creationId xmlns:a16="http://schemas.microsoft.com/office/drawing/2014/main" id="{F38D4FE3-DA18-4A89-A8BE-6DD9FF35E7B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32" name="Rectangle 2831">
          <a:extLst>
            <a:ext uri="{FF2B5EF4-FFF2-40B4-BE49-F238E27FC236}">
              <a16:creationId xmlns:a16="http://schemas.microsoft.com/office/drawing/2014/main" id="{420A66C5-BF15-4B5B-8B0A-492A2A846EE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33" name="Rectangle 11">
          <a:extLst>
            <a:ext uri="{FF2B5EF4-FFF2-40B4-BE49-F238E27FC236}">
              <a16:creationId xmlns:a16="http://schemas.microsoft.com/office/drawing/2014/main" id="{B02149AE-C5C3-44CA-985F-270604DA5B9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34" name="Rectangle 2833">
          <a:extLst>
            <a:ext uri="{FF2B5EF4-FFF2-40B4-BE49-F238E27FC236}">
              <a16:creationId xmlns:a16="http://schemas.microsoft.com/office/drawing/2014/main" id="{A6842C87-13F1-432C-BE38-A64E21602A9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35" name="Rectangle 11">
          <a:extLst>
            <a:ext uri="{FF2B5EF4-FFF2-40B4-BE49-F238E27FC236}">
              <a16:creationId xmlns:a16="http://schemas.microsoft.com/office/drawing/2014/main" id="{CC16CE25-664E-4E44-8C1F-A2A4C21EF72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36" name="Rectangle 2835">
          <a:extLst>
            <a:ext uri="{FF2B5EF4-FFF2-40B4-BE49-F238E27FC236}">
              <a16:creationId xmlns:a16="http://schemas.microsoft.com/office/drawing/2014/main" id="{6D936B22-69F0-4641-8286-285D37AE352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37" name="Rectangle 11">
          <a:extLst>
            <a:ext uri="{FF2B5EF4-FFF2-40B4-BE49-F238E27FC236}">
              <a16:creationId xmlns:a16="http://schemas.microsoft.com/office/drawing/2014/main" id="{367C3D62-31B8-4683-AEF8-46FAEA1C2C2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38" name="Rectangle 2837">
          <a:extLst>
            <a:ext uri="{FF2B5EF4-FFF2-40B4-BE49-F238E27FC236}">
              <a16:creationId xmlns:a16="http://schemas.microsoft.com/office/drawing/2014/main" id="{B55C5573-8195-45E7-B44D-B8CDB8D128B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39" name="Rectangle 11">
          <a:extLst>
            <a:ext uri="{FF2B5EF4-FFF2-40B4-BE49-F238E27FC236}">
              <a16:creationId xmlns:a16="http://schemas.microsoft.com/office/drawing/2014/main" id="{EEF7A6D5-3EC2-4ACF-A740-53F8CE4EFD7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40" name="Rectangle 2839">
          <a:extLst>
            <a:ext uri="{FF2B5EF4-FFF2-40B4-BE49-F238E27FC236}">
              <a16:creationId xmlns:a16="http://schemas.microsoft.com/office/drawing/2014/main" id="{D713CFA1-2F57-4267-8D65-5ACE9EF41B1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41" name="Rectangle 2840">
          <a:extLst>
            <a:ext uri="{FF2B5EF4-FFF2-40B4-BE49-F238E27FC236}">
              <a16:creationId xmlns:a16="http://schemas.microsoft.com/office/drawing/2014/main" id="{D925DE72-7096-41BF-A172-61BCACDD919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42" name="Rectangle 2841">
          <a:extLst>
            <a:ext uri="{FF2B5EF4-FFF2-40B4-BE49-F238E27FC236}">
              <a16:creationId xmlns:a16="http://schemas.microsoft.com/office/drawing/2014/main" id="{89EE2204-740E-48BA-9311-85F4F0107C1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43" name="Rectangle 11">
          <a:extLst>
            <a:ext uri="{FF2B5EF4-FFF2-40B4-BE49-F238E27FC236}">
              <a16:creationId xmlns:a16="http://schemas.microsoft.com/office/drawing/2014/main" id="{222BAC27-F842-405C-B9FB-3E68723AB79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44" name="Rectangle 2843">
          <a:extLst>
            <a:ext uri="{FF2B5EF4-FFF2-40B4-BE49-F238E27FC236}">
              <a16:creationId xmlns:a16="http://schemas.microsoft.com/office/drawing/2014/main" id="{919F129F-D6BF-4614-A4D2-EEF2EFF1E6E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45" name="Rectangle 11">
          <a:extLst>
            <a:ext uri="{FF2B5EF4-FFF2-40B4-BE49-F238E27FC236}">
              <a16:creationId xmlns:a16="http://schemas.microsoft.com/office/drawing/2014/main" id="{3E423943-119B-43C1-B1B9-2956D749D1C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46" name="Rectangle 2845">
          <a:extLst>
            <a:ext uri="{FF2B5EF4-FFF2-40B4-BE49-F238E27FC236}">
              <a16:creationId xmlns:a16="http://schemas.microsoft.com/office/drawing/2014/main" id="{04E7006B-7F42-4BE1-A284-036F3016EBF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47" name="Rectangle 11">
          <a:extLst>
            <a:ext uri="{FF2B5EF4-FFF2-40B4-BE49-F238E27FC236}">
              <a16:creationId xmlns:a16="http://schemas.microsoft.com/office/drawing/2014/main" id="{ACA55DE7-D6C9-41EB-9A29-D7CED94FF21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48" name="Rectangle 2847">
          <a:extLst>
            <a:ext uri="{FF2B5EF4-FFF2-40B4-BE49-F238E27FC236}">
              <a16:creationId xmlns:a16="http://schemas.microsoft.com/office/drawing/2014/main" id="{21E83790-D24F-4DDA-A7B1-179704BD2B9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49" name="Rectangle 11">
          <a:extLst>
            <a:ext uri="{FF2B5EF4-FFF2-40B4-BE49-F238E27FC236}">
              <a16:creationId xmlns:a16="http://schemas.microsoft.com/office/drawing/2014/main" id="{7830C949-4484-42F6-964A-14222998563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50" name="Rectangle 2849">
          <a:extLst>
            <a:ext uri="{FF2B5EF4-FFF2-40B4-BE49-F238E27FC236}">
              <a16:creationId xmlns:a16="http://schemas.microsoft.com/office/drawing/2014/main" id="{E3A1B609-F0B0-4EFC-A1BA-38225BDC208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51" name="Rectangle 11">
          <a:extLst>
            <a:ext uri="{FF2B5EF4-FFF2-40B4-BE49-F238E27FC236}">
              <a16:creationId xmlns:a16="http://schemas.microsoft.com/office/drawing/2014/main" id="{72433E7D-580E-49F4-A7DC-1A85214C530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52" name="Rectangle 2851">
          <a:extLst>
            <a:ext uri="{FF2B5EF4-FFF2-40B4-BE49-F238E27FC236}">
              <a16:creationId xmlns:a16="http://schemas.microsoft.com/office/drawing/2014/main" id="{BB4C5179-FB04-4FD4-9327-AC40EB51314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53" name="Rectangle 2852">
          <a:extLst>
            <a:ext uri="{FF2B5EF4-FFF2-40B4-BE49-F238E27FC236}">
              <a16:creationId xmlns:a16="http://schemas.microsoft.com/office/drawing/2014/main" id="{3E460C1A-9F8C-4EEA-BCF4-13A19D71D10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54" name="Rectangle 2853">
          <a:extLst>
            <a:ext uri="{FF2B5EF4-FFF2-40B4-BE49-F238E27FC236}">
              <a16:creationId xmlns:a16="http://schemas.microsoft.com/office/drawing/2014/main" id="{4DC49BAE-0A76-49F7-978E-67756099C9F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55" name="Rectangle 11">
          <a:extLst>
            <a:ext uri="{FF2B5EF4-FFF2-40B4-BE49-F238E27FC236}">
              <a16:creationId xmlns:a16="http://schemas.microsoft.com/office/drawing/2014/main" id="{C8022F28-C1AA-49C4-9D13-B6799BD9A06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56" name="Rectangle 2855">
          <a:extLst>
            <a:ext uri="{FF2B5EF4-FFF2-40B4-BE49-F238E27FC236}">
              <a16:creationId xmlns:a16="http://schemas.microsoft.com/office/drawing/2014/main" id="{A21011A9-EE91-4091-B574-3BC602D4CB3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57" name="Rectangle 11">
          <a:extLst>
            <a:ext uri="{FF2B5EF4-FFF2-40B4-BE49-F238E27FC236}">
              <a16:creationId xmlns:a16="http://schemas.microsoft.com/office/drawing/2014/main" id="{02853F9C-CE24-4A6F-8567-5994EE6E5B4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58" name="Rectangle 2857">
          <a:extLst>
            <a:ext uri="{FF2B5EF4-FFF2-40B4-BE49-F238E27FC236}">
              <a16:creationId xmlns:a16="http://schemas.microsoft.com/office/drawing/2014/main" id="{E402ECEE-97AE-488C-AA6F-629B521180F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59" name="Rectangle 11">
          <a:extLst>
            <a:ext uri="{FF2B5EF4-FFF2-40B4-BE49-F238E27FC236}">
              <a16:creationId xmlns:a16="http://schemas.microsoft.com/office/drawing/2014/main" id="{C9957C42-8124-4313-B12C-C1B0E8F89E3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60" name="Rectangle 2859">
          <a:extLst>
            <a:ext uri="{FF2B5EF4-FFF2-40B4-BE49-F238E27FC236}">
              <a16:creationId xmlns:a16="http://schemas.microsoft.com/office/drawing/2014/main" id="{D4433012-A9C9-49BA-AD3B-AE51CA0190A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61" name="Rectangle 11">
          <a:extLst>
            <a:ext uri="{FF2B5EF4-FFF2-40B4-BE49-F238E27FC236}">
              <a16:creationId xmlns:a16="http://schemas.microsoft.com/office/drawing/2014/main" id="{7C9270A4-D363-45C1-8317-820232504CE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62" name="Rectangle 2861">
          <a:extLst>
            <a:ext uri="{FF2B5EF4-FFF2-40B4-BE49-F238E27FC236}">
              <a16:creationId xmlns:a16="http://schemas.microsoft.com/office/drawing/2014/main" id="{79631164-6EBF-42FB-A5E8-072D1F1297F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63" name="Rectangle 11">
          <a:extLst>
            <a:ext uri="{FF2B5EF4-FFF2-40B4-BE49-F238E27FC236}">
              <a16:creationId xmlns:a16="http://schemas.microsoft.com/office/drawing/2014/main" id="{5D5D5FA9-64E9-44EB-AC22-C184DBF12D6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64" name="Rectangle 2863">
          <a:extLst>
            <a:ext uri="{FF2B5EF4-FFF2-40B4-BE49-F238E27FC236}">
              <a16:creationId xmlns:a16="http://schemas.microsoft.com/office/drawing/2014/main" id="{968A3CED-9567-45EC-9674-E2F87079AA5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65" name="Rectangle 2864">
          <a:extLst>
            <a:ext uri="{FF2B5EF4-FFF2-40B4-BE49-F238E27FC236}">
              <a16:creationId xmlns:a16="http://schemas.microsoft.com/office/drawing/2014/main" id="{E5BFB04C-EA59-46EF-BB66-E25DCCF8E0B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66" name="Rectangle 2865">
          <a:extLst>
            <a:ext uri="{FF2B5EF4-FFF2-40B4-BE49-F238E27FC236}">
              <a16:creationId xmlns:a16="http://schemas.microsoft.com/office/drawing/2014/main" id="{ECF59FC0-6B70-4704-BC11-ABA349410D0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67" name="Rectangle 11">
          <a:extLst>
            <a:ext uri="{FF2B5EF4-FFF2-40B4-BE49-F238E27FC236}">
              <a16:creationId xmlns:a16="http://schemas.microsoft.com/office/drawing/2014/main" id="{EA5D20DF-0ADF-4C06-9E78-98F1BD0A1F5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68" name="Rectangle 2867">
          <a:extLst>
            <a:ext uri="{FF2B5EF4-FFF2-40B4-BE49-F238E27FC236}">
              <a16:creationId xmlns:a16="http://schemas.microsoft.com/office/drawing/2014/main" id="{18B0F295-E744-4D5C-BF11-09852023F3F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69" name="Rectangle 11">
          <a:extLst>
            <a:ext uri="{FF2B5EF4-FFF2-40B4-BE49-F238E27FC236}">
              <a16:creationId xmlns:a16="http://schemas.microsoft.com/office/drawing/2014/main" id="{DBD3BB42-9F10-4012-A7A8-5326C0A6626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70" name="Rectangle 2869">
          <a:extLst>
            <a:ext uri="{FF2B5EF4-FFF2-40B4-BE49-F238E27FC236}">
              <a16:creationId xmlns:a16="http://schemas.microsoft.com/office/drawing/2014/main" id="{D4557046-C658-47ED-B502-78D71F5FF32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71" name="Rectangle 11">
          <a:extLst>
            <a:ext uri="{FF2B5EF4-FFF2-40B4-BE49-F238E27FC236}">
              <a16:creationId xmlns:a16="http://schemas.microsoft.com/office/drawing/2014/main" id="{390267D7-0BB7-4DF7-869C-09641EDA707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72" name="Rectangle 2871">
          <a:extLst>
            <a:ext uri="{FF2B5EF4-FFF2-40B4-BE49-F238E27FC236}">
              <a16:creationId xmlns:a16="http://schemas.microsoft.com/office/drawing/2014/main" id="{D1C60948-B2F6-4678-B24E-6D827D6A223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73" name="Rectangle 11">
          <a:extLst>
            <a:ext uri="{FF2B5EF4-FFF2-40B4-BE49-F238E27FC236}">
              <a16:creationId xmlns:a16="http://schemas.microsoft.com/office/drawing/2014/main" id="{794065CA-12E1-4F38-BE08-2128B9187E5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74" name="Rectangle 2873">
          <a:extLst>
            <a:ext uri="{FF2B5EF4-FFF2-40B4-BE49-F238E27FC236}">
              <a16:creationId xmlns:a16="http://schemas.microsoft.com/office/drawing/2014/main" id="{FF7868A3-FF67-47C0-862C-D99D102F9F2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75" name="Rectangle 11">
          <a:extLst>
            <a:ext uri="{FF2B5EF4-FFF2-40B4-BE49-F238E27FC236}">
              <a16:creationId xmlns:a16="http://schemas.microsoft.com/office/drawing/2014/main" id="{EDE5587E-363F-4706-99A3-EDB73821386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76" name="Rectangle 2875">
          <a:extLst>
            <a:ext uri="{FF2B5EF4-FFF2-40B4-BE49-F238E27FC236}">
              <a16:creationId xmlns:a16="http://schemas.microsoft.com/office/drawing/2014/main" id="{306925EE-7010-4DD4-A1CA-307990BD193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77" name="Rectangle 2876">
          <a:extLst>
            <a:ext uri="{FF2B5EF4-FFF2-40B4-BE49-F238E27FC236}">
              <a16:creationId xmlns:a16="http://schemas.microsoft.com/office/drawing/2014/main" id="{FC9F5DDA-D18A-421E-844A-0F246872AB0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78" name="Rectangle 2877">
          <a:extLst>
            <a:ext uri="{FF2B5EF4-FFF2-40B4-BE49-F238E27FC236}">
              <a16:creationId xmlns:a16="http://schemas.microsoft.com/office/drawing/2014/main" id="{E74B9183-B973-435B-B883-163AEA1010F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79" name="Rectangle 11">
          <a:extLst>
            <a:ext uri="{FF2B5EF4-FFF2-40B4-BE49-F238E27FC236}">
              <a16:creationId xmlns:a16="http://schemas.microsoft.com/office/drawing/2014/main" id="{5B676675-66B4-4F33-81F5-4F5C587DBA0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80" name="Rectangle 2879">
          <a:extLst>
            <a:ext uri="{FF2B5EF4-FFF2-40B4-BE49-F238E27FC236}">
              <a16:creationId xmlns:a16="http://schemas.microsoft.com/office/drawing/2014/main" id="{18753735-1FEF-40BE-BF77-6B671590C7A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81" name="Rectangle 11">
          <a:extLst>
            <a:ext uri="{FF2B5EF4-FFF2-40B4-BE49-F238E27FC236}">
              <a16:creationId xmlns:a16="http://schemas.microsoft.com/office/drawing/2014/main" id="{03480B31-9888-49C7-B3D6-2332D44E318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wsDr>
</file>

<file path=xl/drawings/drawing7.xml><?xml version="1.0" encoding="utf-8"?>
<xdr:wsDr xmlns:xdr="http://schemas.openxmlformats.org/drawingml/2006/spreadsheetDrawing" xmlns:a="http://schemas.openxmlformats.org/drawingml/2006/main">
  <xdr:twoCellAnchor editAs="oneCell">
    <xdr:from>
      <xdr:col>30</xdr:col>
      <xdr:colOff>0</xdr:colOff>
      <xdr:row>10</xdr:row>
      <xdr:rowOff>0</xdr:rowOff>
    </xdr:from>
    <xdr:to>
      <xdr:col>30</xdr:col>
      <xdr:colOff>113435</xdr:colOff>
      <xdr:row>13</xdr:row>
      <xdr:rowOff>139064</xdr:rowOff>
    </xdr:to>
    <xdr:sp macro="" textlink="">
      <xdr:nvSpPr>
        <xdr:cNvPr id="2" name="Text Box 6212">
          <a:extLst>
            <a:ext uri="{FF2B5EF4-FFF2-40B4-BE49-F238E27FC236}">
              <a16:creationId xmlns:a16="http://schemas.microsoft.com/office/drawing/2014/main" id="{4C89DDC1-9B40-43EC-8FD8-1C94774CE2C9}"/>
            </a:ext>
          </a:extLst>
        </xdr:cNvPr>
        <xdr:cNvSpPr txBox="1">
          <a:spLocks noChangeArrowheads="1"/>
        </xdr:cNvSpPr>
      </xdr:nvSpPr>
      <xdr:spPr bwMode="auto">
        <a:xfrm>
          <a:off x="32848550" y="4330700"/>
          <a:ext cx="113435" cy="691514"/>
        </a:xfrm>
        <a:prstGeom prst="rect">
          <a:avLst/>
        </a:prstGeom>
        <a:noFill/>
        <a:ln w="9525">
          <a:noFill/>
          <a:miter lim="800000"/>
          <a:headEnd/>
          <a:tailEnd/>
        </a:ln>
      </xdr:spPr>
    </xdr:sp>
    <xdr:clientData/>
  </xdr:twoCellAnchor>
  <xdr:twoCellAnchor editAs="oneCell">
    <xdr:from>
      <xdr:col>8</xdr:col>
      <xdr:colOff>114300</xdr:colOff>
      <xdr:row>13</xdr:row>
      <xdr:rowOff>0</xdr:rowOff>
    </xdr:from>
    <xdr:to>
      <xdr:col>8</xdr:col>
      <xdr:colOff>219075</xdr:colOff>
      <xdr:row>13</xdr:row>
      <xdr:rowOff>171450</xdr:rowOff>
    </xdr:to>
    <xdr:sp macro="" textlink="">
      <xdr:nvSpPr>
        <xdr:cNvPr id="3" name="Text Box 11802">
          <a:extLst>
            <a:ext uri="{FF2B5EF4-FFF2-40B4-BE49-F238E27FC236}">
              <a16:creationId xmlns:a16="http://schemas.microsoft.com/office/drawing/2014/main" id="{D4ADDC72-9FDD-4D8C-92E1-AF660718A636}"/>
            </a:ext>
          </a:extLst>
        </xdr:cNvPr>
        <xdr:cNvSpPr txBox="1">
          <a:spLocks noChangeArrowheads="1"/>
        </xdr:cNvSpPr>
      </xdr:nvSpPr>
      <xdr:spPr bwMode="auto">
        <a:xfrm>
          <a:off x="8293100" y="5854700"/>
          <a:ext cx="104775" cy="171450"/>
        </a:xfrm>
        <a:prstGeom prst="rect">
          <a:avLst/>
        </a:prstGeom>
        <a:noFill/>
        <a:ln w="9525">
          <a:noFill/>
          <a:miter lim="800000"/>
          <a:headEnd/>
          <a:tailEnd/>
        </a:ln>
      </xdr:spPr>
    </xdr:sp>
    <xdr:clientData/>
  </xdr:twoCellAnchor>
  <xdr:twoCellAnchor>
    <xdr:from>
      <xdr:col>18</xdr:col>
      <xdr:colOff>307975</xdr:colOff>
      <xdr:row>3</xdr:row>
      <xdr:rowOff>137584</xdr:rowOff>
    </xdr:from>
    <xdr:to>
      <xdr:col>26</xdr:col>
      <xdr:colOff>88900</xdr:colOff>
      <xdr:row>14</xdr:row>
      <xdr:rowOff>84667</xdr:rowOff>
    </xdr:to>
    <xdr:grpSp>
      <xdr:nvGrpSpPr>
        <xdr:cNvPr id="4" name="Group 3">
          <a:extLst>
            <a:ext uri="{FF2B5EF4-FFF2-40B4-BE49-F238E27FC236}">
              <a16:creationId xmlns:a16="http://schemas.microsoft.com/office/drawing/2014/main" id="{E72915E1-7FD5-4156-BED5-EB367C1081D4}"/>
            </a:ext>
          </a:extLst>
        </xdr:cNvPr>
        <xdr:cNvGrpSpPr/>
      </xdr:nvGrpSpPr>
      <xdr:grpSpPr>
        <a:xfrm>
          <a:off x="19310350" y="1534584"/>
          <a:ext cx="9686925" cy="4931833"/>
          <a:chOff x="10153650" y="1536195"/>
          <a:chExt cx="2552700" cy="2203955"/>
        </a:xfrm>
      </xdr:grpSpPr>
      <xdr:sp macro="" textlink="">
        <xdr:nvSpPr>
          <xdr:cNvPr id="5" name="Rectangle 10693">
            <a:extLst>
              <a:ext uri="{FF2B5EF4-FFF2-40B4-BE49-F238E27FC236}">
                <a16:creationId xmlns:a16="http://schemas.microsoft.com/office/drawing/2014/main" id="{32B39333-C07F-DFE1-4E52-A14888805434}"/>
              </a:ext>
            </a:extLst>
          </xdr:cNvPr>
          <xdr:cNvSpPr>
            <a:spLocks noChangeArrowheads="1"/>
          </xdr:cNvSpPr>
        </xdr:nvSpPr>
        <xdr:spPr bwMode="auto">
          <a:xfrm>
            <a:off x="10658475" y="3133725"/>
            <a:ext cx="342900" cy="152400"/>
          </a:xfrm>
          <a:prstGeom prst="rect">
            <a:avLst/>
          </a:prstGeom>
          <a:solidFill>
            <a:srgbClr val="000000"/>
          </a:solidFill>
          <a:ln w="9525">
            <a:solidFill>
              <a:srgbClr val="000000"/>
            </a:solidFill>
            <a:miter lim="800000"/>
            <a:headEnd/>
            <a:tailEnd/>
          </a:ln>
        </xdr:spPr>
      </xdr:sp>
      <xdr:sp macro="" textlink="">
        <xdr:nvSpPr>
          <xdr:cNvPr id="6" name="Rectangle 10709">
            <a:extLst>
              <a:ext uri="{FF2B5EF4-FFF2-40B4-BE49-F238E27FC236}">
                <a16:creationId xmlns:a16="http://schemas.microsoft.com/office/drawing/2014/main" id="{8FE64A80-AD02-567D-01E6-99FBA51CF1A2}"/>
              </a:ext>
            </a:extLst>
          </xdr:cNvPr>
          <xdr:cNvSpPr>
            <a:spLocks noChangeArrowheads="1"/>
          </xdr:cNvSpPr>
        </xdr:nvSpPr>
        <xdr:spPr bwMode="auto">
          <a:xfrm>
            <a:off x="11687175" y="3133725"/>
            <a:ext cx="342900" cy="152400"/>
          </a:xfrm>
          <a:prstGeom prst="rect">
            <a:avLst/>
          </a:prstGeom>
          <a:solidFill>
            <a:srgbClr val="000000"/>
          </a:solidFill>
          <a:ln w="9525">
            <a:solidFill>
              <a:srgbClr val="000000"/>
            </a:solidFill>
            <a:miter lim="800000"/>
            <a:headEnd/>
            <a:tailEnd/>
          </a:ln>
        </xdr:spPr>
      </xdr:sp>
      <xdr:grpSp>
        <xdr:nvGrpSpPr>
          <xdr:cNvPr id="7" name="Group 6">
            <a:extLst>
              <a:ext uri="{FF2B5EF4-FFF2-40B4-BE49-F238E27FC236}">
                <a16:creationId xmlns:a16="http://schemas.microsoft.com/office/drawing/2014/main" id="{CD03AA85-D72D-8105-337C-EAEFABB7495E}"/>
              </a:ext>
            </a:extLst>
          </xdr:cNvPr>
          <xdr:cNvGrpSpPr/>
        </xdr:nvGrpSpPr>
        <xdr:grpSpPr>
          <a:xfrm>
            <a:off x="10153650" y="1536195"/>
            <a:ext cx="2552700" cy="2203955"/>
            <a:chOff x="10153650" y="1536195"/>
            <a:chExt cx="2552700" cy="2203955"/>
          </a:xfrm>
        </xdr:grpSpPr>
        <xdr:sp macro="" textlink="">
          <xdr:nvSpPr>
            <xdr:cNvPr id="8" name="Rectangle 10690">
              <a:extLst>
                <a:ext uri="{FF2B5EF4-FFF2-40B4-BE49-F238E27FC236}">
                  <a16:creationId xmlns:a16="http://schemas.microsoft.com/office/drawing/2014/main" id="{0FC85050-07E6-073F-166A-A6A3DE05D588}"/>
                </a:ext>
              </a:extLst>
            </xdr:cNvPr>
            <xdr:cNvSpPr>
              <a:spLocks noChangeArrowheads="1"/>
            </xdr:cNvSpPr>
          </xdr:nvSpPr>
          <xdr:spPr bwMode="auto">
            <a:xfrm>
              <a:off x="10658475" y="2733675"/>
              <a:ext cx="342900" cy="495300"/>
            </a:xfrm>
            <a:prstGeom prst="rect">
              <a:avLst/>
            </a:prstGeom>
            <a:solidFill>
              <a:srgbClr val="92D050"/>
            </a:solidFill>
            <a:ln w="9525">
              <a:solidFill>
                <a:srgbClr val="000000"/>
              </a:solidFill>
              <a:miter lim="800000"/>
              <a:headEnd/>
              <a:tailEnd/>
            </a:ln>
          </xdr:spPr>
          <xdr:txBody>
            <a:bodyPr/>
            <a:lstStyle/>
            <a:p>
              <a:endParaRPr lang="en-IN"/>
            </a:p>
          </xdr:txBody>
        </xdr:sp>
        <xdr:sp macro="" textlink="">
          <xdr:nvSpPr>
            <xdr:cNvPr id="9" name="AutoShape 10694">
              <a:extLst>
                <a:ext uri="{FF2B5EF4-FFF2-40B4-BE49-F238E27FC236}">
                  <a16:creationId xmlns:a16="http://schemas.microsoft.com/office/drawing/2014/main" id="{DD6F6364-5CC1-789C-BD58-8E8268D4B04A}"/>
                </a:ext>
              </a:extLst>
            </xdr:cNvPr>
            <xdr:cNvSpPr>
              <a:spLocks noChangeArrowheads="1"/>
            </xdr:cNvSpPr>
          </xdr:nvSpPr>
          <xdr:spPr bwMode="auto">
            <a:xfrm>
              <a:off x="10658475" y="2276475"/>
              <a:ext cx="342900" cy="476250"/>
            </a:xfrm>
            <a:prstGeom prst="triangle">
              <a:avLst>
                <a:gd name="adj" fmla="val 50000"/>
              </a:avLst>
            </a:prstGeom>
            <a:solidFill>
              <a:schemeClr val="accent4">
                <a:lumMod val="60000"/>
                <a:lumOff val="40000"/>
              </a:schemeClr>
            </a:solidFill>
            <a:ln w="9525">
              <a:solidFill>
                <a:srgbClr val="000000"/>
              </a:solidFill>
              <a:miter lim="800000"/>
              <a:headEnd/>
              <a:tailEnd/>
            </a:ln>
          </xdr:spPr>
          <xdr:txBody>
            <a:bodyPr/>
            <a:lstStyle/>
            <a:p>
              <a:endParaRPr lang="en-IN"/>
            </a:p>
          </xdr:txBody>
        </xdr:sp>
        <xdr:sp macro="" textlink="">
          <xdr:nvSpPr>
            <xdr:cNvPr id="10" name="Freeform 10695">
              <a:extLst>
                <a:ext uri="{FF2B5EF4-FFF2-40B4-BE49-F238E27FC236}">
                  <a16:creationId xmlns:a16="http://schemas.microsoft.com/office/drawing/2014/main" id="{77B0CBBF-0185-569F-1A29-B3F98157FC70}"/>
                </a:ext>
              </a:extLst>
            </xdr:cNvPr>
            <xdr:cNvSpPr>
              <a:spLocks/>
            </xdr:cNvSpPr>
          </xdr:nvSpPr>
          <xdr:spPr bwMode="auto">
            <a:xfrm>
              <a:off x="10153650" y="2266950"/>
              <a:ext cx="6953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sp macro="" textlink="">
          <xdr:nvSpPr>
            <xdr:cNvPr id="11" name="Rectangle 10696">
              <a:extLst>
                <a:ext uri="{FF2B5EF4-FFF2-40B4-BE49-F238E27FC236}">
                  <a16:creationId xmlns:a16="http://schemas.microsoft.com/office/drawing/2014/main" id="{3D6C2EFC-32C8-383B-8941-64FA7598087E}"/>
                </a:ext>
              </a:extLst>
            </xdr:cNvPr>
            <xdr:cNvSpPr>
              <a:spLocks noChangeArrowheads="1"/>
            </xdr:cNvSpPr>
          </xdr:nvSpPr>
          <xdr:spPr bwMode="auto">
            <a:xfrm>
              <a:off x="11687175" y="2733675"/>
              <a:ext cx="342900" cy="495300"/>
            </a:xfrm>
            <a:prstGeom prst="rect">
              <a:avLst/>
            </a:prstGeom>
            <a:solidFill>
              <a:srgbClr val="FFFF00"/>
            </a:solidFill>
            <a:ln w="9525">
              <a:solidFill>
                <a:srgbClr val="000000"/>
              </a:solidFill>
              <a:miter lim="800000"/>
              <a:headEnd/>
              <a:tailEnd/>
            </a:ln>
          </xdr:spPr>
          <xdr:txBody>
            <a:bodyPr/>
            <a:lstStyle/>
            <a:p>
              <a:endParaRPr lang="en-US"/>
            </a:p>
          </xdr:txBody>
        </xdr:sp>
        <xdr:sp macro="" textlink="">
          <xdr:nvSpPr>
            <xdr:cNvPr id="12" name="AutoShape 10700">
              <a:extLst>
                <a:ext uri="{FF2B5EF4-FFF2-40B4-BE49-F238E27FC236}">
                  <a16:creationId xmlns:a16="http://schemas.microsoft.com/office/drawing/2014/main" id="{B7E283AC-C3DE-C195-4C06-FE4B61F549D1}"/>
                </a:ext>
              </a:extLst>
            </xdr:cNvPr>
            <xdr:cNvSpPr>
              <a:spLocks noChangeArrowheads="1"/>
            </xdr:cNvSpPr>
          </xdr:nvSpPr>
          <xdr:spPr bwMode="auto">
            <a:xfrm>
              <a:off x="11687175" y="2276475"/>
              <a:ext cx="352425" cy="476250"/>
            </a:xfrm>
            <a:prstGeom prst="triangle">
              <a:avLst>
                <a:gd name="adj" fmla="val 50000"/>
              </a:avLst>
            </a:prstGeom>
            <a:solidFill>
              <a:srgbClr val="FFFF00"/>
            </a:solidFill>
            <a:ln w="9525">
              <a:solidFill>
                <a:srgbClr val="000000"/>
              </a:solidFill>
              <a:miter lim="800000"/>
              <a:headEnd/>
              <a:tailEnd/>
            </a:ln>
          </xdr:spPr>
          <xdr:txBody>
            <a:bodyPr/>
            <a:lstStyle/>
            <a:p>
              <a:endParaRPr lang="en-US"/>
            </a:p>
          </xdr:txBody>
        </xdr:sp>
        <xdr:sp macro="" textlink="">
          <xdr:nvSpPr>
            <xdr:cNvPr id="13" name="Freeform 10706">
              <a:extLst>
                <a:ext uri="{FF2B5EF4-FFF2-40B4-BE49-F238E27FC236}">
                  <a16:creationId xmlns:a16="http://schemas.microsoft.com/office/drawing/2014/main" id="{8A4CB1E0-0C2D-1426-F25D-29939540644D}"/>
                </a:ext>
              </a:extLst>
            </xdr:cNvPr>
            <xdr:cNvSpPr>
              <a:spLocks/>
            </xdr:cNvSpPr>
          </xdr:nvSpPr>
          <xdr:spPr bwMode="auto">
            <a:xfrm>
              <a:off x="11868150" y="2266950"/>
              <a:ext cx="6953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sp macro="" textlink="">
          <xdr:nvSpPr>
            <xdr:cNvPr id="14" name="Freeform 10707">
              <a:extLst>
                <a:ext uri="{FF2B5EF4-FFF2-40B4-BE49-F238E27FC236}">
                  <a16:creationId xmlns:a16="http://schemas.microsoft.com/office/drawing/2014/main" id="{A975CDB9-E314-6C32-12B1-7DFAF168C0DD}"/>
                </a:ext>
              </a:extLst>
            </xdr:cNvPr>
            <xdr:cNvSpPr>
              <a:spLocks/>
            </xdr:cNvSpPr>
          </xdr:nvSpPr>
          <xdr:spPr bwMode="auto">
            <a:xfrm>
              <a:off x="10820400" y="2266950"/>
              <a:ext cx="10382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sp macro="" textlink="">
          <xdr:nvSpPr>
            <xdr:cNvPr id="15" name="Line 10711">
              <a:extLst>
                <a:ext uri="{FF2B5EF4-FFF2-40B4-BE49-F238E27FC236}">
                  <a16:creationId xmlns:a16="http://schemas.microsoft.com/office/drawing/2014/main" id="{EDC018A8-C5D1-A245-54DD-75729F2F1AA6}"/>
                </a:ext>
              </a:extLst>
            </xdr:cNvPr>
            <xdr:cNvSpPr>
              <a:spLocks noChangeShapeType="1"/>
            </xdr:cNvSpPr>
          </xdr:nvSpPr>
          <xdr:spPr bwMode="auto">
            <a:xfrm flipV="1">
              <a:off x="11515725" y="2000250"/>
              <a:ext cx="0" cy="304800"/>
            </a:xfrm>
            <a:prstGeom prst="line">
              <a:avLst/>
            </a:prstGeom>
            <a:noFill/>
            <a:ln w="9525">
              <a:solidFill>
                <a:srgbClr val="000000"/>
              </a:solidFill>
              <a:round/>
              <a:headEnd/>
              <a:tailEnd type="triangle" w="med" len="med"/>
            </a:ln>
          </xdr:spPr>
        </xdr:sp>
        <xdr:sp macro="" textlink="">
          <xdr:nvSpPr>
            <xdr:cNvPr id="16" name="Line 10719">
              <a:extLst>
                <a:ext uri="{FF2B5EF4-FFF2-40B4-BE49-F238E27FC236}">
                  <a16:creationId xmlns:a16="http://schemas.microsoft.com/office/drawing/2014/main" id="{5F867B1F-E885-0E0C-54DF-58193405DC35}"/>
                </a:ext>
              </a:extLst>
            </xdr:cNvPr>
            <xdr:cNvSpPr>
              <a:spLocks noChangeShapeType="1"/>
            </xdr:cNvSpPr>
          </xdr:nvSpPr>
          <xdr:spPr bwMode="auto">
            <a:xfrm flipH="1">
              <a:off x="10296525" y="3257550"/>
              <a:ext cx="361950" cy="0"/>
            </a:xfrm>
            <a:prstGeom prst="line">
              <a:avLst/>
            </a:prstGeom>
            <a:noFill/>
            <a:ln w="9525">
              <a:solidFill>
                <a:srgbClr val="000000"/>
              </a:solidFill>
              <a:round/>
              <a:headEnd/>
              <a:tailEnd type="triangle" w="med" len="med"/>
            </a:ln>
          </xdr:spPr>
        </xdr:sp>
        <xdr:sp macro="" textlink="">
          <xdr:nvSpPr>
            <xdr:cNvPr id="17" name="Line 10711">
              <a:extLst>
                <a:ext uri="{FF2B5EF4-FFF2-40B4-BE49-F238E27FC236}">
                  <a16:creationId xmlns:a16="http://schemas.microsoft.com/office/drawing/2014/main" id="{A0B3734A-B797-E354-522D-D1F429B5B987}"/>
                </a:ext>
              </a:extLst>
            </xdr:cNvPr>
            <xdr:cNvSpPr>
              <a:spLocks noChangeShapeType="1"/>
            </xdr:cNvSpPr>
          </xdr:nvSpPr>
          <xdr:spPr bwMode="auto">
            <a:xfrm flipV="1">
              <a:off x="10429875" y="1536195"/>
              <a:ext cx="11931" cy="740279"/>
            </a:xfrm>
            <a:prstGeom prst="line">
              <a:avLst/>
            </a:prstGeom>
            <a:noFill/>
            <a:ln w="9525">
              <a:solidFill>
                <a:srgbClr val="000000"/>
              </a:solidFill>
              <a:round/>
              <a:headEnd/>
              <a:tailEnd type="triangle" w="med" len="med"/>
            </a:ln>
          </xdr:spPr>
        </xdr:sp>
        <xdr:grpSp>
          <xdr:nvGrpSpPr>
            <xdr:cNvPr id="18" name="Group 1008">
              <a:extLst>
                <a:ext uri="{FF2B5EF4-FFF2-40B4-BE49-F238E27FC236}">
                  <a16:creationId xmlns:a16="http://schemas.microsoft.com/office/drawing/2014/main" id="{00EBE2C9-ACF6-8003-D537-D886AF3CB88B}"/>
                </a:ext>
              </a:extLst>
            </xdr:cNvPr>
            <xdr:cNvGrpSpPr>
              <a:grpSpLocks/>
            </xdr:cNvGrpSpPr>
          </xdr:nvGrpSpPr>
          <xdr:grpSpPr bwMode="auto">
            <a:xfrm>
              <a:off x="12030075" y="3228975"/>
              <a:ext cx="228600" cy="333375"/>
              <a:chOff x="5475762" y="47760700"/>
              <a:chExt cx="314325" cy="230209"/>
            </a:xfrm>
          </xdr:grpSpPr>
          <xdr:cxnSp macro="">
            <xdr:nvCxnSpPr>
              <xdr:cNvPr id="21" name="Straight Connector 20">
                <a:extLst>
                  <a:ext uri="{FF2B5EF4-FFF2-40B4-BE49-F238E27FC236}">
                    <a16:creationId xmlns:a16="http://schemas.microsoft.com/office/drawing/2014/main" id="{A4248276-05D4-8619-5A70-4D78341B1931}"/>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22" name="Straight Connector 529">
                <a:extLst>
                  <a:ext uri="{FF2B5EF4-FFF2-40B4-BE49-F238E27FC236}">
                    <a16:creationId xmlns:a16="http://schemas.microsoft.com/office/drawing/2014/main" id="{26DAA918-F6C5-A83A-F91C-8DC1B3AD3E06}"/>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23" name="Straight Connector 531">
                <a:extLst>
                  <a:ext uri="{FF2B5EF4-FFF2-40B4-BE49-F238E27FC236}">
                    <a16:creationId xmlns:a16="http://schemas.microsoft.com/office/drawing/2014/main" id="{48452DC9-6753-A68A-D5EB-5CEBCBEFB253}"/>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24" name="Straight Connector 533">
                <a:extLst>
                  <a:ext uri="{FF2B5EF4-FFF2-40B4-BE49-F238E27FC236}">
                    <a16:creationId xmlns:a16="http://schemas.microsoft.com/office/drawing/2014/main" id="{6D0D5285-6B5E-A0C6-51EE-C62D6F97D151}"/>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25" name="Straight Connector 535">
                <a:extLst>
                  <a:ext uri="{FF2B5EF4-FFF2-40B4-BE49-F238E27FC236}">
                    <a16:creationId xmlns:a16="http://schemas.microsoft.com/office/drawing/2014/main" id="{30084A74-0BC0-18B4-6784-8A46F7DEC1F8}"/>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26" name="Straight Connector 537">
                <a:extLst>
                  <a:ext uri="{FF2B5EF4-FFF2-40B4-BE49-F238E27FC236}">
                    <a16:creationId xmlns:a16="http://schemas.microsoft.com/office/drawing/2014/main" id="{5BA8EE6C-6524-2D9B-D364-BDEAE18DC4D3}"/>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xnSp macro="">
          <xdr:nvCxnSpPr>
            <xdr:cNvPr id="19" name="Straight Arrow Connector 18">
              <a:extLst>
                <a:ext uri="{FF2B5EF4-FFF2-40B4-BE49-F238E27FC236}">
                  <a16:creationId xmlns:a16="http://schemas.microsoft.com/office/drawing/2014/main" id="{9671E66E-0F86-F2F8-1800-813D55EF086B}"/>
                </a:ext>
              </a:extLst>
            </xdr:cNvPr>
            <xdr:cNvCxnSpPr/>
          </xdr:nvCxnSpPr>
          <xdr:spPr>
            <a:xfrm flipV="1">
              <a:off x="12014200" y="2565400"/>
              <a:ext cx="692150" cy="3175"/>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xnSp macro="">
          <xdr:nvCxnSpPr>
            <xdr:cNvPr id="20" name="Straight Arrow Connector 19">
              <a:extLst>
                <a:ext uri="{FF2B5EF4-FFF2-40B4-BE49-F238E27FC236}">
                  <a16:creationId xmlns:a16="http://schemas.microsoft.com/office/drawing/2014/main" id="{CD2A8C5E-8639-5227-E714-C2F42A57D312}"/>
                </a:ext>
              </a:extLst>
            </xdr:cNvPr>
            <xdr:cNvCxnSpPr/>
          </xdr:nvCxnSpPr>
          <xdr:spPr>
            <a:xfrm flipH="1">
              <a:off x="11661775" y="3076575"/>
              <a:ext cx="120650" cy="663575"/>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grpSp>
    </xdr:grpSp>
    <xdr:clientData/>
  </xdr:twoCellAnchor>
  <xdr:twoCellAnchor>
    <xdr:from>
      <xdr:col>19</xdr:col>
      <xdr:colOff>9525</xdr:colOff>
      <xdr:row>11</xdr:row>
      <xdr:rowOff>137583</xdr:rowOff>
    </xdr:from>
    <xdr:to>
      <xdr:col>20</xdr:col>
      <xdr:colOff>133350</xdr:colOff>
      <xdr:row>11</xdr:row>
      <xdr:rowOff>137583</xdr:rowOff>
    </xdr:to>
    <xdr:sp macro="" textlink="">
      <xdr:nvSpPr>
        <xdr:cNvPr id="27" name="Line 10718">
          <a:extLst>
            <a:ext uri="{FF2B5EF4-FFF2-40B4-BE49-F238E27FC236}">
              <a16:creationId xmlns:a16="http://schemas.microsoft.com/office/drawing/2014/main" id="{CE1C4D02-0CF7-44F3-A585-743C03AECABA}"/>
            </a:ext>
          </a:extLst>
        </xdr:cNvPr>
        <xdr:cNvSpPr>
          <a:spLocks noChangeShapeType="1"/>
        </xdr:cNvSpPr>
      </xdr:nvSpPr>
      <xdr:spPr bwMode="auto">
        <a:xfrm flipH="1">
          <a:off x="19967575" y="4976283"/>
          <a:ext cx="1355725" cy="0"/>
        </a:xfrm>
        <a:prstGeom prst="line">
          <a:avLst/>
        </a:prstGeom>
        <a:noFill/>
        <a:ln w="9525">
          <a:solidFill>
            <a:srgbClr val="000000"/>
          </a:solidFill>
          <a:round/>
          <a:headEnd/>
          <a:tailEnd type="triangle" w="med" len="med"/>
        </a:ln>
      </xdr:spPr>
    </xdr:sp>
    <xdr:clientData/>
  </xdr:twoCellAnchor>
  <xdr:twoCellAnchor>
    <xdr:from>
      <xdr:col>29</xdr:col>
      <xdr:colOff>0</xdr:colOff>
      <xdr:row>12</xdr:row>
      <xdr:rowOff>0</xdr:rowOff>
    </xdr:from>
    <xdr:to>
      <xdr:col>29</xdr:col>
      <xdr:colOff>161925</xdr:colOff>
      <xdr:row>14</xdr:row>
      <xdr:rowOff>309166</xdr:rowOff>
    </xdr:to>
    <xdr:pic>
      <xdr:nvPicPr>
        <xdr:cNvPr id="28" name="Picture 7">
          <a:extLst>
            <a:ext uri="{FF2B5EF4-FFF2-40B4-BE49-F238E27FC236}">
              <a16:creationId xmlns:a16="http://schemas.microsoft.com/office/drawing/2014/main" id="{61976B57-144B-41F5-B2BB-28BE2D99DB9F}"/>
            </a:ext>
          </a:extLst>
        </xdr:cNvPr>
        <xdr:cNvPicPr>
          <a:picLocks noChangeAspect="1"/>
        </xdr:cNvPicPr>
      </xdr:nvPicPr>
      <xdr:blipFill>
        <a:blip xmlns:r="http://schemas.openxmlformats.org/officeDocument/2006/relationships" r:embed="rId1" cstate="print"/>
        <a:srcRect/>
        <a:stretch>
          <a:fillRect/>
        </a:stretch>
      </xdr:blipFill>
      <xdr:spPr bwMode="auto">
        <a:xfrm>
          <a:off x="31813500" y="5346700"/>
          <a:ext cx="161925" cy="1325166"/>
        </a:xfrm>
        <a:prstGeom prst="rect">
          <a:avLst/>
        </a:prstGeom>
        <a:noFill/>
        <a:ln w="9525">
          <a:noFill/>
          <a:miter lim="800000"/>
          <a:headEnd/>
          <a:tailEnd/>
        </a:ln>
      </xdr:spPr>
    </xdr:pic>
    <xdr:clientData/>
  </xdr:twoCellAnchor>
  <xdr:twoCellAnchor>
    <xdr:from>
      <xdr:col>26</xdr:col>
      <xdr:colOff>358474</xdr:colOff>
      <xdr:row>3</xdr:row>
      <xdr:rowOff>56431</xdr:rowOff>
    </xdr:from>
    <xdr:to>
      <xdr:col>28</xdr:col>
      <xdr:colOff>643384</xdr:colOff>
      <xdr:row>4</xdr:row>
      <xdr:rowOff>10175</xdr:rowOff>
    </xdr:to>
    <xdr:sp macro="" textlink="">
      <xdr:nvSpPr>
        <xdr:cNvPr id="29" name="Freeform 1130">
          <a:extLst>
            <a:ext uri="{FF2B5EF4-FFF2-40B4-BE49-F238E27FC236}">
              <a16:creationId xmlns:a16="http://schemas.microsoft.com/office/drawing/2014/main" id="{E799E6D0-98FC-42A1-807F-740BFE4A161B}"/>
            </a:ext>
          </a:extLst>
        </xdr:cNvPr>
        <xdr:cNvSpPr>
          <a:spLocks noChangeArrowheads="1"/>
        </xdr:cNvSpPr>
      </xdr:nvSpPr>
      <xdr:spPr bwMode="auto">
        <a:xfrm rot="5139476">
          <a:off x="30235707" y="424248"/>
          <a:ext cx="264894" cy="2297860"/>
        </a:xfrm>
        <a:custGeom>
          <a:avLst/>
          <a:gdLst>
            <a:gd name="T0" fmla="*/ 2147483647 w 59313"/>
            <a:gd name="T1" fmla="*/ 0 h 355879"/>
            <a:gd name="T2" fmla="*/ 2147483647 w 59313"/>
            <a:gd name="T3" fmla="*/ 647764 h 355879"/>
            <a:gd name="T4" fmla="*/ 2147483647 w 59313"/>
            <a:gd name="T5" fmla="*/ 1079629 h 355879"/>
            <a:gd name="T6" fmla="*/ 2147483647 w 59313"/>
            <a:gd name="T7" fmla="*/ 1583436 h 355879"/>
            <a:gd name="T8" fmla="*/ 2147483647 w 59313"/>
            <a:gd name="T9" fmla="*/ 1943326 h 355879"/>
            <a:gd name="T10" fmla="*/ 2147483647 w 59313"/>
            <a:gd name="T11" fmla="*/ 2447136 h 355879"/>
            <a:gd name="T12" fmla="*/ 0 60000 65536"/>
            <a:gd name="T13" fmla="*/ 0 60000 65536"/>
            <a:gd name="T14" fmla="*/ 0 60000 65536"/>
            <a:gd name="T15" fmla="*/ 0 60000 65536"/>
            <a:gd name="T16" fmla="*/ 0 60000 65536"/>
            <a:gd name="T17" fmla="*/ 0 60000 65536"/>
            <a:gd name="T18" fmla="*/ 0 w 59313"/>
            <a:gd name="T19" fmla="*/ 0 h 355879"/>
            <a:gd name="T20" fmla="*/ 59313 w 59313"/>
            <a:gd name="T21" fmla="*/ 355879 h 355879"/>
          </a:gdLst>
          <a:ahLst/>
          <a:cxnLst>
            <a:cxn ang="T12">
              <a:pos x="T0" y="T1"/>
            </a:cxn>
            <a:cxn ang="T13">
              <a:pos x="T2" y="T3"/>
            </a:cxn>
            <a:cxn ang="T14">
              <a:pos x="T4" y="T5"/>
            </a:cxn>
            <a:cxn ang="T15">
              <a:pos x="T6" y="T7"/>
            </a:cxn>
            <a:cxn ang="T16">
              <a:pos x="T8" y="T9"/>
            </a:cxn>
            <a:cxn ang="T17">
              <a:pos x="T10" y="T11"/>
            </a:cxn>
          </a:cxnLst>
          <a:rect l="T18" t="T19" r="T20" b="T21"/>
          <a:pathLst>
            <a:path w="59313" h="355879">
              <a:moveTo>
                <a:pt x="48846" y="0"/>
              </a:moveTo>
              <a:cubicBezTo>
                <a:pt x="52335" y="34017"/>
                <a:pt x="55824" y="68035"/>
                <a:pt x="48846" y="94203"/>
              </a:cubicBezTo>
              <a:cubicBezTo>
                <a:pt x="41868" y="120371"/>
                <a:pt x="5234" y="134327"/>
                <a:pt x="6978" y="157006"/>
              </a:cubicBezTo>
              <a:cubicBezTo>
                <a:pt x="8722" y="179685"/>
                <a:pt x="59313" y="209341"/>
                <a:pt x="59313" y="230275"/>
              </a:cubicBezTo>
              <a:cubicBezTo>
                <a:pt x="59313" y="251209"/>
                <a:pt x="13956" y="261676"/>
                <a:pt x="6978" y="282610"/>
              </a:cubicBezTo>
              <a:cubicBezTo>
                <a:pt x="0" y="303544"/>
                <a:pt x="24423" y="340179"/>
                <a:pt x="17445" y="355879"/>
              </a:cubicBezTo>
            </a:path>
          </a:pathLst>
        </a:custGeom>
        <a:solidFill>
          <a:srgbClr val="558ED5"/>
        </a:solidFill>
        <a:ln w="9525" algn="ctr">
          <a:solidFill>
            <a:srgbClr val="000000"/>
          </a:solidFill>
          <a:round/>
          <a:headEnd/>
          <a:tailEnd/>
        </a:ln>
      </xdr:spPr>
    </xdr:sp>
    <xdr:clientData/>
  </xdr:twoCellAnchor>
  <xdr:twoCellAnchor>
    <xdr:from>
      <xdr:col>1</xdr:col>
      <xdr:colOff>0</xdr:colOff>
      <xdr:row>17</xdr:row>
      <xdr:rowOff>57150</xdr:rowOff>
    </xdr:from>
    <xdr:to>
      <xdr:col>2</xdr:col>
      <xdr:colOff>0</xdr:colOff>
      <xdr:row>19</xdr:row>
      <xdr:rowOff>0</xdr:rowOff>
    </xdr:to>
    <xdr:sp macro="" textlink="">
      <xdr:nvSpPr>
        <xdr:cNvPr id="30" name="AutoShape 46">
          <a:extLst>
            <a:ext uri="{FF2B5EF4-FFF2-40B4-BE49-F238E27FC236}">
              <a16:creationId xmlns:a16="http://schemas.microsoft.com/office/drawing/2014/main" id="{4AA31066-EE3E-4D70-A192-50E7FC9DA1FD}"/>
            </a:ext>
          </a:extLst>
        </xdr:cNvPr>
        <xdr:cNvSpPr>
          <a:spLocks noChangeArrowheads="1"/>
        </xdr:cNvSpPr>
      </xdr:nvSpPr>
      <xdr:spPr bwMode="auto">
        <a:xfrm>
          <a:off x="781050" y="8286750"/>
          <a:ext cx="1231900" cy="558800"/>
        </a:xfrm>
        <a:prstGeom prst="triangle">
          <a:avLst>
            <a:gd name="adj" fmla="val 50000"/>
          </a:avLst>
        </a:prstGeom>
        <a:solidFill>
          <a:schemeClr val="accent5"/>
        </a:solidFill>
        <a:ln w="9525">
          <a:solidFill>
            <a:srgbClr val="000000"/>
          </a:solidFill>
          <a:miter lim="800000"/>
          <a:headEnd/>
          <a:tailEnd/>
        </a:ln>
      </xdr:spPr>
    </xdr:sp>
    <xdr:clientData/>
  </xdr:twoCellAnchor>
  <xdr:twoCellAnchor>
    <xdr:from>
      <xdr:col>3</xdr:col>
      <xdr:colOff>0</xdr:colOff>
      <xdr:row>17</xdr:row>
      <xdr:rowOff>57150</xdr:rowOff>
    </xdr:from>
    <xdr:to>
      <xdr:col>4</xdr:col>
      <xdr:colOff>0</xdr:colOff>
      <xdr:row>18</xdr:row>
      <xdr:rowOff>190500</xdr:rowOff>
    </xdr:to>
    <xdr:sp macro="" textlink="">
      <xdr:nvSpPr>
        <xdr:cNvPr id="31" name="AutoShape 46">
          <a:extLst>
            <a:ext uri="{FF2B5EF4-FFF2-40B4-BE49-F238E27FC236}">
              <a16:creationId xmlns:a16="http://schemas.microsoft.com/office/drawing/2014/main" id="{B765462A-2A6A-40CF-8698-51A574F21694}"/>
            </a:ext>
          </a:extLst>
        </xdr:cNvPr>
        <xdr:cNvSpPr>
          <a:spLocks noChangeArrowheads="1"/>
        </xdr:cNvSpPr>
      </xdr:nvSpPr>
      <xdr:spPr bwMode="auto">
        <a:xfrm>
          <a:off x="2794000" y="82867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17</xdr:row>
      <xdr:rowOff>57150</xdr:rowOff>
    </xdr:from>
    <xdr:to>
      <xdr:col>6</xdr:col>
      <xdr:colOff>0</xdr:colOff>
      <xdr:row>18</xdr:row>
      <xdr:rowOff>190500</xdr:rowOff>
    </xdr:to>
    <xdr:sp macro="" textlink="">
      <xdr:nvSpPr>
        <xdr:cNvPr id="32" name="AutoShape 46">
          <a:extLst>
            <a:ext uri="{FF2B5EF4-FFF2-40B4-BE49-F238E27FC236}">
              <a16:creationId xmlns:a16="http://schemas.microsoft.com/office/drawing/2014/main" id="{F3F4F24D-740C-44D8-996A-3EB005D66A7A}"/>
            </a:ext>
          </a:extLst>
        </xdr:cNvPr>
        <xdr:cNvSpPr>
          <a:spLocks noChangeArrowheads="1"/>
        </xdr:cNvSpPr>
      </xdr:nvSpPr>
      <xdr:spPr bwMode="auto">
        <a:xfrm>
          <a:off x="4933950" y="82867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7</xdr:col>
      <xdr:colOff>0</xdr:colOff>
      <xdr:row>17</xdr:row>
      <xdr:rowOff>57150</xdr:rowOff>
    </xdr:from>
    <xdr:to>
      <xdr:col>8</xdr:col>
      <xdr:colOff>0</xdr:colOff>
      <xdr:row>18</xdr:row>
      <xdr:rowOff>190500</xdr:rowOff>
    </xdr:to>
    <xdr:sp macro="" textlink="">
      <xdr:nvSpPr>
        <xdr:cNvPr id="33" name="AutoShape 46">
          <a:extLst>
            <a:ext uri="{FF2B5EF4-FFF2-40B4-BE49-F238E27FC236}">
              <a16:creationId xmlns:a16="http://schemas.microsoft.com/office/drawing/2014/main" id="{D9029F48-9011-4255-BEBB-0CC8ED8B257B}"/>
            </a:ext>
          </a:extLst>
        </xdr:cNvPr>
        <xdr:cNvSpPr>
          <a:spLocks noChangeArrowheads="1"/>
        </xdr:cNvSpPr>
      </xdr:nvSpPr>
      <xdr:spPr bwMode="auto">
        <a:xfrm>
          <a:off x="6946900" y="82867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9</xdr:col>
      <xdr:colOff>0</xdr:colOff>
      <xdr:row>17</xdr:row>
      <xdr:rowOff>57150</xdr:rowOff>
    </xdr:from>
    <xdr:to>
      <xdr:col>10</xdr:col>
      <xdr:colOff>0</xdr:colOff>
      <xdr:row>18</xdr:row>
      <xdr:rowOff>190500</xdr:rowOff>
    </xdr:to>
    <xdr:sp macro="" textlink="">
      <xdr:nvSpPr>
        <xdr:cNvPr id="34" name="AutoShape 46">
          <a:extLst>
            <a:ext uri="{FF2B5EF4-FFF2-40B4-BE49-F238E27FC236}">
              <a16:creationId xmlns:a16="http://schemas.microsoft.com/office/drawing/2014/main" id="{7EC6490C-C890-4E44-BAAD-03A3CE0EB480}"/>
            </a:ext>
          </a:extLst>
        </xdr:cNvPr>
        <xdr:cNvSpPr>
          <a:spLocks noChangeArrowheads="1"/>
        </xdr:cNvSpPr>
      </xdr:nvSpPr>
      <xdr:spPr bwMode="auto">
        <a:xfrm>
          <a:off x="9277350" y="82867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17</xdr:row>
      <xdr:rowOff>57150</xdr:rowOff>
    </xdr:from>
    <xdr:to>
      <xdr:col>12</xdr:col>
      <xdr:colOff>0</xdr:colOff>
      <xdr:row>18</xdr:row>
      <xdr:rowOff>190500</xdr:rowOff>
    </xdr:to>
    <xdr:sp macro="" textlink="">
      <xdr:nvSpPr>
        <xdr:cNvPr id="35" name="AutoShape 46">
          <a:extLst>
            <a:ext uri="{FF2B5EF4-FFF2-40B4-BE49-F238E27FC236}">
              <a16:creationId xmlns:a16="http://schemas.microsoft.com/office/drawing/2014/main" id="{2F0CC37E-007A-4FC7-9599-E4EE53A5D3BA}"/>
            </a:ext>
          </a:extLst>
        </xdr:cNvPr>
        <xdr:cNvSpPr>
          <a:spLocks noChangeArrowheads="1"/>
        </xdr:cNvSpPr>
      </xdr:nvSpPr>
      <xdr:spPr bwMode="auto">
        <a:xfrm>
          <a:off x="11290300" y="82867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17</xdr:row>
      <xdr:rowOff>57150</xdr:rowOff>
    </xdr:from>
    <xdr:to>
      <xdr:col>14</xdr:col>
      <xdr:colOff>0</xdr:colOff>
      <xdr:row>18</xdr:row>
      <xdr:rowOff>190500</xdr:rowOff>
    </xdr:to>
    <xdr:sp macro="" textlink="">
      <xdr:nvSpPr>
        <xdr:cNvPr id="36" name="AutoShape 46">
          <a:extLst>
            <a:ext uri="{FF2B5EF4-FFF2-40B4-BE49-F238E27FC236}">
              <a16:creationId xmlns:a16="http://schemas.microsoft.com/office/drawing/2014/main" id="{81B18E20-7EBC-4EF1-9600-A27FFB55C484}"/>
            </a:ext>
          </a:extLst>
        </xdr:cNvPr>
        <xdr:cNvSpPr>
          <a:spLocks noChangeArrowheads="1"/>
        </xdr:cNvSpPr>
      </xdr:nvSpPr>
      <xdr:spPr bwMode="auto">
        <a:xfrm>
          <a:off x="13303250" y="82867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17</xdr:row>
      <xdr:rowOff>57150</xdr:rowOff>
    </xdr:from>
    <xdr:to>
      <xdr:col>16</xdr:col>
      <xdr:colOff>0</xdr:colOff>
      <xdr:row>18</xdr:row>
      <xdr:rowOff>190500</xdr:rowOff>
    </xdr:to>
    <xdr:sp macro="" textlink="">
      <xdr:nvSpPr>
        <xdr:cNvPr id="37" name="AutoShape 46">
          <a:extLst>
            <a:ext uri="{FF2B5EF4-FFF2-40B4-BE49-F238E27FC236}">
              <a16:creationId xmlns:a16="http://schemas.microsoft.com/office/drawing/2014/main" id="{99084876-24D1-427C-A10B-921CFD89AFF8}"/>
            </a:ext>
          </a:extLst>
        </xdr:cNvPr>
        <xdr:cNvSpPr>
          <a:spLocks noChangeArrowheads="1"/>
        </xdr:cNvSpPr>
      </xdr:nvSpPr>
      <xdr:spPr bwMode="auto">
        <a:xfrm>
          <a:off x="15316200" y="82867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17</xdr:row>
      <xdr:rowOff>57150</xdr:rowOff>
    </xdr:from>
    <xdr:to>
      <xdr:col>18</xdr:col>
      <xdr:colOff>0</xdr:colOff>
      <xdr:row>18</xdr:row>
      <xdr:rowOff>190500</xdr:rowOff>
    </xdr:to>
    <xdr:sp macro="" textlink="">
      <xdr:nvSpPr>
        <xdr:cNvPr id="38" name="AutoShape 46">
          <a:extLst>
            <a:ext uri="{FF2B5EF4-FFF2-40B4-BE49-F238E27FC236}">
              <a16:creationId xmlns:a16="http://schemas.microsoft.com/office/drawing/2014/main" id="{23DDA819-4614-47A1-B10C-3F5E5EF44D58}"/>
            </a:ext>
          </a:extLst>
        </xdr:cNvPr>
        <xdr:cNvSpPr>
          <a:spLocks noChangeArrowheads="1"/>
        </xdr:cNvSpPr>
      </xdr:nvSpPr>
      <xdr:spPr bwMode="auto">
        <a:xfrm>
          <a:off x="17729200" y="82867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17</xdr:row>
      <xdr:rowOff>57150</xdr:rowOff>
    </xdr:from>
    <xdr:to>
      <xdr:col>20</xdr:col>
      <xdr:colOff>0</xdr:colOff>
      <xdr:row>18</xdr:row>
      <xdr:rowOff>190500</xdr:rowOff>
    </xdr:to>
    <xdr:sp macro="" textlink="">
      <xdr:nvSpPr>
        <xdr:cNvPr id="39" name="AutoShape 46">
          <a:extLst>
            <a:ext uri="{FF2B5EF4-FFF2-40B4-BE49-F238E27FC236}">
              <a16:creationId xmlns:a16="http://schemas.microsoft.com/office/drawing/2014/main" id="{C5B327EC-17E5-4318-AD92-143DBC2E73DF}"/>
            </a:ext>
          </a:extLst>
        </xdr:cNvPr>
        <xdr:cNvSpPr>
          <a:spLocks noChangeArrowheads="1"/>
        </xdr:cNvSpPr>
      </xdr:nvSpPr>
      <xdr:spPr bwMode="auto">
        <a:xfrm>
          <a:off x="19958050" y="82867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17</xdr:row>
      <xdr:rowOff>57150</xdr:rowOff>
    </xdr:from>
    <xdr:to>
      <xdr:col>22</xdr:col>
      <xdr:colOff>0</xdr:colOff>
      <xdr:row>18</xdr:row>
      <xdr:rowOff>190500</xdr:rowOff>
    </xdr:to>
    <xdr:sp macro="" textlink="">
      <xdr:nvSpPr>
        <xdr:cNvPr id="40" name="AutoShape 46">
          <a:extLst>
            <a:ext uri="{FF2B5EF4-FFF2-40B4-BE49-F238E27FC236}">
              <a16:creationId xmlns:a16="http://schemas.microsoft.com/office/drawing/2014/main" id="{E831188E-A521-45C5-A496-1C3A59D254FD}"/>
            </a:ext>
          </a:extLst>
        </xdr:cNvPr>
        <xdr:cNvSpPr>
          <a:spLocks noChangeArrowheads="1"/>
        </xdr:cNvSpPr>
      </xdr:nvSpPr>
      <xdr:spPr bwMode="auto">
        <a:xfrm>
          <a:off x="22542500" y="82867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17</xdr:row>
      <xdr:rowOff>57150</xdr:rowOff>
    </xdr:from>
    <xdr:to>
      <xdr:col>24</xdr:col>
      <xdr:colOff>0</xdr:colOff>
      <xdr:row>18</xdr:row>
      <xdr:rowOff>190500</xdr:rowOff>
    </xdr:to>
    <xdr:sp macro="" textlink="">
      <xdr:nvSpPr>
        <xdr:cNvPr id="41" name="AutoShape 46">
          <a:extLst>
            <a:ext uri="{FF2B5EF4-FFF2-40B4-BE49-F238E27FC236}">
              <a16:creationId xmlns:a16="http://schemas.microsoft.com/office/drawing/2014/main" id="{408EEE37-1D4C-4537-9493-5A70C27478D6}"/>
            </a:ext>
          </a:extLst>
        </xdr:cNvPr>
        <xdr:cNvSpPr>
          <a:spLocks noChangeArrowheads="1"/>
        </xdr:cNvSpPr>
      </xdr:nvSpPr>
      <xdr:spPr bwMode="auto">
        <a:xfrm>
          <a:off x="25488900" y="82867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17</xdr:row>
      <xdr:rowOff>57150</xdr:rowOff>
    </xdr:from>
    <xdr:to>
      <xdr:col>26</xdr:col>
      <xdr:colOff>0</xdr:colOff>
      <xdr:row>18</xdr:row>
      <xdr:rowOff>190500</xdr:rowOff>
    </xdr:to>
    <xdr:sp macro="" textlink="">
      <xdr:nvSpPr>
        <xdr:cNvPr id="42" name="AutoShape 46">
          <a:extLst>
            <a:ext uri="{FF2B5EF4-FFF2-40B4-BE49-F238E27FC236}">
              <a16:creationId xmlns:a16="http://schemas.microsoft.com/office/drawing/2014/main" id="{B6CFCAA3-6F35-4441-BFFB-51B8D5F09B8F}"/>
            </a:ext>
          </a:extLst>
        </xdr:cNvPr>
        <xdr:cNvSpPr>
          <a:spLocks noChangeArrowheads="1"/>
        </xdr:cNvSpPr>
      </xdr:nvSpPr>
      <xdr:spPr bwMode="auto">
        <a:xfrm>
          <a:off x="27628850" y="82867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17</xdr:row>
      <xdr:rowOff>57150</xdr:rowOff>
    </xdr:from>
    <xdr:to>
      <xdr:col>28</xdr:col>
      <xdr:colOff>0</xdr:colOff>
      <xdr:row>18</xdr:row>
      <xdr:rowOff>190500</xdr:rowOff>
    </xdr:to>
    <xdr:sp macro="" textlink="">
      <xdr:nvSpPr>
        <xdr:cNvPr id="43" name="AutoShape 46">
          <a:extLst>
            <a:ext uri="{FF2B5EF4-FFF2-40B4-BE49-F238E27FC236}">
              <a16:creationId xmlns:a16="http://schemas.microsoft.com/office/drawing/2014/main" id="{E521E019-16FF-4FE8-B619-4DFB5BC9AE5B}"/>
            </a:ext>
          </a:extLst>
        </xdr:cNvPr>
        <xdr:cNvSpPr>
          <a:spLocks noChangeArrowheads="1"/>
        </xdr:cNvSpPr>
      </xdr:nvSpPr>
      <xdr:spPr bwMode="auto">
        <a:xfrm>
          <a:off x="29641800" y="82867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17</xdr:row>
      <xdr:rowOff>57150</xdr:rowOff>
    </xdr:from>
    <xdr:to>
      <xdr:col>18</xdr:col>
      <xdr:colOff>0</xdr:colOff>
      <xdr:row>18</xdr:row>
      <xdr:rowOff>190500</xdr:rowOff>
    </xdr:to>
    <xdr:sp macro="" textlink="">
      <xdr:nvSpPr>
        <xdr:cNvPr id="44" name="AutoShape 46">
          <a:extLst>
            <a:ext uri="{FF2B5EF4-FFF2-40B4-BE49-F238E27FC236}">
              <a16:creationId xmlns:a16="http://schemas.microsoft.com/office/drawing/2014/main" id="{A703DF4A-832E-4888-B63A-6A64980EFC46}"/>
            </a:ext>
          </a:extLst>
        </xdr:cNvPr>
        <xdr:cNvSpPr>
          <a:spLocks noChangeArrowheads="1"/>
        </xdr:cNvSpPr>
      </xdr:nvSpPr>
      <xdr:spPr bwMode="auto">
        <a:xfrm>
          <a:off x="17729200" y="828675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19</xdr:col>
      <xdr:colOff>0</xdr:colOff>
      <xdr:row>17</xdr:row>
      <xdr:rowOff>57150</xdr:rowOff>
    </xdr:from>
    <xdr:to>
      <xdr:col>20</xdr:col>
      <xdr:colOff>0</xdr:colOff>
      <xdr:row>18</xdr:row>
      <xdr:rowOff>190500</xdr:rowOff>
    </xdr:to>
    <xdr:sp macro="" textlink="">
      <xdr:nvSpPr>
        <xdr:cNvPr id="45" name="AutoShape 46">
          <a:extLst>
            <a:ext uri="{FF2B5EF4-FFF2-40B4-BE49-F238E27FC236}">
              <a16:creationId xmlns:a16="http://schemas.microsoft.com/office/drawing/2014/main" id="{C549996F-405A-443C-BBC6-037BB42279F3}"/>
            </a:ext>
          </a:extLst>
        </xdr:cNvPr>
        <xdr:cNvSpPr>
          <a:spLocks noChangeArrowheads="1"/>
        </xdr:cNvSpPr>
      </xdr:nvSpPr>
      <xdr:spPr bwMode="auto">
        <a:xfrm>
          <a:off x="19958050" y="828675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21</xdr:col>
      <xdr:colOff>0</xdr:colOff>
      <xdr:row>17</xdr:row>
      <xdr:rowOff>57150</xdr:rowOff>
    </xdr:from>
    <xdr:to>
      <xdr:col>22</xdr:col>
      <xdr:colOff>0</xdr:colOff>
      <xdr:row>18</xdr:row>
      <xdr:rowOff>190500</xdr:rowOff>
    </xdr:to>
    <xdr:sp macro="" textlink="">
      <xdr:nvSpPr>
        <xdr:cNvPr id="46" name="AutoShape 46">
          <a:extLst>
            <a:ext uri="{FF2B5EF4-FFF2-40B4-BE49-F238E27FC236}">
              <a16:creationId xmlns:a16="http://schemas.microsoft.com/office/drawing/2014/main" id="{5398058C-F6B4-4627-9B56-9DDCBDC6955E}"/>
            </a:ext>
          </a:extLst>
        </xdr:cNvPr>
        <xdr:cNvSpPr>
          <a:spLocks noChangeArrowheads="1"/>
        </xdr:cNvSpPr>
      </xdr:nvSpPr>
      <xdr:spPr bwMode="auto">
        <a:xfrm>
          <a:off x="22542500" y="8286750"/>
          <a:ext cx="1612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23</xdr:col>
      <xdr:colOff>0</xdr:colOff>
      <xdr:row>17</xdr:row>
      <xdr:rowOff>57150</xdr:rowOff>
    </xdr:from>
    <xdr:to>
      <xdr:col>24</xdr:col>
      <xdr:colOff>0</xdr:colOff>
      <xdr:row>18</xdr:row>
      <xdr:rowOff>190500</xdr:rowOff>
    </xdr:to>
    <xdr:sp macro="" textlink="">
      <xdr:nvSpPr>
        <xdr:cNvPr id="47" name="AutoShape 46">
          <a:extLst>
            <a:ext uri="{FF2B5EF4-FFF2-40B4-BE49-F238E27FC236}">
              <a16:creationId xmlns:a16="http://schemas.microsoft.com/office/drawing/2014/main" id="{CC219C43-0870-40CA-B18A-C6457D8DA95D}"/>
            </a:ext>
          </a:extLst>
        </xdr:cNvPr>
        <xdr:cNvSpPr>
          <a:spLocks noChangeArrowheads="1"/>
        </xdr:cNvSpPr>
      </xdr:nvSpPr>
      <xdr:spPr bwMode="auto">
        <a:xfrm>
          <a:off x="25488900" y="828675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25</xdr:col>
      <xdr:colOff>0</xdr:colOff>
      <xdr:row>17</xdr:row>
      <xdr:rowOff>57150</xdr:rowOff>
    </xdr:from>
    <xdr:to>
      <xdr:col>26</xdr:col>
      <xdr:colOff>0</xdr:colOff>
      <xdr:row>18</xdr:row>
      <xdr:rowOff>190500</xdr:rowOff>
    </xdr:to>
    <xdr:sp macro="" textlink="">
      <xdr:nvSpPr>
        <xdr:cNvPr id="48" name="AutoShape 46">
          <a:extLst>
            <a:ext uri="{FF2B5EF4-FFF2-40B4-BE49-F238E27FC236}">
              <a16:creationId xmlns:a16="http://schemas.microsoft.com/office/drawing/2014/main" id="{BE20E7E6-0AA6-40E7-B6E7-0040F8945CB3}"/>
            </a:ext>
          </a:extLst>
        </xdr:cNvPr>
        <xdr:cNvSpPr>
          <a:spLocks noChangeArrowheads="1"/>
        </xdr:cNvSpPr>
      </xdr:nvSpPr>
      <xdr:spPr bwMode="auto">
        <a:xfrm>
          <a:off x="27628850" y="82867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17</xdr:row>
      <xdr:rowOff>57150</xdr:rowOff>
    </xdr:from>
    <xdr:to>
      <xdr:col>28</xdr:col>
      <xdr:colOff>0</xdr:colOff>
      <xdr:row>18</xdr:row>
      <xdr:rowOff>190500</xdr:rowOff>
    </xdr:to>
    <xdr:sp macro="" textlink="">
      <xdr:nvSpPr>
        <xdr:cNvPr id="49" name="AutoShape 46">
          <a:extLst>
            <a:ext uri="{FF2B5EF4-FFF2-40B4-BE49-F238E27FC236}">
              <a16:creationId xmlns:a16="http://schemas.microsoft.com/office/drawing/2014/main" id="{EB480595-7632-410D-92FC-06130FE4200F}"/>
            </a:ext>
          </a:extLst>
        </xdr:cNvPr>
        <xdr:cNvSpPr>
          <a:spLocks noChangeArrowheads="1"/>
        </xdr:cNvSpPr>
      </xdr:nvSpPr>
      <xdr:spPr bwMode="auto">
        <a:xfrm>
          <a:off x="29641800" y="82867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17</xdr:row>
      <xdr:rowOff>57150</xdr:rowOff>
    </xdr:from>
    <xdr:to>
      <xdr:col>16</xdr:col>
      <xdr:colOff>0</xdr:colOff>
      <xdr:row>18</xdr:row>
      <xdr:rowOff>190500</xdr:rowOff>
    </xdr:to>
    <xdr:sp macro="" textlink="">
      <xdr:nvSpPr>
        <xdr:cNvPr id="50" name="AutoShape 46">
          <a:extLst>
            <a:ext uri="{FF2B5EF4-FFF2-40B4-BE49-F238E27FC236}">
              <a16:creationId xmlns:a16="http://schemas.microsoft.com/office/drawing/2014/main" id="{74B38416-5E11-4CAA-9E86-2518FFF819B3}"/>
            </a:ext>
          </a:extLst>
        </xdr:cNvPr>
        <xdr:cNvSpPr>
          <a:spLocks noChangeArrowheads="1"/>
        </xdr:cNvSpPr>
      </xdr:nvSpPr>
      <xdr:spPr bwMode="auto">
        <a:xfrm>
          <a:off x="15316200" y="82867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17</xdr:row>
      <xdr:rowOff>57150</xdr:rowOff>
    </xdr:from>
    <xdr:to>
      <xdr:col>18</xdr:col>
      <xdr:colOff>0</xdr:colOff>
      <xdr:row>18</xdr:row>
      <xdr:rowOff>190500</xdr:rowOff>
    </xdr:to>
    <xdr:sp macro="" textlink="">
      <xdr:nvSpPr>
        <xdr:cNvPr id="51" name="AutoShape 46">
          <a:extLst>
            <a:ext uri="{FF2B5EF4-FFF2-40B4-BE49-F238E27FC236}">
              <a16:creationId xmlns:a16="http://schemas.microsoft.com/office/drawing/2014/main" id="{C0DAE1C9-7B1C-44F3-BBCA-24D89FBC6621}"/>
            </a:ext>
          </a:extLst>
        </xdr:cNvPr>
        <xdr:cNvSpPr>
          <a:spLocks noChangeArrowheads="1"/>
        </xdr:cNvSpPr>
      </xdr:nvSpPr>
      <xdr:spPr bwMode="auto">
        <a:xfrm>
          <a:off x="17729200" y="82867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17</xdr:row>
      <xdr:rowOff>57150</xdr:rowOff>
    </xdr:from>
    <xdr:to>
      <xdr:col>20</xdr:col>
      <xdr:colOff>0</xdr:colOff>
      <xdr:row>18</xdr:row>
      <xdr:rowOff>190500</xdr:rowOff>
    </xdr:to>
    <xdr:sp macro="" textlink="">
      <xdr:nvSpPr>
        <xdr:cNvPr id="52" name="AutoShape 46">
          <a:extLst>
            <a:ext uri="{FF2B5EF4-FFF2-40B4-BE49-F238E27FC236}">
              <a16:creationId xmlns:a16="http://schemas.microsoft.com/office/drawing/2014/main" id="{E2DB974E-E0DB-4F31-B4F3-31D09A9E94A2}"/>
            </a:ext>
          </a:extLst>
        </xdr:cNvPr>
        <xdr:cNvSpPr>
          <a:spLocks noChangeArrowheads="1"/>
        </xdr:cNvSpPr>
      </xdr:nvSpPr>
      <xdr:spPr bwMode="auto">
        <a:xfrm>
          <a:off x="19958050" y="82867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17</xdr:row>
      <xdr:rowOff>57150</xdr:rowOff>
    </xdr:from>
    <xdr:to>
      <xdr:col>22</xdr:col>
      <xdr:colOff>0</xdr:colOff>
      <xdr:row>18</xdr:row>
      <xdr:rowOff>190500</xdr:rowOff>
    </xdr:to>
    <xdr:sp macro="" textlink="">
      <xdr:nvSpPr>
        <xdr:cNvPr id="53" name="AutoShape 46">
          <a:extLst>
            <a:ext uri="{FF2B5EF4-FFF2-40B4-BE49-F238E27FC236}">
              <a16:creationId xmlns:a16="http://schemas.microsoft.com/office/drawing/2014/main" id="{F0FF70CF-1100-471C-BA49-90189AF8ADD7}"/>
            </a:ext>
          </a:extLst>
        </xdr:cNvPr>
        <xdr:cNvSpPr>
          <a:spLocks noChangeArrowheads="1"/>
        </xdr:cNvSpPr>
      </xdr:nvSpPr>
      <xdr:spPr bwMode="auto">
        <a:xfrm>
          <a:off x="22542500" y="8286750"/>
          <a:ext cx="1612900" cy="5588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17</xdr:row>
      <xdr:rowOff>57150</xdr:rowOff>
    </xdr:from>
    <xdr:to>
      <xdr:col>24</xdr:col>
      <xdr:colOff>0</xdr:colOff>
      <xdr:row>18</xdr:row>
      <xdr:rowOff>190500</xdr:rowOff>
    </xdr:to>
    <xdr:sp macro="" textlink="">
      <xdr:nvSpPr>
        <xdr:cNvPr id="54" name="AutoShape 46">
          <a:extLst>
            <a:ext uri="{FF2B5EF4-FFF2-40B4-BE49-F238E27FC236}">
              <a16:creationId xmlns:a16="http://schemas.microsoft.com/office/drawing/2014/main" id="{E924855A-DD78-4848-AC9D-E985FCBAA01E}"/>
            </a:ext>
          </a:extLst>
        </xdr:cNvPr>
        <xdr:cNvSpPr>
          <a:spLocks noChangeArrowheads="1"/>
        </xdr:cNvSpPr>
      </xdr:nvSpPr>
      <xdr:spPr bwMode="auto">
        <a:xfrm>
          <a:off x="25488900" y="82867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17</xdr:row>
      <xdr:rowOff>57150</xdr:rowOff>
    </xdr:from>
    <xdr:to>
      <xdr:col>26</xdr:col>
      <xdr:colOff>0</xdr:colOff>
      <xdr:row>18</xdr:row>
      <xdr:rowOff>190500</xdr:rowOff>
    </xdr:to>
    <xdr:sp macro="" textlink="">
      <xdr:nvSpPr>
        <xdr:cNvPr id="55" name="AutoShape 46">
          <a:extLst>
            <a:ext uri="{FF2B5EF4-FFF2-40B4-BE49-F238E27FC236}">
              <a16:creationId xmlns:a16="http://schemas.microsoft.com/office/drawing/2014/main" id="{29EAA03B-9940-4140-AA47-3DEFD5B4C7C8}"/>
            </a:ext>
          </a:extLst>
        </xdr:cNvPr>
        <xdr:cNvSpPr>
          <a:spLocks noChangeArrowheads="1"/>
        </xdr:cNvSpPr>
      </xdr:nvSpPr>
      <xdr:spPr bwMode="auto">
        <a:xfrm>
          <a:off x="27628850" y="828675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27</xdr:col>
      <xdr:colOff>0</xdr:colOff>
      <xdr:row>17</xdr:row>
      <xdr:rowOff>57150</xdr:rowOff>
    </xdr:from>
    <xdr:to>
      <xdr:col>28</xdr:col>
      <xdr:colOff>0</xdr:colOff>
      <xdr:row>18</xdr:row>
      <xdr:rowOff>190500</xdr:rowOff>
    </xdr:to>
    <xdr:sp macro="" textlink="">
      <xdr:nvSpPr>
        <xdr:cNvPr id="56" name="AutoShape 46">
          <a:extLst>
            <a:ext uri="{FF2B5EF4-FFF2-40B4-BE49-F238E27FC236}">
              <a16:creationId xmlns:a16="http://schemas.microsoft.com/office/drawing/2014/main" id="{DED705A4-4EF1-4CF7-A502-EB669D048CFE}"/>
            </a:ext>
          </a:extLst>
        </xdr:cNvPr>
        <xdr:cNvSpPr>
          <a:spLocks noChangeArrowheads="1"/>
        </xdr:cNvSpPr>
      </xdr:nvSpPr>
      <xdr:spPr bwMode="auto">
        <a:xfrm>
          <a:off x="29641800" y="82867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24</xdr:row>
      <xdr:rowOff>57150</xdr:rowOff>
    </xdr:from>
    <xdr:to>
      <xdr:col>2</xdr:col>
      <xdr:colOff>0</xdr:colOff>
      <xdr:row>25</xdr:row>
      <xdr:rowOff>190500</xdr:rowOff>
    </xdr:to>
    <xdr:sp macro="" textlink="">
      <xdr:nvSpPr>
        <xdr:cNvPr id="57" name="AutoShape 46">
          <a:extLst>
            <a:ext uri="{FF2B5EF4-FFF2-40B4-BE49-F238E27FC236}">
              <a16:creationId xmlns:a16="http://schemas.microsoft.com/office/drawing/2014/main" id="{9782DC84-6291-465E-BE5B-543E7D6778C5}"/>
            </a:ext>
          </a:extLst>
        </xdr:cNvPr>
        <xdr:cNvSpPr>
          <a:spLocks noChangeArrowheads="1"/>
        </xdr:cNvSpPr>
      </xdr:nvSpPr>
      <xdr:spPr bwMode="auto">
        <a:xfrm>
          <a:off x="78105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3</xdr:col>
      <xdr:colOff>0</xdr:colOff>
      <xdr:row>24</xdr:row>
      <xdr:rowOff>57150</xdr:rowOff>
    </xdr:from>
    <xdr:to>
      <xdr:col>4</xdr:col>
      <xdr:colOff>0</xdr:colOff>
      <xdr:row>25</xdr:row>
      <xdr:rowOff>190500</xdr:rowOff>
    </xdr:to>
    <xdr:sp macro="" textlink="">
      <xdr:nvSpPr>
        <xdr:cNvPr id="58" name="AutoShape 46">
          <a:extLst>
            <a:ext uri="{FF2B5EF4-FFF2-40B4-BE49-F238E27FC236}">
              <a16:creationId xmlns:a16="http://schemas.microsoft.com/office/drawing/2014/main" id="{94A5BBA3-ADB3-43D6-8404-B11AEA551C4D}"/>
            </a:ext>
          </a:extLst>
        </xdr:cNvPr>
        <xdr:cNvSpPr>
          <a:spLocks noChangeArrowheads="1"/>
        </xdr:cNvSpPr>
      </xdr:nvSpPr>
      <xdr:spPr bwMode="auto">
        <a:xfrm>
          <a:off x="279400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24</xdr:row>
      <xdr:rowOff>57150</xdr:rowOff>
    </xdr:from>
    <xdr:to>
      <xdr:col>6</xdr:col>
      <xdr:colOff>0</xdr:colOff>
      <xdr:row>25</xdr:row>
      <xdr:rowOff>190500</xdr:rowOff>
    </xdr:to>
    <xdr:sp macro="" textlink="">
      <xdr:nvSpPr>
        <xdr:cNvPr id="59" name="AutoShape 46">
          <a:extLst>
            <a:ext uri="{FF2B5EF4-FFF2-40B4-BE49-F238E27FC236}">
              <a16:creationId xmlns:a16="http://schemas.microsoft.com/office/drawing/2014/main" id="{1BED047C-F00E-4065-9F11-F4BD82F036E3}"/>
            </a:ext>
          </a:extLst>
        </xdr:cNvPr>
        <xdr:cNvSpPr>
          <a:spLocks noChangeArrowheads="1"/>
        </xdr:cNvSpPr>
      </xdr:nvSpPr>
      <xdr:spPr bwMode="auto">
        <a:xfrm>
          <a:off x="493395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24</xdr:row>
      <xdr:rowOff>57150</xdr:rowOff>
    </xdr:from>
    <xdr:to>
      <xdr:col>8</xdr:col>
      <xdr:colOff>0</xdr:colOff>
      <xdr:row>25</xdr:row>
      <xdr:rowOff>190500</xdr:rowOff>
    </xdr:to>
    <xdr:sp macro="" textlink="">
      <xdr:nvSpPr>
        <xdr:cNvPr id="60" name="AutoShape 46">
          <a:extLst>
            <a:ext uri="{FF2B5EF4-FFF2-40B4-BE49-F238E27FC236}">
              <a16:creationId xmlns:a16="http://schemas.microsoft.com/office/drawing/2014/main" id="{80CA88A0-8725-4D1F-9C6A-987126AA8844}"/>
            </a:ext>
          </a:extLst>
        </xdr:cNvPr>
        <xdr:cNvSpPr>
          <a:spLocks noChangeArrowheads="1"/>
        </xdr:cNvSpPr>
      </xdr:nvSpPr>
      <xdr:spPr bwMode="auto">
        <a:xfrm>
          <a:off x="694690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24</xdr:row>
      <xdr:rowOff>57150</xdr:rowOff>
    </xdr:from>
    <xdr:to>
      <xdr:col>10</xdr:col>
      <xdr:colOff>0</xdr:colOff>
      <xdr:row>25</xdr:row>
      <xdr:rowOff>190500</xdr:rowOff>
    </xdr:to>
    <xdr:sp macro="" textlink="">
      <xdr:nvSpPr>
        <xdr:cNvPr id="61" name="AutoShape 46">
          <a:extLst>
            <a:ext uri="{FF2B5EF4-FFF2-40B4-BE49-F238E27FC236}">
              <a16:creationId xmlns:a16="http://schemas.microsoft.com/office/drawing/2014/main" id="{B66B8E96-E817-4B78-B16E-9F9DABD9E6CF}"/>
            </a:ext>
          </a:extLst>
        </xdr:cNvPr>
        <xdr:cNvSpPr>
          <a:spLocks noChangeArrowheads="1"/>
        </xdr:cNvSpPr>
      </xdr:nvSpPr>
      <xdr:spPr bwMode="auto">
        <a:xfrm>
          <a:off x="927735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24</xdr:row>
      <xdr:rowOff>57150</xdr:rowOff>
    </xdr:from>
    <xdr:to>
      <xdr:col>12</xdr:col>
      <xdr:colOff>0</xdr:colOff>
      <xdr:row>25</xdr:row>
      <xdr:rowOff>190500</xdr:rowOff>
    </xdr:to>
    <xdr:sp macro="" textlink="">
      <xdr:nvSpPr>
        <xdr:cNvPr id="62" name="AutoShape 46">
          <a:extLst>
            <a:ext uri="{FF2B5EF4-FFF2-40B4-BE49-F238E27FC236}">
              <a16:creationId xmlns:a16="http://schemas.microsoft.com/office/drawing/2014/main" id="{1F9C65D9-6C24-4715-AB90-F165957D7C4D}"/>
            </a:ext>
          </a:extLst>
        </xdr:cNvPr>
        <xdr:cNvSpPr>
          <a:spLocks noChangeArrowheads="1"/>
        </xdr:cNvSpPr>
      </xdr:nvSpPr>
      <xdr:spPr bwMode="auto">
        <a:xfrm>
          <a:off x="1129030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24</xdr:row>
      <xdr:rowOff>57150</xdr:rowOff>
    </xdr:from>
    <xdr:to>
      <xdr:col>14</xdr:col>
      <xdr:colOff>0</xdr:colOff>
      <xdr:row>25</xdr:row>
      <xdr:rowOff>190500</xdr:rowOff>
    </xdr:to>
    <xdr:sp macro="" textlink="">
      <xdr:nvSpPr>
        <xdr:cNvPr id="63" name="AutoShape 46">
          <a:extLst>
            <a:ext uri="{FF2B5EF4-FFF2-40B4-BE49-F238E27FC236}">
              <a16:creationId xmlns:a16="http://schemas.microsoft.com/office/drawing/2014/main" id="{B3359877-B94F-45B9-8F2D-FC0B79114EC8}"/>
            </a:ext>
          </a:extLst>
        </xdr:cNvPr>
        <xdr:cNvSpPr>
          <a:spLocks noChangeArrowheads="1"/>
        </xdr:cNvSpPr>
      </xdr:nvSpPr>
      <xdr:spPr bwMode="auto">
        <a:xfrm>
          <a:off x="1330325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24</xdr:row>
      <xdr:rowOff>57150</xdr:rowOff>
    </xdr:from>
    <xdr:to>
      <xdr:col>16</xdr:col>
      <xdr:colOff>0</xdr:colOff>
      <xdr:row>25</xdr:row>
      <xdr:rowOff>190500</xdr:rowOff>
    </xdr:to>
    <xdr:sp macro="" textlink="">
      <xdr:nvSpPr>
        <xdr:cNvPr id="64" name="AutoShape 46">
          <a:extLst>
            <a:ext uri="{FF2B5EF4-FFF2-40B4-BE49-F238E27FC236}">
              <a16:creationId xmlns:a16="http://schemas.microsoft.com/office/drawing/2014/main" id="{7B1933AE-AC24-46C3-8BCB-70669C761599}"/>
            </a:ext>
          </a:extLst>
        </xdr:cNvPr>
        <xdr:cNvSpPr>
          <a:spLocks noChangeArrowheads="1"/>
        </xdr:cNvSpPr>
      </xdr:nvSpPr>
      <xdr:spPr bwMode="auto">
        <a:xfrm>
          <a:off x="1531620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24</xdr:row>
      <xdr:rowOff>57150</xdr:rowOff>
    </xdr:from>
    <xdr:to>
      <xdr:col>18</xdr:col>
      <xdr:colOff>0</xdr:colOff>
      <xdr:row>25</xdr:row>
      <xdr:rowOff>190500</xdr:rowOff>
    </xdr:to>
    <xdr:sp macro="" textlink="">
      <xdr:nvSpPr>
        <xdr:cNvPr id="65" name="AutoShape 46">
          <a:extLst>
            <a:ext uri="{FF2B5EF4-FFF2-40B4-BE49-F238E27FC236}">
              <a16:creationId xmlns:a16="http://schemas.microsoft.com/office/drawing/2014/main" id="{7AF78D37-BEDA-4D82-BE54-E7B9D824DC0B}"/>
            </a:ext>
          </a:extLst>
        </xdr:cNvPr>
        <xdr:cNvSpPr>
          <a:spLocks noChangeArrowheads="1"/>
        </xdr:cNvSpPr>
      </xdr:nvSpPr>
      <xdr:spPr bwMode="auto">
        <a:xfrm>
          <a:off x="17729200" y="11550650"/>
          <a:ext cx="1231900" cy="52705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24</xdr:row>
      <xdr:rowOff>57150</xdr:rowOff>
    </xdr:from>
    <xdr:to>
      <xdr:col>20</xdr:col>
      <xdr:colOff>0</xdr:colOff>
      <xdr:row>25</xdr:row>
      <xdr:rowOff>190500</xdr:rowOff>
    </xdr:to>
    <xdr:sp macro="" textlink="">
      <xdr:nvSpPr>
        <xdr:cNvPr id="66" name="AutoShape 46">
          <a:extLst>
            <a:ext uri="{FF2B5EF4-FFF2-40B4-BE49-F238E27FC236}">
              <a16:creationId xmlns:a16="http://schemas.microsoft.com/office/drawing/2014/main" id="{48BB1FD8-87C0-477E-9775-53CDF61FDF29}"/>
            </a:ext>
          </a:extLst>
        </xdr:cNvPr>
        <xdr:cNvSpPr>
          <a:spLocks noChangeArrowheads="1"/>
        </xdr:cNvSpPr>
      </xdr:nvSpPr>
      <xdr:spPr bwMode="auto">
        <a:xfrm>
          <a:off x="19958050" y="11550650"/>
          <a:ext cx="1231900" cy="52705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24</xdr:row>
      <xdr:rowOff>57150</xdr:rowOff>
    </xdr:from>
    <xdr:to>
      <xdr:col>22</xdr:col>
      <xdr:colOff>0</xdr:colOff>
      <xdr:row>25</xdr:row>
      <xdr:rowOff>190500</xdr:rowOff>
    </xdr:to>
    <xdr:sp macro="" textlink="">
      <xdr:nvSpPr>
        <xdr:cNvPr id="67" name="AutoShape 46">
          <a:extLst>
            <a:ext uri="{FF2B5EF4-FFF2-40B4-BE49-F238E27FC236}">
              <a16:creationId xmlns:a16="http://schemas.microsoft.com/office/drawing/2014/main" id="{766D1010-6B3E-49C3-B9BD-A785C25303FC}"/>
            </a:ext>
          </a:extLst>
        </xdr:cNvPr>
        <xdr:cNvSpPr>
          <a:spLocks noChangeArrowheads="1"/>
        </xdr:cNvSpPr>
      </xdr:nvSpPr>
      <xdr:spPr bwMode="auto">
        <a:xfrm>
          <a:off x="22542500" y="11550650"/>
          <a:ext cx="1612900" cy="52705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24</xdr:row>
      <xdr:rowOff>57150</xdr:rowOff>
    </xdr:from>
    <xdr:to>
      <xdr:col>24</xdr:col>
      <xdr:colOff>0</xdr:colOff>
      <xdr:row>25</xdr:row>
      <xdr:rowOff>190500</xdr:rowOff>
    </xdr:to>
    <xdr:sp macro="" textlink="">
      <xdr:nvSpPr>
        <xdr:cNvPr id="68" name="AutoShape 46">
          <a:extLst>
            <a:ext uri="{FF2B5EF4-FFF2-40B4-BE49-F238E27FC236}">
              <a16:creationId xmlns:a16="http://schemas.microsoft.com/office/drawing/2014/main" id="{6D6FC895-D438-4F9C-AB86-1E6C22A3EA24}"/>
            </a:ext>
          </a:extLst>
        </xdr:cNvPr>
        <xdr:cNvSpPr>
          <a:spLocks noChangeArrowheads="1"/>
        </xdr:cNvSpPr>
      </xdr:nvSpPr>
      <xdr:spPr bwMode="auto">
        <a:xfrm>
          <a:off x="25488900" y="11550650"/>
          <a:ext cx="1231900" cy="52705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24</xdr:row>
      <xdr:rowOff>57150</xdr:rowOff>
    </xdr:from>
    <xdr:to>
      <xdr:col>26</xdr:col>
      <xdr:colOff>0</xdr:colOff>
      <xdr:row>25</xdr:row>
      <xdr:rowOff>190500</xdr:rowOff>
    </xdr:to>
    <xdr:sp macro="" textlink="">
      <xdr:nvSpPr>
        <xdr:cNvPr id="69" name="AutoShape 46">
          <a:extLst>
            <a:ext uri="{FF2B5EF4-FFF2-40B4-BE49-F238E27FC236}">
              <a16:creationId xmlns:a16="http://schemas.microsoft.com/office/drawing/2014/main" id="{DB918DC4-7245-4DA0-A4D1-B68A0356D364}"/>
            </a:ext>
          </a:extLst>
        </xdr:cNvPr>
        <xdr:cNvSpPr>
          <a:spLocks noChangeArrowheads="1"/>
        </xdr:cNvSpPr>
      </xdr:nvSpPr>
      <xdr:spPr bwMode="auto">
        <a:xfrm>
          <a:off x="27628850" y="11550650"/>
          <a:ext cx="1231900" cy="52705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24</xdr:row>
      <xdr:rowOff>57150</xdr:rowOff>
    </xdr:from>
    <xdr:to>
      <xdr:col>28</xdr:col>
      <xdr:colOff>0</xdr:colOff>
      <xdr:row>25</xdr:row>
      <xdr:rowOff>190500</xdr:rowOff>
    </xdr:to>
    <xdr:sp macro="" textlink="">
      <xdr:nvSpPr>
        <xdr:cNvPr id="70" name="AutoShape 46">
          <a:extLst>
            <a:ext uri="{FF2B5EF4-FFF2-40B4-BE49-F238E27FC236}">
              <a16:creationId xmlns:a16="http://schemas.microsoft.com/office/drawing/2014/main" id="{95EE0852-D756-4C74-BEAE-5DCCED5B3536}"/>
            </a:ext>
          </a:extLst>
        </xdr:cNvPr>
        <xdr:cNvSpPr>
          <a:spLocks noChangeArrowheads="1"/>
        </xdr:cNvSpPr>
      </xdr:nvSpPr>
      <xdr:spPr bwMode="auto">
        <a:xfrm>
          <a:off x="29641800" y="11550650"/>
          <a:ext cx="1231900" cy="52705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24</xdr:row>
      <xdr:rowOff>57150</xdr:rowOff>
    </xdr:from>
    <xdr:to>
      <xdr:col>18</xdr:col>
      <xdr:colOff>0</xdr:colOff>
      <xdr:row>25</xdr:row>
      <xdr:rowOff>190500</xdr:rowOff>
    </xdr:to>
    <xdr:sp macro="" textlink="">
      <xdr:nvSpPr>
        <xdr:cNvPr id="71" name="AutoShape 46">
          <a:extLst>
            <a:ext uri="{FF2B5EF4-FFF2-40B4-BE49-F238E27FC236}">
              <a16:creationId xmlns:a16="http://schemas.microsoft.com/office/drawing/2014/main" id="{E81D14C6-63FE-45F3-A53B-763A24CEDEF7}"/>
            </a:ext>
          </a:extLst>
        </xdr:cNvPr>
        <xdr:cNvSpPr>
          <a:spLocks noChangeArrowheads="1"/>
        </xdr:cNvSpPr>
      </xdr:nvSpPr>
      <xdr:spPr bwMode="auto">
        <a:xfrm>
          <a:off x="1772920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24</xdr:row>
      <xdr:rowOff>57150</xdr:rowOff>
    </xdr:from>
    <xdr:to>
      <xdr:col>20</xdr:col>
      <xdr:colOff>0</xdr:colOff>
      <xdr:row>25</xdr:row>
      <xdr:rowOff>190500</xdr:rowOff>
    </xdr:to>
    <xdr:sp macro="" textlink="">
      <xdr:nvSpPr>
        <xdr:cNvPr id="72" name="AutoShape 46">
          <a:extLst>
            <a:ext uri="{FF2B5EF4-FFF2-40B4-BE49-F238E27FC236}">
              <a16:creationId xmlns:a16="http://schemas.microsoft.com/office/drawing/2014/main" id="{842CF330-AD72-4C1B-A126-29956A1AFC8E}"/>
            </a:ext>
          </a:extLst>
        </xdr:cNvPr>
        <xdr:cNvSpPr>
          <a:spLocks noChangeArrowheads="1"/>
        </xdr:cNvSpPr>
      </xdr:nvSpPr>
      <xdr:spPr bwMode="auto">
        <a:xfrm>
          <a:off x="1995805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24</xdr:row>
      <xdr:rowOff>57150</xdr:rowOff>
    </xdr:from>
    <xdr:to>
      <xdr:col>22</xdr:col>
      <xdr:colOff>0</xdr:colOff>
      <xdr:row>25</xdr:row>
      <xdr:rowOff>190500</xdr:rowOff>
    </xdr:to>
    <xdr:sp macro="" textlink="">
      <xdr:nvSpPr>
        <xdr:cNvPr id="73" name="AutoShape 46">
          <a:extLst>
            <a:ext uri="{FF2B5EF4-FFF2-40B4-BE49-F238E27FC236}">
              <a16:creationId xmlns:a16="http://schemas.microsoft.com/office/drawing/2014/main" id="{12840725-D0B2-4885-A58A-FA08B061F747}"/>
            </a:ext>
          </a:extLst>
        </xdr:cNvPr>
        <xdr:cNvSpPr>
          <a:spLocks noChangeArrowheads="1"/>
        </xdr:cNvSpPr>
      </xdr:nvSpPr>
      <xdr:spPr bwMode="auto">
        <a:xfrm>
          <a:off x="22542500" y="11550650"/>
          <a:ext cx="1612900" cy="52705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24</xdr:row>
      <xdr:rowOff>57150</xdr:rowOff>
    </xdr:from>
    <xdr:to>
      <xdr:col>24</xdr:col>
      <xdr:colOff>0</xdr:colOff>
      <xdr:row>25</xdr:row>
      <xdr:rowOff>190500</xdr:rowOff>
    </xdr:to>
    <xdr:sp macro="" textlink="">
      <xdr:nvSpPr>
        <xdr:cNvPr id="74" name="AutoShape 46">
          <a:extLst>
            <a:ext uri="{FF2B5EF4-FFF2-40B4-BE49-F238E27FC236}">
              <a16:creationId xmlns:a16="http://schemas.microsoft.com/office/drawing/2014/main" id="{AD9BDBD9-3FB3-4947-90C6-A8097FDA6B4E}"/>
            </a:ext>
          </a:extLst>
        </xdr:cNvPr>
        <xdr:cNvSpPr>
          <a:spLocks noChangeArrowheads="1"/>
        </xdr:cNvSpPr>
      </xdr:nvSpPr>
      <xdr:spPr bwMode="auto">
        <a:xfrm>
          <a:off x="2548890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24</xdr:row>
      <xdr:rowOff>57150</xdr:rowOff>
    </xdr:from>
    <xdr:to>
      <xdr:col>26</xdr:col>
      <xdr:colOff>0</xdr:colOff>
      <xdr:row>25</xdr:row>
      <xdr:rowOff>190500</xdr:rowOff>
    </xdr:to>
    <xdr:sp macro="" textlink="">
      <xdr:nvSpPr>
        <xdr:cNvPr id="75" name="AutoShape 46">
          <a:extLst>
            <a:ext uri="{FF2B5EF4-FFF2-40B4-BE49-F238E27FC236}">
              <a16:creationId xmlns:a16="http://schemas.microsoft.com/office/drawing/2014/main" id="{952FF5A1-4A8D-47E5-895A-1E94D706F727}"/>
            </a:ext>
          </a:extLst>
        </xdr:cNvPr>
        <xdr:cNvSpPr>
          <a:spLocks noChangeArrowheads="1"/>
        </xdr:cNvSpPr>
      </xdr:nvSpPr>
      <xdr:spPr bwMode="auto">
        <a:xfrm>
          <a:off x="2762885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24</xdr:row>
      <xdr:rowOff>57150</xdr:rowOff>
    </xdr:from>
    <xdr:to>
      <xdr:col>28</xdr:col>
      <xdr:colOff>0</xdr:colOff>
      <xdr:row>25</xdr:row>
      <xdr:rowOff>190500</xdr:rowOff>
    </xdr:to>
    <xdr:sp macro="" textlink="">
      <xdr:nvSpPr>
        <xdr:cNvPr id="76" name="AutoShape 46">
          <a:extLst>
            <a:ext uri="{FF2B5EF4-FFF2-40B4-BE49-F238E27FC236}">
              <a16:creationId xmlns:a16="http://schemas.microsoft.com/office/drawing/2014/main" id="{CF1E637E-B54F-4AC2-90DB-53B023CCD1EA}"/>
            </a:ext>
          </a:extLst>
        </xdr:cNvPr>
        <xdr:cNvSpPr>
          <a:spLocks noChangeArrowheads="1"/>
        </xdr:cNvSpPr>
      </xdr:nvSpPr>
      <xdr:spPr bwMode="auto">
        <a:xfrm>
          <a:off x="2964180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24</xdr:row>
      <xdr:rowOff>57150</xdr:rowOff>
    </xdr:from>
    <xdr:to>
      <xdr:col>16</xdr:col>
      <xdr:colOff>0</xdr:colOff>
      <xdr:row>25</xdr:row>
      <xdr:rowOff>190500</xdr:rowOff>
    </xdr:to>
    <xdr:sp macro="" textlink="">
      <xdr:nvSpPr>
        <xdr:cNvPr id="77" name="AutoShape 46">
          <a:extLst>
            <a:ext uri="{FF2B5EF4-FFF2-40B4-BE49-F238E27FC236}">
              <a16:creationId xmlns:a16="http://schemas.microsoft.com/office/drawing/2014/main" id="{845A40FC-F7CB-4E99-9525-2ACF3F4D3D74}"/>
            </a:ext>
          </a:extLst>
        </xdr:cNvPr>
        <xdr:cNvSpPr>
          <a:spLocks noChangeArrowheads="1"/>
        </xdr:cNvSpPr>
      </xdr:nvSpPr>
      <xdr:spPr bwMode="auto">
        <a:xfrm>
          <a:off x="1531620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24</xdr:row>
      <xdr:rowOff>57150</xdr:rowOff>
    </xdr:from>
    <xdr:to>
      <xdr:col>18</xdr:col>
      <xdr:colOff>0</xdr:colOff>
      <xdr:row>25</xdr:row>
      <xdr:rowOff>190500</xdr:rowOff>
    </xdr:to>
    <xdr:sp macro="" textlink="">
      <xdr:nvSpPr>
        <xdr:cNvPr id="78" name="AutoShape 46">
          <a:extLst>
            <a:ext uri="{FF2B5EF4-FFF2-40B4-BE49-F238E27FC236}">
              <a16:creationId xmlns:a16="http://schemas.microsoft.com/office/drawing/2014/main" id="{969753BA-ECE2-4D1E-BF41-C07440BB9E14}"/>
            </a:ext>
          </a:extLst>
        </xdr:cNvPr>
        <xdr:cNvSpPr>
          <a:spLocks noChangeArrowheads="1"/>
        </xdr:cNvSpPr>
      </xdr:nvSpPr>
      <xdr:spPr bwMode="auto">
        <a:xfrm>
          <a:off x="1772920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24</xdr:row>
      <xdr:rowOff>57150</xdr:rowOff>
    </xdr:from>
    <xdr:to>
      <xdr:col>20</xdr:col>
      <xdr:colOff>0</xdr:colOff>
      <xdr:row>25</xdr:row>
      <xdr:rowOff>190500</xdr:rowOff>
    </xdr:to>
    <xdr:sp macro="" textlink="">
      <xdr:nvSpPr>
        <xdr:cNvPr id="79" name="AutoShape 46">
          <a:extLst>
            <a:ext uri="{FF2B5EF4-FFF2-40B4-BE49-F238E27FC236}">
              <a16:creationId xmlns:a16="http://schemas.microsoft.com/office/drawing/2014/main" id="{6EF238C7-1204-414E-9302-C3FC31DF0093}"/>
            </a:ext>
          </a:extLst>
        </xdr:cNvPr>
        <xdr:cNvSpPr>
          <a:spLocks noChangeArrowheads="1"/>
        </xdr:cNvSpPr>
      </xdr:nvSpPr>
      <xdr:spPr bwMode="auto">
        <a:xfrm>
          <a:off x="1995805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24</xdr:row>
      <xdr:rowOff>57150</xdr:rowOff>
    </xdr:from>
    <xdr:to>
      <xdr:col>22</xdr:col>
      <xdr:colOff>0</xdr:colOff>
      <xdr:row>25</xdr:row>
      <xdr:rowOff>190500</xdr:rowOff>
    </xdr:to>
    <xdr:sp macro="" textlink="">
      <xdr:nvSpPr>
        <xdr:cNvPr id="80" name="AutoShape 46">
          <a:extLst>
            <a:ext uri="{FF2B5EF4-FFF2-40B4-BE49-F238E27FC236}">
              <a16:creationId xmlns:a16="http://schemas.microsoft.com/office/drawing/2014/main" id="{D37584EE-5A6B-456F-940B-12CF3A3851CB}"/>
            </a:ext>
          </a:extLst>
        </xdr:cNvPr>
        <xdr:cNvSpPr>
          <a:spLocks noChangeArrowheads="1"/>
        </xdr:cNvSpPr>
      </xdr:nvSpPr>
      <xdr:spPr bwMode="auto">
        <a:xfrm>
          <a:off x="22542500" y="11550650"/>
          <a:ext cx="1612900" cy="52705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24</xdr:row>
      <xdr:rowOff>57150</xdr:rowOff>
    </xdr:from>
    <xdr:to>
      <xdr:col>24</xdr:col>
      <xdr:colOff>0</xdr:colOff>
      <xdr:row>25</xdr:row>
      <xdr:rowOff>190500</xdr:rowOff>
    </xdr:to>
    <xdr:sp macro="" textlink="">
      <xdr:nvSpPr>
        <xdr:cNvPr id="81" name="AutoShape 46">
          <a:extLst>
            <a:ext uri="{FF2B5EF4-FFF2-40B4-BE49-F238E27FC236}">
              <a16:creationId xmlns:a16="http://schemas.microsoft.com/office/drawing/2014/main" id="{9E991D1E-E359-4D07-B8A3-984C72F20904}"/>
            </a:ext>
          </a:extLst>
        </xdr:cNvPr>
        <xdr:cNvSpPr>
          <a:spLocks noChangeArrowheads="1"/>
        </xdr:cNvSpPr>
      </xdr:nvSpPr>
      <xdr:spPr bwMode="auto">
        <a:xfrm>
          <a:off x="2548890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24</xdr:row>
      <xdr:rowOff>57150</xdr:rowOff>
    </xdr:from>
    <xdr:to>
      <xdr:col>26</xdr:col>
      <xdr:colOff>0</xdr:colOff>
      <xdr:row>25</xdr:row>
      <xdr:rowOff>190500</xdr:rowOff>
    </xdr:to>
    <xdr:sp macro="" textlink="">
      <xdr:nvSpPr>
        <xdr:cNvPr id="82" name="AutoShape 46">
          <a:extLst>
            <a:ext uri="{FF2B5EF4-FFF2-40B4-BE49-F238E27FC236}">
              <a16:creationId xmlns:a16="http://schemas.microsoft.com/office/drawing/2014/main" id="{7D42061D-080D-4F71-9C5B-8379D68864B3}"/>
            </a:ext>
          </a:extLst>
        </xdr:cNvPr>
        <xdr:cNvSpPr>
          <a:spLocks noChangeArrowheads="1"/>
        </xdr:cNvSpPr>
      </xdr:nvSpPr>
      <xdr:spPr bwMode="auto">
        <a:xfrm>
          <a:off x="2762885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24</xdr:row>
      <xdr:rowOff>57150</xdr:rowOff>
    </xdr:from>
    <xdr:to>
      <xdr:col>28</xdr:col>
      <xdr:colOff>0</xdr:colOff>
      <xdr:row>25</xdr:row>
      <xdr:rowOff>190500</xdr:rowOff>
    </xdr:to>
    <xdr:sp macro="" textlink="">
      <xdr:nvSpPr>
        <xdr:cNvPr id="83" name="AutoShape 46">
          <a:extLst>
            <a:ext uri="{FF2B5EF4-FFF2-40B4-BE49-F238E27FC236}">
              <a16:creationId xmlns:a16="http://schemas.microsoft.com/office/drawing/2014/main" id="{8EC560D6-F3AE-4F43-82CE-087DA786FB7D}"/>
            </a:ext>
          </a:extLst>
        </xdr:cNvPr>
        <xdr:cNvSpPr>
          <a:spLocks noChangeArrowheads="1"/>
        </xdr:cNvSpPr>
      </xdr:nvSpPr>
      <xdr:spPr bwMode="auto">
        <a:xfrm>
          <a:off x="2964180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31</xdr:row>
      <xdr:rowOff>57150</xdr:rowOff>
    </xdr:from>
    <xdr:to>
      <xdr:col>2</xdr:col>
      <xdr:colOff>0</xdr:colOff>
      <xdr:row>32</xdr:row>
      <xdr:rowOff>190500</xdr:rowOff>
    </xdr:to>
    <xdr:sp macro="" textlink="">
      <xdr:nvSpPr>
        <xdr:cNvPr id="84" name="AutoShape 46">
          <a:extLst>
            <a:ext uri="{FF2B5EF4-FFF2-40B4-BE49-F238E27FC236}">
              <a16:creationId xmlns:a16="http://schemas.microsoft.com/office/drawing/2014/main" id="{E18CF5C0-8481-40A8-BC64-12BE867613DC}"/>
            </a:ext>
          </a:extLst>
        </xdr:cNvPr>
        <xdr:cNvSpPr>
          <a:spLocks noChangeArrowheads="1"/>
        </xdr:cNvSpPr>
      </xdr:nvSpPr>
      <xdr:spPr bwMode="auto">
        <a:xfrm>
          <a:off x="781050" y="149098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31</xdr:row>
      <xdr:rowOff>57150</xdr:rowOff>
    </xdr:from>
    <xdr:to>
      <xdr:col>6</xdr:col>
      <xdr:colOff>0</xdr:colOff>
      <xdr:row>32</xdr:row>
      <xdr:rowOff>190500</xdr:rowOff>
    </xdr:to>
    <xdr:sp macro="" textlink="">
      <xdr:nvSpPr>
        <xdr:cNvPr id="85" name="AutoShape 46">
          <a:extLst>
            <a:ext uri="{FF2B5EF4-FFF2-40B4-BE49-F238E27FC236}">
              <a16:creationId xmlns:a16="http://schemas.microsoft.com/office/drawing/2014/main" id="{003DE156-256A-4276-8B4A-96600ED58C5C}"/>
            </a:ext>
          </a:extLst>
        </xdr:cNvPr>
        <xdr:cNvSpPr>
          <a:spLocks noChangeArrowheads="1"/>
        </xdr:cNvSpPr>
      </xdr:nvSpPr>
      <xdr:spPr bwMode="auto">
        <a:xfrm>
          <a:off x="4933950" y="149098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31</xdr:row>
      <xdr:rowOff>57150</xdr:rowOff>
    </xdr:from>
    <xdr:to>
      <xdr:col>8</xdr:col>
      <xdr:colOff>0</xdr:colOff>
      <xdr:row>32</xdr:row>
      <xdr:rowOff>190500</xdr:rowOff>
    </xdr:to>
    <xdr:sp macro="" textlink="">
      <xdr:nvSpPr>
        <xdr:cNvPr id="86" name="AutoShape 46">
          <a:extLst>
            <a:ext uri="{FF2B5EF4-FFF2-40B4-BE49-F238E27FC236}">
              <a16:creationId xmlns:a16="http://schemas.microsoft.com/office/drawing/2014/main" id="{FD2375A4-ECE5-4937-A316-69EF55A013E9}"/>
            </a:ext>
          </a:extLst>
        </xdr:cNvPr>
        <xdr:cNvSpPr>
          <a:spLocks noChangeArrowheads="1"/>
        </xdr:cNvSpPr>
      </xdr:nvSpPr>
      <xdr:spPr bwMode="auto">
        <a:xfrm>
          <a:off x="6946900" y="149098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31</xdr:row>
      <xdr:rowOff>57150</xdr:rowOff>
    </xdr:from>
    <xdr:to>
      <xdr:col>10</xdr:col>
      <xdr:colOff>0</xdr:colOff>
      <xdr:row>32</xdr:row>
      <xdr:rowOff>190500</xdr:rowOff>
    </xdr:to>
    <xdr:sp macro="" textlink="">
      <xdr:nvSpPr>
        <xdr:cNvPr id="87" name="AutoShape 46">
          <a:extLst>
            <a:ext uri="{FF2B5EF4-FFF2-40B4-BE49-F238E27FC236}">
              <a16:creationId xmlns:a16="http://schemas.microsoft.com/office/drawing/2014/main" id="{4AD0890B-B719-4402-ABBA-61860421AD9A}"/>
            </a:ext>
          </a:extLst>
        </xdr:cNvPr>
        <xdr:cNvSpPr>
          <a:spLocks noChangeArrowheads="1"/>
        </xdr:cNvSpPr>
      </xdr:nvSpPr>
      <xdr:spPr bwMode="auto">
        <a:xfrm>
          <a:off x="9277350" y="149098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31</xdr:row>
      <xdr:rowOff>57150</xdr:rowOff>
    </xdr:from>
    <xdr:to>
      <xdr:col>12</xdr:col>
      <xdr:colOff>0</xdr:colOff>
      <xdr:row>32</xdr:row>
      <xdr:rowOff>190500</xdr:rowOff>
    </xdr:to>
    <xdr:sp macro="" textlink="">
      <xdr:nvSpPr>
        <xdr:cNvPr id="88" name="AutoShape 46">
          <a:extLst>
            <a:ext uri="{FF2B5EF4-FFF2-40B4-BE49-F238E27FC236}">
              <a16:creationId xmlns:a16="http://schemas.microsoft.com/office/drawing/2014/main" id="{42649AAD-C3A6-44E1-82AF-A287F4C69187}"/>
            </a:ext>
          </a:extLst>
        </xdr:cNvPr>
        <xdr:cNvSpPr>
          <a:spLocks noChangeArrowheads="1"/>
        </xdr:cNvSpPr>
      </xdr:nvSpPr>
      <xdr:spPr bwMode="auto">
        <a:xfrm>
          <a:off x="11290300" y="149098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31</xdr:row>
      <xdr:rowOff>57150</xdr:rowOff>
    </xdr:from>
    <xdr:to>
      <xdr:col>14</xdr:col>
      <xdr:colOff>0</xdr:colOff>
      <xdr:row>32</xdr:row>
      <xdr:rowOff>190500</xdr:rowOff>
    </xdr:to>
    <xdr:sp macro="" textlink="">
      <xdr:nvSpPr>
        <xdr:cNvPr id="89" name="AutoShape 46">
          <a:extLst>
            <a:ext uri="{FF2B5EF4-FFF2-40B4-BE49-F238E27FC236}">
              <a16:creationId xmlns:a16="http://schemas.microsoft.com/office/drawing/2014/main" id="{A6BF6C50-C7A3-41DE-B309-9225F6BE966A}"/>
            </a:ext>
          </a:extLst>
        </xdr:cNvPr>
        <xdr:cNvSpPr>
          <a:spLocks noChangeArrowheads="1"/>
        </xdr:cNvSpPr>
      </xdr:nvSpPr>
      <xdr:spPr bwMode="auto">
        <a:xfrm>
          <a:off x="13303250" y="149098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31</xdr:row>
      <xdr:rowOff>57150</xdr:rowOff>
    </xdr:from>
    <xdr:to>
      <xdr:col>16</xdr:col>
      <xdr:colOff>0</xdr:colOff>
      <xdr:row>32</xdr:row>
      <xdr:rowOff>190500</xdr:rowOff>
    </xdr:to>
    <xdr:sp macro="" textlink="">
      <xdr:nvSpPr>
        <xdr:cNvPr id="90" name="AutoShape 46">
          <a:extLst>
            <a:ext uri="{FF2B5EF4-FFF2-40B4-BE49-F238E27FC236}">
              <a16:creationId xmlns:a16="http://schemas.microsoft.com/office/drawing/2014/main" id="{37265AAB-F374-4C1A-8730-FE87C2648C16}"/>
            </a:ext>
          </a:extLst>
        </xdr:cNvPr>
        <xdr:cNvSpPr>
          <a:spLocks noChangeArrowheads="1"/>
        </xdr:cNvSpPr>
      </xdr:nvSpPr>
      <xdr:spPr bwMode="auto">
        <a:xfrm>
          <a:off x="15316200" y="1490980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17</xdr:col>
      <xdr:colOff>0</xdr:colOff>
      <xdr:row>31</xdr:row>
      <xdr:rowOff>57150</xdr:rowOff>
    </xdr:from>
    <xdr:to>
      <xdr:col>18</xdr:col>
      <xdr:colOff>0</xdr:colOff>
      <xdr:row>32</xdr:row>
      <xdr:rowOff>190500</xdr:rowOff>
    </xdr:to>
    <xdr:sp macro="" textlink="">
      <xdr:nvSpPr>
        <xdr:cNvPr id="91" name="AutoShape 46">
          <a:extLst>
            <a:ext uri="{FF2B5EF4-FFF2-40B4-BE49-F238E27FC236}">
              <a16:creationId xmlns:a16="http://schemas.microsoft.com/office/drawing/2014/main" id="{5261CDD5-D744-4B13-B05A-A3D3177ECC2F}"/>
            </a:ext>
          </a:extLst>
        </xdr:cNvPr>
        <xdr:cNvSpPr>
          <a:spLocks noChangeArrowheads="1"/>
        </xdr:cNvSpPr>
      </xdr:nvSpPr>
      <xdr:spPr bwMode="auto">
        <a:xfrm>
          <a:off x="17729200" y="14909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31</xdr:row>
      <xdr:rowOff>57150</xdr:rowOff>
    </xdr:from>
    <xdr:to>
      <xdr:col>20</xdr:col>
      <xdr:colOff>0</xdr:colOff>
      <xdr:row>32</xdr:row>
      <xdr:rowOff>190500</xdr:rowOff>
    </xdr:to>
    <xdr:sp macro="" textlink="">
      <xdr:nvSpPr>
        <xdr:cNvPr id="92" name="AutoShape 46">
          <a:extLst>
            <a:ext uri="{FF2B5EF4-FFF2-40B4-BE49-F238E27FC236}">
              <a16:creationId xmlns:a16="http://schemas.microsoft.com/office/drawing/2014/main" id="{D47D596E-55AB-437A-BCC4-0031700F7A1E}"/>
            </a:ext>
          </a:extLst>
        </xdr:cNvPr>
        <xdr:cNvSpPr>
          <a:spLocks noChangeArrowheads="1"/>
        </xdr:cNvSpPr>
      </xdr:nvSpPr>
      <xdr:spPr bwMode="auto">
        <a:xfrm>
          <a:off x="19958050" y="14909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31</xdr:row>
      <xdr:rowOff>57150</xdr:rowOff>
    </xdr:from>
    <xdr:to>
      <xdr:col>22</xdr:col>
      <xdr:colOff>0</xdr:colOff>
      <xdr:row>32</xdr:row>
      <xdr:rowOff>190500</xdr:rowOff>
    </xdr:to>
    <xdr:sp macro="" textlink="">
      <xdr:nvSpPr>
        <xdr:cNvPr id="93" name="AutoShape 46">
          <a:extLst>
            <a:ext uri="{FF2B5EF4-FFF2-40B4-BE49-F238E27FC236}">
              <a16:creationId xmlns:a16="http://schemas.microsoft.com/office/drawing/2014/main" id="{56E05AE9-3A14-46FB-83EB-9FFFAE7F7ED7}"/>
            </a:ext>
          </a:extLst>
        </xdr:cNvPr>
        <xdr:cNvSpPr>
          <a:spLocks noChangeArrowheads="1"/>
        </xdr:cNvSpPr>
      </xdr:nvSpPr>
      <xdr:spPr bwMode="auto">
        <a:xfrm>
          <a:off x="22542500" y="149098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31</xdr:row>
      <xdr:rowOff>57150</xdr:rowOff>
    </xdr:from>
    <xdr:to>
      <xdr:col>24</xdr:col>
      <xdr:colOff>0</xdr:colOff>
      <xdr:row>32</xdr:row>
      <xdr:rowOff>190500</xdr:rowOff>
    </xdr:to>
    <xdr:sp macro="" textlink="">
      <xdr:nvSpPr>
        <xdr:cNvPr id="94" name="AutoShape 46">
          <a:extLst>
            <a:ext uri="{FF2B5EF4-FFF2-40B4-BE49-F238E27FC236}">
              <a16:creationId xmlns:a16="http://schemas.microsoft.com/office/drawing/2014/main" id="{ED8A2EF3-56A0-4E95-BB53-58CA39AD27BE}"/>
            </a:ext>
          </a:extLst>
        </xdr:cNvPr>
        <xdr:cNvSpPr>
          <a:spLocks noChangeArrowheads="1"/>
        </xdr:cNvSpPr>
      </xdr:nvSpPr>
      <xdr:spPr bwMode="auto">
        <a:xfrm>
          <a:off x="25488900" y="14909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31</xdr:row>
      <xdr:rowOff>57150</xdr:rowOff>
    </xdr:from>
    <xdr:to>
      <xdr:col>26</xdr:col>
      <xdr:colOff>0</xdr:colOff>
      <xdr:row>32</xdr:row>
      <xdr:rowOff>190500</xdr:rowOff>
    </xdr:to>
    <xdr:sp macro="" textlink="">
      <xdr:nvSpPr>
        <xdr:cNvPr id="95" name="AutoShape 46">
          <a:extLst>
            <a:ext uri="{FF2B5EF4-FFF2-40B4-BE49-F238E27FC236}">
              <a16:creationId xmlns:a16="http://schemas.microsoft.com/office/drawing/2014/main" id="{EA33C05E-3F5A-4EA0-8F35-1E02920A9193}"/>
            </a:ext>
          </a:extLst>
        </xdr:cNvPr>
        <xdr:cNvSpPr>
          <a:spLocks noChangeArrowheads="1"/>
        </xdr:cNvSpPr>
      </xdr:nvSpPr>
      <xdr:spPr bwMode="auto">
        <a:xfrm>
          <a:off x="27628850" y="14909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31</xdr:row>
      <xdr:rowOff>57150</xdr:rowOff>
    </xdr:from>
    <xdr:to>
      <xdr:col>28</xdr:col>
      <xdr:colOff>0</xdr:colOff>
      <xdr:row>32</xdr:row>
      <xdr:rowOff>190500</xdr:rowOff>
    </xdr:to>
    <xdr:sp macro="" textlink="">
      <xdr:nvSpPr>
        <xdr:cNvPr id="96" name="AutoShape 46">
          <a:extLst>
            <a:ext uri="{FF2B5EF4-FFF2-40B4-BE49-F238E27FC236}">
              <a16:creationId xmlns:a16="http://schemas.microsoft.com/office/drawing/2014/main" id="{174A8ECA-2F23-44A3-BDA3-69AFE96CED37}"/>
            </a:ext>
          </a:extLst>
        </xdr:cNvPr>
        <xdr:cNvSpPr>
          <a:spLocks noChangeArrowheads="1"/>
        </xdr:cNvSpPr>
      </xdr:nvSpPr>
      <xdr:spPr bwMode="auto">
        <a:xfrm>
          <a:off x="29641800" y="14909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31</xdr:row>
      <xdr:rowOff>57150</xdr:rowOff>
    </xdr:from>
    <xdr:to>
      <xdr:col>18</xdr:col>
      <xdr:colOff>0</xdr:colOff>
      <xdr:row>32</xdr:row>
      <xdr:rowOff>190500</xdr:rowOff>
    </xdr:to>
    <xdr:sp macro="" textlink="">
      <xdr:nvSpPr>
        <xdr:cNvPr id="97" name="AutoShape 46">
          <a:extLst>
            <a:ext uri="{FF2B5EF4-FFF2-40B4-BE49-F238E27FC236}">
              <a16:creationId xmlns:a16="http://schemas.microsoft.com/office/drawing/2014/main" id="{68FE532A-D9A5-477B-8080-42A29F203C0F}"/>
            </a:ext>
          </a:extLst>
        </xdr:cNvPr>
        <xdr:cNvSpPr>
          <a:spLocks noChangeArrowheads="1"/>
        </xdr:cNvSpPr>
      </xdr:nvSpPr>
      <xdr:spPr bwMode="auto">
        <a:xfrm>
          <a:off x="17729200" y="1490980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19</xdr:col>
      <xdr:colOff>0</xdr:colOff>
      <xdr:row>31</xdr:row>
      <xdr:rowOff>57150</xdr:rowOff>
    </xdr:from>
    <xdr:to>
      <xdr:col>20</xdr:col>
      <xdr:colOff>0</xdr:colOff>
      <xdr:row>32</xdr:row>
      <xdr:rowOff>190500</xdr:rowOff>
    </xdr:to>
    <xdr:sp macro="" textlink="">
      <xdr:nvSpPr>
        <xdr:cNvPr id="98" name="AutoShape 46">
          <a:extLst>
            <a:ext uri="{FF2B5EF4-FFF2-40B4-BE49-F238E27FC236}">
              <a16:creationId xmlns:a16="http://schemas.microsoft.com/office/drawing/2014/main" id="{5A13BA4E-08B8-42DB-93DF-675B10E3E595}"/>
            </a:ext>
          </a:extLst>
        </xdr:cNvPr>
        <xdr:cNvSpPr>
          <a:spLocks noChangeArrowheads="1"/>
        </xdr:cNvSpPr>
      </xdr:nvSpPr>
      <xdr:spPr bwMode="auto">
        <a:xfrm>
          <a:off x="19958050" y="1490980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21</xdr:col>
      <xdr:colOff>0</xdr:colOff>
      <xdr:row>31</xdr:row>
      <xdr:rowOff>57150</xdr:rowOff>
    </xdr:from>
    <xdr:to>
      <xdr:col>22</xdr:col>
      <xdr:colOff>0</xdr:colOff>
      <xdr:row>32</xdr:row>
      <xdr:rowOff>190500</xdr:rowOff>
    </xdr:to>
    <xdr:sp macro="" textlink="">
      <xdr:nvSpPr>
        <xdr:cNvPr id="99" name="AutoShape 46">
          <a:extLst>
            <a:ext uri="{FF2B5EF4-FFF2-40B4-BE49-F238E27FC236}">
              <a16:creationId xmlns:a16="http://schemas.microsoft.com/office/drawing/2014/main" id="{6F92FA57-1CC4-46B5-8196-E1ED5D16D342}"/>
            </a:ext>
          </a:extLst>
        </xdr:cNvPr>
        <xdr:cNvSpPr>
          <a:spLocks noChangeArrowheads="1"/>
        </xdr:cNvSpPr>
      </xdr:nvSpPr>
      <xdr:spPr bwMode="auto">
        <a:xfrm>
          <a:off x="22542500" y="14909800"/>
          <a:ext cx="1612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23</xdr:col>
      <xdr:colOff>0</xdr:colOff>
      <xdr:row>31</xdr:row>
      <xdr:rowOff>57150</xdr:rowOff>
    </xdr:from>
    <xdr:to>
      <xdr:col>24</xdr:col>
      <xdr:colOff>0</xdr:colOff>
      <xdr:row>32</xdr:row>
      <xdr:rowOff>190500</xdr:rowOff>
    </xdr:to>
    <xdr:sp macro="" textlink="">
      <xdr:nvSpPr>
        <xdr:cNvPr id="100" name="AutoShape 46">
          <a:extLst>
            <a:ext uri="{FF2B5EF4-FFF2-40B4-BE49-F238E27FC236}">
              <a16:creationId xmlns:a16="http://schemas.microsoft.com/office/drawing/2014/main" id="{8D27FA2D-87CA-4DE7-86E5-67E1A9007319}"/>
            </a:ext>
          </a:extLst>
        </xdr:cNvPr>
        <xdr:cNvSpPr>
          <a:spLocks noChangeArrowheads="1"/>
        </xdr:cNvSpPr>
      </xdr:nvSpPr>
      <xdr:spPr bwMode="auto">
        <a:xfrm>
          <a:off x="25488900" y="14909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31</xdr:row>
      <xdr:rowOff>57150</xdr:rowOff>
    </xdr:from>
    <xdr:to>
      <xdr:col>26</xdr:col>
      <xdr:colOff>0</xdr:colOff>
      <xdr:row>32</xdr:row>
      <xdr:rowOff>190500</xdr:rowOff>
    </xdr:to>
    <xdr:sp macro="" textlink="">
      <xdr:nvSpPr>
        <xdr:cNvPr id="101" name="AutoShape 46">
          <a:extLst>
            <a:ext uri="{FF2B5EF4-FFF2-40B4-BE49-F238E27FC236}">
              <a16:creationId xmlns:a16="http://schemas.microsoft.com/office/drawing/2014/main" id="{A442D0F0-BFAA-4F97-8885-ACF01A66FB7C}"/>
            </a:ext>
          </a:extLst>
        </xdr:cNvPr>
        <xdr:cNvSpPr>
          <a:spLocks noChangeArrowheads="1"/>
        </xdr:cNvSpPr>
      </xdr:nvSpPr>
      <xdr:spPr bwMode="auto">
        <a:xfrm>
          <a:off x="27628850" y="14909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31</xdr:row>
      <xdr:rowOff>57150</xdr:rowOff>
    </xdr:from>
    <xdr:to>
      <xdr:col>28</xdr:col>
      <xdr:colOff>0</xdr:colOff>
      <xdr:row>32</xdr:row>
      <xdr:rowOff>190500</xdr:rowOff>
    </xdr:to>
    <xdr:sp macro="" textlink="">
      <xdr:nvSpPr>
        <xdr:cNvPr id="102" name="AutoShape 46">
          <a:extLst>
            <a:ext uri="{FF2B5EF4-FFF2-40B4-BE49-F238E27FC236}">
              <a16:creationId xmlns:a16="http://schemas.microsoft.com/office/drawing/2014/main" id="{2C4A50FD-0D0C-434D-977A-269AED01ADE7}"/>
            </a:ext>
          </a:extLst>
        </xdr:cNvPr>
        <xdr:cNvSpPr>
          <a:spLocks noChangeArrowheads="1"/>
        </xdr:cNvSpPr>
      </xdr:nvSpPr>
      <xdr:spPr bwMode="auto">
        <a:xfrm>
          <a:off x="29641800" y="1490980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15</xdr:col>
      <xdr:colOff>0</xdr:colOff>
      <xdr:row>31</xdr:row>
      <xdr:rowOff>57150</xdr:rowOff>
    </xdr:from>
    <xdr:to>
      <xdr:col>16</xdr:col>
      <xdr:colOff>0</xdr:colOff>
      <xdr:row>32</xdr:row>
      <xdr:rowOff>190500</xdr:rowOff>
    </xdr:to>
    <xdr:sp macro="" textlink="">
      <xdr:nvSpPr>
        <xdr:cNvPr id="103" name="AutoShape 46">
          <a:extLst>
            <a:ext uri="{FF2B5EF4-FFF2-40B4-BE49-F238E27FC236}">
              <a16:creationId xmlns:a16="http://schemas.microsoft.com/office/drawing/2014/main" id="{C9F70EF8-3DFF-438B-A0F6-780F241F1BA6}"/>
            </a:ext>
          </a:extLst>
        </xdr:cNvPr>
        <xdr:cNvSpPr>
          <a:spLocks noChangeArrowheads="1"/>
        </xdr:cNvSpPr>
      </xdr:nvSpPr>
      <xdr:spPr bwMode="auto">
        <a:xfrm>
          <a:off x="15316200" y="149098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31</xdr:row>
      <xdr:rowOff>57150</xdr:rowOff>
    </xdr:from>
    <xdr:to>
      <xdr:col>18</xdr:col>
      <xdr:colOff>0</xdr:colOff>
      <xdr:row>32</xdr:row>
      <xdr:rowOff>190500</xdr:rowOff>
    </xdr:to>
    <xdr:sp macro="" textlink="">
      <xdr:nvSpPr>
        <xdr:cNvPr id="104" name="AutoShape 46">
          <a:extLst>
            <a:ext uri="{FF2B5EF4-FFF2-40B4-BE49-F238E27FC236}">
              <a16:creationId xmlns:a16="http://schemas.microsoft.com/office/drawing/2014/main" id="{E439DA88-26FB-4788-B431-68AF7E98292E}"/>
            </a:ext>
          </a:extLst>
        </xdr:cNvPr>
        <xdr:cNvSpPr>
          <a:spLocks noChangeArrowheads="1"/>
        </xdr:cNvSpPr>
      </xdr:nvSpPr>
      <xdr:spPr bwMode="auto">
        <a:xfrm>
          <a:off x="17729200" y="149098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31</xdr:row>
      <xdr:rowOff>57150</xdr:rowOff>
    </xdr:from>
    <xdr:to>
      <xdr:col>20</xdr:col>
      <xdr:colOff>0</xdr:colOff>
      <xdr:row>32</xdr:row>
      <xdr:rowOff>190500</xdr:rowOff>
    </xdr:to>
    <xdr:sp macro="" textlink="">
      <xdr:nvSpPr>
        <xdr:cNvPr id="105" name="AutoShape 46">
          <a:extLst>
            <a:ext uri="{FF2B5EF4-FFF2-40B4-BE49-F238E27FC236}">
              <a16:creationId xmlns:a16="http://schemas.microsoft.com/office/drawing/2014/main" id="{F0A885E4-D769-4701-938C-E5B133A45981}"/>
            </a:ext>
          </a:extLst>
        </xdr:cNvPr>
        <xdr:cNvSpPr>
          <a:spLocks noChangeArrowheads="1"/>
        </xdr:cNvSpPr>
      </xdr:nvSpPr>
      <xdr:spPr bwMode="auto">
        <a:xfrm>
          <a:off x="19958050" y="149098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31</xdr:row>
      <xdr:rowOff>57150</xdr:rowOff>
    </xdr:from>
    <xdr:to>
      <xdr:col>22</xdr:col>
      <xdr:colOff>0</xdr:colOff>
      <xdr:row>32</xdr:row>
      <xdr:rowOff>190500</xdr:rowOff>
    </xdr:to>
    <xdr:sp macro="" textlink="">
      <xdr:nvSpPr>
        <xdr:cNvPr id="106" name="AutoShape 46">
          <a:extLst>
            <a:ext uri="{FF2B5EF4-FFF2-40B4-BE49-F238E27FC236}">
              <a16:creationId xmlns:a16="http://schemas.microsoft.com/office/drawing/2014/main" id="{9EC8A0AD-D133-4206-A395-E34C6FA32FFC}"/>
            </a:ext>
          </a:extLst>
        </xdr:cNvPr>
        <xdr:cNvSpPr>
          <a:spLocks noChangeArrowheads="1"/>
        </xdr:cNvSpPr>
      </xdr:nvSpPr>
      <xdr:spPr bwMode="auto">
        <a:xfrm>
          <a:off x="22542500" y="14909800"/>
          <a:ext cx="1612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23</xdr:col>
      <xdr:colOff>0</xdr:colOff>
      <xdr:row>31</xdr:row>
      <xdr:rowOff>57150</xdr:rowOff>
    </xdr:from>
    <xdr:to>
      <xdr:col>24</xdr:col>
      <xdr:colOff>0</xdr:colOff>
      <xdr:row>32</xdr:row>
      <xdr:rowOff>190500</xdr:rowOff>
    </xdr:to>
    <xdr:sp macro="" textlink="">
      <xdr:nvSpPr>
        <xdr:cNvPr id="107" name="AutoShape 46">
          <a:extLst>
            <a:ext uri="{FF2B5EF4-FFF2-40B4-BE49-F238E27FC236}">
              <a16:creationId xmlns:a16="http://schemas.microsoft.com/office/drawing/2014/main" id="{E22D58D1-1702-4C42-89DF-88CC4380FB1F}"/>
            </a:ext>
          </a:extLst>
        </xdr:cNvPr>
        <xdr:cNvSpPr>
          <a:spLocks noChangeArrowheads="1"/>
        </xdr:cNvSpPr>
      </xdr:nvSpPr>
      <xdr:spPr bwMode="auto">
        <a:xfrm>
          <a:off x="25488900" y="14909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31</xdr:row>
      <xdr:rowOff>57150</xdr:rowOff>
    </xdr:from>
    <xdr:to>
      <xdr:col>26</xdr:col>
      <xdr:colOff>0</xdr:colOff>
      <xdr:row>32</xdr:row>
      <xdr:rowOff>190500</xdr:rowOff>
    </xdr:to>
    <xdr:sp macro="" textlink="">
      <xdr:nvSpPr>
        <xdr:cNvPr id="108" name="AutoShape 46">
          <a:extLst>
            <a:ext uri="{FF2B5EF4-FFF2-40B4-BE49-F238E27FC236}">
              <a16:creationId xmlns:a16="http://schemas.microsoft.com/office/drawing/2014/main" id="{C90AE392-9642-4C5E-9B13-4AB42E2EA35B}"/>
            </a:ext>
          </a:extLst>
        </xdr:cNvPr>
        <xdr:cNvSpPr>
          <a:spLocks noChangeArrowheads="1"/>
        </xdr:cNvSpPr>
      </xdr:nvSpPr>
      <xdr:spPr bwMode="auto">
        <a:xfrm>
          <a:off x="27628850" y="14909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31</xdr:row>
      <xdr:rowOff>57150</xdr:rowOff>
    </xdr:from>
    <xdr:to>
      <xdr:col>28</xdr:col>
      <xdr:colOff>0</xdr:colOff>
      <xdr:row>32</xdr:row>
      <xdr:rowOff>190500</xdr:rowOff>
    </xdr:to>
    <xdr:sp macro="" textlink="">
      <xdr:nvSpPr>
        <xdr:cNvPr id="109" name="AutoShape 46">
          <a:extLst>
            <a:ext uri="{FF2B5EF4-FFF2-40B4-BE49-F238E27FC236}">
              <a16:creationId xmlns:a16="http://schemas.microsoft.com/office/drawing/2014/main" id="{F37937D3-C861-491E-819A-8C0F0C134790}"/>
            </a:ext>
          </a:extLst>
        </xdr:cNvPr>
        <xdr:cNvSpPr>
          <a:spLocks noChangeArrowheads="1"/>
        </xdr:cNvSpPr>
      </xdr:nvSpPr>
      <xdr:spPr bwMode="auto">
        <a:xfrm>
          <a:off x="29641800" y="149098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38</xdr:row>
      <xdr:rowOff>57150</xdr:rowOff>
    </xdr:from>
    <xdr:to>
      <xdr:col>2</xdr:col>
      <xdr:colOff>0</xdr:colOff>
      <xdr:row>39</xdr:row>
      <xdr:rowOff>190500</xdr:rowOff>
    </xdr:to>
    <xdr:sp macro="" textlink="">
      <xdr:nvSpPr>
        <xdr:cNvPr id="110" name="AutoShape 46">
          <a:extLst>
            <a:ext uri="{FF2B5EF4-FFF2-40B4-BE49-F238E27FC236}">
              <a16:creationId xmlns:a16="http://schemas.microsoft.com/office/drawing/2014/main" id="{6983D619-AFD7-48E3-9D51-AD8813AD107C}"/>
            </a:ext>
          </a:extLst>
        </xdr:cNvPr>
        <xdr:cNvSpPr>
          <a:spLocks noChangeArrowheads="1"/>
        </xdr:cNvSpPr>
      </xdr:nvSpPr>
      <xdr:spPr bwMode="auto">
        <a:xfrm>
          <a:off x="781050" y="183578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3</xdr:col>
      <xdr:colOff>0</xdr:colOff>
      <xdr:row>38</xdr:row>
      <xdr:rowOff>57150</xdr:rowOff>
    </xdr:from>
    <xdr:to>
      <xdr:col>4</xdr:col>
      <xdr:colOff>0</xdr:colOff>
      <xdr:row>39</xdr:row>
      <xdr:rowOff>190500</xdr:rowOff>
    </xdr:to>
    <xdr:sp macro="" textlink="">
      <xdr:nvSpPr>
        <xdr:cNvPr id="111" name="AutoShape 46">
          <a:extLst>
            <a:ext uri="{FF2B5EF4-FFF2-40B4-BE49-F238E27FC236}">
              <a16:creationId xmlns:a16="http://schemas.microsoft.com/office/drawing/2014/main" id="{BAFAD059-ED6A-424E-A50F-7F5315D6337D}"/>
            </a:ext>
          </a:extLst>
        </xdr:cNvPr>
        <xdr:cNvSpPr>
          <a:spLocks noChangeArrowheads="1"/>
        </xdr:cNvSpPr>
      </xdr:nvSpPr>
      <xdr:spPr bwMode="auto">
        <a:xfrm>
          <a:off x="2794000" y="18357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38</xdr:row>
      <xdr:rowOff>57150</xdr:rowOff>
    </xdr:from>
    <xdr:to>
      <xdr:col>6</xdr:col>
      <xdr:colOff>0</xdr:colOff>
      <xdr:row>39</xdr:row>
      <xdr:rowOff>190500</xdr:rowOff>
    </xdr:to>
    <xdr:sp macro="" textlink="">
      <xdr:nvSpPr>
        <xdr:cNvPr id="112" name="AutoShape 46">
          <a:extLst>
            <a:ext uri="{FF2B5EF4-FFF2-40B4-BE49-F238E27FC236}">
              <a16:creationId xmlns:a16="http://schemas.microsoft.com/office/drawing/2014/main" id="{57DFBAE5-C857-4213-A4EE-B5E20F0C028D}"/>
            </a:ext>
          </a:extLst>
        </xdr:cNvPr>
        <xdr:cNvSpPr>
          <a:spLocks noChangeArrowheads="1"/>
        </xdr:cNvSpPr>
      </xdr:nvSpPr>
      <xdr:spPr bwMode="auto">
        <a:xfrm>
          <a:off x="4933950" y="183578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38</xdr:row>
      <xdr:rowOff>57150</xdr:rowOff>
    </xdr:from>
    <xdr:to>
      <xdr:col>8</xdr:col>
      <xdr:colOff>0</xdr:colOff>
      <xdr:row>39</xdr:row>
      <xdr:rowOff>190500</xdr:rowOff>
    </xdr:to>
    <xdr:sp macro="" textlink="">
      <xdr:nvSpPr>
        <xdr:cNvPr id="113" name="AutoShape 46">
          <a:extLst>
            <a:ext uri="{FF2B5EF4-FFF2-40B4-BE49-F238E27FC236}">
              <a16:creationId xmlns:a16="http://schemas.microsoft.com/office/drawing/2014/main" id="{12C668BA-7718-4E8D-95F2-1847D917DD81}"/>
            </a:ext>
          </a:extLst>
        </xdr:cNvPr>
        <xdr:cNvSpPr>
          <a:spLocks noChangeArrowheads="1"/>
        </xdr:cNvSpPr>
      </xdr:nvSpPr>
      <xdr:spPr bwMode="auto">
        <a:xfrm>
          <a:off x="6946900" y="183578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38</xdr:row>
      <xdr:rowOff>57150</xdr:rowOff>
    </xdr:from>
    <xdr:to>
      <xdr:col>10</xdr:col>
      <xdr:colOff>0</xdr:colOff>
      <xdr:row>39</xdr:row>
      <xdr:rowOff>190500</xdr:rowOff>
    </xdr:to>
    <xdr:sp macro="" textlink="">
      <xdr:nvSpPr>
        <xdr:cNvPr id="114" name="AutoShape 46">
          <a:extLst>
            <a:ext uri="{FF2B5EF4-FFF2-40B4-BE49-F238E27FC236}">
              <a16:creationId xmlns:a16="http://schemas.microsoft.com/office/drawing/2014/main" id="{EF503A20-855B-49EF-BC31-21A144F5CD06}"/>
            </a:ext>
          </a:extLst>
        </xdr:cNvPr>
        <xdr:cNvSpPr>
          <a:spLocks noChangeArrowheads="1"/>
        </xdr:cNvSpPr>
      </xdr:nvSpPr>
      <xdr:spPr bwMode="auto">
        <a:xfrm>
          <a:off x="9277350" y="183578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38</xdr:row>
      <xdr:rowOff>57150</xdr:rowOff>
    </xdr:from>
    <xdr:to>
      <xdr:col>12</xdr:col>
      <xdr:colOff>0</xdr:colOff>
      <xdr:row>39</xdr:row>
      <xdr:rowOff>190500</xdr:rowOff>
    </xdr:to>
    <xdr:sp macro="" textlink="">
      <xdr:nvSpPr>
        <xdr:cNvPr id="115" name="AutoShape 46">
          <a:extLst>
            <a:ext uri="{FF2B5EF4-FFF2-40B4-BE49-F238E27FC236}">
              <a16:creationId xmlns:a16="http://schemas.microsoft.com/office/drawing/2014/main" id="{C9484FB3-90D9-4A66-99BB-51819C6880F2}"/>
            </a:ext>
          </a:extLst>
        </xdr:cNvPr>
        <xdr:cNvSpPr>
          <a:spLocks noChangeArrowheads="1"/>
        </xdr:cNvSpPr>
      </xdr:nvSpPr>
      <xdr:spPr bwMode="auto">
        <a:xfrm>
          <a:off x="11290300" y="183578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38</xdr:row>
      <xdr:rowOff>57150</xdr:rowOff>
    </xdr:from>
    <xdr:to>
      <xdr:col>14</xdr:col>
      <xdr:colOff>0</xdr:colOff>
      <xdr:row>39</xdr:row>
      <xdr:rowOff>190500</xdr:rowOff>
    </xdr:to>
    <xdr:sp macro="" textlink="">
      <xdr:nvSpPr>
        <xdr:cNvPr id="116" name="AutoShape 46">
          <a:extLst>
            <a:ext uri="{FF2B5EF4-FFF2-40B4-BE49-F238E27FC236}">
              <a16:creationId xmlns:a16="http://schemas.microsoft.com/office/drawing/2014/main" id="{54105996-58DC-4417-A825-68921C89F5D9}"/>
            </a:ext>
          </a:extLst>
        </xdr:cNvPr>
        <xdr:cNvSpPr>
          <a:spLocks noChangeArrowheads="1"/>
        </xdr:cNvSpPr>
      </xdr:nvSpPr>
      <xdr:spPr bwMode="auto">
        <a:xfrm>
          <a:off x="13303250" y="183578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38</xdr:row>
      <xdr:rowOff>57150</xdr:rowOff>
    </xdr:from>
    <xdr:to>
      <xdr:col>16</xdr:col>
      <xdr:colOff>0</xdr:colOff>
      <xdr:row>39</xdr:row>
      <xdr:rowOff>190500</xdr:rowOff>
    </xdr:to>
    <xdr:sp macro="" textlink="">
      <xdr:nvSpPr>
        <xdr:cNvPr id="117" name="AutoShape 46">
          <a:extLst>
            <a:ext uri="{FF2B5EF4-FFF2-40B4-BE49-F238E27FC236}">
              <a16:creationId xmlns:a16="http://schemas.microsoft.com/office/drawing/2014/main" id="{30E25705-9AA5-409F-859D-88D125E484BF}"/>
            </a:ext>
          </a:extLst>
        </xdr:cNvPr>
        <xdr:cNvSpPr>
          <a:spLocks noChangeArrowheads="1"/>
        </xdr:cNvSpPr>
      </xdr:nvSpPr>
      <xdr:spPr bwMode="auto">
        <a:xfrm>
          <a:off x="15316200" y="18357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38</xdr:row>
      <xdr:rowOff>57150</xdr:rowOff>
    </xdr:from>
    <xdr:to>
      <xdr:col>18</xdr:col>
      <xdr:colOff>0</xdr:colOff>
      <xdr:row>39</xdr:row>
      <xdr:rowOff>190500</xdr:rowOff>
    </xdr:to>
    <xdr:sp macro="" textlink="">
      <xdr:nvSpPr>
        <xdr:cNvPr id="118" name="AutoShape 46">
          <a:extLst>
            <a:ext uri="{FF2B5EF4-FFF2-40B4-BE49-F238E27FC236}">
              <a16:creationId xmlns:a16="http://schemas.microsoft.com/office/drawing/2014/main" id="{4CB1A27F-EF03-4EE6-86F4-31C21763CD0A}"/>
            </a:ext>
          </a:extLst>
        </xdr:cNvPr>
        <xdr:cNvSpPr>
          <a:spLocks noChangeArrowheads="1"/>
        </xdr:cNvSpPr>
      </xdr:nvSpPr>
      <xdr:spPr bwMode="auto">
        <a:xfrm>
          <a:off x="17729200" y="18357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38</xdr:row>
      <xdr:rowOff>57150</xdr:rowOff>
    </xdr:from>
    <xdr:to>
      <xdr:col>20</xdr:col>
      <xdr:colOff>0</xdr:colOff>
      <xdr:row>39</xdr:row>
      <xdr:rowOff>190500</xdr:rowOff>
    </xdr:to>
    <xdr:sp macro="" textlink="">
      <xdr:nvSpPr>
        <xdr:cNvPr id="119" name="AutoShape 46">
          <a:extLst>
            <a:ext uri="{FF2B5EF4-FFF2-40B4-BE49-F238E27FC236}">
              <a16:creationId xmlns:a16="http://schemas.microsoft.com/office/drawing/2014/main" id="{CB800A60-A5E4-4A80-9046-B21BAA7A3230}"/>
            </a:ext>
          </a:extLst>
        </xdr:cNvPr>
        <xdr:cNvSpPr>
          <a:spLocks noChangeArrowheads="1"/>
        </xdr:cNvSpPr>
      </xdr:nvSpPr>
      <xdr:spPr bwMode="auto">
        <a:xfrm>
          <a:off x="19958050" y="18357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38</xdr:row>
      <xdr:rowOff>57150</xdr:rowOff>
    </xdr:from>
    <xdr:to>
      <xdr:col>22</xdr:col>
      <xdr:colOff>0</xdr:colOff>
      <xdr:row>39</xdr:row>
      <xdr:rowOff>190500</xdr:rowOff>
    </xdr:to>
    <xdr:sp macro="" textlink="">
      <xdr:nvSpPr>
        <xdr:cNvPr id="120" name="AutoShape 46">
          <a:extLst>
            <a:ext uri="{FF2B5EF4-FFF2-40B4-BE49-F238E27FC236}">
              <a16:creationId xmlns:a16="http://schemas.microsoft.com/office/drawing/2014/main" id="{4D52E042-5F48-4C9B-8E8D-58531F161591}"/>
            </a:ext>
          </a:extLst>
        </xdr:cNvPr>
        <xdr:cNvSpPr>
          <a:spLocks noChangeArrowheads="1"/>
        </xdr:cNvSpPr>
      </xdr:nvSpPr>
      <xdr:spPr bwMode="auto">
        <a:xfrm>
          <a:off x="22542500" y="183578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38</xdr:row>
      <xdr:rowOff>57150</xdr:rowOff>
    </xdr:from>
    <xdr:to>
      <xdr:col>24</xdr:col>
      <xdr:colOff>0</xdr:colOff>
      <xdr:row>39</xdr:row>
      <xdr:rowOff>190500</xdr:rowOff>
    </xdr:to>
    <xdr:sp macro="" textlink="">
      <xdr:nvSpPr>
        <xdr:cNvPr id="121" name="AutoShape 46">
          <a:extLst>
            <a:ext uri="{FF2B5EF4-FFF2-40B4-BE49-F238E27FC236}">
              <a16:creationId xmlns:a16="http://schemas.microsoft.com/office/drawing/2014/main" id="{473C7110-08E3-4D63-B324-098734627C43}"/>
            </a:ext>
          </a:extLst>
        </xdr:cNvPr>
        <xdr:cNvSpPr>
          <a:spLocks noChangeArrowheads="1"/>
        </xdr:cNvSpPr>
      </xdr:nvSpPr>
      <xdr:spPr bwMode="auto">
        <a:xfrm>
          <a:off x="25488900" y="18357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38</xdr:row>
      <xdr:rowOff>57150</xdr:rowOff>
    </xdr:from>
    <xdr:to>
      <xdr:col>26</xdr:col>
      <xdr:colOff>0</xdr:colOff>
      <xdr:row>39</xdr:row>
      <xdr:rowOff>190500</xdr:rowOff>
    </xdr:to>
    <xdr:sp macro="" textlink="">
      <xdr:nvSpPr>
        <xdr:cNvPr id="122" name="AutoShape 46">
          <a:extLst>
            <a:ext uri="{FF2B5EF4-FFF2-40B4-BE49-F238E27FC236}">
              <a16:creationId xmlns:a16="http://schemas.microsoft.com/office/drawing/2014/main" id="{AB22195F-339A-4CD5-95DA-E7C16D14671C}"/>
            </a:ext>
          </a:extLst>
        </xdr:cNvPr>
        <xdr:cNvSpPr>
          <a:spLocks noChangeArrowheads="1"/>
        </xdr:cNvSpPr>
      </xdr:nvSpPr>
      <xdr:spPr bwMode="auto">
        <a:xfrm>
          <a:off x="27628850" y="18357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38</xdr:row>
      <xdr:rowOff>57150</xdr:rowOff>
    </xdr:from>
    <xdr:to>
      <xdr:col>28</xdr:col>
      <xdr:colOff>0</xdr:colOff>
      <xdr:row>39</xdr:row>
      <xdr:rowOff>190500</xdr:rowOff>
    </xdr:to>
    <xdr:sp macro="" textlink="">
      <xdr:nvSpPr>
        <xdr:cNvPr id="123" name="AutoShape 46">
          <a:extLst>
            <a:ext uri="{FF2B5EF4-FFF2-40B4-BE49-F238E27FC236}">
              <a16:creationId xmlns:a16="http://schemas.microsoft.com/office/drawing/2014/main" id="{2C59CCA5-D235-401E-A7F7-889921E15040}"/>
            </a:ext>
          </a:extLst>
        </xdr:cNvPr>
        <xdr:cNvSpPr>
          <a:spLocks noChangeArrowheads="1"/>
        </xdr:cNvSpPr>
      </xdr:nvSpPr>
      <xdr:spPr bwMode="auto">
        <a:xfrm>
          <a:off x="29641800" y="18357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38</xdr:row>
      <xdr:rowOff>57150</xdr:rowOff>
    </xdr:from>
    <xdr:to>
      <xdr:col>18</xdr:col>
      <xdr:colOff>0</xdr:colOff>
      <xdr:row>39</xdr:row>
      <xdr:rowOff>190500</xdr:rowOff>
    </xdr:to>
    <xdr:sp macro="" textlink="">
      <xdr:nvSpPr>
        <xdr:cNvPr id="124" name="AutoShape 46">
          <a:extLst>
            <a:ext uri="{FF2B5EF4-FFF2-40B4-BE49-F238E27FC236}">
              <a16:creationId xmlns:a16="http://schemas.microsoft.com/office/drawing/2014/main" id="{94BF1AE9-AEBC-4CDF-8C49-F797FF21FAF4}"/>
            </a:ext>
          </a:extLst>
        </xdr:cNvPr>
        <xdr:cNvSpPr>
          <a:spLocks noChangeArrowheads="1"/>
        </xdr:cNvSpPr>
      </xdr:nvSpPr>
      <xdr:spPr bwMode="auto">
        <a:xfrm>
          <a:off x="17729200" y="18357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38</xdr:row>
      <xdr:rowOff>57150</xdr:rowOff>
    </xdr:from>
    <xdr:to>
      <xdr:col>20</xdr:col>
      <xdr:colOff>0</xdr:colOff>
      <xdr:row>39</xdr:row>
      <xdr:rowOff>190500</xdr:rowOff>
    </xdr:to>
    <xdr:sp macro="" textlink="">
      <xdr:nvSpPr>
        <xdr:cNvPr id="125" name="AutoShape 46">
          <a:extLst>
            <a:ext uri="{FF2B5EF4-FFF2-40B4-BE49-F238E27FC236}">
              <a16:creationId xmlns:a16="http://schemas.microsoft.com/office/drawing/2014/main" id="{D3552F70-3AE7-40A5-A994-8687EFBCA0C5}"/>
            </a:ext>
          </a:extLst>
        </xdr:cNvPr>
        <xdr:cNvSpPr>
          <a:spLocks noChangeArrowheads="1"/>
        </xdr:cNvSpPr>
      </xdr:nvSpPr>
      <xdr:spPr bwMode="auto">
        <a:xfrm>
          <a:off x="19958050" y="18357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38</xdr:row>
      <xdr:rowOff>57150</xdr:rowOff>
    </xdr:from>
    <xdr:to>
      <xdr:col>22</xdr:col>
      <xdr:colOff>0</xdr:colOff>
      <xdr:row>39</xdr:row>
      <xdr:rowOff>190500</xdr:rowOff>
    </xdr:to>
    <xdr:sp macro="" textlink="">
      <xdr:nvSpPr>
        <xdr:cNvPr id="126" name="AutoShape 46">
          <a:extLst>
            <a:ext uri="{FF2B5EF4-FFF2-40B4-BE49-F238E27FC236}">
              <a16:creationId xmlns:a16="http://schemas.microsoft.com/office/drawing/2014/main" id="{829686B9-73E0-4E6D-ABEC-9CF8EAC08DC1}"/>
            </a:ext>
          </a:extLst>
        </xdr:cNvPr>
        <xdr:cNvSpPr>
          <a:spLocks noChangeArrowheads="1"/>
        </xdr:cNvSpPr>
      </xdr:nvSpPr>
      <xdr:spPr bwMode="auto">
        <a:xfrm>
          <a:off x="22542500" y="18357850"/>
          <a:ext cx="1612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23</xdr:col>
      <xdr:colOff>0</xdr:colOff>
      <xdr:row>38</xdr:row>
      <xdr:rowOff>57150</xdr:rowOff>
    </xdr:from>
    <xdr:to>
      <xdr:col>24</xdr:col>
      <xdr:colOff>0</xdr:colOff>
      <xdr:row>39</xdr:row>
      <xdr:rowOff>190500</xdr:rowOff>
    </xdr:to>
    <xdr:sp macro="" textlink="">
      <xdr:nvSpPr>
        <xdr:cNvPr id="127" name="AutoShape 46">
          <a:extLst>
            <a:ext uri="{FF2B5EF4-FFF2-40B4-BE49-F238E27FC236}">
              <a16:creationId xmlns:a16="http://schemas.microsoft.com/office/drawing/2014/main" id="{797AC5A5-DDF4-45F5-9A16-D6F234074E59}"/>
            </a:ext>
          </a:extLst>
        </xdr:cNvPr>
        <xdr:cNvSpPr>
          <a:spLocks noChangeArrowheads="1"/>
        </xdr:cNvSpPr>
      </xdr:nvSpPr>
      <xdr:spPr bwMode="auto">
        <a:xfrm>
          <a:off x="25488900" y="1835785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25</xdr:col>
      <xdr:colOff>0</xdr:colOff>
      <xdr:row>38</xdr:row>
      <xdr:rowOff>57150</xdr:rowOff>
    </xdr:from>
    <xdr:to>
      <xdr:col>26</xdr:col>
      <xdr:colOff>0</xdr:colOff>
      <xdr:row>39</xdr:row>
      <xdr:rowOff>190500</xdr:rowOff>
    </xdr:to>
    <xdr:sp macro="" textlink="">
      <xdr:nvSpPr>
        <xdr:cNvPr id="128" name="AutoShape 46">
          <a:extLst>
            <a:ext uri="{FF2B5EF4-FFF2-40B4-BE49-F238E27FC236}">
              <a16:creationId xmlns:a16="http://schemas.microsoft.com/office/drawing/2014/main" id="{999DA684-F89E-4447-B028-13458961058F}"/>
            </a:ext>
          </a:extLst>
        </xdr:cNvPr>
        <xdr:cNvSpPr>
          <a:spLocks noChangeArrowheads="1"/>
        </xdr:cNvSpPr>
      </xdr:nvSpPr>
      <xdr:spPr bwMode="auto">
        <a:xfrm>
          <a:off x="27628850" y="1835785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27</xdr:col>
      <xdr:colOff>0</xdr:colOff>
      <xdr:row>38</xdr:row>
      <xdr:rowOff>57150</xdr:rowOff>
    </xdr:from>
    <xdr:to>
      <xdr:col>28</xdr:col>
      <xdr:colOff>0</xdr:colOff>
      <xdr:row>39</xdr:row>
      <xdr:rowOff>190500</xdr:rowOff>
    </xdr:to>
    <xdr:sp macro="" textlink="">
      <xdr:nvSpPr>
        <xdr:cNvPr id="129" name="AutoShape 46">
          <a:extLst>
            <a:ext uri="{FF2B5EF4-FFF2-40B4-BE49-F238E27FC236}">
              <a16:creationId xmlns:a16="http://schemas.microsoft.com/office/drawing/2014/main" id="{172A9919-4BD8-44B9-93F9-A1ACEBD2928C}"/>
            </a:ext>
          </a:extLst>
        </xdr:cNvPr>
        <xdr:cNvSpPr>
          <a:spLocks noChangeArrowheads="1"/>
        </xdr:cNvSpPr>
      </xdr:nvSpPr>
      <xdr:spPr bwMode="auto">
        <a:xfrm>
          <a:off x="29641800" y="183578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38</xdr:row>
      <xdr:rowOff>57150</xdr:rowOff>
    </xdr:from>
    <xdr:to>
      <xdr:col>16</xdr:col>
      <xdr:colOff>0</xdr:colOff>
      <xdr:row>39</xdr:row>
      <xdr:rowOff>190500</xdr:rowOff>
    </xdr:to>
    <xdr:sp macro="" textlink="">
      <xdr:nvSpPr>
        <xdr:cNvPr id="130" name="AutoShape 46">
          <a:extLst>
            <a:ext uri="{FF2B5EF4-FFF2-40B4-BE49-F238E27FC236}">
              <a16:creationId xmlns:a16="http://schemas.microsoft.com/office/drawing/2014/main" id="{A69618C2-39A6-4BD5-B444-5BE9977225FC}"/>
            </a:ext>
          </a:extLst>
        </xdr:cNvPr>
        <xdr:cNvSpPr>
          <a:spLocks noChangeArrowheads="1"/>
        </xdr:cNvSpPr>
      </xdr:nvSpPr>
      <xdr:spPr bwMode="auto">
        <a:xfrm>
          <a:off x="15316200" y="18357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38</xdr:row>
      <xdr:rowOff>57150</xdr:rowOff>
    </xdr:from>
    <xdr:to>
      <xdr:col>18</xdr:col>
      <xdr:colOff>0</xdr:colOff>
      <xdr:row>39</xdr:row>
      <xdr:rowOff>190500</xdr:rowOff>
    </xdr:to>
    <xdr:sp macro="" textlink="">
      <xdr:nvSpPr>
        <xdr:cNvPr id="131" name="AutoShape 46">
          <a:extLst>
            <a:ext uri="{FF2B5EF4-FFF2-40B4-BE49-F238E27FC236}">
              <a16:creationId xmlns:a16="http://schemas.microsoft.com/office/drawing/2014/main" id="{03585C51-84BB-459B-A022-04E142047BCC}"/>
            </a:ext>
          </a:extLst>
        </xdr:cNvPr>
        <xdr:cNvSpPr>
          <a:spLocks noChangeArrowheads="1"/>
        </xdr:cNvSpPr>
      </xdr:nvSpPr>
      <xdr:spPr bwMode="auto">
        <a:xfrm>
          <a:off x="17729200" y="18357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38</xdr:row>
      <xdr:rowOff>57150</xdr:rowOff>
    </xdr:from>
    <xdr:to>
      <xdr:col>20</xdr:col>
      <xdr:colOff>0</xdr:colOff>
      <xdr:row>39</xdr:row>
      <xdr:rowOff>190500</xdr:rowOff>
    </xdr:to>
    <xdr:sp macro="" textlink="">
      <xdr:nvSpPr>
        <xdr:cNvPr id="132" name="AutoShape 46">
          <a:extLst>
            <a:ext uri="{FF2B5EF4-FFF2-40B4-BE49-F238E27FC236}">
              <a16:creationId xmlns:a16="http://schemas.microsoft.com/office/drawing/2014/main" id="{AEB2A8F6-B60D-4FC5-9532-F92838476996}"/>
            </a:ext>
          </a:extLst>
        </xdr:cNvPr>
        <xdr:cNvSpPr>
          <a:spLocks noChangeArrowheads="1"/>
        </xdr:cNvSpPr>
      </xdr:nvSpPr>
      <xdr:spPr bwMode="auto">
        <a:xfrm>
          <a:off x="19958050" y="18357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38</xdr:row>
      <xdr:rowOff>57150</xdr:rowOff>
    </xdr:from>
    <xdr:to>
      <xdr:col>22</xdr:col>
      <xdr:colOff>0</xdr:colOff>
      <xdr:row>39</xdr:row>
      <xdr:rowOff>190500</xdr:rowOff>
    </xdr:to>
    <xdr:sp macro="" textlink="">
      <xdr:nvSpPr>
        <xdr:cNvPr id="133" name="AutoShape 46">
          <a:extLst>
            <a:ext uri="{FF2B5EF4-FFF2-40B4-BE49-F238E27FC236}">
              <a16:creationId xmlns:a16="http://schemas.microsoft.com/office/drawing/2014/main" id="{0A55F9DD-AB53-4142-BCE9-48EDACC1A8F6}"/>
            </a:ext>
          </a:extLst>
        </xdr:cNvPr>
        <xdr:cNvSpPr>
          <a:spLocks noChangeArrowheads="1"/>
        </xdr:cNvSpPr>
      </xdr:nvSpPr>
      <xdr:spPr bwMode="auto">
        <a:xfrm>
          <a:off x="22542500" y="18357850"/>
          <a:ext cx="1612900" cy="5588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38</xdr:row>
      <xdr:rowOff>57150</xdr:rowOff>
    </xdr:from>
    <xdr:to>
      <xdr:col>24</xdr:col>
      <xdr:colOff>0</xdr:colOff>
      <xdr:row>39</xdr:row>
      <xdr:rowOff>190500</xdr:rowOff>
    </xdr:to>
    <xdr:sp macro="" textlink="">
      <xdr:nvSpPr>
        <xdr:cNvPr id="134" name="AutoShape 46">
          <a:extLst>
            <a:ext uri="{FF2B5EF4-FFF2-40B4-BE49-F238E27FC236}">
              <a16:creationId xmlns:a16="http://schemas.microsoft.com/office/drawing/2014/main" id="{E3F271A9-7147-4627-9993-36098A1A8421}"/>
            </a:ext>
          </a:extLst>
        </xdr:cNvPr>
        <xdr:cNvSpPr>
          <a:spLocks noChangeArrowheads="1"/>
        </xdr:cNvSpPr>
      </xdr:nvSpPr>
      <xdr:spPr bwMode="auto">
        <a:xfrm>
          <a:off x="25488900" y="183578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38</xdr:row>
      <xdr:rowOff>57150</xdr:rowOff>
    </xdr:from>
    <xdr:to>
      <xdr:col>26</xdr:col>
      <xdr:colOff>0</xdr:colOff>
      <xdr:row>39</xdr:row>
      <xdr:rowOff>190500</xdr:rowOff>
    </xdr:to>
    <xdr:sp macro="" textlink="">
      <xdr:nvSpPr>
        <xdr:cNvPr id="135" name="AutoShape 46">
          <a:extLst>
            <a:ext uri="{FF2B5EF4-FFF2-40B4-BE49-F238E27FC236}">
              <a16:creationId xmlns:a16="http://schemas.microsoft.com/office/drawing/2014/main" id="{22BC46F5-751E-4D14-9FD3-608B3500B967}"/>
            </a:ext>
          </a:extLst>
        </xdr:cNvPr>
        <xdr:cNvSpPr>
          <a:spLocks noChangeArrowheads="1"/>
        </xdr:cNvSpPr>
      </xdr:nvSpPr>
      <xdr:spPr bwMode="auto">
        <a:xfrm>
          <a:off x="27628850" y="183578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38</xdr:row>
      <xdr:rowOff>57150</xdr:rowOff>
    </xdr:from>
    <xdr:to>
      <xdr:col>28</xdr:col>
      <xdr:colOff>0</xdr:colOff>
      <xdr:row>39</xdr:row>
      <xdr:rowOff>190500</xdr:rowOff>
    </xdr:to>
    <xdr:sp macro="" textlink="">
      <xdr:nvSpPr>
        <xdr:cNvPr id="136" name="AutoShape 46">
          <a:extLst>
            <a:ext uri="{FF2B5EF4-FFF2-40B4-BE49-F238E27FC236}">
              <a16:creationId xmlns:a16="http://schemas.microsoft.com/office/drawing/2014/main" id="{BC670F91-91AD-4FD1-83C2-9F84246655AC}"/>
            </a:ext>
          </a:extLst>
        </xdr:cNvPr>
        <xdr:cNvSpPr>
          <a:spLocks noChangeArrowheads="1"/>
        </xdr:cNvSpPr>
      </xdr:nvSpPr>
      <xdr:spPr bwMode="auto">
        <a:xfrm>
          <a:off x="29641800" y="183578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45</xdr:row>
      <xdr:rowOff>57150</xdr:rowOff>
    </xdr:from>
    <xdr:to>
      <xdr:col>2</xdr:col>
      <xdr:colOff>0</xdr:colOff>
      <xdr:row>46</xdr:row>
      <xdr:rowOff>190500</xdr:rowOff>
    </xdr:to>
    <xdr:sp macro="" textlink="">
      <xdr:nvSpPr>
        <xdr:cNvPr id="137" name="AutoShape 46">
          <a:extLst>
            <a:ext uri="{FF2B5EF4-FFF2-40B4-BE49-F238E27FC236}">
              <a16:creationId xmlns:a16="http://schemas.microsoft.com/office/drawing/2014/main" id="{A45726A6-62D8-4085-A3D2-A37492CEF758}"/>
            </a:ext>
          </a:extLst>
        </xdr:cNvPr>
        <xdr:cNvSpPr>
          <a:spLocks noChangeArrowheads="1"/>
        </xdr:cNvSpPr>
      </xdr:nvSpPr>
      <xdr:spPr bwMode="auto">
        <a:xfrm>
          <a:off x="781050" y="223393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45</xdr:row>
      <xdr:rowOff>57150</xdr:rowOff>
    </xdr:from>
    <xdr:to>
      <xdr:col>4</xdr:col>
      <xdr:colOff>0</xdr:colOff>
      <xdr:row>46</xdr:row>
      <xdr:rowOff>190500</xdr:rowOff>
    </xdr:to>
    <xdr:sp macro="" textlink="">
      <xdr:nvSpPr>
        <xdr:cNvPr id="138" name="AutoShape 46">
          <a:extLst>
            <a:ext uri="{FF2B5EF4-FFF2-40B4-BE49-F238E27FC236}">
              <a16:creationId xmlns:a16="http://schemas.microsoft.com/office/drawing/2014/main" id="{DAD72303-1867-48E3-B7C8-D3B0821B0C0D}"/>
            </a:ext>
          </a:extLst>
        </xdr:cNvPr>
        <xdr:cNvSpPr>
          <a:spLocks noChangeArrowheads="1"/>
        </xdr:cNvSpPr>
      </xdr:nvSpPr>
      <xdr:spPr bwMode="auto">
        <a:xfrm>
          <a:off x="2794000" y="223393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45</xdr:row>
      <xdr:rowOff>57150</xdr:rowOff>
    </xdr:from>
    <xdr:to>
      <xdr:col>6</xdr:col>
      <xdr:colOff>0</xdr:colOff>
      <xdr:row>46</xdr:row>
      <xdr:rowOff>190500</xdr:rowOff>
    </xdr:to>
    <xdr:sp macro="" textlink="">
      <xdr:nvSpPr>
        <xdr:cNvPr id="139" name="AutoShape 46">
          <a:extLst>
            <a:ext uri="{FF2B5EF4-FFF2-40B4-BE49-F238E27FC236}">
              <a16:creationId xmlns:a16="http://schemas.microsoft.com/office/drawing/2014/main" id="{19BD3DB3-3DBB-4BA4-BE25-154BD83973B4}"/>
            </a:ext>
          </a:extLst>
        </xdr:cNvPr>
        <xdr:cNvSpPr>
          <a:spLocks noChangeArrowheads="1"/>
        </xdr:cNvSpPr>
      </xdr:nvSpPr>
      <xdr:spPr bwMode="auto">
        <a:xfrm>
          <a:off x="4933950" y="223393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45</xdr:row>
      <xdr:rowOff>57150</xdr:rowOff>
    </xdr:from>
    <xdr:to>
      <xdr:col>8</xdr:col>
      <xdr:colOff>0</xdr:colOff>
      <xdr:row>46</xdr:row>
      <xdr:rowOff>190500</xdr:rowOff>
    </xdr:to>
    <xdr:sp macro="" textlink="">
      <xdr:nvSpPr>
        <xdr:cNvPr id="140" name="AutoShape 46">
          <a:extLst>
            <a:ext uri="{FF2B5EF4-FFF2-40B4-BE49-F238E27FC236}">
              <a16:creationId xmlns:a16="http://schemas.microsoft.com/office/drawing/2014/main" id="{E5CF1352-6EAA-46FC-908C-C1155EEB07A2}"/>
            </a:ext>
          </a:extLst>
        </xdr:cNvPr>
        <xdr:cNvSpPr>
          <a:spLocks noChangeArrowheads="1"/>
        </xdr:cNvSpPr>
      </xdr:nvSpPr>
      <xdr:spPr bwMode="auto">
        <a:xfrm>
          <a:off x="6946900" y="223393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45</xdr:row>
      <xdr:rowOff>57150</xdr:rowOff>
    </xdr:from>
    <xdr:to>
      <xdr:col>10</xdr:col>
      <xdr:colOff>0</xdr:colOff>
      <xdr:row>46</xdr:row>
      <xdr:rowOff>190500</xdr:rowOff>
    </xdr:to>
    <xdr:sp macro="" textlink="">
      <xdr:nvSpPr>
        <xdr:cNvPr id="141" name="AutoShape 46">
          <a:extLst>
            <a:ext uri="{FF2B5EF4-FFF2-40B4-BE49-F238E27FC236}">
              <a16:creationId xmlns:a16="http://schemas.microsoft.com/office/drawing/2014/main" id="{4F98DE0F-CF66-4BC0-A7AA-22B3FEC10E25}"/>
            </a:ext>
          </a:extLst>
        </xdr:cNvPr>
        <xdr:cNvSpPr>
          <a:spLocks noChangeArrowheads="1"/>
        </xdr:cNvSpPr>
      </xdr:nvSpPr>
      <xdr:spPr bwMode="auto">
        <a:xfrm>
          <a:off x="9277350" y="223393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45</xdr:row>
      <xdr:rowOff>57150</xdr:rowOff>
    </xdr:from>
    <xdr:to>
      <xdr:col>12</xdr:col>
      <xdr:colOff>0</xdr:colOff>
      <xdr:row>46</xdr:row>
      <xdr:rowOff>190500</xdr:rowOff>
    </xdr:to>
    <xdr:sp macro="" textlink="">
      <xdr:nvSpPr>
        <xdr:cNvPr id="142" name="AutoShape 46">
          <a:extLst>
            <a:ext uri="{FF2B5EF4-FFF2-40B4-BE49-F238E27FC236}">
              <a16:creationId xmlns:a16="http://schemas.microsoft.com/office/drawing/2014/main" id="{83A00C81-A6E4-4769-A316-86CD84F47B26}"/>
            </a:ext>
          </a:extLst>
        </xdr:cNvPr>
        <xdr:cNvSpPr>
          <a:spLocks noChangeArrowheads="1"/>
        </xdr:cNvSpPr>
      </xdr:nvSpPr>
      <xdr:spPr bwMode="auto">
        <a:xfrm>
          <a:off x="11290300" y="223393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45</xdr:row>
      <xdr:rowOff>57150</xdr:rowOff>
    </xdr:from>
    <xdr:to>
      <xdr:col>14</xdr:col>
      <xdr:colOff>0</xdr:colOff>
      <xdr:row>46</xdr:row>
      <xdr:rowOff>190500</xdr:rowOff>
    </xdr:to>
    <xdr:sp macro="" textlink="">
      <xdr:nvSpPr>
        <xdr:cNvPr id="143" name="AutoShape 46">
          <a:extLst>
            <a:ext uri="{FF2B5EF4-FFF2-40B4-BE49-F238E27FC236}">
              <a16:creationId xmlns:a16="http://schemas.microsoft.com/office/drawing/2014/main" id="{E2907CFC-D190-4C6F-9FC0-7CBD2CC51655}"/>
            </a:ext>
          </a:extLst>
        </xdr:cNvPr>
        <xdr:cNvSpPr>
          <a:spLocks noChangeArrowheads="1"/>
        </xdr:cNvSpPr>
      </xdr:nvSpPr>
      <xdr:spPr bwMode="auto">
        <a:xfrm>
          <a:off x="13303250" y="223393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45</xdr:row>
      <xdr:rowOff>57150</xdr:rowOff>
    </xdr:from>
    <xdr:to>
      <xdr:col>16</xdr:col>
      <xdr:colOff>0</xdr:colOff>
      <xdr:row>46</xdr:row>
      <xdr:rowOff>190500</xdr:rowOff>
    </xdr:to>
    <xdr:sp macro="" textlink="">
      <xdr:nvSpPr>
        <xdr:cNvPr id="144" name="AutoShape 46">
          <a:extLst>
            <a:ext uri="{FF2B5EF4-FFF2-40B4-BE49-F238E27FC236}">
              <a16:creationId xmlns:a16="http://schemas.microsoft.com/office/drawing/2014/main" id="{7C7804A8-DF97-4AAB-B224-621E6F230747}"/>
            </a:ext>
          </a:extLst>
        </xdr:cNvPr>
        <xdr:cNvSpPr>
          <a:spLocks noChangeArrowheads="1"/>
        </xdr:cNvSpPr>
      </xdr:nvSpPr>
      <xdr:spPr bwMode="auto">
        <a:xfrm>
          <a:off x="15316200" y="2233930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17</xdr:col>
      <xdr:colOff>0</xdr:colOff>
      <xdr:row>45</xdr:row>
      <xdr:rowOff>57150</xdr:rowOff>
    </xdr:from>
    <xdr:to>
      <xdr:col>18</xdr:col>
      <xdr:colOff>0</xdr:colOff>
      <xdr:row>46</xdr:row>
      <xdr:rowOff>190500</xdr:rowOff>
    </xdr:to>
    <xdr:sp macro="" textlink="">
      <xdr:nvSpPr>
        <xdr:cNvPr id="145" name="AutoShape 46">
          <a:extLst>
            <a:ext uri="{FF2B5EF4-FFF2-40B4-BE49-F238E27FC236}">
              <a16:creationId xmlns:a16="http://schemas.microsoft.com/office/drawing/2014/main" id="{90CABB20-98F8-4305-8C99-37CAE46BBFB8}"/>
            </a:ext>
          </a:extLst>
        </xdr:cNvPr>
        <xdr:cNvSpPr>
          <a:spLocks noChangeArrowheads="1"/>
        </xdr:cNvSpPr>
      </xdr:nvSpPr>
      <xdr:spPr bwMode="auto">
        <a:xfrm>
          <a:off x="17729200" y="223393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45</xdr:row>
      <xdr:rowOff>57150</xdr:rowOff>
    </xdr:from>
    <xdr:to>
      <xdr:col>20</xdr:col>
      <xdr:colOff>0</xdr:colOff>
      <xdr:row>46</xdr:row>
      <xdr:rowOff>190500</xdr:rowOff>
    </xdr:to>
    <xdr:sp macro="" textlink="">
      <xdr:nvSpPr>
        <xdr:cNvPr id="146" name="AutoShape 46">
          <a:extLst>
            <a:ext uri="{FF2B5EF4-FFF2-40B4-BE49-F238E27FC236}">
              <a16:creationId xmlns:a16="http://schemas.microsoft.com/office/drawing/2014/main" id="{3BFD71F6-F8B7-408B-9D76-276AB46440FE}"/>
            </a:ext>
          </a:extLst>
        </xdr:cNvPr>
        <xdr:cNvSpPr>
          <a:spLocks noChangeArrowheads="1"/>
        </xdr:cNvSpPr>
      </xdr:nvSpPr>
      <xdr:spPr bwMode="auto">
        <a:xfrm>
          <a:off x="19958050" y="223393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45</xdr:row>
      <xdr:rowOff>57150</xdr:rowOff>
    </xdr:from>
    <xdr:to>
      <xdr:col>22</xdr:col>
      <xdr:colOff>0</xdr:colOff>
      <xdr:row>46</xdr:row>
      <xdr:rowOff>190500</xdr:rowOff>
    </xdr:to>
    <xdr:sp macro="" textlink="">
      <xdr:nvSpPr>
        <xdr:cNvPr id="147" name="AutoShape 46">
          <a:extLst>
            <a:ext uri="{FF2B5EF4-FFF2-40B4-BE49-F238E27FC236}">
              <a16:creationId xmlns:a16="http://schemas.microsoft.com/office/drawing/2014/main" id="{F88BB394-C7C2-4A65-8A12-08C8ACF059B5}"/>
            </a:ext>
          </a:extLst>
        </xdr:cNvPr>
        <xdr:cNvSpPr>
          <a:spLocks noChangeArrowheads="1"/>
        </xdr:cNvSpPr>
      </xdr:nvSpPr>
      <xdr:spPr bwMode="auto">
        <a:xfrm>
          <a:off x="22542500" y="223393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45</xdr:row>
      <xdr:rowOff>57150</xdr:rowOff>
    </xdr:from>
    <xdr:to>
      <xdr:col>24</xdr:col>
      <xdr:colOff>0</xdr:colOff>
      <xdr:row>46</xdr:row>
      <xdr:rowOff>190500</xdr:rowOff>
    </xdr:to>
    <xdr:sp macro="" textlink="">
      <xdr:nvSpPr>
        <xdr:cNvPr id="148" name="AutoShape 46">
          <a:extLst>
            <a:ext uri="{FF2B5EF4-FFF2-40B4-BE49-F238E27FC236}">
              <a16:creationId xmlns:a16="http://schemas.microsoft.com/office/drawing/2014/main" id="{09F5C639-8D8F-43C8-B521-D63D42C9FE1A}"/>
            </a:ext>
          </a:extLst>
        </xdr:cNvPr>
        <xdr:cNvSpPr>
          <a:spLocks noChangeArrowheads="1"/>
        </xdr:cNvSpPr>
      </xdr:nvSpPr>
      <xdr:spPr bwMode="auto">
        <a:xfrm>
          <a:off x="25488900" y="223393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45</xdr:row>
      <xdr:rowOff>57150</xdr:rowOff>
    </xdr:from>
    <xdr:to>
      <xdr:col>26</xdr:col>
      <xdr:colOff>0</xdr:colOff>
      <xdr:row>46</xdr:row>
      <xdr:rowOff>190500</xdr:rowOff>
    </xdr:to>
    <xdr:sp macro="" textlink="">
      <xdr:nvSpPr>
        <xdr:cNvPr id="149" name="AutoShape 46">
          <a:extLst>
            <a:ext uri="{FF2B5EF4-FFF2-40B4-BE49-F238E27FC236}">
              <a16:creationId xmlns:a16="http://schemas.microsoft.com/office/drawing/2014/main" id="{E9354BED-EEF4-4DB0-84C7-21E5E4B175F8}"/>
            </a:ext>
          </a:extLst>
        </xdr:cNvPr>
        <xdr:cNvSpPr>
          <a:spLocks noChangeArrowheads="1"/>
        </xdr:cNvSpPr>
      </xdr:nvSpPr>
      <xdr:spPr bwMode="auto">
        <a:xfrm>
          <a:off x="27628850" y="223393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45</xdr:row>
      <xdr:rowOff>57150</xdr:rowOff>
    </xdr:from>
    <xdr:to>
      <xdr:col>28</xdr:col>
      <xdr:colOff>0</xdr:colOff>
      <xdr:row>46</xdr:row>
      <xdr:rowOff>190500</xdr:rowOff>
    </xdr:to>
    <xdr:sp macro="" textlink="">
      <xdr:nvSpPr>
        <xdr:cNvPr id="150" name="AutoShape 46">
          <a:extLst>
            <a:ext uri="{FF2B5EF4-FFF2-40B4-BE49-F238E27FC236}">
              <a16:creationId xmlns:a16="http://schemas.microsoft.com/office/drawing/2014/main" id="{ABAB68AE-B3E6-4487-93E3-3F218D8A270A}"/>
            </a:ext>
          </a:extLst>
        </xdr:cNvPr>
        <xdr:cNvSpPr>
          <a:spLocks noChangeArrowheads="1"/>
        </xdr:cNvSpPr>
      </xdr:nvSpPr>
      <xdr:spPr bwMode="auto">
        <a:xfrm>
          <a:off x="29641800" y="223393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45</xdr:row>
      <xdr:rowOff>57150</xdr:rowOff>
    </xdr:from>
    <xdr:to>
      <xdr:col>18</xdr:col>
      <xdr:colOff>0</xdr:colOff>
      <xdr:row>46</xdr:row>
      <xdr:rowOff>190500</xdr:rowOff>
    </xdr:to>
    <xdr:sp macro="" textlink="">
      <xdr:nvSpPr>
        <xdr:cNvPr id="151" name="AutoShape 46">
          <a:extLst>
            <a:ext uri="{FF2B5EF4-FFF2-40B4-BE49-F238E27FC236}">
              <a16:creationId xmlns:a16="http://schemas.microsoft.com/office/drawing/2014/main" id="{DD76F678-C3AF-4DFD-B58E-371E688A39BD}"/>
            </a:ext>
          </a:extLst>
        </xdr:cNvPr>
        <xdr:cNvSpPr>
          <a:spLocks noChangeArrowheads="1"/>
        </xdr:cNvSpPr>
      </xdr:nvSpPr>
      <xdr:spPr bwMode="auto">
        <a:xfrm>
          <a:off x="17729200" y="2233930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19</xdr:col>
      <xdr:colOff>0</xdr:colOff>
      <xdr:row>45</xdr:row>
      <xdr:rowOff>57150</xdr:rowOff>
    </xdr:from>
    <xdr:to>
      <xdr:col>20</xdr:col>
      <xdr:colOff>0</xdr:colOff>
      <xdr:row>46</xdr:row>
      <xdr:rowOff>190500</xdr:rowOff>
    </xdr:to>
    <xdr:sp macro="" textlink="">
      <xdr:nvSpPr>
        <xdr:cNvPr id="152" name="AutoShape 46">
          <a:extLst>
            <a:ext uri="{FF2B5EF4-FFF2-40B4-BE49-F238E27FC236}">
              <a16:creationId xmlns:a16="http://schemas.microsoft.com/office/drawing/2014/main" id="{64204AC0-1481-40F2-AC56-171B4CE4C6BA}"/>
            </a:ext>
          </a:extLst>
        </xdr:cNvPr>
        <xdr:cNvSpPr>
          <a:spLocks noChangeArrowheads="1"/>
        </xdr:cNvSpPr>
      </xdr:nvSpPr>
      <xdr:spPr bwMode="auto">
        <a:xfrm>
          <a:off x="19958050" y="2233930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23</xdr:col>
      <xdr:colOff>0</xdr:colOff>
      <xdr:row>45</xdr:row>
      <xdr:rowOff>57150</xdr:rowOff>
    </xdr:from>
    <xdr:to>
      <xdr:col>24</xdr:col>
      <xdr:colOff>0</xdr:colOff>
      <xdr:row>46</xdr:row>
      <xdr:rowOff>190500</xdr:rowOff>
    </xdr:to>
    <xdr:sp macro="" textlink="">
      <xdr:nvSpPr>
        <xdr:cNvPr id="153" name="AutoShape 46">
          <a:extLst>
            <a:ext uri="{FF2B5EF4-FFF2-40B4-BE49-F238E27FC236}">
              <a16:creationId xmlns:a16="http://schemas.microsoft.com/office/drawing/2014/main" id="{9A37BD98-E28D-4D94-80DB-9A4A4B840A0D}"/>
            </a:ext>
          </a:extLst>
        </xdr:cNvPr>
        <xdr:cNvSpPr>
          <a:spLocks noChangeArrowheads="1"/>
        </xdr:cNvSpPr>
      </xdr:nvSpPr>
      <xdr:spPr bwMode="auto">
        <a:xfrm>
          <a:off x="25488900" y="223393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45</xdr:row>
      <xdr:rowOff>57150</xdr:rowOff>
    </xdr:from>
    <xdr:to>
      <xdr:col>28</xdr:col>
      <xdr:colOff>0</xdr:colOff>
      <xdr:row>46</xdr:row>
      <xdr:rowOff>190500</xdr:rowOff>
    </xdr:to>
    <xdr:sp macro="" textlink="">
      <xdr:nvSpPr>
        <xdr:cNvPr id="154" name="AutoShape 46">
          <a:extLst>
            <a:ext uri="{FF2B5EF4-FFF2-40B4-BE49-F238E27FC236}">
              <a16:creationId xmlns:a16="http://schemas.microsoft.com/office/drawing/2014/main" id="{7B28B439-36D1-4DED-A971-6F8B523299C5}"/>
            </a:ext>
          </a:extLst>
        </xdr:cNvPr>
        <xdr:cNvSpPr>
          <a:spLocks noChangeArrowheads="1"/>
        </xdr:cNvSpPr>
      </xdr:nvSpPr>
      <xdr:spPr bwMode="auto">
        <a:xfrm>
          <a:off x="29641800" y="223393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45</xdr:row>
      <xdr:rowOff>57150</xdr:rowOff>
    </xdr:from>
    <xdr:to>
      <xdr:col>16</xdr:col>
      <xdr:colOff>0</xdr:colOff>
      <xdr:row>46</xdr:row>
      <xdr:rowOff>190500</xdr:rowOff>
    </xdr:to>
    <xdr:sp macro="" textlink="">
      <xdr:nvSpPr>
        <xdr:cNvPr id="155" name="AutoShape 46">
          <a:extLst>
            <a:ext uri="{FF2B5EF4-FFF2-40B4-BE49-F238E27FC236}">
              <a16:creationId xmlns:a16="http://schemas.microsoft.com/office/drawing/2014/main" id="{7239F9FB-C903-4E9E-90D4-1E85CCA95508}"/>
            </a:ext>
          </a:extLst>
        </xdr:cNvPr>
        <xdr:cNvSpPr>
          <a:spLocks noChangeArrowheads="1"/>
        </xdr:cNvSpPr>
      </xdr:nvSpPr>
      <xdr:spPr bwMode="auto">
        <a:xfrm>
          <a:off x="15316200" y="223393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45</xdr:row>
      <xdr:rowOff>57150</xdr:rowOff>
    </xdr:from>
    <xdr:to>
      <xdr:col>18</xdr:col>
      <xdr:colOff>0</xdr:colOff>
      <xdr:row>46</xdr:row>
      <xdr:rowOff>190500</xdr:rowOff>
    </xdr:to>
    <xdr:sp macro="" textlink="">
      <xdr:nvSpPr>
        <xdr:cNvPr id="156" name="AutoShape 46">
          <a:extLst>
            <a:ext uri="{FF2B5EF4-FFF2-40B4-BE49-F238E27FC236}">
              <a16:creationId xmlns:a16="http://schemas.microsoft.com/office/drawing/2014/main" id="{EF274A7E-541F-40AB-B7CA-3E18D8131AA2}"/>
            </a:ext>
          </a:extLst>
        </xdr:cNvPr>
        <xdr:cNvSpPr>
          <a:spLocks noChangeArrowheads="1"/>
        </xdr:cNvSpPr>
      </xdr:nvSpPr>
      <xdr:spPr bwMode="auto">
        <a:xfrm>
          <a:off x="17729200" y="223393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45</xdr:row>
      <xdr:rowOff>57150</xdr:rowOff>
    </xdr:from>
    <xdr:to>
      <xdr:col>20</xdr:col>
      <xdr:colOff>0</xdr:colOff>
      <xdr:row>46</xdr:row>
      <xdr:rowOff>190500</xdr:rowOff>
    </xdr:to>
    <xdr:sp macro="" textlink="">
      <xdr:nvSpPr>
        <xdr:cNvPr id="157" name="AutoShape 46">
          <a:extLst>
            <a:ext uri="{FF2B5EF4-FFF2-40B4-BE49-F238E27FC236}">
              <a16:creationId xmlns:a16="http://schemas.microsoft.com/office/drawing/2014/main" id="{AB919F94-64ED-43E6-8696-4C2775723255}"/>
            </a:ext>
          </a:extLst>
        </xdr:cNvPr>
        <xdr:cNvSpPr>
          <a:spLocks noChangeArrowheads="1"/>
        </xdr:cNvSpPr>
      </xdr:nvSpPr>
      <xdr:spPr bwMode="auto">
        <a:xfrm>
          <a:off x="19958050" y="223393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45</xdr:row>
      <xdr:rowOff>57150</xdr:rowOff>
    </xdr:from>
    <xdr:to>
      <xdr:col>24</xdr:col>
      <xdr:colOff>0</xdr:colOff>
      <xdr:row>46</xdr:row>
      <xdr:rowOff>190500</xdr:rowOff>
    </xdr:to>
    <xdr:sp macro="" textlink="">
      <xdr:nvSpPr>
        <xdr:cNvPr id="158" name="AutoShape 46">
          <a:extLst>
            <a:ext uri="{FF2B5EF4-FFF2-40B4-BE49-F238E27FC236}">
              <a16:creationId xmlns:a16="http://schemas.microsoft.com/office/drawing/2014/main" id="{6ACF1DBB-3AA8-4E52-AD35-2D68742D232B}"/>
            </a:ext>
          </a:extLst>
        </xdr:cNvPr>
        <xdr:cNvSpPr>
          <a:spLocks noChangeArrowheads="1"/>
        </xdr:cNvSpPr>
      </xdr:nvSpPr>
      <xdr:spPr bwMode="auto">
        <a:xfrm>
          <a:off x="25488900" y="223393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54</xdr:row>
      <xdr:rowOff>57150</xdr:rowOff>
    </xdr:from>
    <xdr:to>
      <xdr:col>2</xdr:col>
      <xdr:colOff>0</xdr:colOff>
      <xdr:row>55</xdr:row>
      <xdr:rowOff>190500</xdr:rowOff>
    </xdr:to>
    <xdr:sp macro="" textlink="">
      <xdr:nvSpPr>
        <xdr:cNvPr id="159" name="AutoShape 46">
          <a:extLst>
            <a:ext uri="{FF2B5EF4-FFF2-40B4-BE49-F238E27FC236}">
              <a16:creationId xmlns:a16="http://schemas.microsoft.com/office/drawing/2014/main" id="{B34DF67E-AD4D-43A2-A476-8A632A0E8956}"/>
            </a:ext>
          </a:extLst>
        </xdr:cNvPr>
        <xdr:cNvSpPr>
          <a:spLocks noChangeArrowheads="1"/>
        </xdr:cNvSpPr>
      </xdr:nvSpPr>
      <xdr:spPr bwMode="auto">
        <a:xfrm>
          <a:off x="78105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3</xdr:col>
      <xdr:colOff>0</xdr:colOff>
      <xdr:row>54</xdr:row>
      <xdr:rowOff>57150</xdr:rowOff>
    </xdr:from>
    <xdr:to>
      <xdr:col>4</xdr:col>
      <xdr:colOff>0</xdr:colOff>
      <xdr:row>55</xdr:row>
      <xdr:rowOff>190500</xdr:rowOff>
    </xdr:to>
    <xdr:sp macro="" textlink="">
      <xdr:nvSpPr>
        <xdr:cNvPr id="160" name="AutoShape 46">
          <a:extLst>
            <a:ext uri="{FF2B5EF4-FFF2-40B4-BE49-F238E27FC236}">
              <a16:creationId xmlns:a16="http://schemas.microsoft.com/office/drawing/2014/main" id="{C73AF82C-0628-43E8-8600-999FBE963B82}"/>
            </a:ext>
          </a:extLst>
        </xdr:cNvPr>
        <xdr:cNvSpPr>
          <a:spLocks noChangeArrowheads="1"/>
        </xdr:cNvSpPr>
      </xdr:nvSpPr>
      <xdr:spPr bwMode="auto">
        <a:xfrm>
          <a:off x="279400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54</xdr:row>
      <xdr:rowOff>57150</xdr:rowOff>
    </xdr:from>
    <xdr:to>
      <xdr:col>6</xdr:col>
      <xdr:colOff>0</xdr:colOff>
      <xdr:row>55</xdr:row>
      <xdr:rowOff>190500</xdr:rowOff>
    </xdr:to>
    <xdr:sp macro="" textlink="">
      <xdr:nvSpPr>
        <xdr:cNvPr id="161" name="AutoShape 46">
          <a:extLst>
            <a:ext uri="{FF2B5EF4-FFF2-40B4-BE49-F238E27FC236}">
              <a16:creationId xmlns:a16="http://schemas.microsoft.com/office/drawing/2014/main" id="{3C1B6F83-EA75-4869-92FE-1AD23B7BA937}"/>
            </a:ext>
          </a:extLst>
        </xdr:cNvPr>
        <xdr:cNvSpPr>
          <a:spLocks noChangeArrowheads="1"/>
        </xdr:cNvSpPr>
      </xdr:nvSpPr>
      <xdr:spPr bwMode="auto">
        <a:xfrm>
          <a:off x="493395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54</xdr:row>
      <xdr:rowOff>57150</xdr:rowOff>
    </xdr:from>
    <xdr:to>
      <xdr:col>8</xdr:col>
      <xdr:colOff>0</xdr:colOff>
      <xdr:row>55</xdr:row>
      <xdr:rowOff>190500</xdr:rowOff>
    </xdr:to>
    <xdr:sp macro="" textlink="">
      <xdr:nvSpPr>
        <xdr:cNvPr id="162" name="AutoShape 46">
          <a:extLst>
            <a:ext uri="{FF2B5EF4-FFF2-40B4-BE49-F238E27FC236}">
              <a16:creationId xmlns:a16="http://schemas.microsoft.com/office/drawing/2014/main" id="{05C25B4A-2FC2-4882-A366-922DC3C1B2C8}"/>
            </a:ext>
          </a:extLst>
        </xdr:cNvPr>
        <xdr:cNvSpPr>
          <a:spLocks noChangeArrowheads="1"/>
        </xdr:cNvSpPr>
      </xdr:nvSpPr>
      <xdr:spPr bwMode="auto">
        <a:xfrm>
          <a:off x="694690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54</xdr:row>
      <xdr:rowOff>57150</xdr:rowOff>
    </xdr:from>
    <xdr:to>
      <xdr:col>10</xdr:col>
      <xdr:colOff>0</xdr:colOff>
      <xdr:row>55</xdr:row>
      <xdr:rowOff>190500</xdr:rowOff>
    </xdr:to>
    <xdr:sp macro="" textlink="">
      <xdr:nvSpPr>
        <xdr:cNvPr id="163" name="AutoShape 46">
          <a:extLst>
            <a:ext uri="{FF2B5EF4-FFF2-40B4-BE49-F238E27FC236}">
              <a16:creationId xmlns:a16="http://schemas.microsoft.com/office/drawing/2014/main" id="{4304D9DB-21A8-46A8-B49A-270352014F4D}"/>
            </a:ext>
          </a:extLst>
        </xdr:cNvPr>
        <xdr:cNvSpPr>
          <a:spLocks noChangeArrowheads="1"/>
        </xdr:cNvSpPr>
      </xdr:nvSpPr>
      <xdr:spPr bwMode="auto">
        <a:xfrm>
          <a:off x="927735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54</xdr:row>
      <xdr:rowOff>57150</xdr:rowOff>
    </xdr:from>
    <xdr:to>
      <xdr:col>12</xdr:col>
      <xdr:colOff>0</xdr:colOff>
      <xdr:row>55</xdr:row>
      <xdr:rowOff>190500</xdr:rowOff>
    </xdr:to>
    <xdr:sp macro="" textlink="">
      <xdr:nvSpPr>
        <xdr:cNvPr id="164" name="AutoShape 46">
          <a:extLst>
            <a:ext uri="{FF2B5EF4-FFF2-40B4-BE49-F238E27FC236}">
              <a16:creationId xmlns:a16="http://schemas.microsoft.com/office/drawing/2014/main" id="{343F931C-112F-4D25-A6FA-1800F9FD54D9}"/>
            </a:ext>
          </a:extLst>
        </xdr:cNvPr>
        <xdr:cNvSpPr>
          <a:spLocks noChangeArrowheads="1"/>
        </xdr:cNvSpPr>
      </xdr:nvSpPr>
      <xdr:spPr bwMode="auto">
        <a:xfrm>
          <a:off x="1129030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54</xdr:row>
      <xdr:rowOff>57150</xdr:rowOff>
    </xdr:from>
    <xdr:to>
      <xdr:col>14</xdr:col>
      <xdr:colOff>0</xdr:colOff>
      <xdr:row>55</xdr:row>
      <xdr:rowOff>190500</xdr:rowOff>
    </xdr:to>
    <xdr:sp macro="" textlink="">
      <xdr:nvSpPr>
        <xdr:cNvPr id="165" name="AutoShape 46">
          <a:extLst>
            <a:ext uri="{FF2B5EF4-FFF2-40B4-BE49-F238E27FC236}">
              <a16:creationId xmlns:a16="http://schemas.microsoft.com/office/drawing/2014/main" id="{C102D2BB-35B1-40C9-9BEB-40E3C0D1C3DE}"/>
            </a:ext>
          </a:extLst>
        </xdr:cNvPr>
        <xdr:cNvSpPr>
          <a:spLocks noChangeArrowheads="1"/>
        </xdr:cNvSpPr>
      </xdr:nvSpPr>
      <xdr:spPr bwMode="auto">
        <a:xfrm>
          <a:off x="1330325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54</xdr:row>
      <xdr:rowOff>57150</xdr:rowOff>
    </xdr:from>
    <xdr:to>
      <xdr:col>16</xdr:col>
      <xdr:colOff>0</xdr:colOff>
      <xdr:row>55</xdr:row>
      <xdr:rowOff>190500</xdr:rowOff>
    </xdr:to>
    <xdr:sp macro="" textlink="">
      <xdr:nvSpPr>
        <xdr:cNvPr id="166" name="AutoShape 46">
          <a:extLst>
            <a:ext uri="{FF2B5EF4-FFF2-40B4-BE49-F238E27FC236}">
              <a16:creationId xmlns:a16="http://schemas.microsoft.com/office/drawing/2014/main" id="{5FA27F46-AB27-46A8-85E9-E9474174C521}"/>
            </a:ext>
          </a:extLst>
        </xdr:cNvPr>
        <xdr:cNvSpPr>
          <a:spLocks noChangeArrowheads="1"/>
        </xdr:cNvSpPr>
      </xdr:nvSpPr>
      <xdr:spPr bwMode="auto">
        <a:xfrm>
          <a:off x="1531620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54</xdr:row>
      <xdr:rowOff>57150</xdr:rowOff>
    </xdr:from>
    <xdr:to>
      <xdr:col>18</xdr:col>
      <xdr:colOff>0</xdr:colOff>
      <xdr:row>55</xdr:row>
      <xdr:rowOff>190500</xdr:rowOff>
    </xdr:to>
    <xdr:sp macro="" textlink="">
      <xdr:nvSpPr>
        <xdr:cNvPr id="167" name="AutoShape 46">
          <a:extLst>
            <a:ext uri="{FF2B5EF4-FFF2-40B4-BE49-F238E27FC236}">
              <a16:creationId xmlns:a16="http://schemas.microsoft.com/office/drawing/2014/main" id="{97424646-3562-443D-B470-7E297123CFCB}"/>
            </a:ext>
          </a:extLst>
        </xdr:cNvPr>
        <xdr:cNvSpPr>
          <a:spLocks noChangeArrowheads="1"/>
        </xdr:cNvSpPr>
      </xdr:nvSpPr>
      <xdr:spPr bwMode="auto">
        <a:xfrm>
          <a:off x="17729200" y="2722880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54</xdr:row>
      <xdr:rowOff>57150</xdr:rowOff>
    </xdr:from>
    <xdr:to>
      <xdr:col>20</xdr:col>
      <xdr:colOff>0</xdr:colOff>
      <xdr:row>55</xdr:row>
      <xdr:rowOff>190500</xdr:rowOff>
    </xdr:to>
    <xdr:sp macro="" textlink="">
      <xdr:nvSpPr>
        <xdr:cNvPr id="168" name="AutoShape 46">
          <a:extLst>
            <a:ext uri="{FF2B5EF4-FFF2-40B4-BE49-F238E27FC236}">
              <a16:creationId xmlns:a16="http://schemas.microsoft.com/office/drawing/2014/main" id="{E730DFD7-73AF-4476-9C02-6EC92DBC8210}"/>
            </a:ext>
          </a:extLst>
        </xdr:cNvPr>
        <xdr:cNvSpPr>
          <a:spLocks noChangeArrowheads="1"/>
        </xdr:cNvSpPr>
      </xdr:nvSpPr>
      <xdr:spPr bwMode="auto">
        <a:xfrm>
          <a:off x="19958050" y="2722880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54</xdr:row>
      <xdr:rowOff>57150</xdr:rowOff>
    </xdr:from>
    <xdr:to>
      <xdr:col>22</xdr:col>
      <xdr:colOff>0</xdr:colOff>
      <xdr:row>55</xdr:row>
      <xdr:rowOff>190500</xdr:rowOff>
    </xdr:to>
    <xdr:sp macro="" textlink="">
      <xdr:nvSpPr>
        <xdr:cNvPr id="169" name="AutoShape 46">
          <a:extLst>
            <a:ext uri="{FF2B5EF4-FFF2-40B4-BE49-F238E27FC236}">
              <a16:creationId xmlns:a16="http://schemas.microsoft.com/office/drawing/2014/main" id="{A59EDE8B-3275-49A8-A3E3-8138C6A7945C}"/>
            </a:ext>
          </a:extLst>
        </xdr:cNvPr>
        <xdr:cNvSpPr>
          <a:spLocks noChangeArrowheads="1"/>
        </xdr:cNvSpPr>
      </xdr:nvSpPr>
      <xdr:spPr bwMode="auto">
        <a:xfrm>
          <a:off x="22542500" y="27228800"/>
          <a:ext cx="1612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54</xdr:row>
      <xdr:rowOff>57150</xdr:rowOff>
    </xdr:from>
    <xdr:to>
      <xdr:col>24</xdr:col>
      <xdr:colOff>0</xdr:colOff>
      <xdr:row>55</xdr:row>
      <xdr:rowOff>190500</xdr:rowOff>
    </xdr:to>
    <xdr:sp macro="" textlink="">
      <xdr:nvSpPr>
        <xdr:cNvPr id="170" name="AutoShape 46">
          <a:extLst>
            <a:ext uri="{FF2B5EF4-FFF2-40B4-BE49-F238E27FC236}">
              <a16:creationId xmlns:a16="http://schemas.microsoft.com/office/drawing/2014/main" id="{706DB68B-B97C-46D1-8A16-016D952ED7EA}"/>
            </a:ext>
          </a:extLst>
        </xdr:cNvPr>
        <xdr:cNvSpPr>
          <a:spLocks noChangeArrowheads="1"/>
        </xdr:cNvSpPr>
      </xdr:nvSpPr>
      <xdr:spPr bwMode="auto">
        <a:xfrm>
          <a:off x="25488900" y="2722880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54</xdr:row>
      <xdr:rowOff>57150</xdr:rowOff>
    </xdr:from>
    <xdr:to>
      <xdr:col>26</xdr:col>
      <xdr:colOff>0</xdr:colOff>
      <xdr:row>55</xdr:row>
      <xdr:rowOff>190500</xdr:rowOff>
    </xdr:to>
    <xdr:sp macro="" textlink="">
      <xdr:nvSpPr>
        <xdr:cNvPr id="171" name="AutoShape 46">
          <a:extLst>
            <a:ext uri="{FF2B5EF4-FFF2-40B4-BE49-F238E27FC236}">
              <a16:creationId xmlns:a16="http://schemas.microsoft.com/office/drawing/2014/main" id="{037E72E9-9358-49F2-8B6D-7E0C53F1295C}"/>
            </a:ext>
          </a:extLst>
        </xdr:cNvPr>
        <xdr:cNvSpPr>
          <a:spLocks noChangeArrowheads="1"/>
        </xdr:cNvSpPr>
      </xdr:nvSpPr>
      <xdr:spPr bwMode="auto">
        <a:xfrm>
          <a:off x="27628850" y="2722880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54</xdr:row>
      <xdr:rowOff>57150</xdr:rowOff>
    </xdr:from>
    <xdr:to>
      <xdr:col>28</xdr:col>
      <xdr:colOff>0</xdr:colOff>
      <xdr:row>55</xdr:row>
      <xdr:rowOff>190500</xdr:rowOff>
    </xdr:to>
    <xdr:sp macro="" textlink="">
      <xdr:nvSpPr>
        <xdr:cNvPr id="172" name="AutoShape 46">
          <a:extLst>
            <a:ext uri="{FF2B5EF4-FFF2-40B4-BE49-F238E27FC236}">
              <a16:creationId xmlns:a16="http://schemas.microsoft.com/office/drawing/2014/main" id="{E252978B-480D-4BF3-8859-66BA6002E7DA}"/>
            </a:ext>
          </a:extLst>
        </xdr:cNvPr>
        <xdr:cNvSpPr>
          <a:spLocks noChangeArrowheads="1"/>
        </xdr:cNvSpPr>
      </xdr:nvSpPr>
      <xdr:spPr bwMode="auto">
        <a:xfrm>
          <a:off x="29641800" y="2722880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54</xdr:row>
      <xdr:rowOff>57150</xdr:rowOff>
    </xdr:from>
    <xdr:to>
      <xdr:col>18</xdr:col>
      <xdr:colOff>0</xdr:colOff>
      <xdr:row>55</xdr:row>
      <xdr:rowOff>190500</xdr:rowOff>
    </xdr:to>
    <xdr:sp macro="" textlink="">
      <xdr:nvSpPr>
        <xdr:cNvPr id="173" name="AutoShape 46">
          <a:extLst>
            <a:ext uri="{FF2B5EF4-FFF2-40B4-BE49-F238E27FC236}">
              <a16:creationId xmlns:a16="http://schemas.microsoft.com/office/drawing/2014/main" id="{33FDDA44-F673-4F25-85E9-891950AD4F77}"/>
            </a:ext>
          </a:extLst>
        </xdr:cNvPr>
        <xdr:cNvSpPr>
          <a:spLocks noChangeArrowheads="1"/>
        </xdr:cNvSpPr>
      </xdr:nvSpPr>
      <xdr:spPr bwMode="auto">
        <a:xfrm>
          <a:off x="1772920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54</xdr:row>
      <xdr:rowOff>57150</xdr:rowOff>
    </xdr:from>
    <xdr:to>
      <xdr:col>20</xdr:col>
      <xdr:colOff>0</xdr:colOff>
      <xdr:row>55</xdr:row>
      <xdr:rowOff>190500</xdr:rowOff>
    </xdr:to>
    <xdr:sp macro="" textlink="">
      <xdr:nvSpPr>
        <xdr:cNvPr id="174" name="AutoShape 46">
          <a:extLst>
            <a:ext uri="{FF2B5EF4-FFF2-40B4-BE49-F238E27FC236}">
              <a16:creationId xmlns:a16="http://schemas.microsoft.com/office/drawing/2014/main" id="{19A48A52-6C3B-403B-89BD-0784B5C20EEA}"/>
            </a:ext>
          </a:extLst>
        </xdr:cNvPr>
        <xdr:cNvSpPr>
          <a:spLocks noChangeArrowheads="1"/>
        </xdr:cNvSpPr>
      </xdr:nvSpPr>
      <xdr:spPr bwMode="auto">
        <a:xfrm>
          <a:off x="19958050" y="27228800"/>
          <a:ext cx="1231900" cy="5461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54</xdr:row>
      <xdr:rowOff>57150</xdr:rowOff>
    </xdr:from>
    <xdr:to>
      <xdr:col>22</xdr:col>
      <xdr:colOff>0</xdr:colOff>
      <xdr:row>55</xdr:row>
      <xdr:rowOff>190500</xdr:rowOff>
    </xdr:to>
    <xdr:sp macro="" textlink="">
      <xdr:nvSpPr>
        <xdr:cNvPr id="175" name="AutoShape 46">
          <a:extLst>
            <a:ext uri="{FF2B5EF4-FFF2-40B4-BE49-F238E27FC236}">
              <a16:creationId xmlns:a16="http://schemas.microsoft.com/office/drawing/2014/main" id="{BA6B675C-A976-48FB-B1E9-6079EDB837E9}"/>
            </a:ext>
          </a:extLst>
        </xdr:cNvPr>
        <xdr:cNvSpPr>
          <a:spLocks noChangeArrowheads="1"/>
        </xdr:cNvSpPr>
      </xdr:nvSpPr>
      <xdr:spPr bwMode="auto">
        <a:xfrm>
          <a:off x="22542500" y="27228800"/>
          <a:ext cx="1612900" cy="5461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54</xdr:row>
      <xdr:rowOff>57150</xdr:rowOff>
    </xdr:from>
    <xdr:to>
      <xdr:col>24</xdr:col>
      <xdr:colOff>0</xdr:colOff>
      <xdr:row>55</xdr:row>
      <xdr:rowOff>190500</xdr:rowOff>
    </xdr:to>
    <xdr:sp macro="" textlink="">
      <xdr:nvSpPr>
        <xdr:cNvPr id="176" name="AutoShape 46">
          <a:extLst>
            <a:ext uri="{FF2B5EF4-FFF2-40B4-BE49-F238E27FC236}">
              <a16:creationId xmlns:a16="http://schemas.microsoft.com/office/drawing/2014/main" id="{87094112-BC38-4599-81E2-CCE91C279D52}"/>
            </a:ext>
          </a:extLst>
        </xdr:cNvPr>
        <xdr:cNvSpPr>
          <a:spLocks noChangeArrowheads="1"/>
        </xdr:cNvSpPr>
      </xdr:nvSpPr>
      <xdr:spPr bwMode="auto">
        <a:xfrm>
          <a:off x="2548890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54</xdr:row>
      <xdr:rowOff>57150</xdr:rowOff>
    </xdr:from>
    <xdr:to>
      <xdr:col>26</xdr:col>
      <xdr:colOff>0</xdr:colOff>
      <xdr:row>55</xdr:row>
      <xdr:rowOff>190500</xdr:rowOff>
    </xdr:to>
    <xdr:sp macro="" textlink="">
      <xdr:nvSpPr>
        <xdr:cNvPr id="177" name="AutoShape 46">
          <a:extLst>
            <a:ext uri="{FF2B5EF4-FFF2-40B4-BE49-F238E27FC236}">
              <a16:creationId xmlns:a16="http://schemas.microsoft.com/office/drawing/2014/main" id="{E2B95131-7F7D-4302-A766-A9D1ADA7BCB0}"/>
            </a:ext>
          </a:extLst>
        </xdr:cNvPr>
        <xdr:cNvSpPr>
          <a:spLocks noChangeArrowheads="1"/>
        </xdr:cNvSpPr>
      </xdr:nvSpPr>
      <xdr:spPr bwMode="auto">
        <a:xfrm>
          <a:off x="2762885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54</xdr:row>
      <xdr:rowOff>57150</xdr:rowOff>
    </xdr:from>
    <xdr:to>
      <xdr:col>28</xdr:col>
      <xdr:colOff>0</xdr:colOff>
      <xdr:row>55</xdr:row>
      <xdr:rowOff>190500</xdr:rowOff>
    </xdr:to>
    <xdr:sp macro="" textlink="">
      <xdr:nvSpPr>
        <xdr:cNvPr id="178" name="AutoShape 46">
          <a:extLst>
            <a:ext uri="{FF2B5EF4-FFF2-40B4-BE49-F238E27FC236}">
              <a16:creationId xmlns:a16="http://schemas.microsoft.com/office/drawing/2014/main" id="{13B53F12-EABB-4A9B-9240-B55873DC8162}"/>
            </a:ext>
          </a:extLst>
        </xdr:cNvPr>
        <xdr:cNvSpPr>
          <a:spLocks noChangeArrowheads="1"/>
        </xdr:cNvSpPr>
      </xdr:nvSpPr>
      <xdr:spPr bwMode="auto">
        <a:xfrm>
          <a:off x="2964180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54</xdr:row>
      <xdr:rowOff>57150</xdr:rowOff>
    </xdr:from>
    <xdr:to>
      <xdr:col>16</xdr:col>
      <xdr:colOff>0</xdr:colOff>
      <xdr:row>55</xdr:row>
      <xdr:rowOff>190500</xdr:rowOff>
    </xdr:to>
    <xdr:sp macro="" textlink="">
      <xdr:nvSpPr>
        <xdr:cNvPr id="179" name="AutoShape 46">
          <a:extLst>
            <a:ext uri="{FF2B5EF4-FFF2-40B4-BE49-F238E27FC236}">
              <a16:creationId xmlns:a16="http://schemas.microsoft.com/office/drawing/2014/main" id="{7A064A0E-120E-4A99-AA21-1D8CA1C0C2AB}"/>
            </a:ext>
          </a:extLst>
        </xdr:cNvPr>
        <xdr:cNvSpPr>
          <a:spLocks noChangeArrowheads="1"/>
        </xdr:cNvSpPr>
      </xdr:nvSpPr>
      <xdr:spPr bwMode="auto">
        <a:xfrm>
          <a:off x="1531620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54</xdr:row>
      <xdr:rowOff>57150</xdr:rowOff>
    </xdr:from>
    <xdr:to>
      <xdr:col>18</xdr:col>
      <xdr:colOff>0</xdr:colOff>
      <xdr:row>55</xdr:row>
      <xdr:rowOff>190500</xdr:rowOff>
    </xdr:to>
    <xdr:sp macro="" textlink="">
      <xdr:nvSpPr>
        <xdr:cNvPr id="180" name="AutoShape 46">
          <a:extLst>
            <a:ext uri="{FF2B5EF4-FFF2-40B4-BE49-F238E27FC236}">
              <a16:creationId xmlns:a16="http://schemas.microsoft.com/office/drawing/2014/main" id="{989C64E2-32FA-4080-AC5A-845503B81A51}"/>
            </a:ext>
          </a:extLst>
        </xdr:cNvPr>
        <xdr:cNvSpPr>
          <a:spLocks noChangeArrowheads="1"/>
        </xdr:cNvSpPr>
      </xdr:nvSpPr>
      <xdr:spPr bwMode="auto">
        <a:xfrm>
          <a:off x="1772920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54</xdr:row>
      <xdr:rowOff>57150</xdr:rowOff>
    </xdr:from>
    <xdr:to>
      <xdr:col>20</xdr:col>
      <xdr:colOff>0</xdr:colOff>
      <xdr:row>55</xdr:row>
      <xdr:rowOff>190500</xdr:rowOff>
    </xdr:to>
    <xdr:sp macro="" textlink="">
      <xdr:nvSpPr>
        <xdr:cNvPr id="181" name="AutoShape 46">
          <a:extLst>
            <a:ext uri="{FF2B5EF4-FFF2-40B4-BE49-F238E27FC236}">
              <a16:creationId xmlns:a16="http://schemas.microsoft.com/office/drawing/2014/main" id="{44B8C9E6-B821-423A-9A59-210ACCEF585A}"/>
            </a:ext>
          </a:extLst>
        </xdr:cNvPr>
        <xdr:cNvSpPr>
          <a:spLocks noChangeArrowheads="1"/>
        </xdr:cNvSpPr>
      </xdr:nvSpPr>
      <xdr:spPr bwMode="auto">
        <a:xfrm>
          <a:off x="19958050" y="2722880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54</xdr:row>
      <xdr:rowOff>57150</xdr:rowOff>
    </xdr:from>
    <xdr:to>
      <xdr:col>22</xdr:col>
      <xdr:colOff>0</xdr:colOff>
      <xdr:row>55</xdr:row>
      <xdr:rowOff>190500</xdr:rowOff>
    </xdr:to>
    <xdr:sp macro="" textlink="">
      <xdr:nvSpPr>
        <xdr:cNvPr id="182" name="AutoShape 46">
          <a:extLst>
            <a:ext uri="{FF2B5EF4-FFF2-40B4-BE49-F238E27FC236}">
              <a16:creationId xmlns:a16="http://schemas.microsoft.com/office/drawing/2014/main" id="{C6CF4E14-6EEA-4428-895B-C2E9C653AB0C}"/>
            </a:ext>
          </a:extLst>
        </xdr:cNvPr>
        <xdr:cNvSpPr>
          <a:spLocks noChangeArrowheads="1"/>
        </xdr:cNvSpPr>
      </xdr:nvSpPr>
      <xdr:spPr bwMode="auto">
        <a:xfrm>
          <a:off x="22542500" y="27228800"/>
          <a:ext cx="1612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54</xdr:row>
      <xdr:rowOff>57150</xdr:rowOff>
    </xdr:from>
    <xdr:to>
      <xdr:col>24</xdr:col>
      <xdr:colOff>0</xdr:colOff>
      <xdr:row>55</xdr:row>
      <xdr:rowOff>190500</xdr:rowOff>
    </xdr:to>
    <xdr:sp macro="" textlink="">
      <xdr:nvSpPr>
        <xdr:cNvPr id="183" name="AutoShape 46">
          <a:extLst>
            <a:ext uri="{FF2B5EF4-FFF2-40B4-BE49-F238E27FC236}">
              <a16:creationId xmlns:a16="http://schemas.microsoft.com/office/drawing/2014/main" id="{AF3B1F6B-B5A1-49E6-A24B-13BAB4294E39}"/>
            </a:ext>
          </a:extLst>
        </xdr:cNvPr>
        <xdr:cNvSpPr>
          <a:spLocks noChangeArrowheads="1"/>
        </xdr:cNvSpPr>
      </xdr:nvSpPr>
      <xdr:spPr bwMode="auto">
        <a:xfrm>
          <a:off x="2548890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54</xdr:row>
      <xdr:rowOff>57150</xdr:rowOff>
    </xdr:from>
    <xdr:to>
      <xdr:col>26</xdr:col>
      <xdr:colOff>0</xdr:colOff>
      <xdr:row>55</xdr:row>
      <xdr:rowOff>190500</xdr:rowOff>
    </xdr:to>
    <xdr:sp macro="" textlink="">
      <xdr:nvSpPr>
        <xdr:cNvPr id="184" name="AutoShape 46">
          <a:extLst>
            <a:ext uri="{FF2B5EF4-FFF2-40B4-BE49-F238E27FC236}">
              <a16:creationId xmlns:a16="http://schemas.microsoft.com/office/drawing/2014/main" id="{6748EDDF-9387-466D-859E-87123EEC9CE6}"/>
            </a:ext>
          </a:extLst>
        </xdr:cNvPr>
        <xdr:cNvSpPr>
          <a:spLocks noChangeArrowheads="1"/>
        </xdr:cNvSpPr>
      </xdr:nvSpPr>
      <xdr:spPr bwMode="auto">
        <a:xfrm>
          <a:off x="2762885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54</xdr:row>
      <xdr:rowOff>57150</xdr:rowOff>
    </xdr:from>
    <xdr:to>
      <xdr:col>28</xdr:col>
      <xdr:colOff>0</xdr:colOff>
      <xdr:row>55</xdr:row>
      <xdr:rowOff>190500</xdr:rowOff>
    </xdr:to>
    <xdr:sp macro="" textlink="">
      <xdr:nvSpPr>
        <xdr:cNvPr id="185" name="AutoShape 46">
          <a:extLst>
            <a:ext uri="{FF2B5EF4-FFF2-40B4-BE49-F238E27FC236}">
              <a16:creationId xmlns:a16="http://schemas.microsoft.com/office/drawing/2014/main" id="{78C9295D-5BA4-43B1-BD5C-100BD71BFD68}"/>
            </a:ext>
          </a:extLst>
        </xdr:cNvPr>
        <xdr:cNvSpPr>
          <a:spLocks noChangeArrowheads="1"/>
        </xdr:cNvSpPr>
      </xdr:nvSpPr>
      <xdr:spPr bwMode="auto">
        <a:xfrm>
          <a:off x="2964180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62</xdr:row>
      <xdr:rowOff>57150</xdr:rowOff>
    </xdr:from>
    <xdr:to>
      <xdr:col>2</xdr:col>
      <xdr:colOff>0</xdr:colOff>
      <xdr:row>63</xdr:row>
      <xdr:rowOff>190500</xdr:rowOff>
    </xdr:to>
    <xdr:sp macro="" textlink="">
      <xdr:nvSpPr>
        <xdr:cNvPr id="186" name="AutoShape 46">
          <a:extLst>
            <a:ext uri="{FF2B5EF4-FFF2-40B4-BE49-F238E27FC236}">
              <a16:creationId xmlns:a16="http://schemas.microsoft.com/office/drawing/2014/main" id="{136DE433-C84C-4AFC-A676-B598291C9EF3}"/>
            </a:ext>
          </a:extLst>
        </xdr:cNvPr>
        <xdr:cNvSpPr>
          <a:spLocks noChangeArrowheads="1"/>
        </xdr:cNvSpPr>
      </xdr:nvSpPr>
      <xdr:spPr bwMode="auto">
        <a:xfrm>
          <a:off x="78105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3</xdr:col>
      <xdr:colOff>0</xdr:colOff>
      <xdr:row>62</xdr:row>
      <xdr:rowOff>57150</xdr:rowOff>
    </xdr:from>
    <xdr:to>
      <xdr:col>4</xdr:col>
      <xdr:colOff>0</xdr:colOff>
      <xdr:row>63</xdr:row>
      <xdr:rowOff>190500</xdr:rowOff>
    </xdr:to>
    <xdr:sp macro="" textlink="">
      <xdr:nvSpPr>
        <xdr:cNvPr id="187" name="AutoShape 46">
          <a:extLst>
            <a:ext uri="{FF2B5EF4-FFF2-40B4-BE49-F238E27FC236}">
              <a16:creationId xmlns:a16="http://schemas.microsoft.com/office/drawing/2014/main" id="{65C9E35F-B1AB-4938-82CB-AD1590672EBC}"/>
            </a:ext>
          </a:extLst>
        </xdr:cNvPr>
        <xdr:cNvSpPr>
          <a:spLocks noChangeArrowheads="1"/>
        </xdr:cNvSpPr>
      </xdr:nvSpPr>
      <xdr:spPr bwMode="auto">
        <a:xfrm>
          <a:off x="279400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62</xdr:row>
      <xdr:rowOff>57150</xdr:rowOff>
    </xdr:from>
    <xdr:to>
      <xdr:col>6</xdr:col>
      <xdr:colOff>0</xdr:colOff>
      <xdr:row>63</xdr:row>
      <xdr:rowOff>190500</xdr:rowOff>
    </xdr:to>
    <xdr:sp macro="" textlink="">
      <xdr:nvSpPr>
        <xdr:cNvPr id="188" name="AutoShape 46">
          <a:extLst>
            <a:ext uri="{FF2B5EF4-FFF2-40B4-BE49-F238E27FC236}">
              <a16:creationId xmlns:a16="http://schemas.microsoft.com/office/drawing/2014/main" id="{8A079210-08C0-4B03-90DB-9364E9237431}"/>
            </a:ext>
          </a:extLst>
        </xdr:cNvPr>
        <xdr:cNvSpPr>
          <a:spLocks noChangeArrowheads="1"/>
        </xdr:cNvSpPr>
      </xdr:nvSpPr>
      <xdr:spPr bwMode="auto">
        <a:xfrm>
          <a:off x="493395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62</xdr:row>
      <xdr:rowOff>57150</xdr:rowOff>
    </xdr:from>
    <xdr:to>
      <xdr:col>8</xdr:col>
      <xdr:colOff>0</xdr:colOff>
      <xdr:row>63</xdr:row>
      <xdr:rowOff>190500</xdr:rowOff>
    </xdr:to>
    <xdr:sp macro="" textlink="">
      <xdr:nvSpPr>
        <xdr:cNvPr id="189" name="AutoShape 46">
          <a:extLst>
            <a:ext uri="{FF2B5EF4-FFF2-40B4-BE49-F238E27FC236}">
              <a16:creationId xmlns:a16="http://schemas.microsoft.com/office/drawing/2014/main" id="{3FB8F608-A85B-4451-B805-9851D910E4F3}"/>
            </a:ext>
          </a:extLst>
        </xdr:cNvPr>
        <xdr:cNvSpPr>
          <a:spLocks noChangeArrowheads="1"/>
        </xdr:cNvSpPr>
      </xdr:nvSpPr>
      <xdr:spPr bwMode="auto">
        <a:xfrm>
          <a:off x="694690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62</xdr:row>
      <xdr:rowOff>57150</xdr:rowOff>
    </xdr:from>
    <xdr:to>
      <xdr:col>10</xdr:col>
      <xdr:colOff>0</xdr:colOff>
      <xdr:row>63</xdr:row>
      <xdr:rowOff>190500</xdr:rowOff>
    </xdr:to>
    <xdr:sp macro="" textlink="">
      <xdr:nvSpPr>
        <xdr:cNvPr id="190" name="AutoShape 46">
          <a:extLst>
            <a:ext uri="{FF2B5EF4-FFF2-40B4-BE49-F238E27FC236}">
              <a16:creationId xmlns:a16="http://schemas.microsoft.com/office/drawing/2014/main" id="{0B68ECC0-EA25-4450-B627-97C64D64689E}"/>
            </a:ext>
          </a:extLst>
        </xdr:cNvPr>
        <xdr:cNvSpPr>
          <a:spLocks noChangeArrowheads="1"/>
        </xdr:cNvSpPr>
      </xdr:nvSpPr>
      <xdr:spPr bwMode="auto">
        <a:xfrm>
          <a:off x="927735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62</xdr:row>
      <xdr:rowOff>57150</xdr:rowOff>
    </xdr:from>
    <xdr:to>
      <xdr:col>12</xdr:col>
      <xdr:colOff>0</xdr:colOff>
      <xdr:row>63</xdr:row>
      <xdr:rowOff>190500</xdr:rowOff>
    </xdr:to>
    <xdr:sp macro="" textlink="">
      <xdr:nvSpPr>
        <xdr:cNvPr id="191" name="AutoShape 46">
          <a:extLst>
            <a:ext uri="{FF2B5EF4-FFF2-40B4-BE49-F238E27FC236}">
              <a16:creationId xmlns:a16="http://schemas.microsoft.com/office/drawing/2014/main" id="{48EC1494-ACD7-420F-9F49-9E72B3E87A8B}"/>
            </a:ext>
          </a:extLst>
        </xdr:cNvPr>
        <xdr:cNvSpPr>
          <a:spLocks noChangeArrowheads="1"/>
        </xdr:cNvSpPr>
      </xdr:nvSpPr>
      <xdr:spPr bwMode="auto">
        <a:xfrm>
          <a:off x="1129030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62</xdr:row>
      <xdr:rowOff>57150</xdr:rowOff>
    </xdr:from>
    <xdr:to>
      <xdr:col>14</xdr:col>
      <xdr:colOff>0</xdr:colOff>
      <xdr:row>63</xdr:row>
      <xdr:rowOff>190500</xdr:rowOff>
    </xdr:to>
    <xdr:sp macro="" textlink="">
      <xdr:nvSpPr>
        <xdr:cNvPr id="192" name="AutoShape 46">
          <a:extLst>
            <a:ext uri="{FF2B5EF4-FFF2-40B4-BE49-F238E27FC236}">
              <a16:creationId xmlns:a16="http://schemas.microsoft.com/office/drawing/2014/main" id="{20159D1A-B7B8-4F8D-9B05-102FD6DBDD6D}"/>
            </a:ext>
          </a:extLst>
        </xdr:cNvPr>
        <xdr:cNvSpPr>
          <a:spLocks noChangeArrowheads="1"/>
        </xdr:cNvSpPr>
      </xdr:nvSpPr>
      <xdr:spPr bwMode="auto">
        <a:xfrm>
          <a:off x="13303250" y="31330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62</xdr:row>
      <xdr:rowOff>57150</xdr:rowOff>
    </xdr:from>
    <xdr:to>
      <xdr:col>16</xdr:col>
      <xdr:colOff>0</xdr:colOff>
      <xdr:row>63</xdr:row>
      <xdr:rowOff>190500</xdr:rowOff>
    </xdr:to>
    <xdr:sp macro="" textlink="">
      <xdr:nvSpPr>
        <xdr:cNvPr id="193" name="AutoShape 46">
          <a:extLst>
            <a:ext uri="{FF2B5EF4-FFF2-40B4-BE49-F238E27FC236}">
              <a16:creationId xmlns:a16="http://schemas.microsoft.com/office/drawing/2014/main" id="{C1D2FDC7-9DB8-4646-BEAF-D794908E139D}"/>
            </a:ext>
          </a:extLst>
        </xdr:cNvPr>
        <xdr:cNvSpPr>
          <a:spLocks noChangeArrowheads="1"/>
        </xdr:cNvSpPr>
      </xdr:nvSpPr>
      <xdr:spPr bwMode="auto">
        <a:xfrm>
          <a:off x="15316200" y="31330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62</xdr:row>
      <xdr:rowOff>57150</xdr:rowOff>
    </xdr:from>
    <xdr:to>
      <xdr:col>20</xdr:col>
      <xdr:colOff>0</xdr:colOff>
      <xdr:row>63</xdr:row>
      <xdr:rowOff>190500</xdr:rowOff>
    </xdr:to>
    <xdr:sp macro="" textlink="">
      <xdr:nvSpPr>
        <xdr:cNvPr id="194" name="AutoShape 46">
          <a:extLst>
            <a:ext uri="{FF2B5EF4-FFF2-40B4-BE49-F238E27FC236}">
              <a16:creationId xmlns:a16="http://schemas.microsoft.com/office/drawing/2014/main" id="{F5EF3DF6-6051-4CD4-A295-67F32062909A}"/>
            </a:ext>
          </a:extLst>
        </xdr:cNvPr>
        <xdr:cNvSpPr>
          <a:spLocks noChangeArrowheads="1"/>
        </xdr:cNvSpPr>
      </xdr:nvSpPr>
      <xdr:spPr bwMode="auto">
        <a:xfrm>
          <a:off x="19958050" y="31330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62</xdr:row>
      <xdr:rowOff>57150</xdr:rowOff>
    </xdr:from>
    <xdr:to>
      <xdr:col>22</xdr:col>
      <xdr:colOff>0</xdr:colOff>
      <xdr:row>63</xdr:row>
      <xdr:rowOff>190500</xdr:rowOff>
    </xdr:to>
    <xdr:sp macro="" textlink="">
      <xdr:nvSpPr>
        <xdr:cNvPr id="195" name="AutoShape 46">
          <a:extLst>
            <a:ext uri="{FF2B5EF4-FFF2-40B4-BE49-F238E27FC236}">
              <a16:creationId xmlns:a16="http://schemas.microsoft.com/office/drawing/2014/main" id="{C2D5175A-C64E-4F47-9B52-8AA806E584F5}"/>
            </a:ext>
          </a:extLst>
        </xdr:cNvPr>
        <xdr:cNvSpPr>
          <a:spLocks noChangeArrowheads="1"/>
        </xdr:cNvSpPr>
      </xdr:nvSpPr>
      <xdr:spPr bwMode="auto">
        <a:xfrm>
          <a:off x="22542500" y="313309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62</xdr:row>
      <xdr:rowOff>57150</xdr:rowOff>
    </xdr:from>
    <xdr:to>
      <xdr:col>24</xdr:col>
      <xdr:colOff>0</xdr:colOff>
      <xdr:row>63</xdr:row>
      <xdr:rowOff>190500</xdr:rowOff>
    </xdr:to>
    <xdr:sp macro="" textlink="">
      <xdr:nvSpPr>
        <xdr:cNvPr id="196" name="AutoShape 46">
          <a:extLst>
            <a:ext uri="{FF2B5EF4-FFF2-40B4-BE49-F238E27FC236}">
              <a16:creationId xmlns:a16="http://schemas.microsoft.com/office/drawing/2014/main" id="{6408CDDB-F4A6-49BB-84ED-BDDF55A4DD88}"/>
            </a:ext>
          </a:extLst>
        </xdr:cNvPr>
        <xdr:cNvSpPr>
          <a:spLocks noChangeArrowheads="1"/>
        </xdr:cNvSpPr>
      </xdr:nvSpPr>
      <xdr:spPr bwMode="auto">
        <a:xfrm>
          <a:off x="25488900" y="31330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62</xdr:row>
      <xdr:rowOff>57150</xdr:rowOff>
    </xdr:from>
    <xdr:to>
      <xdr:col>26</xdr:col>
      <xdr:colOff>0</xdr:colOff>
      <xdr:row>63</xdr:row>
      <xdr:rowOff>190500</xdr:rowOff>
    </xdr:to>
    <xdr:sp macro="" textlink="">
      <xdr:nvSpPr>
        <xdr:cNvPr id="197" name="AutoShape 46">
          <a:extLst>
            <a:ext uri="{FF2B5EF4-FFF2-40B4-BE49-F238E27FC236}">
              <a16:creationId xmlns:a16="http://schemas.microsoft.com/office/drawing/2014/main" id="{E10538FB-20EE-4D6D-9B92-A909EFEC819E}"/>
            </a:ext>
          </a:extLst>
        </xdr:cNvPr>
        <xdr:cNvSpPr>
          <a:spLocks noChangeArrowheads="1"/>
        </xdr:cNvSpPr>
      </xdr:nvSpPr>
      <xdr:spPr bwMode="auto">
        <a:xfrm>
          <a:off x="27628850" y="31330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62</xdr:row>
      <xdr:rowOff>57150</xdr:rowOff>
    </xdr:from>
    <xdr:to>
      <xdr:col>28</xdr:col>
      <xdr:colOff>0</xdr:colOff>
      <xdr:row>63</xdr:row>
      <xdr:rowOff>190500</xdr:rowOff>
    </xdr:to>
    <xdr:sp macro="" textlink="">
      <xdr:nvSpPr>
        <xdr:cNvPr id="198" name="AutoShape 46">
          <a:extLst>
            <a:ext uri="{FF2B5EF4-FFF2-40B4-BE49-F238E27FC236}">
              <a16:creationId xmlns:a16="http://schemas.microsoft.com/office/drawing/2014/main" id="{150E5346-CE37-45BB-89C5-3140627D459A}"/>
            </a:ext>
          </a:extLst>
        </xdr:cNvPr>
        <xdr:cNvSpPr>
          <a:spLocks noChangeArrowheads="1"/>
        </xdr:cNvSpPr>
      </xdr:nvSpPr>
      <xdr:spPr bwMode="auto">
        <a:xfrm>
          <a:off x="29641800" y="31330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62</xdr:row>
      <xdr:rowOff>57150</xdr:rowOff>
    </xdr:from>
    <xdr:to>
      <xdr:col>18</xdr:col>
      <xdr:colOff>0</xdr:colOff>
      <xdr:row>63</xdr:row>
      <xdr:rowOff>190500</xdr:rowOff>
    </xdr:to>
    <xdr:sp macro="" textlink="">
      <xdr:nvSpPr>
        <xdr:cNvPr id="199" name="AutoShape 46">
          <a:extLst>
            <a:ext uri="{FF2B5EF4-FFF2-40B4-BE49-F238E27FC236}">
              <a16:creationId xmlns:a16="http://schemas.microsoft.com/office/drawing/2014/main" id="{0BDB2392-0D9A-46AA-951F-260C7AC326B4}"/>
            </a:ext>
          </a:extLst>
        </xdr:cNvPr>
        <xdr:cNvSpPr>
          <a:spLocks noChangeArrowheads="1"/>
        </xdr:cNvSpPr>
      </xdr:nvSpPr>
      <xdr:spPr bwMode="auto">
        <a:xfrm>
          <a:off x="1772920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62</xdr:row>
      <xdr:rowOff>57150</xdr:rowOff>
    </xdr:from>
    <xdr:to>
      <xdr:col>22</xdr:col>
      <xdr:colOff>0</xdr:colOff>
      <xdr:row>63</xdr:row>
      <xdr:rowOff>190500</xdr:rowOff>
    </xdr:to>
    <xdr:sp macro="" textlink="">
      <xdr:nvSpPr>
        <xdr:cNvPr id="200" name="AutoShape 46">
          <a:extLst>
            <a:ext uri="{FF2B5EF4-FFF2-40B4-BE49-F238E27FC236}">
              <a16:creationId xmlns:a16="http://schemas.microsoft.com/office/drawing/2014/main" id="{321BE13F-28C8-435D-A687-A512CDEDA36E}"/>
            </a:ext>
          </a:extLst>
        </xdr:cNvPr>
        <xdr:cNvSpPr>
          <a:spLocks noChangeArrowheads="1"/>
        </xdr:cNvSpPr>
      </xdr:nvSpPr>
      <xdr:spPr bwMode="auto">
        <a:xfrm>
          <a:off x="22542500" y="31330900"/>
          <a:ext cx="1612900" cy="5588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62</xdr:row>
      <xdr:rowOff>57150</xdr:rowOff>
    </xdr:from>
    <xdr:to>
      <xdr:col>24</xdr:col>
      <xdr:colOff>0</xdr:colOff>
      <xdr:row>63</xdr:row>
      <xdr:rowOff>190500</xdr:rowOff>
    </xdr:to>
    <xdr:sp macro="" textlink="">
      <xdr:nvSpPr>
        <xdr:cNvPr id="201" name="AutoShape 46">
          <a:extLst>
            <a:ext uri="{FF2B5EF4-FFF2-40B4-BE49-F238E27FC236}">
              <a16:creationId xmlns:a16="http://schemas.microsoft.com/office/drawing/2014/main" id="{0CD17EEF-9147-4574-A1EB-FA0A8215D1C8}"/>
            </a:ext>
          </a:extLst>
        </xdr:cNvPr>
        <xdr:cNvSpPr>
          <a:spLocks noChangeArrowheads="1"/>
        </xdr:cNvSpPr>
      </xdr:nvSpPr>
      <xdr:spPr bwMode="auto">
        <a:xfrm>
          <a:off x="2548890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62</xdr:row>
      <xdr:rowOff>57150</xdr:rowOff>
    </xdr:from>
    <xdr:to>
      <xdr:col>26</xdr:col>
      <xdr:colOff>0</xdr:colOff>
      <xdr:row>63</xdr:row>
      <xdr:rowOff>190500</xdr:rowOff>
    </xdr:to>
    <xdr:sp macro="" textlink="">
      <xdr:nvSpPr>
        <xdr:cNvPr id="202" name="AutoShape 46">
          <a:extLst>
            <a:ext uri="{FF2B5EF4-FFF2-40B4-BE49-F238E27FC236}">
              <a16:creationId xmlns:a16="http://schemas.microsoft.com/office/drawing/2014/main" id="{74D8668F-C56C-4336-B3FC-C252D1174070}"/>
            </a:ext>
          </a:extLst>
        </xdr:cNvPr>
        <xdr:cNvSpPr>
          <a:spLocks noChangeArrowheads="1"/>
        </xdr:cNvSpPr>
      </xdr:nvSpPr>
      <xdr:spPr bwMode="auto">
        <a:xfrm>
          <a:off x="2762885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62</xdr:row>
      <xdr:rowOff>57150</xdr:rowOff>
    </xdr:from>
    <xdr:to>
      <xdr:col>28</xdr:col>
      <xdr:colOff>0</xdr:colOff>
      <xdr:row>63</xdr:row>
      <xdr:rowOff>190500</xdr:rowOff>
    </xdr:to>
    <xdr:sp macro="" textlink="">
      <xdr:nvSpPr>
        <xdr:cNvPr id="203" name="AutoShape 46">
          <a:extLst>
            <a:ext uri="{FF2B5EF4-FFF2-40B4-BE49-F238E27FC236}">
              <a16:creationId xmlns:a16="http://schemas.microsoft.com/office/drawing/2014/main" id="{D309C59F-CE96-494C-A2B7-23CD4AA8AAA7}"/>
            </a:ext>
          </a:extLst>
        </xdr:cNvPr>
        <xdr:cNvSpPr>
          <a:spLocks noChangeArrowheads="1"/>
        </xdr:cNvSpPr>
      </xdr:nvSpPr>
      <xdr:spPr bwMode="auto">
        <a:xfrm>
          <a:off x="29641800" y="31330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62</xdr:row>
      <xdr:rowOff>57150</xdr:rowOff>
    </xdr:from>
    <xdr:to>
      <xdr:col>16</xdr:col>
      <xdr:colOff>0</xdr:colOff>
      <xdr:row>63</xdr:row>
      <xdr:rowOff>190500</xdr:rowOff>
    </xdr:to>
    <xdr:sp macro="" textlink="">
      <xdr:nvSpPr>
        <xdr:cNvPr id="204" name="AutoShape 46">
          <a:extLst>
            <a:ext uri="{FF2B5EF4-FFF2-40B4-BE49-F238E27FC236}">
              <a16:creationId xmlns:a16="http://schemas.microsoft.com/office/drawing/2014/main" id="{268FE73D-6FBC-4D4E-A6DA-9E6A97153C66}"/>
            </a:ext>
          </a:extLst>
        </xdr:cNvPr>
        <xdr:cNvSpPr>
          <a:spLocks noChangeArrowheads="1"/>
        </xdr:cNvSpPr>
      </xdr:nvSpPr>
      <xdr:spPr bwMode="auto">
        <a:xfrm>
          <a:off x="15316200" y="31330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62</xdr:row>
      <xdr:rowOff>57150</xdr:rowOff>
    </xdr:from>
    <xdr:to>
      <xdr:col>20</xdr:col>
      <xdr:colOff>0</xdr:colOff>
      <xdr:row>63</xdr:row>
      <xdr:rowOff>190500</xdr:rowOff>
    </xdr:to>
    <xdr:sp macro="" textlink="">
      <xdr:nvSpPr>
        <xdr:cNvPr id="205" name="AutoShape 46">
          <a:extLst>
            <a:ext uri="{FF2B5EF4-FFF2-40B4-BE49-F238E27FC236}">
              <a16:creationId xmlns:a16="http://schemas.microsoft.com/office/drawing/2014/main" id="{B4EFF941-9DFC-4E29-BC53-3C0C6450C608}"/>
            </a:ext>
          </a:extLst>
        </xdr:cNvPr>
        <xdr:cNvSpPr>
          <a:spLocks noChangeArrowheads="1"/>
        </xdr:cNvSpPr>
      </xdr:nvSpPr>
      <xdr:spPr bwMode="auto">
        <a:xfrm>
          <a:off x="1995805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62</xdr:row>
      <xdr:rowOff>57150</xdr:rowOff>
    </xdr:from>
    <xdr:to>
      <xdr:col>22</xdr:col>
      <xdr:colOff>0</xdr:colOff>
      <xdr:row>63</xdr:row>
      <xdr:rowOff>190500</xdr:rowOff>
    </xdr:to>
    <xdr:sp macro="" textlink="">
      <xdr:nvSpPr>
        <xdr:cNvPr id="206" name="AutoShape 46">
          <a:extLst>
            <a:ext uri="{FF2B5EF4-FFF2-40B4-BE49-F238E27FC236}">
              <a16:creationId xmlns:a16="http://schemas.microsoft.com/office/drawing/2014/main" id="{149C1004-7105-4C0D-855F-A2B39EB60E64}"/>
            </a:ext>
          </a:extLst>
        </xdr:cNvPr>
        <xdr:cNvSpPr>
          <a:spLocks noChangeArrowheads="1"/>
        </xdr:cNvSpPr>
      </xdr:nvSpPr>
      <xdr:spPr bwMode="auto">
        <a:xfrm>
          <a:off x="22542500" y="31330900"/>
          <a:ext cx="1612900" cy="5588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62</xdr:row>
      <xdr:rowOff>57150</xdr:rowOff>
    </xdr:from>
    <xdr:to>
      <xdr:col>24</xdr:col>
      <xdr:colOff>0</xdr:colOff>
      <xdr:row>63</xdr:row>
      <xdr:rowOff>190500</xdr:rowOff>
    </xdr:to>
    <xdr:sp macro="" textlink="">
      <xdr:nvSpPr>
        <xdr:cNvPr id="207" name="AutoShape 46">
          <a:extLst>
            <a:ext uri="{FF2B5EF4-FFF2-40B4-BE49-F238E27FC236}">
              <a16:creationId xmlns:a16="http://schemas.microsoft.com/office/drawing/2014/main" id="{D58B06A3-468A-422B-A684-FC482A0A904B}"/>
            </a:ext>
          </a:extLst>
        </xdr:cNvPr>
        <xdr:cNvSpPr>
          <a:spLocks noChangeArrowheads="1"/>
        </xdr:cNvSpPr>
      </xdr:nvSpPr>
      <xdr:spPr bwMode="auto">
        <a:xfrm>
          <a:off x="2548890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62</xdr:row>
      <xdr:rowOff>57150</xdr:rowOff>
    </xdr:from>
    <xdr:to>
      <xdr:col>26</xdr:col>
      <xdr:colOff>0</xdr:colOff>
      <xdr:row>63</xdr:row>
      <xdr:rowOff>190500</xdr:rowOff>
    </xdr:to>
    <xdr:sp macro="" textlink="">
      <xdr:nvSpPr>
        <xdr:cNvPr id="208" name="AutoShape 46">
          <a:extLst>
            <a:ext uri="{FF2B5EF4-FFF2-40B4-BE49-F238E27FC236}">
              <a16:creationId xmlns:a16="http://schemas.microsoft.com/office/drawing/2014/main" id="{9411A2AF-0E8C-4B0E-8AEA-ED1B47E1E447}"/>
            </a:ext>
          </a:extLst>
        </xdr:cNvPr>
        <xdr:cNvSpPr>
          <a:spLocks noChangeArrowheads="1"/>
        </xdr:cNvSpPr>
      </xdr:nvSpPr>
      <xdr:spPr bwMode="auto">
        <a:xfrm>
          <a:off x="2762885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62</xdr:row>
      <xdr:rowOff>57150</xdr:rowOff>
    </xdr:from>
    <xdr:to>
      <xdr:col>28</xdr:col>
      <xdr:colOff>0</xdr:colOff>
      <xdr:row>63</xdr:row>
      <xdr:rowOff>190500</xdr:rowOff>
    </xdr:to>
    <xdr:sp macro="" textlink="">
      <xdr:nvSpPr>
        <xdr:cNvPr id="209" name="AutoShape 46">
          <a:extLst>
            <a:ext uri="{FF2B5EF4-FFF2-40B4-BE49-F238E27FC236}">
              <a16:creationId xmlns:a16="http://schemas.microsoft.com/office/drawing/2014/main" id="{A6D77A61-640E-4E5B-8379-1D9593502BBF}"/>
            </a:ext>
          </a:extLst>
        </xdr:cNvPr>
        <xdr:cNvSpPr>
          <a:spLocks noChangeArrowheads="1"/>
        </xdr:cNvSpPr>
      </xdr:nvSpPr>
      <xdr:spPr bwMode="auto">
        <a:xfrm>
          <a:off x="29641800" y="31330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70</xdr:row>
      <xdr:rowOff>57150</xdr:rowOff>
    </xdr:from>
    <xdr:to>
      <xdr:col>2</xdr:col>
      <xdr:colOff>0</xdr:colOff>
      <xdr:row>71</xdr:row>
      <xdr:rowOff>190500</xdr:rowOff>
    </xdr:to>
    <xdr:sp macro="" textlink="">
      <xdr:nvSpPr>
        <xdr:cNvPr id="210" name="AutoShape 46">
          <a:extLst>
            <a:ext uri="{FF2B5EF4-FFF2-40B4-BE49-F238E27FC236}">
              <a16:creationId xmlns:a16="http://schemas.microsoft.com/office/drawing/2014/main" id="{216794C1-1EEB-49B8-9F58-E122B16AB174}"/>
            </a:ext>
          </a:extLst>
        </xdr:cNvPr>
        <xdr:cNvSpPr>
          <a:spLocks noChangeArrowheads="1"/>
        </xdr:cNvSpPr>
      </xdr:nvSpPr>
      <xdr:spPr bwMode="auto">
        <a:xfrm>
          <a:off x="78105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3</xdr:col>
      <xdr:colOff>0</xdr:colOff>
      <xdr:row>70</xdr:row>
      <xdr:rowOff>57150</xdr:rowOff>
    </xdr:from>
    <xdr:to>
      <xdr:col>4</xdr:col>
      <xdr:colOff>0</xdr:colOff>
      <xdr:row>71</xdr:row>
      <xdr:rowOff>190500</xdr:rowOff>
    </xdr:to>
    <xdr:sp macro="" textlink="">
      <xdr:nvSpPr>
        <xdr:cNvPr id="211" name="AutoShape 46">
          <a:extLst>
            <a:ext uri="{FF2B5EF4-FFF2-40B4-BE49-F238E27FC236}">
              <a16:creationId xmlns:a16="http://schemas.microsoft.com/office/drawing/2014/main" id="{4233FE84-9D2F-4473-9240-0C0BE199B6F2}"/>
            </a:ext>
          </a:extLst>
        </xdr:cNvPr>
        <xdr:cNvSpPr>
          <a:spLocks noChangeArrowheads="1"/>
        </xdr:cNvSpPr>
      </xdr:nvSpPr>
      <xdr:spPr bwMode="auto">
        <a:xfrm>
          <a:off x="279400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70</xdr:row>
      <xdr:rowOff>57150</xdr:rowOff>
    </xdr:from>
    <xdr:to>
      <xdr:col>6</xdr:col>
      <xdr:colOff>0</xdr:colOff>
      <xdr:row>71</xdr:row>
      <xdr:rowOff>190500</xdr:rowOff>
    </xdr:to>
    <xdr:sp macro="" textlink="">
      <xdr:nvSpPr>
        <xdr:cNvPr id="212" name="AutoShape 46">
          <a:extLst>
            <a:ext uri="{FF2B5EF4-FFF2-40B4-BE49-F238E27FC236}">
              <a16:creationId xmlns:a16="http://schemas.microsoft.com/office/drawing/2014/main" id="{E4AC05F0-105D-465E-BFAF-7A378D3F530F}"/>
            </a:ext>
          </a:extLst>
        </xdr:cNvPr>
        <xdr:cNvSpPr>
          <a:spLocks noChangeArrowheads="1"/>
        </xdr:cNvSpPr>
      </xdr:nvSpPr>
      <xdr:spPr bwMode="auto">
        <a:xfrm>
          <a:off x="493395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70</xdr:row>
      <xdr:rowOff>57150</xdr:rowOff>
    </xdr:from>
    <xdr:to>
      <xdr:col>8</xdr:col>
      <xdr:colOff>0</xdr:colOff>
      <xdr:row>71</xdr:row>
      <xdr:rowOff>190500</xdr:rowOff>
    </xdr:to>
    <xdr:sp macro="" textlink="">
      <xdr:nvSpPr>
        <xdr:cNvPr id="213" name="AutoShape 46">
          <a:extLst>
            <a:ext uri="{FF2B5EF4-FFF2-40B4-BE49-F238E27FC236}">
              <a16:creationId xmlns:a16="http://schemas.microsoft.com/office/drawing/2014/main" id="{25CEFD97-BAAF-42EB-AC18-3883446700DC}"/>
            </a:ext>
          </a:extLst>
        </xdr:cNvPr>
        <xdr:cNvSpPr>
          <a:spLocks noChangeArrowheads="1"/>
        </xdr:cNvSpPr>
      </xdr:nvSpPr>
      <xdr:spPr bwMode="auto">
        <a:xfrm>
          <a:off x="694690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70</xdr:row>
      <xdr:rowOff>57150</xdr:rowOff>
    </xdr:from>
    <xdr:to>
      <xdr:col>10</xdr:col>
      <xdr:colOff>0</xdr:colOff>
      <xdr:row>71</xdr:row>
      <xdr:rowOff>190500</xdr:rowOff>
    </xdr:to>
    <xdr:sp macro="" textlink="">
      <xdr:nvSpPr>
        <xdr:cNvPr id="214" name="AutoShape 46">
          <a:extLst>
            <a:ext uri="{FF2B5EF4-FFF2-40B4-BE49-F238E27FC236}">
              <a16:creationId xmlns:a16="http://schemas.microsoft.com/office/drawing/2014/main" id="{262AEE17-8500-43AA-9572-CAF9E41CBF12}"/>
            </a:ext>
          </a:extLst>
        </xdr:cNvPr>
        <xdr:cNvSpPr>
          <a:spLocks noChangeArrowheads="1"/>
        </xdr:cNvSpPr>
      </xdr:nvSpPr>
      <xdr:spPr bwMode="auto">
        <a:xfrm>
          <a:off x="927735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70</xdr:row>
      <xdr:rowOff>57150</xdr:rowOff>
    </xdr:from>
    <xdr:to>
      <xdr:col>12</xdr:col>
      <xdr:colOff>0</xdr:colOff>
      <xdr:row>71</xdr:row>
      <xdr:rowOff>190500</xdr:rowOff>
    </xdr:to>
    <xdr:sp macro="" textlink="">
      <xdr:nvSpPr>
        <xdr:cNvPr id="215" name="AutoShape 46">
          <a:extLst>
            <a:ext uri="{FF2B5EF4-FFF2-40B4-BE49-F238E27FC236}">
              <a16:creationId xmlns:a16="http://schemas.microsoft.com/office/drawing/2014/main" id="{FEECD9F2-D818-44FB-89A1-AC5D061C3894}"/>
            </a:ext>
          </a:extLst>
        </xdr:cNvPr>
        <xdr:cNvSpPr>
          <a:spLocks noChangeArrowheads="1"/>
        </xdr:cNvSpPr>
      </xdr:nvSpPr>
      <xdr:spPr bwMode="auto">
        <a:xfrm>
          <a:off x="1129030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70</xdr:row>
      <xdr:rowOff>57150</xdr:rowOff>
    </xdr:from>
    <xdr:to>
      <xdr:col>14</xdr:col>
      <xdr:colOff>0</xdr:colOff>
      <xdr:row>71</xdr:row>
      <xdr:rowOff>190500</xdr:rowOff>
    </xdr:to>
    <xdr:sp macro="" textlink="">
      <xdr:nvSpPr>
        <xdr:cNvPr id="216" name="AutoShape 46">
          <a:extLst>
            <a:ext uri="{FF2B5EF4-FFF2-40B4-BE49-F238E27FC236}">
              <a16:creationId xmlns:a16="http://schemas.microsoft.com/office/drawing/2014/main" id="{5DD1226E-298A-42DA-B7D0-79A829CB8663}"/>
            </a:ext>
          </a:extLst>
        </xdr:cNvPr>
        <xdr:cNvSpPr>
          <a:spLocks noChangeArrowheads="1"/>
        </xdr:cNvSpPr>
      </xdr:nvSpPr>
      <xdr:spPr bwMode="auto">
        <a:xfrm>
          <a:off x="1330325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70</xdr:row>
      <xdr:rowOff>57150</xdr:rowOff>
    </xdr:from>
    <xdr:to>
      <xdr:col>16</xdr:col>
      <xdr:colOff>0</xdr:colOff>
      <xdr:row>71</xdr:row>
      <xdr:rowOff>190500</xdr:rowOff>
    </xdr:to>
    <xdr:sp macro="" textlink="">
      <xdr:nvSpPr>
        <xdr:cNvPr id="217" name="AutoShape 46">
          <a:extLst>
            <a:ext uri="{FF2B5EF4-FFF2-40B4-BE49-F238E27FC236}">
              <a16:creationId xmlns:a16="http://schemas.microsoft.com/office/drawing/2014/main" id="{16F132A4-1AEA-4F91-BCF5-20ABE13AD2A8}"/>
            </a:ext>
          </a:extLst>
        </xdr:cNvPr>
        <xdr:cNvSpPr>
          <a:spLocks noChangeArrowheads="1"/>
        </xdr:cNvSpPr>
      </xdr:nvSpPr>
      <xdr:spPr bwMode="auto">
        <a:xfrm>
          <a:off x="1531620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70</xdr:row>
      <xdr:rowOff>57150</xdr:rowOff>
    </xdr:from>
    <xdr:to>
      <xdr:col>18</xdr:col>
      <xdr:colOff>0</xdr:colOff>
      <xdr:row>71</xdr:row>
      <xdr:rowOff>190500</xdr:rowOff>
    </xdr:to>
    <xdr:sp macro="" textlink="">
      <xdr:nvSpPr>
        <xdr:cNvPr id="218" name="AutoShape 46">
          <a:extLst>
            <a:ext uri="{FF2B5EF4-FFF2-40B4-BE49-F238E27FC236}">
              <a16:creationId xmlns:a16="http://schemas.microsoft.com/office/drawing/2014/main" id="{68634288-669E-4635-AC0B-F9C2BBF1E702}"/>
            </a:ext>
          </a:extLst>
        </xdr:cNvPr>
        <xdr:cNvSpPr>
          <a:spLocks noChangeArrowheads="1"/>
        </xdr:cNvSpPr>
      </xdr:nvSpPr>
      <xdr:spPr bwMode="auto">
        <a:xfrm>
          <a:off x="17729200" y="353695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70</xdr:row>
      <xdr:rowOff>57150</xdr:rowOff>
    </xdr:from>
    <xdr:to>
      <xdr:col>20</xdr:col>
      <xdr:colOff>0</xdr:colOff>
      <xdr:row>71</xdr:row>
      <xdr:rowOff>190500</xdr:rowOff>
    </xdr:to>
    <xdr:sp macro="" textlink="">
      <xdr:nvSpPr>
        <xdr:cNvPr id="219" name="AutoShape 46">
          <a:extLst>
            <a:ext uri="{FF2B5EF4-FFF2-40B4-BE49-F238E27FC236}">
              <a16:creationId xmlns:a16="http://schemas.microsoft.com/office/drawing/2014/main" id="{4DD5EEBA-0713-430C-928E-AFDECB1A9549}"/>
            </a:ext>
          </a:extLst>
        </xdr:cNvPr>
        <xdr:cNvSpPr>
          <a:spLocks noChangeArrowheads="1"/>
        </xdr:cNvSpPr>
      </xdr:nvSpPr>
      <xdr:spPr bwMode="auto">
        <a:xfrm>
          <a:off x="19958050" y="353695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70</xdr:row>
      <xdr:rowOff>57150</xdr:rowOff>
    </xdr:from>
    <xdr:to>
      <xdr:col>22</xdr:col>
      <xdr:colOff>0</xdr:colOff>
      <xdr:row>71</xdr:row>
      <xdr:rowOff>190500</xdr:rowOff>
    </xdr:to>
    <xdr:sp macro="" textlink="">
      <xdr:nvSpPr>
        <xdr:cNvPr id="220" name="AutoShape 46">
          <a:extLst>
            <a:ext uri="{FF2B5EF4-FFF2-40B4-BE49-F238E27FC236}">
              <a16:creationId xmlns:a16="http://schemas.microsoft.com/office/drawing/2014/main" id="{3DACDD65-45BD-4857-B44C-02D797431EA5}"/>
            </a:ext>
          </a:extLst>
        </xdr:cNvPr>
        <xdr:cNvSpPr>
          <a:spLocks noChangeArrowheads="1"/>
        </xdr:cNvSpPr>
      </xdr:nvSpPr>
      <xdr:spPr bwMode="auto">
        <a:xfrm>
          <a:off x="22542500" y="353695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70</xdr:row>
      <xdr:rowOff>57150</xdr:rowOff>
    </xdr:from>
    <xdr:to>
      <xdr:col>24</xdr:col>
      <xdr:colOff>0</xdr:colOff>
      <xdr:row>71</xdr:row>
      <xdr:rowOff>190500</xdr:rowOff>
    </xdr:to>
    <xdr:sp macro="" textlink="">
      <xdr:nvSpPr>
        <xdr:cNvPr id="221" name="AutoShape 46">
          <a:extLst>
            <a:ext uri="{FF2B5EF4-FFF2-40B4-BE49-F238E27FC236}">
              <a16:creationId xmlns:a16="http://schemas.microsoft.com/office/drawing/2014/main" id="{B5E29C50-FB1C-4354-8AAC-04A822113236}"/>
            </a:ext>
          </a:extLst>
        </xdr:cNvPr>
        <xdr:cNvSpPr>
          <a:spLocks noChangeArrowheads="1"/>
        </xdr:cNvSpPr>
      </xdr:nvSpPr>
      <xdr:spPr bwMode="auto">
        <a:xfrm>
          <a:off x="25488900" y="353695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70</xdr:row>
      <xdr:rowOff>57150</xdr:rowOff>
    </xdr:from>
    <xdr:to>
      <xdr:col>26</xdr:col>
      <xdr:colOff>0</xdr:colOff>
      <xdr:row>71</xdr:row>
      <xdr:rowOff>190500</xdr:rowOff>
    </xdr:to>
    <xdr:sp macro="" textlink="">
      <xdr:nvSpPr>
        <xdr:cNvPr id="222" name="AutoShape 46">
          <a:extLst>
            <a:ext uri="{FF2B5EF4-FFF2-40B4-BE49-F238E27FC236}">
              <a16:creationId xmlns:a16="http://schemas.microsoft.com/office/drawing/2014/main" id="{0D04C629-CCED-4C1A-887A-E3F6D2608246}"/>
            </a:ext>
          </a:extLst>
        </xdr:cNvPr>
        <xdr:cNvSpPr>
          <a:spLocks noChangeArrowheads="1"/>
        </xdr:cNvSpPr>
      </xdr:nvSpPr>
      <xdr:spPr bwMode="auto">
        <a:xfrm>
          <a:off x="27628850" y="353695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70</xdr:row>
      <xdr:rowOff>57150</xdr:rowOff>
    </xdr:from>
    <xdr:to>
      <xdr:col>28</xdr:col>
      <xdr:colOff>0</xdr:colOff>
      <xdr:row>71</xdr:row>
      <xdr:rowOff>190500</xdr:rowOff>
    </xdr:to>
    <xdr:sp macro="" textlink="">
      <xdr:nvSpPr>
        <xdr:cNvPr id="223" name="AutoShape 46">
          <a:extLst>
            <a:ext uri="{FF2B5EF4-FFF2-40B4-BE49-F238E27FC236}">
              <a16:creationId xmlns:a16="http://schemas.microsoft.com/office/drawing/2014/main" id="{DF5D5E69-8D37-467B-8EC9-BB9C7438ADF5}"/>
            </a:ext>
          </a:extLst>
        </xdr:cNvPr>
        <xdr:cNvSpPr>
          <a:spLocks noChangeArrowheads="1"/>
        </xdr:cNvSpPr>
      </xdr:nvSpPr>
      <xdr:spPr bwMode="auto">
        <a:xfrm>
          <a:off x="29641800" y="353695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70</xdr:row>
      <xdr:rowOff>57150</xdr:rowOff>
    </xdr:from>
    <xdr:to>
      <xdr:col>18</xdr:col>
      <xdr:colOff>0</xdr:colOff>
      <xdr:row>71</xdr:row>
      <xdr:rowOff>190500</xdr:rowOff>
    </xdr:to>
    <xdr:sp macro="" textlink="">
      <xdr:nvSpPr>
        <xdr:cNvPr id="224" name="AutoShape 46">
          <a:extLst>
            <a:ext uri="{FF2B5EF4-FFF2-40B4-BE49-F238E27FC236}">
              <a16:creationId xmlns:a16="http://schemas.microsoft.com/office/drawing/2014/main" id="{73E8BFDE-032A-446E-A739-1D514D59CF59}"/>
            </a:ext>
          </a:extLst>
        </xdr:cNvPr>
        <xdr:cNvSpPr>
          <a:spLocks noChangeArrowheads="1"/>
        </xdr:cNvSpPr>
      </xdr:nvSpPr>
      <xdr:spPr bwMode="auto">
        <a:xfrm>
          <a:off x="1772920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70</xdr:row>
      <xdr:rowOff>57150</xdr:rowOff>
    </xdr:from>
    <xdr:to>
      <xdr:col>20</xdr:col>
      <xdr:colOff>0</xdr:colOff>
      <xdr:row>71</xdr:row>
      <xdr:rowOff>190500</xdr:rowOff>
    </xdr:to>
    <xdr:sp macro="" textlink="">
      <xdr:nvSpPr>
        <xdr:cNvPr id="225" name="AutoShape 46">
          <a:extLst>
            <a:ext uri="{FF2B5EF4-FFF2-40B4-BE49-F238E27FC236}">
              <a16:creationId xmlns:a16="http://schemas.microsoft.com/office/drawing/2014/main" id="{EDFE53C9-2F74-4540-B3C9-85C6733B9DAD}"/>
            </a:ext>
          </a:extLst>
        </xdr:cNvPr>
        <xdr:cNvSpPr>
          <a:spLocks noChangeArrowheads="1"/>
        </xdr:cNvSpPr>
      </xdr:nvSpPr>
      <xdr:spPr bwMode="auto">
        <a:xfrm>
          <a:off x="1995805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70</xdr:row>
      <xdr:rowOff>57150</xdr:rowOff>
    </xdr:from>
    <xdr:to>
      <xdr:col>22</xdr:col>
      <xdr:colOff>0</xdr:colOff>
      <xdr:row>71</xdr:row>
      <xdr:rowOff>190500</xdr:rowOff>
    </xdr:to>
    <xdr:sp macro="" textlink="">
      <xdr:nvSpPr>
        <xdr:cNvPr id="226" name="AutoShape 46">
          <a:extLst>
            <a:ext uri="{FF2B5EF4-FFF2-40B4-BE49-F238E27FC236}">
              <a16:creationId xmlns:a16="http://schemas.microsoft.com/office/drawing/2014/main" id="{175D2B84-9351-4199-9419-D69241A6BBB7}"/>
            </a:ext>
          </a:extLst>
        </xdr:cNvPr>
        <xdr:cNvSpPr>
          <a:spLocks noChangeArrowheads="1"/>
        </xdr:cNvSpPr>
      </xdr:nvSpPr>
      <xdr:spPr bwMode="auto">
        <a:xfrm>
          <a:off x="22542500" y="35369500"/>
          <a:ext cx="1612900" cy="5588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70</xdr:row>
      <xdr:rowOff>57150</xdr:rowOff>
    </xdr:from>
    <xdr:to>
      <xdr:col>24</xdr:col>
      <xdr:colOff>0</xdr:colOff>
      <xdr:row>71</xdr:row>
      <xdr:rowOff>190500</xdr:rowOff>
    </xdr:to>
    <xdr:sp macro="" textlink="">
      <xdr:nvSpPr>
        <xdr:cNvPr id="227" name="AutoShape 46">
          <a:extLst>
            <a:ext uri="{FF2B5EF4-FFF2-40B4-BE49-F238E27FC236}">
              <a16:creationId xmlns:a16="http://schemas.microsoft.com/office/drawing/2014/main" id="{62B25139-D87C-4BA3-992D-B8784A197AD2}"/>
            </a:ext>
          </a:extLst>
        </xdr:cNvPr>
        <xdr:cNvSpPr>
          <a:spLocks noChangeArrowheads="1"/>
        </xdr:cNvSpPr>
      </xdr:nvSpPr>
      <xdr:spPr bwMode="auto">
        <a:xfrm>
          <a:off x="2548890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70</xdr:row>
      <xdr:rowOff>57150</xdr:rowOff>
    </xdr:from>
    <xdr:to>
      <xdr:col>26</xdr:col>
      <xdr:colOff>0</xdr:colOff>
      <xdr:row>71</xdr:row>
      <xdr:rowOff>190500</xdr:rowOff>
    </xdr:to>
    <xdr:sp macro="" textlink="">
      <xdr:nvSpPr>
        <xdr:cNvPr id="228" name="AutoShape 46">
          <a:extLst>
            <a:ext uri="{FF2B5EF4-FFF2-40B4-BE49-F238E27FC236}">
              <a16:creationId xmlns:a16="http://schemas.microsoft.com/office/drawing/2014/main" id="{E9E6D47F-5C8E-49FB-8BE2-276CA3C3D4C9}"/>
            </a:ext>
          </a:extLst>
        </xdr:cNvPr>
        <xdr:cNvSpPr>
          <a:spLocks noChangeArrowheads="1"/>
        </xdr:cNvSpPr>
      </xdr:nvSpPr>
      <xdr:spPr bwMode="auto">
        <a:xfrm>
          <a:off x="2762885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70</xdr:row>
      <xdr:rowOff>57150</xdr:rowOff>
    </xdr:from>
    <xdr:to>
      <xdr:col>28</xdr:col>
      <xdr:colOff>0</xdr:colOff>
      <xdr:row>71</xdr:row>
      <xdr:rowOff>190500</xdr:rowOff>
    </xdr:to>
    <xdr:sp macro="" textlink="">
      <xdr:nvSpPr>
        <xdr:cNvPr id="229" name="AutoShape 46">
          <a:extLst>
            <a:ext uri="{FF2B5EF4-FFF2-40B4-BE49-F238E27FC236}">
              <a16:creationId xmlns:a16="http://schemas.microsoft.com/office/drawing/2014/main" id="{FBD71838-35E8-4C47-BA83-7AB7FCB70D1E}"/>
            </a:ext>
          </a:extLst>
        </xdr:cNvPr>
        <xdr:cNvSpPr>
          <a:spLocks noChangeArrowheads="1"/>
        </xdr:cNvSpPr>
      </xdr:nvSpPr>
      <xdr:spPr bwMode="auto">
        <a:xfrm>
          <a:off x="2964180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70</xdr:row>
      <xdr:rowOff>57150</xdr:rowOff>
    </xdr:from>
    <xdr:to>
      <xdr:col>16</xdr:col>
      <xdr:colOff>0</xdr:colOff>
      <xdr:row>71</xdr:row>
      <xdr:rowOff>190500</xdr:rowOff>
    </xdr:to>
    <xdr:sp macro="" textlink="">
      <xdr:nvSpPr>
        <xdr:cNvPr id="230" name="AutoShape 46">
          <a:extLst>
            <a:ext uri="{FF2B5EF4-FFF2-40B4-BE49-F238E27FC236}">
              <a16:creationId xmlns:a16="http://schemas.microsoft.com/office/drawing/2014/main" id="{A18519D7-020E-4F68-AED5-812830AD2AD5}"/>
            </a:ext>
          </a:extLst>
        </xdr:cNvPr>
        <xdr:cNvSpPr>
          <a:spLocks noChangeArrowheads="1"/>
        </xdr:cNvSpPr>
      </xdr:nvSpPr>
      <xdr:spPr bwMode="auto">
        <a:xfrm>
          <a:off x="1531620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70</xdr:row>
      <xdr:rowOff>57150</xdr:rowOff>
    </xdr:from>
    <xdr:to>
      <xdr:col>18</xdr:col>
      <xdr:colOff>0</xdr:colOff>
      <xdr:row>71</xdr:row>
      <xdr:rowOff>190500</xdr:rowOff>
    </xdr:to>
    <xdr:sp macro="" textlink="">
      <xdr:nvSpPr>
        <xdr:cNvPr id="231" name="AutoShape 46">
          <a:extLst>
            <a:ext uri="{FF2B5EF4-FFF2-40B4-BE49-F238E27FC236}">
              <a16:creationId xmlns:a16="http://schemas.microsoft.com/office/drawing/2014/main" id="{C44C723B-0BB1-43FF-9E28-DC857606EC97}"/>
            </a:ext>
          </a:extLst>
        </xdr:cNvPr>
        <xdr:cNvSpPr>
          <a:spLocks noChangeArrowheads="1"/>
        </xdr:cNvSpPr>
      </xdr:nvSpPr>
      <xdr:spPr bwMode="auto">
        <a:xfrm>
          <a:off x="1772920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70</xdr:row>
      <xdr:rowOff>57150</xdr:rowOff>
    </xdr:from>
    <xdr:to>
      <xdr:col>20</xdr:col>
      <xdr:colOff>0</xdr:colOff>
      <xdr:row>71</xdr:row>
      <xdr:rowOff>190500</xdr:rowOff>
    </xdr:to>
    <xdr:sp macro="" textlink="">
      <xdr:nvSpPr>
        <xdr:cNvPr id="232" name="AutoShape 46">
          <a:extLst>
            <a:ext uri="{FF2B5EF4-FFF2-40B4-BE49-F238E27FC236}">
              <a16:creationId xmlns:a16="http://schemas.microsoft.com/office/drawing/2014/main" id="{49D191C5-17FB-4F5D-B179-EF92B062CCE6}"/>
            </a:ext>
          </a:extLst>
        </xdr:cNvPr>
        <xdr:cNvSpPr>
          <a:spLocks noChangeArrowheads="1"/>
        </xdr:cNvSpPr>
      </xdr:nvSpPr>
      <xdr:spPr bwMode="auto">
        <a:xfrm>
          <a:off x="1995805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70</xdr:row>
      <xdr:rowOff>57150</xdr:rowOff>
    </xdr:from>
    <xdr:to>
      <xdr:col>22</xdr:col>
      <xdr:colOff>0</xdr:colOff>
      <xdr:row>71</xdr:row>
      <xdr:rowOff>190500</xdr:rowOff>
    </xdr:to>
    <xdr:sp macro="" textlink="">
      <xdr:nvSpPr>
        <xdr:cNvPr id="233" name="AutoShape 46">
          <a:extLst>
            <a:ext uri="{FF2B5EF4-FFF2-40B4-BE49-F238E27FC236}">
              <a16:creationId xmlns:a16="http://schemas.microsoft.com/office/drawing/2014/main" id="{BBFA118D-D03F-4C83-BEDA-4C8BD561C0A0}"/>
            </a:ext>
          </a:extLst>
        </xdr:cNvPr>
        <xdr:cNvSpPr>
          <a:spLocks noChangeArrowheads="1"/>
        </xdr:cNvSpPr>
      </xdr:nvSpPr>
      <xdr:spPr bwMode="auto">
        <a:xfrm>
          <a:off x="22542500" y="35369500"/>
          <a:ext cx="1612900" cy="5588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70</xdr:row>
      <xdr:rowOff>57150</xdr:rowOff>
    </xdr:from>
    <xdr:to>
      <xdr:col>24</xdr:col>
      <xdr:colOff>0</xdr:colOff>
      <xdr:row>71</xdr:row>
      <xdr:rowOff>190500</xdr:rowOff>
    </xdr:to>
    <xdr:sp macro="" textlink="">
      <xdr:nvSpPr>
        <xdr:cNvPr id="234" name="AutoShape 46">
          <a:extLst>
            <a:ext uri="{FF2B5EF4-FFF2-40B4-BE49-F238E27FC236}">
              <a16:creationId xmlns:a16="http://schemas.microsoft.com/office/drawing/2014/main" id="{E178ADCB-70E0-4AB4-B0E1-8FE6528695F1}"/>
            </a:ext>
          </a:extLst>
        </xdr:cNvPr>
        <xdr:cNvSpPr>
          <a:spLocks noChangeArrowheads="1"/>
        </xdr:cNvSpPr>
      </xdr:nvSpPr>
      <xdr:spPr bwMode="auto">
        <a:xfrm>
          <a:off x="2548890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70</xdr:row>
      <xdr:rowOff>57150</xdr:rowOff>
    </xdr:from>
    <xdr:to>
      <xdr:col>26</xdr:col>
      <xdr:colOff>0</xdr:colOff>
      <xdr:row>71</xdr:row>
      <xdr:rowOff>190500</xdr:rowOff>
    </xdr:to>
    <xdr:sp macro="" textlink="">
      <xdr:nvSpPr>
        <xdr:cNvPr id="235" name="AutoShape 46">
          <a:extLst>
            <a:ext uri="{FF2B5EF4-FFF2-40B4-BE49-F238E27FC236}">
              <a16:creationId xmlns:a16="http://schemas.microsoft.com/office/drawing/2014/main" id="{1ACCB2BD-E4D7-42D8-AA80-14B689CC47C2}"/>
            </a:ext>
          </a:extLst>
        </xdr:cNvPr>
        <xdr:cNvSpPr>
          <a:spLocks noChangeArrowheads="1"/>
        </xdr:cNvSpPr>
      </xdr:nvSpPr>
      <xdr:spPr bwMode="auto">
        <a:xfrm>
          <a:off x="2762885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70</xdr:row>
      <xdr:rowOff>57150</xdr:rowOff>
    </xdr:from>
    <xdr:to>
      <xdr:col>28</xdr:col>
      <xdr:colOff>0</xdr:colOff>
      <xdr:row>71</xdr:row>
      <xdr:rowOff>190500</xdr:rowOff>
    </xdr:to>
    <xdr:sp macro="" textlink="">
      <xdr:nvSpPr>
        <xdr:cNvPr id="236" name="AutoShape 46">
          <a:extLst>
            <a:ext uri="{FF2B5EF4-FFF2-40B4-BE49-F238E27FC236}">
              <a16:creationId xmlns:a16="http://schemas.microsoft.com/office/drawing/2014/main" id="{2AFFB5AE-EE83-40EE-9CE2-849B861F0B13}"/>
            </a:ext>
          </a:extLst>
        </xdr:cNvPr>
        <xdr:cNvSpPr>
          <a:spLocks noChangeArrowheads="1"/>
        </xdr:cNvSpPr>
      </xdr:nvSpPr>
      <xdr:spPr bwMode="auto">
        <a:xfrm>
          <a:off x="2964180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79</xdr:row>
      <xdr:rowOff>57150</xdr:rowOff>
    </xdr:from>
    <xdr:to>
      <xdr:col>2</xdr:col>
      <xdr:colOff>0</xdr:colOff>
      <xdr:row>80</xdr:row>
      <xdr:rowOff>190500</xdr:rowOff>
    </xdr:to>
    <xdr:sp macro="" textlink="">
      <xdr:nvSpPr>
        <xdr:cNvPr id="237" name="AutoShape 46">
          <a:extLst>
            <a:ext uri="{FF2B5EF4-FFF2-40B4-BE49-F238E27FC236}">
              <a16:creationId xmlns:a16="http://schemas.microsoft.com/office/drawing/2014/main" id="{76FCBCD2-BAC2-4F6C-AD20-E86AC889EBC5}"/>
            </a:ext>
          </a:extLst>
        </xdr:cNvPr>
        <xdr:cNvSpPr>
          <a:spLocks noChangeArrowheads="1"/>
        </xdr:cNvSpPr>
      </xdr:nvSpPr>
      <xdr:spPr bwMode="auto">
        <a:xfrm>
          <a:off x="78105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79</xdr:row>
      <xdr:rowOff>57150</xdr:rowOff>
    </xdr:from>
    <xdr:to>
      <xdr:col>4</xdr:col>
      <xdr:colOff>0</xdr:colOff>
      <xdr:row>80</xdr:row>
      <xdr:rowOff>190500</xdr:rowOff>
    </xdr:to>
    <xdr:sp macro="" textlink="">
      <xdr:nvSpPr>
        <xdr:cNvPr id="238" name="AutoShape 46">
          <a:extLst>
            <a:ext uri="{FF2B5EF4-FFF2-40B4-BE49-F238E27FC236}">
              <a16:creationId xmlns:a16="http://schemas.microsoft.com/office/drawing/2014/main" id="{5BD1EA1E-0F2B-48B8-86E8-5FFDE8C3D659}"/>
            </a:ext>
          </a:extLst>
        </xdr:cNvPr>
        <xdr:cNvSpPr>
          <a:spLocks noChangeArrowheads="1"/>
        </xdr:cNvSpPr>
      </xdr:nvSpPr>
      <xdr:spPr bwMode="auto">
        <a:xfrm>
          <a:off x="279400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79</xdr:row>
      <xdr:rowOff>57150</xdr:rowOff>
    </xdr:from>
    <xdr:to>
      <xdr:col>8</xdr:col>
      <xdr:colOff>0</xdr:colOff>
      <xdr:row>80</xdr:row>
      <xdr:rowOff>190500</xdr:rowOff>
    </xdr:to>
    <xdr:sp macro="" textlink="">
      <xdr:nvSpPr>
        <xdr:cNvPr id="239" name="AutoShape 46">
          <a:extLst>
            <a:ext uri="{FF2B5EF4-FFF2-40B4-BE49-F238E27FC236}">
              <a16:creationId xmlns:a16="http://schemas.microsoft.com/office/drawing/2014/main" id="{4AFA9F23-222F-4186-BE09-E5E927BA52C3}"/>
            </a:ext>
          </a:extLst>
        </xdr:cNvPr>
        <xdr:cNvSpPr>
          <a:spLocks noChangeArrowheads="1"/>
        </xdr:cNvSpPr>
      </xdr:nvSpPr>
      <xdr:spPr bwMode="auto">
        <a:xfrm>
          <a:off x="694690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79</xdr:row>
      <xdr:rowOff>57150</xdr:rowOff>
    </xdr:from>
    <xdr:to>
      <xdr:col>12</xdr:col>
      <xdr:colOff>0</xdr:colOff>
      <xdr:row>80</xdr:row>
      <xdr:rowOff>190500</xdr:rowOff>
    </xdr:to>
    <xdr:sp macro="" textlink="">
      <xdr:nvSpPr>
        <xdr:cNvPr id="240" name="AutoShape 46">
          <a:extLst>
            <a:ext uri="{FF2B5EF4-FFF2-40B4-BE49-F238E27FC236}">
              <a16:creationId xmlns:a16="http://schemas.microsoft.com/office/drawing/2014/main" id="{FBEA0730-96EC-4463-9F57-1F4811BECC58}"/>
            </a:ext>
          </a:extLst>
        </xdr:cNvPr>
        <xdr:cNvSpPr>
          <a:spLocks noChangeArrowheads="1"/>
        </xdr:cNvSpPr>
      </xdr:nvSpPr>
      <xdr:spPr bwMode="auto">
        <a:xfrm>
          <a:off x="1129030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79</xdr:row>
      <xdr:rowOff>57150</xdr:rowOff>
    </xdr:from>
    <xdr:to>
      <xdr:col>14</xdr:col>
      <xdr:colOff>0</xdr:colOff>
      <xdr:row>80</xdr:row>
      <xdr:rowOff>190500</xdr:rowOff>
    </xdr:to>
    <xdr:sp macro="" textlink="">
      <xdr:nvSpPr>
        <xdr:cNvPr id="241" name="AutoShape 46">
          <a:extLst>
            <a:ext uri="{FF2B5EF4-FFF2-40B4-BE49-F238E27FC236}">
              <a16:creationId xmlns:a16="http://schemas.microsoft.com/office/drawing/2014/main" id="{CF70EACB-CDE0-4889-810E-AEA9B8FA45CC}"/>
            </a:ext>
          </a:extLst>
        </xdr:cNvPr>
        <xdr:cNvSpPr>
          <a:spLocks noChangeArrowheads="1"/>
        </xdr:cNvSpPr>
      </xdr:nvSpPr>
      <xdr:spPr bwMode="auto">
        <a:xfrm>
          <a:off x="1330325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79</xdr:row>
      <xdr:rowOff>57150</xdr:rowOff>
    </xdr:from>
    <xdr:to>
      <xdr:col>16</xdr:col>
      <xdr:colOff>0</xdr:colOff>
      <xdr:row>80</xdr:row>
      <xdr:rowOff>190500</xdr:rowOff>
    </xdr:to>
    <xdr:sp macro="" textlink="">
      <xdr:nvSpPr>
        <xdr:cNvPr id="242" name="AutoShape 46">
          <a:extLst>
            <a:ext uri="{FF2B5EF4-FFF2-40B4-BE49-F238E27FC236}">
              <a16:creationId xmlns:a16="http://schemas.microsoft.com/office/drawing/2014/main" id="{EC3AB954-8DF6-49C3-A10D-EC9DF30834A3}"/>
            </a:ext>
          </a:extLst>
        </xdr:cNvPr>
        <xdr:cNvSpPr>
          <a:spLocks noChangeArrowheads="1"/>
        </xdr:cNvSpPr>
      </xdr:nvSpPr>
      <xdr:spPr bwMode="auto">
        <a:xfrm>
          <a:off x="1531620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79</xdr:row>
      <xdr:rowOff>57150</xdr:rowOff>
    </xdr:from>
    <xdr:to>
      <xdr:col>18</xdr:col>
      <xdr:colOff>0</xdr:colOff>
      <xdr:row>80</xdr:row>
      <xdr:rowOff>190500</xdr:rowOff>
    </xdr:to>
    <xdr:sp macro="" textlink="">
      <xdr:nvSpPr>
        <xdr:cNvPr id="243" name="AutoShape 46">
          <a:extLst>
            <a:ext uri="{FF2B5EF4-FFF2-40B4-BE49-F238E27FC236}">
              <a16:creationId xmlns:a16="http://schemas.microsoft.com/office/drawing/2014/main" id="{32B5D961-383D-4D4F-A167-89BED8D5C589}"/>
            </a:ext>
          </a:extLst>
        </xdr:cNvPr>
        <xdr:cNvSpPr>
          <a:spLocks noChangeArrowheads="1"/>
        </xdr:cNvSpPr>
      </xdr:nvSpPr>
      <xdr:spPr bwMode="auto">
        <a:xfrm>
          <a:off x="17729200" y="398462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79</xdr:row>
      <xdr:rowOff>57150</xdr:rowOff>
    </xdr:from>
    <xdr:to>
      <xdr:col>20</xdr:col>
      <xdr:colOff>0</xdr:colOff>
      <xdr:row>80</xdr:row>
      <xdr:rowOff>190500</xdr:rowOff>
    </xdr:to>
    <xdr:sp macro="" textlink="">
      <xdr:nvSpPr>
        <xdr:cNvPr id="244" name="AutoShape 46">
          <a:extLst>
            <a:ext uri="{FF2B5EF4-FFF2-40B4-BE49-F238E27FC236}">
              <a16:creationId xmlns:a16="http://schemas.microsoft.com/office/drawing/2014/main" id="{C70A2329-8BC4-4286-8A8B-E13D524979DB}"/>
            </a:ext>
          </a:extLst>
        </xdr:cNvPr>
        <xdr:cNvSpPr>
          <a:spLocks noChangeArrowheads="1"/>
        </xdr:cNvSpPr>
      </xdr:nvSpPr>
      <xdr:spPr bwMode="auto">
        <a:xfrm>
          <a:off x="19958050" y="398462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79</xdr:row>
      <xdr:rowOff>57150</xdr:rowOff>
    </xdr:from>
    <xdr:to>
      <xdr:col>22</xdr:col>
      <xdr:colOff>0</xdr:colOff>
      <xdr:row>80</xdr:row>
      <xdr:rowOff>190500</xdr:rowOff>
    </xdr:to>
    <xdr:sp macro="" textlink="">
      <xdr:nvSpPr>
        <xdr:cNvPr id="245" name="AutoShape 46">
          <a:extLst>
            <a:ext uri="{FF2B5EF4-FFF2-40B4-BE49-F238E27FC236}">
              <a16:creationId xmlns:a16="http://schemas.microsoft.com/office/drawing/2014/main" id="{F758D8C8-3163-4483-8626-9BA1BA98CE98}"/>
            </a:ext>
          </a:extLst>
        </xdr:cNvPr>
        <xdr:cNvSpPr>
          <a:spLocks noChangeArrowheads="1"/>
        </xdr:cNvSpPr>
      </xdr:nvSpPr>
      <xdr:spPr bwMode="auto">
        <a:xfrm>
          <a:off x="22542500" y="398462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79</xdr:row>
      <xdr:rowOff>57150</xdr:rowOff>
    </xdr:from>
    <xdr:to>
      <xdr:col>24</xdr:col>
      <xdr:colOff>0</xdr:colOff>
      <xdr:row>80</xdr:row>
      <xdr:rowOff>190500</xdr:rowOff>
    </xdr:to>
    <xdr:sp macro="" textlink="">
      <xdr:nvSpPr>
        <xdr:cNvPr id="246" name="AutoShape 46">
          <a:extLst>
            <a:ext uri="{FF2B5EF4-FFF2-40B4-BE49-F238E27FC236}">
              <a16:creationId xmlns:a16="http://schemas.microsoft.com/office/drawing/2014/main" id="{266DC334-9A6B-4630-AAF0-6B029B7DB231}"/>
            </a:ext>
          </a:extLst>
        </xdr:cNvPr>
        <xdr:cNvSpPr>
          <a:spLocks noChangeArrowheads="1"/>
        </xdr:cNvSpPr>
      </xdr:nvSpPr>
      <xdr:spPr bwMode="auto">
        <a:xfrm>
          <a:off x="25488900" y="398462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79</xdr:row>
      <xdr:rowOff>57150</xdr:rowOff>
    </xdr:from>
    <xdr:to>
      <xdr:col>26</xdr:col>
      <xdr:colOff>0</xdr:colOff>
      <xdr:row>80</xdr:row>
      <xdr:rowOff>190500</xdr:rowOff>
    </xdr:to>
    <xdr:sp macro="" textlink="">
      <xdr:nvSpPr>
        <xdr:cNvPr id="247" name="AutoShape 46">
          <a:extLst>
            <a:ext uri="{FF2B5EF4-FFF2-40B4-BE49-F238E27FC236}">
              <a16:creationId xmlns:a16="http://schemas.microsoft.com/office/drawing/2014/main" id="{E12EE7B2-9F28-4B65-9915-231911D59C9E}"/>
            </a:ext>
          </a:extLst>
        </xdr:cNvPr>
        <xdr:cNvSpPr>
          <a:spLocks noChangeArrowheads="1"/>
        </xdr:cNvSpPr>
      </xdr:nvSpPr>
      <xdr:spPr bwMode="auto">
        <a:xfrm>
          <a:off x="27628850" y="398462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79</xdr:row>
      <xdr:rowOff>57150</xdr:rowOff>
    </xdr:from>
    <xdr:to>
      <xdr:col>28</xdr:col>
      <xdr:colOff>0</xdr:colOff>
      <xdr:row>80</xdr:row>
      <xdr:rowOff>190500</xdr:rowOff>
    </xdr:to>
    <xdr:sp macro="" textlink="">
      <xdr:nvSpPr>
        <xdr:cNvPr id="248" name="AutoShape 46">
          <a:extLst>
            <a:ext uri="{FF2B5EF4-FFF2-40B4-BE49-F238E27FC236}">
              <a16:creationId xmlns:a16="http://schemas.microsoft.com/office/drawing/2014/main" id="{8A70E388-B22E-460A-BE3C-BDB5E209FE23}"/>
            </a:ext>
          </a:extLst>
        </xdr:cNvPr>
        <xdr:cNvSpPr>
          <a:spLocks noChangeArrowheads="1"/>
        </xdr:cNvSpPr>
      </xdr:nvSpPr>
      <xdr:spPr bwMode="auto">
        <a:xfrm>
          <a:off x="29641800" y="398462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79</xdr:row>
      <xdr:rowOff>57150</xdr:rowOff>
    </xdr:from>
    <xdr:to>
      <xdr:col>20</xdr:col>
      <xdr:colOff>0</xdr:colOff>
      <xdr:row>80</xdr:row>
      <xdr:rowOff>190500</xdr:rowOff>
    </xdr:to>
    <xdr:sp macro="" textlink="">
      <xdr:nvSpPr>
        <xdr:cNvPr id="249" name="AutoShape 46">
          <a:extLst>
            <a:ext uri="{FF2B5EF4-FFF2-40B4-BE49-F238E27FC236}">
              <a16:creationId xmlns:a16="http://schemas.microsoft.com/office/drawing/2014/main" id="{6F6F1F82-3349-434F-A9AF-012363E55A98}"/>
            </a:ext>
          </a:extLst>
        </xdr:cNvPr>
        <xdr:cNvSpPr>
          <a:spLocks noChangeArrowheads="1"/>
        </xdr:cNvSpPr>
      </xdr:nvSpPr>
      <xdr:spPr bwMode="auto">
        <a:xfrm>
          <a:off x="19958050" y="398462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79</xdr:row>
      <xdr:rowOff>57150</xdr:rowOff>
    </xdr:from>
    <xdr:to>
      <xdr:col>22</xdr:col>
      <xdr:colOff>0</xdr:colOff>
      <xdr:row>80</xdr:row>
      <xdr:rowOff>190500</xdr:rowOff>
    </xdr:to>
    <xdr:sp macro="" textlink="">
      <xdr:nvSpPr>
        <xdr:cNvPr id="250" name="AutoShape 46">
          <a:extLst>
            <a:ext uri="{FF2B5EF4-FFF2-40B4-BE49-F238E27FC236}">
              <a16:creationId xmlns:a16="http://schemas.microsoft.com/office/drawing/2014/main" id="{CDB72AFA-8885-4FE5-8D4F-7AB41987F579}"/>
            </a:ext>
          </a:extLst>
        </xdr:cNvPr>
        <xdr:cNvSpPr>
          <a:spLocks noChangeArrowheads="1"/>
        </xdr:cNvSpPr>
      </xdr:nvSpPr>
      <xdr:spPr bwMode="auto">
        <a:xfrm>
          <a:off x="22542500" y="398462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79</xdr:row>
      <xdr:rowOff>57150</xdr:rowOff>
    </xdr:from>
    <xdr:to>
      <xdr:col>24</xdr:col>
      <xdr:colOff>0</xdr:colOff>
      <xdr:row>80</xdr:row>
      <xdr:rowOff>190500</xdr:rowOff>
    </xdr:to>
    <xdr:sp macro="" textlink="">
      <xdr:nvSpPr>
        <xdr:cNvPr id="251" name="AutoShape 46">
          <a:extLst>
            <a:ext uri="{FF2B5EF4-FFF2-40B4-BE49-F238E27FC236}">
              <a16:creationId xmlns:a16="http://schemas.microsoft.com/office/drawing/2014/main" id="{0870ED05-37CB-4D8D-84D6-6E6C2434926B}"/>
            </a:ext>
          </a:extLst>
        </xdr:cNvPr>
        <xdr:cNvSpPr>
          <a:spLocks noChangeArrowheads="1"/>
        </xdr:cNvSpPr>
      </xdr:nvSpPr>
      <xdr:spPr bwMode="auto">
        <a:xfrm>
          <a:off x="25488900" y="398462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79</xdr:row>
      <xdr:rowOff>57150</xdr:rowOff>
    </xdr:from>
    <xdr:to>
      <xdr:col>26</xdr:col>
      <xdr:colOff>0</xdr:colOff>
      <xdr:row>80</xdr:row>
      <xdr:rowOff>190500</xdr:rowOff>
    </xdr:to>
    <xdr:sp macro="" textlink="">
      <xdr:nvSpPr>
        <xdr:cNvPr id="252" name="AutoShape 46">
          <a:extLst>
            <a:ext uri="{FF2B5EF4-FFF2-40B4-BE49-F238E27FC236}">
              <a16:creationId xmlns:a16="http://schemas.microsoft.com/office/drawing/2014/main" id="{0E7B6EC3-94DA-4E36-B5F3-173078E7B0CF}"/>
            </a:ext>
          </a:extLst>
        </xdr:cNvPr>
        <xdr:cNvSpPr>
          <a:spLocks noChangeArrowheads="1"/>
        </xdr:cNvSpPr>
      </xdr:nvSpPr>
      <xdr:spPr bwMode="auto">
        <a:xfrm>
          <a:off x="27628850" y="398462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79</xdr:row>
      <xdr:rowOff>57150</xdr:rowOff>
    </xdr:from>
    <xdr:to>
      <xdr:col>28</xdr:col>
      <xdr:colOff>0</xdr:colOff>
      <xdr:row>80</xdr:row>
      <xdr:rowOff>190500</xdr:rowOff>
    </xdr:to>
    <xdr:sp macro="" textlink="">
      <xdr:nvSpPr>
        <xdr:cNvPr id="253" name="AutoShape 46">
          <a:extLst>
            <a:ext uri="{FF2B5EF4-FFF2-40B4-BE49-F238E27FC236}">
              <a16:creationId xmlns:a16="http://schemas.microsoft.com/office/drawing/2014/main" id="{A19678B6-4F73-410A-BCBA-415AB13C9A8F}"/>
            </a:ext>
          </a:extLst>
        </xdr:cNvPr>
        <xdr:cNvSpPr>
          <a:spLocks noChangeArrowheads="1"/>
        </xdr:cNvSpPr>
      </xdr:nvSpPr>
      <xdr:spPr bwMode="auto">
        <a:xfrm>
          <a:off x="29641800" y="398462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79</xdr:row>
      <xdr:rowOff>57150</xdr:rowOff>
    </xdr:from>
    <xdr:to>
      <xdr:col>18</xdr:col>
      <xdr:colOff>0</xdr:colOff>
      <xdr:row>80</xdr:row>
      <xdr:rowOff>190500</xdr:rowOff>
    </xdr:to>
    <xdr:sp macro="" textlink="">
      <xdr:nvSpPr>
        <xdr:cNvPr id="254" name="AutoShape 46">
          <a:extLst>
            <a:ext uri="{FF2B5EF4-FFF2-40B4-BE49-F238E27FC236}">
              <a16:creationId xmlns:a16="http://schemas.microsoft.com/office/drawing/2014/main" id="{72270015-2B76-4807-83B6-06066D37F872}"/>
            </a:ext>
          </a:extLst>
        </xdr:cNvPr>
        <xdr:cNvSpPr>
          <a:spLocks noChangeArrowheads="1"/>
        </xdr:cNvSpPr>
      </xdr:nvSpPr>
      <xdr:spPr bwMode="auto">
        <a:xfrm>
          <a:off x="1772920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79</xdr:row>
      <xdr:rowOff>57150</xdr:rowOff>
    </xdr:from>
    <xdr:to>
      <xdr:col>20</xdr:col>
      <xdr:colOff>0</xdr:colOff>
      <xdr:row>80</xdr:row>
      <xdr:rowOff>190500</xdr:rowOff>
    </xdr:to>
    <xdr:sp macro="" textlink="">
      <xdr:nvSpPr>
        <xdr:cNvPr id="255" name="AutoShape 46">
          <a:extLst>
            <a:ext uri="{FF2B5EF4-FFF2-40B4-BE49-F238E27FC236}">
              <a16:creationId xmlns:a16="http://schemas.microsoft.com/office/drawing/2014/main" id="{AC8C975D-A3E9-44B6-8411-26EB1218A023}"/>
            </a:ext>
          </a:extLst>
        </xdr:cNvPr>
        <xdr:cNvSpPr>
          <a:spLocks noChangeArrowheads="1"/>
        </xdr:cNvSpPr>
      </xdr:nvSpPr>
      <xdr:spPr bwMode="auto">
        <a:xfrm>
          <a:off x="1995805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79</xdr:row>
      <xdr:rowOff>57150</xdr:rowOff>
    </xdr:from>
    <xdr:to>
      <xdr:col>22</xdr:col>
      <xdr:colOff>0</xdr:colOff>
      <xdr:row>80</xdr:row>
      <xdr:rowOff>190500</xdr:rowOff>
    </xdr:to>
    <xdr:sp macro="" textlink="">
      <xdr:nvSpPr>
        <xdr:cNvPr id="256" name="AutoShape 46">
          <a:extLst>
            <a:ext uri="{FF2B5EF4-FFF2-40B4-BE49-F238E27FC236}">
              <a16:creationId xmlns:a16="http://schemas.microsoft.com/office/drawing/2014/main" id="{E80C1AE0-E37B-428D-B299-6D50BB6A5684}"/>
            </a:ext>
          </a:extLst>
        </xdr:cNvPr>
        <xdr:cNvSpPr>
          <a:spLocks noChangeArrowheads="1"/>
        </xdr:cNvSpPr>
      </xdr:nvSpPr>
      <xdr:spPr bwMode="auto">
        <a:xfrm>
          <a:off x="22542500" y="3984625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79</xdr:row>
      <xdr:rowOff>57150</xdr:rowOff>
    </xdr:from>
    <xdr:to>
      <xdr:col>24</xdr:col>
      <xdr:colOff>0</xdr:colOff>
      <xdr:row>80</xdr:row>
      <xdr:rowOff>190500</xdr:rowOff>
    </xdr:to>
    <xdr:sp macro="" textlink="">
      <xdr:nvSpPr>
        <xdr:cNvPr id="257" name="AutoShape 46">
          <a:extLst>
            <a:ext uri="{FF2B5EF4-FFF2-40B4-BE49-F238E27FC236}">
              <a16:creationId xmlns:a16="http://schemas.microsoft.com/office/drawing/2014/main" id="{DEACE599-1128-470A-999A-237498008038}"/>
            </a:ext>
          </a:extLst>
        </xdr:cNvPr>
        <xdr:cNvSpPr>
          <a:spLocks noChangeArrowheads="1"/>
        </xdr:cNvSpPr>
      </xdr:nvSpPr>
      <xdr:spPr bwMode="auto">
        <a:xfrm>
          <a:off x="2548890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79</xdr:row>
      <xdr:rowOff>57150</xdr:rowOff>
    </xdr:from>
    <xdr:to>
      <xdr:col>26</xdr:col>
      <xdr:colOff>0</xdr:colOff>
      <xdr:row>80</xdr:row>
      <xdr:rowOff>190500</xdr:rowOff>
    </xdr:to>
    <xdr:sp macro="" textlink="">
      <xdr:nvSpPr>
        <xdr:cNvPr id="258" name="AutoShape 46">
          <a:extLst>
            <a:ext uri="{FF2B5EF4-FFF2-40B4-BE49-F238E27FC236}">
              <a16:creationId xmlns:a16="http://schemas.microsoft.com/office/drawing/2014/main" id="{C3FA27A9-83D4-46C4-879A-8B71EC902A75}"/>
            </a:ext>
          </a:extLst>
        </xdr:cNvPr>
        <xdr:cNvSpPr>
          <a:spLocks noChangeArrowheads="1"/>
        </xdr:cNvSpPr>
      </xdr:nvSpPr>
      <xdr:spPr bwMode="auto">
        <a:xfrm>
          <a:off x="2762885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79</xdr:row>
      <xdr:rowOff>57150</xdr:rowOff>
    </xdr:from>
    <xdr:to>
      <xdr:col>28</xdr:col>
      <xdr:colOff>0</xdr:colOff>
      <xdr:row>80</xdr:row>
      <xdr:rowOff>190500</xdr:rowOff>
    </xdr:to>
    <xdr:sp macro="" textlink="">
      <xdr:nvSpPr>
        <xdr:cNvPr id="259" name="AutoShape 46">
          <a:extLst>
            <a:ext uri="{FF2B5EF4-FFF2-40B4-BE49-F238E27FC236}">
              <a16:creationId xmlns:a16="http://schemas.microsoft.com/office/drawing/2014/main" id="{8C711748-0EC7-402C-AD3C-B6CCA5CA4FDD}"/>
            </a:ext>
          </a:extLst>
        </xdr:cNvPr>
        <xdr:cNvSpPr>
          <a:spLocks noChangeArrowheads="1"/>
        </xdr:cNvSpPr>
      </xdr:nvSpPr>
      <xdr:spPr bwMode="auto">
        <a:xfrm>
          <a:off x="2964180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87</xdr:row>
      <xdr:rowOff>57150</xdr:rowOff>
    </xdr:from>
    <xdr:to>
      <xdr:col>2</xdr:col>
      <xdr:colOff>0</xdr:colOff>
      <xdr:row>88</xdr:row>
      <xdr:rowOff>190500</xdr:rowOff>
    </xdr:to>
    <xdr:sp macro="" textlink="">
      <xdr:nvSpPr>
        <xdr:cNvPr id="260" name="AutoShape 46">
          <a:extLst>
            <a:ext uri="{FF2B5EF4-FFF2-40B4-BE49-F238E27FC236}">
              <a16:creationId xmlns:a16="http://schemas.microsoft.com/office/drawing/2014/main" id="{B53900C7-0CFD-4715-B209-EA9F45DAFEDD}"/>
            </a:ext>
          </a:extLst>
        </xdr:cNvPr>
        <xdr:cNvSpPr>
          <a:spLocks noChangeArrowheads="1"/>
        </xdr:cNvSpPr>
      </xdr:nvSpPr>
      <xdr:spPr bwMode="auto">
        <a:xfrm>
          <a:off x="78105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87</xdr:row>
      <xdr:rowOff>57150</xdr:rowOff>
    </xdr:from>
    <xdr:to>
      <xdr:col>4</xdr:col>
      <xdr:colOff>0</xdr:colOff>
      <xdr:row>88</xdr:row>
      <xdr:rowOff>190500</xdr:rowOff>
    </xdr:to>
    <xdr:sp macro="" textlink="">
      <xdr:nvSpPr>
        <xdr:cNvPr id="261" name="AutoShape 46">
          <a:extLst>
            <a:ext uri="{FF2B5EF4-FFF2-40B4-BE49-F238E27FC236}">
              <a16:creationId xmlns:a16="http://schemas.microsoft.com/office/drawing/2014/main" id="{B1AD3D89-1260-4E80-B2AF-A664A71A0BF8}"/>
            </a:ext>
          </a:extLst>
        </xdr:cNvPr>
        <xdr:cNvSpPr>
          <a:spLocks noChangeArrowheads="1"/>
        </xdr:cNvSpPr>
      </xdr:nvSpPr>
      <xdr:spPr bwMode="auto">
        <a:xfrm>
          <a:off x="279400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87</xdr:row>
      <xdr:rowOff>57150</xdr:rowOff>
    </xdr:from>
    <xdr:to>
      <xdr:col>8</xdr:col>
      <xdr:colOff>0</xdr:colOff>
      <xdr:row>88</xdr:row>
      <xdr:rowOff>190500</xdr:rowOff>
    </xdr:to>
    <xdr:sp macro="" textlink="">
      <xdr:nvSpPr>
        <xdr:cNvPr id="262" name="AutoShape 46">
          <a:extLst>
            <a:ext uri="{FF2B5EF4-FFF2-40B4-BE49-F238E27FC236}">
              <a16:creationId xmlns:a16="http://schemas.microsoft.com/office/drawing/2014/main" id="{2AF900BC-C371-486D-BA17-ABF566802408}"/>
            </a:ext>
          </a:extLst>
        </xdr:cNvPr>
        <xdr:cNvSpPr>
          <a:spLocks noChangeArrowheads="1"/>
        </xdr:cNvSpPr>
      </xdr:nvSpPr>
      <xdr:spPr bwMode="auto">
        <a:xfrm>
          <a:off x="694690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87</xdr:row>
      <xdr:rowOff>57150</xdr:rowOff>
    </xdr:from>
    <xdr:to>
      <xdr:col>10</xdr:col>
      <xdr:colOff>0</xdr:colOff>
      <xdr:row>88</xdr:row>
      <xdr:rowOff>190500</xdr:rowOff>
    </xdr:to>
    <xdr:sp macro="" textlink="">
      <xdr:nvSpPr>
        <xdr:cNvPr id="263" name="AutoShape 46">
          <a:extLst>
            <a:ext uri="{FF2B5EF4-FFF2-40B4-BE49-F238E27FC236}">
              <a16:creationId xmlns:a16="http://schemas.microsoft.com/office/drawing/2014/main" id="{126E307E-D23F-4933-A156-DBA6BDDB74C6}"/>
            </a:ext>
          </a:extLst>
        </xdr:cNvPr>
        <xdr:cNvSpPr>
          <a:spLocks noChangeArrowheads="1"/>
        </xdr:cNvSpPr>
      </xdr:nvSpPr>
      <xdr:spPr bwMode="auto">
        <a:xfrm>
          <a:off x="927735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87</xdr:row>
      <xdr:rowOff>57150</xdr:rowOff>
    </xdr:from>
    <xdr:to>
      <xdr:col>12</xdr:col>
      <xdr:colOff>0</xdr:colOff>
      <xdr:row>88</xdr:row>
      <xdr:rowOff>190500</xdr:rowOff>
    </xdr:to>
    <xdr:sp macro="" textlink="">
      <xdr:nvSpPr>
        <xdr:cNvPr id="264" name="AutoShape 46">
          <a:extLst>
            <a:ext uri="{FF2B5EF4-FFF2-40B4-BE49-F238E27FC236}">
              <a16:creationId xmlns:a16="http://schemas.microsoft.com/office/drawing/2014/main" id="{0B5B514A-F143-42BD-8A01-F677C0D3441A}"/>
            </a:ext>
          </a:extLst>
        </xdr:cNvPr>
        <xdr:cNvSpPr>
          <a:spLocks noChangeArrowheads="1"/>
        </xdr:cNvSpPr>
      </xdr:nvSpPr>
      <xdr:spPr bwMode="auto">
        <a:xfrm>
          <a:off x="1129030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87</xdr:row>
      <xdr:rowOff>57150</xdr:rowOff>
    </xdr:from>
    <xdr:to>
      <xdr:col>14</xdr:col>
      <xdr:colOff>0</xdr:colOff>
      <xdr:row>88</xdr:row>
      <xdr:rowOff>190500</xdr:rowOff>
    </xdr:to>
    <xdr:sp macro="" textlink="">
      <xdr:nvSpPr>
        <xdr:cNvPr id="265" name="AutoShape 46">
          <a:extLst>
            <a:ext uri="{FF2B5EF4-FFF2-40B4-BE49-F238E27FC236}">
              <a16:creationId xmlns:a16="http://schemas.microsoft.com/office/drawing/2014/main" id="{CD6A9DF1-A260-4D02-8D2D-BA9E1131F9E2}"/>
            </a:ext>
          </a:extLst>
        </xdr:cNvPr>
        <xdr:cNvSpPr>
          <a:spLocks noChangeArrowheads="1"/>
        </xdr:cNvSpPr>
      </xdr:nvSpPr>
      <xdr:spPr bwMode="auto">
        <a:xfrm>
          <a:off x="1330325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87</xdr:row>
      <xdr:rowOff>57150</xdr:rowOff>
    </xdr:from>
    <xdr:to>
      <xdr:col>16</xdr:col>
      <xdr:colOff>0</xdr:colOff>
      <xdr:row>88</xdr:row>
      <xdr:rowOff>190500</xdr:rowOff>
    </xdr:to>
    <xdr:sp macro="" textlink="">
      <xdr:nvSpPr>
        <xdr:cNvPr id="266" name="AutoShape 46">
          <a:extLst>
            <a:ext uri="{FF2B5EF4-FFF2-40B4-BE49-F238E27FC236}">
              <a16:creationId xmlns:a16="http://schemas.microsoft.com/office/drawing/2014/main" id="{3BEADAE1-91E0-4CFF-9B2A-B6ADA534ED21}"/>
            </a:ext>
          </a:extLst>
        </xdr:cNvPr>
        <xdr:cNvSpPr>
          <a:spLocks noChangeArrowheads="1"/>
        </xdr:cNvSpPr>
      </xdr:nvSpPr>
      <xdr:spPr bwMode="auto">
        <a:xfrm>
          <a:off x="1531620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87</xdr:row>
      <xdr:rowOff>57150</xdr:rowOff>
    </xdr:from>
    <xdr:to>
      <xdr:col>18</xdr:col>
      <xdr:colOff>0</xdr:colOff>
      <xdr:row>88</xdr:row>
      <xdr:rowOff>190500</xdr:rowOff>
    </xdr:to>
    <xdr:sp macro="" textlink="">
      <xdr:nvSpPr>
        <xdr:cNvPr id="267" name="AutoShape 46">
          <a:extLst>
            <a:ext uri="{FF2B5EF4-FFF2-40B4-BE49-F238E27FC236}">
              <a16:creationId xmlns:a16="http://schemas.microsoft.com/office/drawing/2014/main" id="{F1F415B8-6A09-447F-88DA-077A79E01DD7}"/>
            </a:ext>
          </a:extLst>
        </xdr:cNvPr>
        <xdr:cNvSpPr>
          <a:spLocks noChangeArrowheads="1"/>
        </xdr:cNvSpPr>
      </xdr:nvSpPr>
      <xdr:spPr bwMode="auto">
        <a:xfrm>
          <a:off x="17729200" y="437515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87</xdr:row>
      <xdr:rowOff>57150</xdr:rowOff>
    </xdr:from>
    <xdr:to>
      <xdr:col>20</xdr:col>
      <xdr:colOff>0</xdr:colOff>
      <xdr:row>88</xdr:row>
      <xdr:rowOff>190500</xdr:rowOff>
    </xdr:to>
    <xdr:sp macro="" textlink="">
      <xdr:nvSpPr>
        <xdr:cNvPr id="268" name="AutoShape 46">
          <a:extLst>
            <a:ext uri="{FF2B5EF4-FFF2-40B4-BE49-F238E27FC236}">
              <a16:creationId xmlns:a16="http://schemas.microsoft.com/office/drawing/2014/main" id="{330E8868-E0D6-49FE-8354-D3ECD47FE222}"/>
            </a:ext>
          </a:extLst>
        </xdr:cNvPr>
        <xdr:cNvSpPr>
          <a:spLocks noChangeArrowheads="1"/>
        </xdr:cNvSpPr>
      </xdr:nvSpPr>
      <xdr:spPr bwMode="auto">
        <a:xfrm>
          <a:off x="19958050" y="437515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87</xdr:row>
      <xdr:rowOff>57150</xdr:rowOff>
    </xdr:from>
    <xdr:to>
      <xdr:col>22</xdr:col>
      <xdr:colOff>0</xdr:colOff>
      <xdr:row>88</xdr:row>
      <xdr:rowOff>190500</xdr:rowOff>
    </xdr:to>
    <xdr:sp macro="" textlink="">
      <xdr:nvSpPr>
        <xdr:cNvPr id="269" name="AutoShape 46">
          <a:extLst>
            <a:ext uri="{FF2B5EF4-FFF2-40B4-BE49-F238E27FC236}">
              <a16:creationId xmlns:a16="http://schemas.microsoft.com/office/drawing/2014/main" id="{9C8EAA36-2C3D-4A44-BF76-A863E788DE51}"/>
            </a:ext>
          </a:extLst>
        </xdr:cNvPr>
        <xdr:cNvSpPr>
          <a:spLocks noChangeArrowheads="1"/>
        </xdr:cNvSpPr>
      </xdr:nvSpPr>
      <xdr:spPr bwMode="auto">
        <a:xfrm>
          <a:off x="22542500" y="437515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87</xdr:row>
      <xdr:rowOff>57150</xdr:rowOff>
    </xdr:from>
    <xdr:to>
      <xdr:col>24</xdr:col>
      <xdr:colOff>0</xdr:colOff>
      <xdr:row>88</xdr:row>
      <xdr:rowOff>190500</xdr:rowOff>
    </xdr:to>
    <xdr:sp macro="" textlink="">
      <xdr:nvSpPr>
        <xdr:cNvPr id="270" name="AutoShape 46">
          <a:extLst>
            <a:ext uri="{FF2B5EF4-FFF2-40B4-BE49-F238E27FC236}">
              <a16:creationId xmlns:a16="http://schemas.microsoft.com/office/drawing/2014/main" id="{93108B09-81B3-4D82-A0A1-43D184E31AFF}"/>
            </a:ext>
          </a:extLst>
        </xdr:cNvPr>
        <xdr:cNvSpPr>
          <a:spLocks noChangeArrowheads="1"/>
        </xdr:cNvSpPr>
      </xdr:nvSpPr>
      <xdr:spPr bwMode="auto">
        <a:xfrm>
          <a:off x="25488900" y="437515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87</xdr:row>
      <xdr:rowOff>57150</xdr:rowOff>
    </xdr:from>
    <xdr:to>
      <xdr:col>26</xdr:col>
      <xdr:colOff>0</xdr:colOff>
      <xdr:row>88</xdr:row>
      <xdr:rowOff>190500</xdr:rowOff>
    </xdr:to>
    <xdr:sp macro="" textlink="">
      <xdr:nvSpPr>
        <xdr:cNvPr id="271" name="AutoShape 46">
          <a:extLst>
            <a:ext uri="{FF2B5EF4-FFF2-40B4-BE49-F238E27FC236}">
              <a16:creationId xmlns:a16="http://schemas.microsoft.com/office/drawing/2014/main" id="{AC436B26-EADA-4EC3-A7A1-CC78C3605C78}"/>
            </a:ext>
          </a:extLst>
        </xdr:cNvPr>
        <xdr:cNvSpPr>
          <a:spLocks noChangeArrowheads="1"/>
        </xdr:cNvSpPr>
      </xdr:nvSpPr>
      <xdr:spPr bwMode="auto">
        <a:xfrm>
          <a:off x="27628850" y="437515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87</xdr:row>
      <xdr:rowOff>57150</xdr:rowOff>
    </xdr:from>
    <xdr:to>
      <xdr:col>28</xdr:col>
      <xdr:colOff>0</xdr:colOff>
      <xdr:row>88</xdr:row>
      <xdr:rowOff>190500</xdr:rowOff>
    </xdr:to>
    <xdr:sp macro="" textlink="">
      <xdr:nvSpPr>
        <xdr:cNvPr id="272" name="AutoShape 46">
          <a:extLst>
            <a:ext uri="{FF2B5EF4-FFF2-40B4-BE49-F238E27FC236}">
              <a16:creationId xmlns:a16="http://schemas.microsoft.com/office/drawing/2014/main" id="{D816A4A9-A8CB-4C0F-BFAF-9E41499F98A2}"/>
            </a:ext>
          </a:extLst>
        </xdr:cNvPr>
        <xdr:cNvSpPr>
          <a:spLocks noChangeArrowheads="1"/>
        </xdr:cNvSpPr>
      </xdr:nvSpPr>
      <xdr:spPr bwMode="auto">
        <a:xfrm>
          <a:off x="29641800" y="437515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29</xdr:col>
      <xdr:colOff>0</xdr:colOff>
      <xdr:row>87</xdr:row>
      <xdr:rowOff>57150</xdr:rowOff>
    </xdr:from>
    <xdr:to>
      <xdr:col>30</xdr:col>
      <xdr:colOff>0</xdr:colOff>
      <xdr:row>88</xdr:row>
      <xdr:rowOff>190500</xdr:rowOff>
    </xdr:to>
    <xdr:sp macro="" textlink="">
      <xdr:nvSpPr>
        <xdr:cNvPr id="273" name="AutoShape 46">
          <a:extLst>
            <a:ext uri="{FF2B5EF4-FFF2-40B4-BE49-F238E27FC236}">
              <a16:creationId xmlns:a16="http://schemas.microsoft.com/office/drawing/2014/main" id="{D2DC1C31-76FF-4E06-A54B-BD70EDAD9D42}"/>
            </a:ext>
          </a:extLst>
        </xdr:cNvPr>
        <xdr:cNvSpPr>
          <a:spLocks noChangeArrowheads="1"/>
        </xdr:cNvSpPr>
      </xdr:nvSpPr>
      <xdr:spPr bwMode="auto">
        <a:xfrm>
          <a:off x="31813500" y="43751500"/>
          <a:ext cx="10350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87</xdr:row>
      <xdr:rowOff>57150</xdr:rowOff>
    </xdr:from>
    <xdr:to>
      <xdr:col>20</xdr:col>
      <xdr:colOff>0</xdr:colOff>
      <xdr:row>88</xdr:row>
      <xdr:rowOff>190500</xdr:rowOff>
    </xdr:to>
    <xdr:sp macro="" textlink="">
      <xdr:nvSpPr>
        <xdr:cNvPr id="274" name="AutoShape 46">
          <a:extLst>
            <a:ext uri="{FF2B5EF4-FFF2-40B4-BE49-F238E27FC236}">
              <a16:creationId xmlns:a16="http://schemas.microsoft.com/office/drawing/2014/main" id="{7434EF0F-9B16-4745-8D53-80C26AAC1899}"/>
            </a:ext>
          </a:extLst>
        </xdr:cNvPr>
        <xdr:cNvSpPr>
          <a:spLocks noChangeArrowheads="1"/>
        </xdr:cNvSpPr>
      </xdr:nvSpPr>
      <xdr:spPr bwMode="auto">
        <a:xfrm>
          <a:off x="19958050" y="437515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87</xdr:row>
      <xdr:rowOff>57150</xdr:rowOff>
    </xdr:from>
    <xdr:to>
      <xdr:col>22</xdr:col>
      <xdr:colOff>0</xdr:colOff>
      <xdr:row>88</xdr:row>
      <xdr:rowOff>190500</xdr:rowOff>
    </xdr:to>
    <xdr:sp macro="" textlink="">
      <xdr:nvSpPr>
        <xdr:cNvPr id="275" name="AutoShape 46">
          <a:extLst>
            <a:ext uri="{FF2B5EF4-FFF2-40B4-BE49-F238E27FC236}">
              <a16:creationId xmlns:a16="http://schemas.microsoft.com/office/drawing/2014/main" id="{D9EFC29D-3D2F-4F32-A43B-199DEB8B2203}"/>
            </a:ext>
          </a:extLst>
        </xdr:cNvPr>
        <xdr:cNvSpPr>
          <a:spLocks noChangeArrowheads="1"/>
        </xdr:cNvSpPr>
      </xdr:nvSpPr>
      <xdr:spPr bwMode="auto">
        <a:xfrm>
          <a:off x="22542500" y="4375150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87</xdr:row>
      <xdr:rowOff>57150</xdr:rowOff>
    </xdr:from>
    <xdr:to>
      <xdr:col>24</xdr:col>
      <xdr:colOff>0</xdr:colOff>
      <xdr:row>88</xdr:row>
      <xdr:rowOff>190500</xdr:rowOff>
    </xdr:to>
    <xdr:sp macro="" textlink="">
      <xdr:nvSpPr>
        <xdr:cNvPr id="276" name="AutoShape 46">
          <a:extLst>
            <a:ext uri="{FF2B5EF4-FFF2-40B4-BE49-F238E27FC236}">
              <a16:creationId xmlns:a16="http://schemas.microsoft.com/office/drawing/2014/main" id="{DCE27297-5611-465E-833F-B42116B6DE8C}"/>
            </a:ext>
          </a:extLst>
        </xdr:cNvPr>
        <xdr:cNvSpPr>
          <a:spLocks noChangeArrowheads="1"/>
        </xdr:cNvSpPr>
      </xdr:nvSpPr>
      <xdr:spPr bwMode="auto">
        <a:xfrm>
          <a:off x="25488900" y="437515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87</xdr:row>
      <xdr:rowOff>57150</xdr:rowOff>
    </xdr:from>
    <xdr:to>
      <xdr:col>26</xdr:col>
      <xdr:colOff>0</xdr:colOff>
      <xdr:row>88</xdr:row>
      <xdr:rowOff>190500</xdr:rowOff>
    </xdr:to>
    <xdr:sp macro="" textlink="">
      <xdr:nvSpPr>
        <xdr:cNvPr id="277" name="AutoShape 46">
          <a:extLst>
            <a:ext uri="{FF2B5EF4-FFF2-40B4-BE49-F238E27FC236}">
              <a16:creationId xmlns:a16="http://schemas.microsoft.com/office/drawing/2014/main" id="{8D528A00-CAEB-4FB7-9DCD-7CA54D52F0D9}"/>
            </a:ext>
          </a:extLst>
        </xdr:cNvPr>
        <xdr:cNvSpPr>
          <a:spLocks noChangeArrowheads="1"/>
        </xdr:cNvSpPr>
      </xdr:nvSpPr>
      <xdr:spPr bwMode="auto">
        <a:xfrm>
          <a:off x="27628850" y="437515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87</xdr:row>
      <xdr:rowOff>57150</xdr:rowOff>
    </xdr:from>
    <xdr:to>
      <xdr:col>28</xdr:col>
      <xdr:colOff>0</xdr:colOff>
      <xdr:row>88</xdr:row>
      <xdr:rowOff>190500</xdr:rowOff>
    </xdr:to>
    <xdr:sp macro="" textlink="">
      <xdr:nvSpPr>
        <xdr:cNvPr id="278" name="AutoShape 46">
          <a:extLst>
            <a:ext uri="{FF2B5EF4-FFF2-40B4-BE49-F238E27FC236}">
              <a16:creationId xmlns:a16="http://schemas.microsoft.com/office/drawing/2014/main" id="{FF984EE8-AF00-4083-AD5C-1F448E009413}"/>
            </a:ext>
          </a:extLst>
        </xdr:cNvPr>
        <xdr:cNvSpPr>
          <a:spLocks noChangeArrowheads="1"/>
        </xdr:cNvSpPr>
      </xdr:nvSpPr>
      <xdr:spPr bwMode="auto">
        <a:xfrm>
          <a:off x="29641800" y="437515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29</xdr:col>
      <xdr:colOff>0</xdr:colOff>
      <xdr:row>87</xdr:row>
      <xdr:rowOff>57150</xdr:rowOff>
    </xdr:from>
    <xdr:to>
      <xdr:col>30</xdr:col>
      <xdr:colOff>0</xdr:colOff>
      <xdr:row>88</xdr:row>
      <xdr:rowOff>190500</xdr:rowOff>
    </xdr:to>
    <xdr:sp macro="" textlink="">
      <xdr:nvSpPr>
        <xdr:cNvPr id="279" name="AutoShape 46">
          <a:extLst>
            <a:ext uri="{FF2B5EF4-FFF2-40B4-BE49-F238E27FC236}">
              <a16:creationId xmlns:a16="http://schemas.microsoft.com/office/drawing/2014/main" id="{22A1DDCA-10ED-43F0-96C0-6DC821612040}"/>
            </a:ext>
          </a:extLst>
        </xdr:cNvPr>
        <xdr:cNvSpPr>
          <a:spLocks noChangeArrowheads="1"/>
        </xdr:cNvSpPr>
      </xdr:nvSpPr>
      <xdr:spPr bwMode="auto">
        <a:xfrm>
          <a:off x="31813500" y="43751500"/>
          <a:ext cx="103505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87</xdr:row>
      <xdr:rowOff>57150</xdr:rowOff>
    </xdr:from>
    <xdr:to>
      <xdr:col>18</xdr:col>
      <xdr:colOff>0</xdr:colOff>
      <xdr:row>88</xdr:row>
      <xdr:rowOff>190500</xdr:rowOff>
    </xdr:to>
    <xdr:sp macro="" textlink="">
      <xdr:nvSpPr>
        <xdr:cNvPr id="280" name="AutoShape 46">
          <a:extLst>
            <a:ext uri="{FF2B5EF4-FFF2-40B4-BE49-F238E27FC236}">
              <a16:creationId xmlns:a16="http://schemas.microsoft.com/office/drawing/2014/main" id="{9A0A5E01-2959-43B5-B1BF-6A3A6660ED8E}"/>
            </a:ext>
          </a:extLst>
        </xdr:cNvPr>
        <xdr:cNvSpPr>
          <a:spLocks noChangeArrowheads="1"/>
        </xdr:cNvSpPr>
      </xdr:nvSpPr>
      <xdr:spPr bwMode="auto">
        <a:xfrm>
          <a:off x="1772920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87</xdr:row>
      <xdr:rowOff>57150</xdr:rowOff>
    </xdr:from>
    <xdr:to>
      <xdr:col>20</xdr:col>
      <xdr:colOff>0</xdr:colOff>
      <xdr:row>88</xdr:row>
      <xdr:rowOff>190500</xdr:rowOff>
    </xdr:to>
    <xdr:sp macro="" textlink="">
      <xdr:nvSpPr>
        <xdr:cNvPr id="281" name="AutoShape 46">
          <a:extLst>
            <a:ext uri="{FF2B5EF4-FFF2-40B4-BE49-F238E27FC236}">
              <a16:creationId xmlns:a16="http://schemas.microsoft.com/office/drawing/2014/main" id="{269718A5-55AC-4513-86F7-B4BF3C578FAC}"/>
            </a:ext>
          </a:extLst>
        </xdr:cNvPr>
        <xdr:cNvSpPr>
          <a:spLocks noChangeArrowheads="1"/>
        </xdr:cNvSpPr>
      </xdr:nvSpPr>
      <xdr:spPr bwMode="auto">
        <a:xfrm>
          <a:off x="1995805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87</xdr:row>
      <xdr:rowOff>57150</xdr:rowOff>
    </xdr:from>
    <xdr:to>
      <xdr:col>22</xdr:col>
      <xdr:colOff>0</xdr:colOff>
      <xdr:row>88</xdr:row>
      <xdr:rowOff>190500</xdr:rowOff>
    </xdr:to>
    <xdr:sp macro="" textlink="">
      <xdr:nvSpPr>
        <xdr:cNvPr id="282" name="AutoShape 46">
          <a:extLst>
            <a:ext uri="{FF2B5EF4-FFF2-40B4-BE49-F238E27FC236}">
              <a16:creationId xmlns:a16="http://schemas.microsoft.com/office/drawing/2014/main" id="{A4391777-5715-4968-84FF-24B35619C30A}"/>
            </a:ext>
          </a:extLst>
        </xdr:cNvPr>
        <xdr:cNvSpPr>
          <a:spLocks noChangeArrowheads="1"/>
        </xdr:cNvSpPr>
      </xdr:nvSpPr>
      <xdr:spPr bwMode="auto">
        <a:xfrm>
          <a:off x="22542500" y="4375150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87</xdr:row>
      <xdr:rowOff>57150</xdr:rowOff>
    </xdr:from>
    <xdr:to>
      <xdr:col>24</xdr:col>
      <xdr:colOff>0</xdr:colOff>
      <xdr:row>88</xdr:row>
      <xdr:rowOff>190500</xdr:rowOff>
    </xdr:to>
    <xdr:sp macro="" textlink="">
      <xdr:nvSpPr>
        <xdr:cNvPr id="283" name="AutoShape 46">
          <a:extLst>
            <a:ext uri="{FF2B5EF4-FFF2-40B4-BE49-F238E27FC236}">
              <a16:creationId xmlns:a16="http://schemas.microsoft.com/office/drawing/2014/main" id="{974ED626-E48E-4E2D-B780-203AE0DFDE8C}"/>
            </a:ext>
          </a:extLst>
        </xdr:cNvPr>
        <xdr:cNvSpPr>
          <a:spLocks noChangeArrowheads="1"/>
        </xdr:cNvSpPr>
      </xdr:nvSpPr>
      <xdr:spPr bwMode="auto">
        <a:xfrm>
          <a:off x="2548890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87</xdr:row>
      <xdr:rowOff>57150</xdr:rowOff>
    </xdr:from>
    <xdr:to>
      <xdr:col>26</xdr:col>
      <xdr:colOff>0</xdr:colOff>
      <xdr:row>88</xdr:row>
      <xdr:rowOff>190500</xdr:rowOff>
    </xdr:to>
    <xdr:sp macro="" textlink="">
      <xdr:nvSpPr>
        <xdr:cNvPr id="284" name="AutoShape 46">
          <a:extLst>
            <a:ext uri="{FF2B5EF4-FFF2-40B4-BE49-F238E27FC236}">
              <a16:creationId xmlns:a16="http://schemas.microsoft.com/office/drawing/2014/main" id="{9665F93B-B8AE-4FF8-A0D1-475345E1EF74}"/>
            </a:ext>
          </a:extLst>
        </xdr:cNvPr>
        <xdr:cNvSpPr>
          <a:spLocks noChangeArrowheads="1"/>
        </xdr:cNvSpPr>
      </xdr:nvSpPr>
      <xdr:spPr bwMode="auto">
        <a:xfrm>
          <a:off x="2762885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87</xdr:row>
      <xdr:rowOff>57150</xdr:rowOff>
    </xdr:from>
    <xdr:to>
      <xdr:col>28</xdr:col>
      <xdr:colOff>0</xdr:colOff>
      <xdr:row>88</xdr:row>
      <xdr:rowOff>190500</xdr:rowOff>
    </xdr:to>
    <xdr:sp macro="" textlink="">
      <xdr:nvSpPr>
        <xdr:cNvPr id="285" name="AutoShape 46">
          <a:extLst>
            <a:ext uri="{FF2B5EF4-FFF2-40B4-BE49-F238E27FC236}">
              <a16:creationId xmlns:a16="http://schemas.microsoft.com/office/drawing/2014/main" id="{74D4093F-E65D-4BA3-A3CA-28FCB6D06FFE}"/>
            </a:ext>
          </a:extLst>
        </xdr:cNvPr>
        <xdr:cNvSpPr>
          <a:spLocks noChangeArrowheads="1"/>
        </xdr:cNvSpPr>
      </xdr:nvSpPr>
      <xdr:spPr bwMode="auto">
        <a:xfrm>
          <a:off x="2964180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29</xdr:col>
      <xdr:colOff>0</xdr:colOff>
      <xdr:row>87</xdr:row>
      <xdr:rowOff>57150</xdr:rowOff>
    </xdr:from>
    <xdr:to>
      <xdr:col>30</xdr:col>
      <xdr:colOff>0</xdr:colOff>
      <xdr:row>88</xdr:row>
      <xdr:rowOff>190500</xdr:rowOff>
    </xdr:to>
    <xdr:sp macro="" textlink="">
      <xdr:nvSpPr>
        <xdr:cNvPr id="286" name="AutoShape 46">
          <a:extLst>
            <a:ext uri="{FF2B5EF4-FFF2-40B4-BE49-F238E27FC236}">
              <a16:creationId xmlns:a16="http://schemas.microsoft.com/office/drawing/2014/main" id="{A0508BBE-CCE5-4743-90E2-A77BC18DBBE4}"/>
            </a:ext>
          </a:extLst>
        </xdr:cNvPr>
        <xdr:cNvSpPr>
          <a:spLocks noChangeArrowheads="1"/>
        </xdr:cNvSpPr>
      </xdr:nvSpPr>
      <xdr:spPr bwMode="auto">
        <a:xfrm>
          <a:off x="31813500" y="43751500"/>
          <a:ext cx="103505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96</xdr:row>
      <xdr:rowOff>57150</xdr:rowOff>
    </xdr:from>
    <xdr:to>
      <xdr:col>2</xdr:col>
      <xdr:colOff>0</xdr:colOff>
      <xdr:row>97</xdr:row>
      <xdr:rowOff>190500</xdr:rowOff>
    </xdr:to>
    <xdr:sp macro="" textlink="">
      <xdr:nvSpPr>
        <xdr:cNvPr id="287" name="AutoShape 46">
          <a:extLst>
            <a:ext uri="{FF2B5EF4-FFF2-40B4-BE49-F238E27FC236}">
              <a16:creationId xmlns:a16="http://schemas.microsoft.com/office/drawing/2014/main" id="{44D3952B-E224-49DB-ABE8-6E663A99A214}"/>
            </a:ext>
          </a:extLst>
        </xdr:cNvPr>
        <xdr:cNvSpPr>
          <a:spLocks noChangeArrowheads="1"/>
        </xdr:cNvSpPr>
      </xdr:nvSpPr>
      <xdr:spPr bwMode="auto">
        <a:xfrm>
          <a:off x="78105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96</xdr:row>
      <xdr:rowOff>57150</xdr:rowOff>
    </xdr:from>
    <xdr:to>
      <xdr:col>4</xdr:col>
      <xdr:colOff>0</xdr:colOff>
      <xdr:row>97</xdr:row>
      <xdr:rowOff>190500</xdr:rowOff>
    </xdr:to>
    <xdr:sp macro="" textlink="">
      <xdr:nvSpPr>
        <xdr:cNvPr id="288" name="AutoShape 46">
          <a:extLst>
            <a:ext uri="{FF2B5EF4-FFF2-40B4-BE49-F238E27FC236}">
              <a16:creationId xmlns:a16="http://schemas.microsoft.com/office/drawing/2014/main" id="{C73569A8-781E-4E21-8ECE-E3C7253B97EB}"/>
            </a:ext>
          </a:extLst>
        </xdr:cNvPr>
        <xdr:cNvSpPr>
          <a:spLocks noChangeArrowheads="1"/>
        </xdr:cNvSpPr>
      </xdr:nvSpPr>
      <xdr:spPr bwMode="auto">
        <a:xfrm>
          <a:off x="279400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96</xdr:row>
      <xdr:rowOff>57150</xdr:rowOff>
    </xdr:from>
    <xdr:to>
      <xdr:col>6</xdr:col>
      <xdr:colOff>0</xdr:colOff>
      <xdr:row>97</xdr:row>
      <xdr:rowOff>190500</xdr:rowOff>
    </xdr:to>
    <xdr:sp macro="" textlink="">
      <xdr:nvSpPr>
        <xdr:cNvPr id="289" name="AutoShape 46">
          <a:extLst>
            <a:ext uri="{FF2B5EF4-FFF2-40B4-BE49-F238E27FC236}">
              <a16:creationId xmlns:a16="http://schemas.microsoft.com/office/drawing/2014/main" id="{A08772B2-9450-47E8-B55B-F0DEC783537D}"/>
            </a:ext>
          </a:extLst>
        </xdr:cNvPr>
        <xdr:cNvSpPr>
          <a:spLocks noChangeArrowheads="1"/>
        </xdr:cNvSpPr>
      </xdr:nvSpPr>
      <xdr:spPr bwMode="auto">
        <a:xfrm>
          <a:off x="493395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96</xdr:row>
      <xdr:rowOff>57150</xdr:rowOff>
    </xdr:from>
    <xdr:to>
      <xdr:col>8</xdr:col>
      <xdr:colOff>0</xdr:colOff>
      <xdr:row>97</xdr:row>
      <xdr:rowOff>190500</xdr:rowOff>
    </xdr:to>
    <xdr:sp macro="" textlink="">
      <xdr:nvSpPr>
        <xdr:cNvPr id="290" name="AutoShape 46">
          <a:extLst>
            <a:ext uri="{FF2B5EF4-FFF2-40B4-BE49-F238E27FC236}">
              <a16:creationId xmlns:a16="http://schemas.microsoft.com/office/drawing/2014/main" id="{43BD0567-605E-457E-A73E-17A7245F2C23}"/>
            </a:ext>
          </a:extLst>
        </xdr:cNvPr>
        <xdr:cNvSpPr>
          <a:spLocks noChangeArrowheads="1"/>
        </xdr:cNvSpPr>
      </xdr:nvSpPr>
      <xdr:spPr bwMode="auto">
        <a:xfrm>
          <a:off x="694690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96</xdr:row>
      <xdr:rowOff>57150</xdr:rowOff>
    </xdr:from>
    <xdr:to>
      <xdr:col>10</xdr:col>
      <xdr:colOff>0</xdr:colOff>
      <xdr:row>97</xdr:row>
      <xdr:rowOff>190500</xdr:rowOff>
    </xdr:to>
    <xdr:sp macro="" textlink="">
      <xdr:nvSpPr>
        <xdr:cNvPr id="291" name="AutoShape 46">
          <a:extLst>
            <a:ext uri="{FF2B5EF4-FFF2-40B4-BE49-F238E27FC236}">
              <a16:creationId xmlns:a16="http://schemas.microsoft.com/office/drawing/2014/main" id="{D9E85BE2-6B03-4265-8FFB-6FA64E02D0A4}"/>
            </a:ext>
          </a:extLst>
        </xdr:cNvPr>
        <xdr:cNvSpPr>
          <a:spLocks noChangeArrowheads="1"/>
        </xdr:cNvSpPr>
      </xdr:nvSpPr>
      <xdr:spPr bwMode="auto">
        <a:xfrm>
          <a:off x="927735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96</xdr:row>
      <xdr:rowOff>57150</xdr:rowOff>
    </xdr:from>
    <xdr:to>
      <xdr:col>14</xdr:col>
      <xdr:colOff>0</xdr:colOff>
      <xdr:row>97</xdr:row>
      <xdr:rowOff>190500</xdr:rowOff>
    </xdr:to>
    <xdr:sp macro="" textlink="">
      <xdr:nvSpPr>
        <xdr:cNvPr id="292" name="AutoShape 46">
          <a:extLst>
            <a:ext uri="{FF2B5EF4-FFF2-40B4-BE49-F238E27FC236}">
              <a16:creationId xmlns:a16="http://schemas.microsoft.com/office/drawing/2014/main" id="{D18AB5A1-DE69-4CE2-9815-15437A1242FF}"/>
            </a:ext>
          </a:extLst>
        </xdr:cNvPr>
        <xdr:cNvSpPr>
          <a:spLocks noChangeArrowheads="1"/>
        </xdr:cNvSpPr>
      </xdr:nvSpPr>
      <xdr:spPr bwMode="auto">
        <a:xfrm>
          <a:off x="1330325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96</xdr:row>
      <xdr:rowOff>57150</xdr:rowOff>
    </xdr:from>
    <xdr:to>
      <xdr:col>16</xdr:col>
      <xdr:colOff>0</xdr:colOff>
      <xdr:row>97</xdr:row>
      <xdr:rowOff>190500</xdr:rowOff>
    </xdr:to>
    <xdr:sp macro="" textlink="">
      <xdr:nvSpPr>
        <xdr:cNvPr id="293" name="AutoShape 46">
          <a:extLst>
            <a:ext uri="{FF2B5EF4-FFF2-40B4-BE49-F238E27FC236}">
              <a16:creationId xmlns:a16="http://schemas.microsoft.com/office/drawing/2014/main" id="{4F53F3C9-1BA8-4B86-ABEB-133EA39E8214}"/>
            </a:ext>
          </a:extLst>
        </xdr:cNvPr>
        <xdr:cNvSpPr>
          <a:spLocks noChangeArrowheads="1"/>
        </xdr:cNvSpPr>
      </xdr:nvSpPr>
      <xdr:spPr bwMode="auto">
        <a:xfrm>
          <a:off x="15316200" y="47745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96</xdr:row>
      <xdr:rowOff>57150</xdr:rowOff>
    </xdr:from>
    <xdr:to>
      <xdr:col>18</xdr:col>
      <xdr:colOff>0</xdr:colOff>
      <xdr:row>97</xdr:row>
      <xdr:rowOff>190500</xdr:rowOff>
    </xdr:to>
    <xdr:sp macro="" textlink="">
      <xdr:nvSpPr>
        <xdr:cNvPr id="294" name="AutoShape 46">
          <a:extLst>
            <a:ext uri="{FF2B5EF4-FFF2-40B4-BE49-F238E27FC236}">
              <a16:creationId xmlns:a16="http://schemas.microsoft.com/office/drawing/2014/main" id="{C92A7E5F-5008-46A2-9E14-2F4DEDEE8398}"/>
            </a:ext>
          </a:extLst>
        </xdr:cNvPr>
        <xdr:cNvSpPr>
          <a:spLocks noChangeArrowheads="1"/>
        </xdr:cNvSpPr>
      </xdr:nvSpPr>
      <xdr:spPr bwMode="auto">
        <a:xfrm>
          <a:off x="17729200" y="47745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96</xdr:row>
      <xdr:rowOff>57150</xdr:rowOff>
    </xdr:from>
    <xdr:to>
      <xdr:col>20</xdr:col>
      <xdr:colOff>0</xdr:colOff>
      <xdr:row>97</xdr:row>
      <xdr:rowOff>190500</xdr:rowOff>
    </xdr:to>
    <xdr:sp macro="" textlink="">
      <xdr:nvSpPr>
        <xdr:cNvPr id="295" name="AutoShape 46">
          <a:extLst>
            <a:ext uri="{FF2B5EF4-FFF2-40B4-BE49-F238E27FC236}">
              <a16:creationId xmlns:a16="http://schemas.microsoft.com/office/drawing/2014/main" id="{0ECE7DF3-55F1-4FE8-A806-3B4F4EBC75AA}"/>
            </a:ext>
          </a:extLst>
        </xdr:cNvPr>
        <xdr:cNvSpPr>
          <a:spLocks noChangeArrowheads="1"/>
        </xdr:cNvSpPr>
      </xdr:nvSpPr>
      <xdr:spPr bwMode="auto">
        <a:xfrm>
          <a:off x="19958050" y="47745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96</xdr:row>
      <xdr:rowOff>57150</xdr:rowOff>
    </xdr:from>
    <xdr:to>
      <xdr:col>22</xdr:col>
      <xdr:colOff>0</xdr:colOff>
      <xdr:row>97</xdr:row>
      <xdr:rowOff>190500</xdr:rowOff>
    </xdr:to>
    <xdr:sp macro="" textlink="">
      <xdr:nvSpPr>
        <xdr:cNvPr id="296" name="AutoShape 46">
          <a:extLst>
            <a:ext uri="{FF2B5EF4-FFF2-40B4-BE49-F238E27FC236}">
              <a16:creationId xmlns:a16="http://schemas.microsoft.com/office/drawing/2014/main" id="{94311BE4-7304-4C00-AB13-62C9AEF5350E}"/>
            </a:ext>
          </a:extLst>
        </xdr:cNvPr>
        <xdr:cNvSpPr>
          <a:spLocks noChangeArrowheads="1"/>
        </xdr:cNvSpPr>
      </xdr:nvSpPr>
      <xdr:spPr bwMode="auto">
        <a:xfrm>
          <a:off x="22542500" y="477456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96</xdr:row>
      <xdr:rowOff>57150</xdr:rowOff>
    </xdr:from>
    <xdr:to>
      <xdr:col>28</xdr:col>
      <xdr:colOff>0</xdr:colOff>
      <xdr:row>97</xdr:row>
      <xdr:rowOff>190500</xdr:rowOff>
    </xdr:to>
    <xdr:sp macro="" textlink="">
      <xdr:nvSpPr>
        <xdr:cNvPr id="297" name="AutoShape 46">
          <a:extLst>
            <a:ext uri="{FF2B5EF4-FFF2-40B4-BE49-F238E27FC236}">
              <a16:creationId xmlns:a16="http://schemas.microsoft.com/office/drawing/2014/main" id="{944EAEA7-E47F-4657-84B1-0BFB1286E2FF}"/>
            </a:ext>
          </a:extLst>
        </xdr:cNvPr>
        <xdr:cNvSpPr>
          <a:spLocks noChangeArrowheads="1"/>
        </xdr:cNvSpPr>
      </xdr:nvSpPr>
      <xdr:spPr bwMode="auto">
        <a:xfrm>
          <a:off x="29641800" y="47745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29</xdr:col>
      <xdr:colOff>0</xdr:colOff>
      <xdr:row>96</xdr:row>
      <xdr:rowOff>57150</xdr:rowOff>
    </xdr:from>
    <xdr:to>
      <xdr:col>30</xdr:col>
      <xdr:colOff>0</xdr:colOff>
      <xdr:row>97</xdr:row>
      <xdr:rowOff>190500</xdr:rowOff>
    </xdr:to>
    <xdr:sp macro="" textlink="">
      <xdr:nvSpPr>
        <xdr:cNvPr id="298" name="AutoShape 46">
          <a:extLst>
            <a:ext uri="{FF2B5EF4-FFF2-40B4-BE49-F238E27FC236}">
              <a16:creationId xmlns:a16="http://schemas.microsoft.com/office/drawing/2014/main" id="{59F0C873-FC4C-4246-AB44-B67866A24AC1}"/>
            </a:ext>
          </a:extLst>
        </xdr:cNvPr>
        <xdr:cNvSpPr>
          <a:spLocks noChangeArrowheads="1"/>
        </xdr:cNvSpPr>
      </xdr:nvSpPr>
      <xdr:spPr bwMode="auto">
        <a:xfrm>
          <a:off x="31813500" y="47745650"/>
          <a:ext cx="10350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31</xdr:col>
      <xdr:colOff>0</xdr:colOff>
      <xdr:row>96</xdr:row>
      <xdr:rowOff>57150</xdr:rowOff>
    </xdr:from>
    <xdr:to>
      <xdr:col>32</xdr:col>
      <xdr:colOff>0</xdr:colOff>
      <xdr:row>97</xdr:row>
      <xdr:rowOff>190500</xdr:rowOff>
    </xdr:to>
    <xdr:sp macro="" textlink="">
      <xdr:nvSpPr>
        <xdr:cNvPr id="299" name="AutoShape 46">
          <a:extLst>
            <a:ext uri="{FF2B5EF4-FFF2-40B4-BE49-F238E27FC236}">
              <a16:creationId xmlns:a16="http://schemas.microsoft.com/office/drawing/2014/main" id="{C35BDD71-3BCF-4367-806E-E5D2F9A5FAF0}"/>
            </a:ext>
          </a:extLst>
        </xdr:cNvPr>
        <xdr:cNvSpPr>
          <a:spLocks noChangeArrowheads="1"/>
        </xdr:cNvSpPr>
      </xdr:nvSpPr>
      <xdr:spPr bwMode="auto">
        <a:xfrm>
          <a:off x="33851850" y="47745650"/>
          <a:ext cx="10795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96</xdr:row>
      <xdr:rowOff>57150</xdr:rowOff>
    </xdr:from>
    <xdr:to>
      <xdr:col>18</xdr:col>
      <xdr:colOff>0</xdr:colOff>
      <xdr:row>97</xdr:row>
      <xdr:rowOff>190500</xdr:rowOff>
    </xdr:to>
    <xdr:sp macro="" textlink="">
      <xdr:nvSpPr>
        <xdr:cNvPr id="300" name="AutoShape 46">
          <a:extLst>
            <a:ext uri="{FF2B5EF4-FFF2-40B4-BE49-F238E27FC236}">
              <a16:creationId xmlns:a16="http://schemas.microsoft.com/office/drawing/2014/main" id="{3340E04E-519C-47F4-BFEC-CE6292C99FE5}"/>
            </a:ext>
          </a:extLst>
        </xdr:cNvPr>
        <xdr:cNvSpPr>
          <a:spLocks noChangeArrowheads="1"/>
        </xdr:cNvSpPr>
      </xdr:nvSpPr>
      <xdr:spPr bwMode="auto">
        <a:xfrm>
          <a:off x="17729200" y="47745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96</xdr:row>
      <xdr:rowOff>57150</xdr:rowOff>
    </xdr:from>
    <xdr:to>
      <xdr:col>20</xdr:col>
      <xdr:colOff>0</xdr:colOff>
      <xdr:row>97</xdr:row>
      <xdr:rowOff>190500</xdr:rowOff>
    </xdr:to>
    <xdr:sp macro="" textlink="">
      <xdr:nvSpPr>
        <xdr:cNvPr id="301" name="AutoShape 46">
          <a:extLst>
            <a:ext uri="{FF2B5EF4-FFF2-40B4-BE49-F238E27FC236}">
              <a16:creationId xmlns:a16="http://schemas.microsoft.com/office/drawing/2014/main" id="{00378C85-5825-4D28-A216-F2E438857724}"/>
            </a:ext>
          </a:extLst>
        </xdr:cNvPr>
        <xdr:cNvSpPr>
          <a:spLocks noChangeArrowheads="1"/>
        </xdr:cNvSpPr>
      </xdr:nvSpPr>
      <xdr:spPr bwMode="auto">
        <a:xfrm>
          <a:off x="19958050" y="47745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96</xdr:row>
      <xdr:rowOff>57150</xdr:rowOff>
    </xdr:from>
    <xdr:to>
      <xdr:col>22</xdr:col>
      <xdr:colOff>0</xdr:colOff>
      <xdr:row>97</xdr:row>
      <xdr:rowOff>190500</xdr:rowOff>
    </xdr:to>
    <xdr:sp macro="" textlink="">
      <xdr:nvSpPr>
        <xdr:cNvPr id="302" name="AutoShape 46">
          <a:extLst>
            <a:ext uri="{FF2B5EF4-FFF2-40B4-BE49-F238E27FC236}">
              <a16:creationId xmlns:a16="http://schemas.microsoft.com/office/drawing/2014/main" id="{A3C1C1E2-E971-48E5-97E0-77CE171155CE}"/>
            </a:ext>
          </a:extLst>
        </xdr:cNvPr>
        <xdr:cNvSpPr>
          <a:spLocks noChangeArrowheads="1"/>
        </xdr:cNvSpPr>
      </xdr:nvSpPr>
      <xdr:spPr bwMode="auto">
        <a:xfrm>
          <a:off x="22542500" y="477456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96</xdr:row>
      <xdr:rowOff>57150</xdr:rowOff>
    </xdr:from>
    <xdr:to>
      <xdr:col>28</xdr:col>
      <xdr:colOff>0</xdr:colOff>
      <xdr:row>97</xdr:row>
      <xdr:rowOff>190500</xdr:rowOff>
    </xdr:to>
    <xdr:sp macro="" textlink="">
      <xdr:nvSpPr>
        <xdr:cNvPr id="303" name="AutoShape 46">
          <a:extLst>
            <a:ext uri="{FF2B5EF4-FFF2-40B4-BE49-F238E27FC236}">
              <a16:creationId xmlns:a16="http://schemas.microsoft.com/office/drawing/2014/main" id="{E563275B-0DE7-4FD1-A6D6-C5E8ABA8E3F4}"/>
            </a:ext>
          </a:extLst>
        </xdr:cNvPr>
        <xdr:cNvSpPr>
          <a:spLocks noChangeArrowheads="1"/>
        </xdr:cNvSpPr>
      </xdr:nvSpPr>
      <xdr:spPr bwMode="auto">
        <a:xfrm>
          <a:off x="29641800" y="47745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29</xdr:col>
      <xdr:colOff>0</xdr:colOff>
      <xdr:row>96</xdr:row>
      <xdr:rowOff>57150</xdr:rowOff>
    </xdr:from>
    <xdr:to>
      <xdr:col>30</xdr:col>
      <xdr:colOff>0</xdr:colOff>
      <xdr:row>97</xdr:row>
      <xdr:rowOff>190500</xdr:rowOff>
    </xdr:to>
    <xdr:sp macro="" textlink="">
      <xdr:nvSpPr>
        <xdr:cNvPr id="304" name="AutoShape 46">
          <a:extLst>
            <a:ext uri="{FF2B5EF4-FFF2-40B4-BE49-F238E27FC236}">
              <a16:creationId xmlns:a16="http://schemas.microsoft.com/office/drawing/2014/main" id="{88F1D8C1-B066-4B24-AF70-354A27D0FB1D}"/>
            </a:ext>
          </a:extLst>
        </xdr:cNvPr>
        <xdr:cNvSpPr>
          <a:spLocks noChangeArrowheads="1"/>
        </xdr:cNvSpPr>
      </xdr:nvSpPr>
      <xdr:spPr bwMode="auto">
        <a:xfrm>
          <a:off x="31813500" y="47745650"/>
          <a:ext cx="103505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31</xdr:col>
      <xdr:colOff>0</xdr:colOff>
      <xdr:row>96</xdr:row>
      <xdr:rowOff>57150</xdr:rowOff>
    </xdr:from>
    <xdr:to>
      <xdr:col>32</xdr:col>
      <xdr:colOff>0</xdr:colOff>
      <xdr:row>97</xdr:row>
      <xdr:rowOff>190500</xdr:rowOff>
    </xdr:to>
    <xdr:sp macro="" textlink="">
      <xdr:nvSpPr>
        <xdr:cNvPr id="305" name="AutoShape 46">
          <a:extLst>
            <a:ext uri="{FF2B5EF4-FFF2-40B4-BE49-F238E27FC236}">
              <a16:creationId xmlns:a16="http://schemas.microsoft.com/office/drawing/2014/main" id="{997B5225-AC9E-41E4-9A6F-4A8B9D2DB16A}"/>
            </a:ext>
          </a:extLst>
        </xdr:cNvPr>
        <xdr:cNvSpPr>
          <a:spLocks noChangeArrowheads="1"/>
        </xdr:cNvSpPr>
      </xdr:nvSpPr>
      <xdr:spPr bwMode="auto">
        <a:xfrm>
          <a:off x="33851850" y="47745650"/>
          <a:ext cx="10795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96</xdr:row>
      <xdr:rowOff>57150</xdr:rowOff>
    </xdr:from>
    <xdr:to>
      <xdr:col>16</xdr:col>
      <xdr:colOff>0</xdr:colOff>
      <xdr:row>97</xdr:row>
      <xdr:rowOff>190500</xdr:rowOff>
    </xdr:to>
    <xdr:sp macro="" textlink="">
      <xdr:nvSpPr>
        <xdr:cNvPr id="306" name="AutoShape 46">
          <a:extLst>
            <a:ext uri="{FF2B5EF4-FFF2-40B4-BE49-F238E27FC236}">
              <a16:creationId xmlns:a16="http://schemas.microsoft.com/office/drawing/2014/main" id="{C61739CA-9A44-4868-9841-39E4C0DFECE6}"/>
            </a:ext>
          </a:extLst>
        </xdr:cNvPr>
        <xdr:cNvSpPr>
          <a:spLocks noChangeArrowheads="1"/>
        </xdr:cNvSpPr>
      </xdr:nvSpPr>
      <xdr:spPr bwMode="auto">
        <a:xfrm>
          <a:off x="1531620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96</xdr:row>
      <xdr:rowOff>57150</xdr:rowOff>
    </xdr:from>
    <xdr:to>
      <xdr:col>18</xdr:col>
      <xdr:colOff>0</xdr:colOff>
      <xdr:row>97</xdr:row>
      <xdr:rowOff>190500</xdr:rowOff>
    </xdr:to>
    <xdr:sp macro="" textlink="">
      <xdr:nvSpPr>
        <xdr:cNvPr id="307" name="AutoShape 46">
          <a:extLst>
            <a:ext uri="{FF2B5EF4-FFF2-40B4-BE49-F238E27FC236}">
              <a16:creationId xmlns:a16="http://schemas.microsoft.com/office/drawing/2014/main" id="{77A0E858-AF81-4C0B-919F-350BC1AD577F}"/>
            </a:ext>
          </a:extLst>
        </xdr:cNvPr>
        <xdr:cNvSpPr>
          <a:spLocks noChangeArrowheads="1"/>
        </xdr:cNvSpPr>
      </xdr:nvSpPr>
      <xdr:spPr bwMode="auto">
        <a:xfrm>
          <a:off x="1772920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96</xdr:row>
      <xdr:rowOff>57150</xdr:rowOff>
    </xdr:from>
    <xdr:to>
      <xdr:col>20</xdr:col>
      <xdr:colOff>0</xdr:colOff>
      <xdr:row>97</xdr:row>
      <xdr:rowOff>190500</xdr:rowOff>
    </xdr:to>
    <xdr:sp macro="" textlink="">
      <xdr:nvSpPr>
        <xdr:cNvPr id="308" name="AutoShape 46">
          <a:extLst>
            <a:ext uri="{FF2B5EF4-FFF2-40B4-BE49-F238E27FC236}">
              <a16:creationId xmlns:a16="http://schemas.microsoft.com/office/drawing/2014/main" id="{C4FADFEF-1713-4EC6-A325-4D2A095B0A31}"/>
            </a:ext>
          </a:extLst>
        </xdr:cNvPr>
        <xdr:cNvSpPr>
          <a:spLocks noChangeArrowheads="1"/>
        </xdr:cNvSpPr>
      </xdr:nvSpPr>
      <xdr:spPr bwMode="auto">
        <a:xfrm>
          <a:off x="1995805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96</xdr:row>
      <xdr:rowOff>57150</xdr:rowOff>
    </xdr:from>
    <xdr:to>
      <xdr:col>22</xdr:col>
      <xdr:colOff>0</xdr:colOff>
      <xdr:row>97</xdr:row>
      <xdr:rowOff>190500</xdr:rowOff>
    </xdr:to>
    <xdr:sp macro="" textlink="">
      <xdr:nvSpPr>
        <xdr:cNvPr id="309" name="AutoShape 46">
          <a:extLst>
            <a:ext uri="{FF2B5EF4-FFF2-40B4-BE49-F238E27FC236}">
              <a16:creationId xmlns:a16="http://schemas.microsoft.com/office/drawing/2014/main" id="{13FEF51A-A80D-4BCD-A4D9-F1D49F12D208}"/>
            </a:ext>
          </a:extLst>
        </xdr:cNvPr>
        <xdr:cNvSpPr>
          <a:spLocks noChangeArrowheads="1"/>
        </xdr:cNvSpPr>
      </xdr:nvSpPr>
      <xdr:spPr bwMode="auto">
        <a:xfrm>
          <a:off x="22542500" y="4774565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96</xdr:row>
      <xdr:rowOff>57150</xdr:rowOff>
    </xdr:from>
    <xdr:to>
      <xdr:col>28</xdr:col>
      <xdr:colOff>0</xdr:colOff>
      <xdr:row>97</xdr:row>
      <xdr:rowOff>190500</xdr:rowOff>
    </xdr:to>
    <xdr:sp macro="" textlink="">
      <xdr:nvSpPr>
        <xdr:cNvPr id="310" name="AutoShape 46">
          <a:extLst>
            <a:ext uri="{FF2B5EF4-FFF2-40B4-BE49-F238E27FC236}">
              <a16:creationId xmlns:a16="http://schemas.microsoft.com/office/drawing/2014/main" id="{D4B99027-EE0F-4887-BF97-2491C84A3758}"/>
            </a:ext>
          </a:extLst>
        </xdr:cNvPr>
        <xdr:cNvSpPr>
          <a:spLocks noChangeArrowheads="1"/>
        </xdr:cNvSpPr>
      </xdr:nvSpPr>
      <xdr:spPr bwMode="auto">
        <a:xfrm>
          <a:off x="2964180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29</xdr:col>
      <xdr:colOff>0</xdr:colOff>
      <xdr:row>96</xdr:row>
      <xdr:rowOff>57150</xdr:rowOff>
    </xdr:from>
    <xdr:to>
      <xdr:col>30</xdr:col>
      <xdr:colOff>0</xdr:colOff>
      <xdr:row>97</xdr:row>
      <xdr:rowOff>190500</xdr:rowOff>
    </xdr:to>
    <xdr:sp macro="" textlink="">
      <xdr:nvSpPr>
        <xdr:cNvPr id="311" name="AutoShape 46">
          <a:extLst>
            <a:ext uri="{FF2B5EF4-FFF2-40B4-BE49-F238E27FC236}">
              <a16:creationId xmlns:a16="http://schemas.microsoft.com/office/drawing/2014/main" id="{63814345-CC25-4DED-BD04-66DAA0DA1C47}"/>
            </a:ext>
          </a:extLst>
        </xdr:cNvPr>
        <xdr:cNvSpPr>
          <a:spLocks noChangeArrowheads="1"/>
        </xdr:cNvSpPr>
      </xdr:nvSpPr>
      <xdr:spPr bwMode="auto">
        <a:xfrm>
          <a:off x="31813500" y="47745650"/>
          <a:ext cx="10350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31</xdr:col>
      <xdr:colOff>0</xdr:colOff>
      <xdr:row>96</xdr:row>
      <xdr:rowOff>57150</xdr:rowOff>
    </xdr:from>
    <xdr:to>
      <xdr:col>32</xdr:col>
      <xdr:colOff>0</xdr:colOff>
      <xdr:row>97</xdr:row>
      <xdr:rowOff>190500</xdr:rowOff>
    </xdr:to>
    <xdr:sp macro="" textlink="">
      <xdr:nvSpPr>
        <xdr:cNvPr id="312" name="AutoShape 46">
          <a:extLst>
            <a:ext uri="{FF2B5EF4-FFF2-40B4-BE49-F238E27FC236}">
              <a16:creationId xmlns:a16="http://schemas.microsoft.com/office/drawing/2014/main" id="{596BAF48-8B22-4998-81D9-DD9FA22D23DF}"/>
            </a:ext>
          </a:extLst>
        </xdr:cNvPr>
        <xdr:cNvSpPr>
          <a:spLocks noChangeArrowheads="1"/>
        </xdr:cNvSpPr>
      </xdr:nvSpPr>
      <xdr:spPr bwMode="auto">
        <a:xfrm>
          <a:off x="33851850" y="47745650"/>
          <a:ext cx="10795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104</xdr:row>
      <xdr:rowOff>57150</xdr:rowOff>
    </xdr:from>
    <xdr:to>
      <xdr:col>2</xdr:col>
      <xdr:colOff>0</xdr:colOff>
      <xdr:row>105</xdr:row>
      <xdr:rowOff>190500</xdr:rowOff>
    </xdr:to>
    <xdr:sp macro="" textlink="">
      <xdr:nvSpPr>
        <xdr:cNvPr id="313" name="AutoShape 46">
          <a:extLst>
            <a:ext uri="{FF2B5EF4-FFF2-40B4-BE49-F238E27FC236}">
              <a16:creationId xmlns:a16="http://schemas.microsoft.com/office/drawing/2014/main" id="{BE09A343-DD92-41F3-8293-767482958385}"/>
            </a:ext>
          </a:extLst>
        </xdr:cNvPr>
        <xdr:cNvSpPr>
          <a:spLocks noChangeArrowheads="1"/>
        </xdr:cNvSpPr>
      </xdr:nvSpPr>
      <xdr:spPr bwMode="auto">
        <a:xfrm>
          <a:off x="781050" y="515493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104</xdr:row>
      <xdr:rowOff>57150</xdr:rowOff>
    </xdr:from>
    <xdr:to>
      <xdr:col>4</xdr:col>
      <xdr:colOff>0</xdr:colOff>
      <xdr:row>105</xdr:row>
      <xdr:rowOff>190500</xdr:rowOff>
    </xdr:to>
    <xdr:sp macro="" textlink="">
      <xdr:nvSpPr>
        <xdr:cNvPr id="314" name="AutoShape 46">
          <a:extLst>
            <a:ext uri="{FF2B5EF4-FFF2-40B4-BE49-F238E27FC236}">
              <a16:creationId xmlns:a16="http://schemas.microsoft.com/office/drawing/2014/main" id="{4EE56953-901E-45D7-930D-6D71DD07F659}"/>
            </a:ext>
          </a:extLst>
        </xdr:cNvPr>
        <xdr:cNvSpPr>
          <a:spLocks noChangeArrowheads="1"/>
        </xdr:cNvSpPr>
      </xdr:nvSpPr>
      <xdr:spPr bwMode="auto">
        <a:xfrm>
          <a:off x="2794000" y="515493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104</xdr:row>
      <xdr:rowOff>57150</xdr:rowOff>
    </xdr:from>
    <xdr:to>
      <xdr:col>6</xdr:col>
      <xdr:colOff>0</xdr:colOff>
      <xdr:row>105</xdr:row>
      <xdr:rowOff>190500</xdr:rowOff>
    </xdr:to>
    <xdr:sp macro="" textlink="">
      <xdr:nvSpPr>
        <xdr:cNvPr id="315" name="AutoShape 46">
          <a:extLst>
            <a:ext uri="{FF2B5EF4-FFF2-40B4-BE49-F238E27FC236}">
              <a16:creationId xmlns:a16="http://schemas.microsoft.com/office/drawing/2014/main" id="{F4931877-22D0-4F20-91A3-062ABA69DA3D}"/>
            </a:ext>
          </a:extLst>
        </xdr:cNvPr>
        <xdr:cNvSpPr>
          <a:spLocks noChangeArrowheads="1"/>
        </xdr:cNvSpPr>
      </xdr:nvSpPr>
      <xdr:spPr bwMode="auto">
        <a:xfrm>
          <a:off x="4933950" y="515493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8</xdr:col>
      <xdr:colOff>0</xdr:colOff>
      <xdr:row>104</xdr:row>
      <xdr:rowOff>57150</xdr:rowOff>
    </xdr:from>
    <xdr:to>
      <xdr:col>9</xdr:col>
      <xdr:colOff>0</xdr:colOff>
      <xdr:row>105</xdr:row>
      <xdr:rowOff>190500</xdr:rowOff>
    </xdr:to>
    <xdr:sp macro="" textlink="">
      <xdr:nvSpPr>
        <xdr:cNvPr id="316" name="AutoShape 46">
          <a:extLst>
            <a:ext uri="{FF2B5EF4-FFF2-40B4-BE49-F238E27FC236}">
              <a16:creationId xmlns:a16="http://schemas.microsoft.com/office/drawing/2014/main" id="{490E8219-B2F3-4917-AE8C-97723764765C}"/>
            </a:ext>
          </a:extLst>
        </xdr:cNvPr>
        <xdr:cNvSpPr>
          <a:spLocks noChangeArrowheads="1"/>
        </xdr:cNvSpPr>
      </xdr:nvSpPr>
      <xdr:spPr bwMode="auto">
        <a:xfrm>
          <a:off x="8178800" y="51549300"/>
          <a:ext cx="109855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10</xdr:col>
      <xdr:colOff>0</xdr:colOff>
      <xdr:row>104</xdr:row>
      <xdr:rowOff>57150</xdr:rowOff>
    </xdr:from>
    <xdr:to>
      <xdr:col>11</xdr:col>
      <xdr:colOff>0</xdr:colOff>
      <xdr:row>105</xdr:row>
      <xdr:rowOff>190500</xdr:rowOff>
    </xdr:to>
    <xdr:sp macro="" textlink="">
      <xdr:nvSpPr>
        <xdr:cNvPr id="317" name="AutoShape 46">
          <a:extLst>
            <a:ext uri="{FF2B5EF4-FFF2-40B4-BE49-F238E27FC236}">
              <a16:creationId xmlns:a16="http://schemas.microsoft.com/office/drawing/2014/main" id="{75DB8BCF-C371-4BD4-A8C6-7D6333390B3A}"/>
            </a:ext>
          </a:extLst>
        </xdr:cNvPr>
        <xdr:cNvSpPr>
          <a:spLocks noChangeArrowheads="1"/>
        </xdr:cNvSpPr>
      </xdr:nvSpPr>
      <xdr:spPr bwMode="auto">
        <a:xfrm>
          <a:off x="10509250" y="51549300"/>
          <a:ext cx="78105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12</xdr:col>
      <xdr:colOff>0</xdr:colOff>
      <xdr:row>104</xdr:row>
      <xdr:rowOff>57150</xdr:rowOff>
    </xdr:from>
    <xdr:to>
      <xdr:col>13</xdr:col>
      <xdr:colOff>0</xdr:colOff>
      <xdr:row>105</xdr:row>
      <xdr:rowOff>190500</xdr:rowOff>
    </xdr:to>
    <xdr:sp macro="" textlink="">
      <xdr:nvSpPr>
        <xdr:cNvPr id="318" name="AutoShape 46">
          <a:extLst>
            <a:ext uri="{FF2B5EF4-FFF2-40B4-BE49-F238E27FC236}">
              <a16:creationId xmlns:a16="http://schemas.microsoft.com/office/drawing/2014/main" id="{FA5D8CD8-9EFB-4EC9-A297-3FB5955F2D00}"/>
            </a:ext>
          </a:extLst>
        </xdr:cNvPr>
        <xdr:cNvSpPr>
          <a:spLocks noChangeArrowheads="1"/>
        </xdr:cNvSpPr>
      </xdr:nvSpPr>
      <xdr:spPr bwMode="auto">
        <a:xfrm>
          <a:off x="12522200" y="51549300"/>
          <a:ext cx="7810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14</xdr:col>
      <xdr:colOff>0</xdr:colOff>
      <xdr:row>104</xdr:row>
      <xdr:rowOff>57150</xdr:rowOff>
    </xdr:from>
    <xdr:to>
      <xdr:col>15</xdr:col>
      <xdr:colOff>0</xdr:colOff>
      <xdr:row>105</xdr:row>
      <xdr:rowOff>190500</xdr:rowOff>
    </xdr:to>
    <xdr:sp macro="" textlink="">
      <xdr:nvSpPr>
        <xdr:cNvPr id="319" name="AutoShape 46">
          <a:extLst>
            <a:ext uri="{FF2B5EF4-FFF2-40B4-BE49-F238E27FC236}">
              <a16:creationId xmlns:a16="http://schemas.microsoft.com/office/drawing/2014/main" id="{8C5BD879-ECDF-446D-A285-2CDCABD0FE06}"/>
            </a:ext>
          </a:extLst>
        </xdr:cNvPr>
        <xdr:cNvSpPr>
          <a:spLocks noChangeArrowheads="1"/>
        </xdr:cNvSpPr>
      </xdr:nvSpPr>
      <xdr:spPr bwMode="auto">
        <a:xfrm>
          <a:off x="14535150" y="51549300"/>
          <a:ext cx="7810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16</xdr:col>
      <xdr:colOff>0</xdr:colOff>
      <xdr:row>104</xdr:row>
      <xdr:rowOff>57150</xdr:rowOff>
    </xdr:from>
    <xdr:to>
      <xdr:col>17</xdr:col>
      <xdr:colOff>0</xdr:colOff>
      <xdr:row>105</xdr:row>
      <xdr:rowOff>190500</xdr:rowOff>
    </xdr:to>
    <xdr:sp macro="" textlink="">
      <xdr:nvSpPr>
        <xdr:cNvPr id="320" name="AutoShape 46">
          <a:extLst>
            <a:ext uri="{FF2B5EF4-FFF2-40B4-BE49-F238E27FC236}">
              <a16:creationId xmlns:a16="http://schemas.microsoft.com/office/drawing/2014/main" id="{B831082A-820E-4298-B602-B569B9700F4B}"/>
            </a:ext>
          </a:extLst>
        </xdr:cNvPr>
        <xdr:cNvSpPr>
          <a:spLocks noChangeArrowheads="1"/>
        </xdr:cNvSpPr>
      </xdr:nvSpPr>
      <xdr:spPr bwMode="auto">
        <a:xfrm>
          <a:off x="16548100" y="51549300"/>
          <a:ext cx="11811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18</xdr:col>
      <xdr:colOff>0</xdr:colOff>
      <xdr:row>104</xdr:row>
      <xdr:rowOff>57150</xdr:rowOff>
    </xdr:from>
    <xdr:to>
      <xdr:col>19</xdr:col>
      <xdr:colOff>0</xdr:colOff>
      <xdr:row>105</xdr:row>
      <xdr:rowOff>190500</xdr:rowOff>
    </xdr:to>
    <xdr:sp macro="" textlink="">
      <xdr:nvSpPr>
        <xdr:cNvPr id="321" name="AutoShape 46">
          <a:extLst>
            <a:ext uri="{FF2B5EF4-FFF2-40B4-BE49-F238E27FC236}">
              <a16:creationId xmlns:a16="http://schemas.microsoft.com/office/drawing/2014/main" id="{0726E993-C855-4AF1-AE24-611DB3FE6533}"/>
            </a:ext>
          </a:extLst>
        </xdr:cNvPr>
        <xdr:cNvSpPr>
          <a:spLocks noChangeArrowheads="1"/>
        </xdr:cNvSpPr>
      </xdr:nvSpPr>
      <xdr:spPr bwMode="auto">
        <a:xfrm>
          <a:off x="18961100" y="51549300"/>
          <a:ext cx="9969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20</xdr:col>
      <xdr:colOff>0</xdr:colOff>
      <xdr:row>104</xdr:row>
      <xdr:rowOff>57150</xdr:rowOff>
    </xdr:from>
    <xdr:to>
      <xdr:col>21</xdr:col>
      <xdr:colOff>0</xdr:colOff>
      <xdr:row>105</xdr:row>
      <xdr:rowOff>190500</xdr:rowOff>
    </xdr:to>
    <xdr:sp macro="" textlink="">
      <xdr:nvSpPr>
        <xdr:cNvPr id="322" name="AutoShape 46">
          <a:extLst>
            <a:ext uri="{FF2B5EF4-FFF2-40B4-BE49-F238E27FC236}">
              <a16:creationId xmlns:a16="http://schemas.microsoft.com/office/drawing/2014/main" id="{6DA22E10-77C2-4526-86CD-87A76A0FCA1A}"/>
            </a:ext>
          </a:extLst>
        </xdr:cNvPr>
        <xdr:cNvSpPr>
          <a:spLocks noChangeArrowheads="1"/>
        </xdr:cNvSpPr>
      </xdr:nvSpPr>
      <xdr:spPr bwMode="auto">
        <a:xfrm>
          <a:off x="21189950" y="51549300"/>
          <a:ext cx="13525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22</xdr:col>
      <xdr:colOff>0</xdr:colOff>
      <xdr:row>104</xdr:row>
      <xdr:rowOff>57150</xdr:rowOff>
    </xdr:from>
    <xdr:to>
      <xdr:col>23</xdr:col>
      <xdr:colOff>0</xdr:colOff>
      <xdr:row>105</xdr:row>
      <xdr:rowOff>190500</xdr:rowOff>
    </xdr:to>
    <xdr:sp macro="" textlink="">
      <xdr:nvSpPr>
        <xdr:cNvPr id="323" name="AutoShape 46">
          <a:extLst>
            <a:ext uri="{FF2B5EF4-FFF2-40B4-BE49-F238E27FC236}">
              <a16:creationId xmlns:a16="http://schemas.microsoft.com/office/drawing/2014/main" id="{C31612E0-FDCC-46A4-82B2-EB05730FE56D}"/>
            </a:ext>
          </a:extLst>
        </xdr:cNvPr>
        <xdr:cNvSpPr>
          <a:spLocks noChangeArrowheads="1"/>
        </xdr:cNvSpPr>
      </xdr:nvSpPr>
      <xdr:spPr bwMode="auto">
        <a:xfrm>
          <a:off x="24155400" y="51549300"/>
          <a:ext cx="13335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12</xdr:col>
      <xdr:colOff>0</xdr:colOff>
      <xdr:row>104</xdr:row>
      <xdr:rowOff>57150</xdr:rowOff>
    </xdr:from>
    <xdr:to>
      <xdr:col>13</xdr:col>
      <xdr:colOff>0</xdr:colOff>
      <xdr:row>105</xdr:row>
      <xdr:rowOff>190500</xdr:rowOff>
    </xdr:to>
    <xdr:sp macro="" textlink="">
      <xdr:nvSpPr>
        <xdr:cNvPr id="324" name="AutoShape 46">
          <a:extLst>
            <a:ext uri="{FF2B5EF4-FFF2-40B4-BE49-F238E27FC236}">
              <a16:creationId xmlns:a16="http://schemas.microsoft.com/office/drawing/2014/main" id="{64D11507-B625-41BE-A74D-8C1919B89EBC}"/>
            </a:ext>
          </a:extLst>
        </xdr:cNvPr>
        <xdr:cNvSpPr>
          <a:spLocks noChangeArrowheads="1"/>
        </xdr:cNvSpPr>
      </xdr:nvSpPr>
      <xdr:spPr bwMode="auto">
        <a:xfrm>
          <a:off x="12522200" y="51549300"/>
          <a:ext cx="78105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14</xdr:col>
      <xdr:colOff>0</xdr:colOff>
      <xdr:row>104</xdr:row>
      <xdr:rowOff>57150</xdr:rowOff>
    </xdr:from>
    <xdr:to>
      <xdr:col>15</xdr:col>
      <xdr:colOff>0</xdr:colOff>
      <xdr:row>105</xdr:row>
      <xdr:rowOff>190500</xdr:rowOff>
    </xdr:to>
    <xdr:sp macro="" textlink="">
      <xdr:nvSpPr>
        <xdr:cNvPr id="325" name="AutoShape 46">
          <a:extLst>
            <a:ext uri="{FF2B5EF4-FFF2-40B4-BE49-F238E27FC236}">
              <a16:creationId xmlns:a16="http://schemas.microsoft.com/office/drawing/2014/main" id="{BE529B6B-84CC-4582-88C5-0173AA4F33DA}"/>
            </a:ext>
          </a:extLst>
        </xdr:cNvPr>
        <xdr:cNvSpPr>
          <a:spLocks noChangeArrowheads="1"/>
        </xdr:cNvSpPr>
      </xdr:nvSpPr>
      <xdr:spPr bwMode="auto">
        <a:xfrm>
          <a:off x="14535150" y="51549300"/>
          <a:ext cx="78105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16</xdr:col>
      <xdr:colOff>0</xdr:colOff>
      <xdr:row>104</xdr:row>
      <xdr:rowOff>57150</xdr:rowOff>
    </xdr:from>
    <xdr:to>
      <xdr:col>17</xdr:col>
      <xdr:colOff>0</xdr:colOff>
      <xdr:row>105</xdr:row>
      <xdr:rowOff>190500</xdr:rowOff>
    </xdr:to>
    <xdr:sp macro="" textlink="">
      <xdr:nvSpPr>
        <xdr:cNvPr id="326" name="AutoShape 46">
          <a:extLst>
            <a:ext uri="{FF2B5EF4-FFF2-40B4-BE49-F238E27FC236}">
              <a16:creationId xmlns:a16="http://schemas.microsoft.com/office/drawing/2014/main" id="{E415C741-77A8-4F95-9E77-407278ACC3A4}"/>
            </a:ext>
          </a:extLst>
        </xdr:cNvPr>
        <xdr:cNvSpPr>
          <a:spLocks noChangeArrowheads="1"/>
        </xdr:cNvSpPr>
      </xdr:nvSpPr>
      <xdr:spPr bwMode="auto">
        <a:xfrm>
          <a:off x="16548100" y="51549300"/>
          <a:ext cx="11811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18</xdr:col>
      <xdr:colOff>0</xdr:colOff>
      <xdr:row>104</xdr:row>
      <xdr:rowOff>57150</xdr:rowOff>
    </xdr:from>
    <xdr:to>
      <xdr:col>19</xdr:col>
      <xdr:colOff>0</xdr:colOff>
      <xdr:row>105</xdr:row>
      <xdr:rowOff>190500</xdr:rowOff>
    </xdr:to>
    <xdr:sp macro="" textlink="">
      <xdr:nvSpPr>
        <xdr:cNvPr id="327" name="AutoShape 46">
          <a:extLst>
            <a:ext uri="{FF2B5EF4-FFF2-40B4-BE49-F238E27FC236}">
              <a16:creationId xmlns:a16="http://schemas.microsoft.com/office/drawing/2014/main" id="{4498C7D9-C908-4EAD-A2DD-C85F23AD8F05}"/>
            </a:ext>
          </a:extLst>
        </xdr:cNvPr>
        <xdr:cNvSpPr>
          <a:spLocks noChangeArrowheads="1"/>
        </xdr:cNvSpPr>
      </xdr:nvSpPr>
      <xdr:spPr bwMode="auto">
        <a:xfrm>
          <a:off x="18961100" y="51549300"/>
          <a:ext cx="99695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20</xdr:col>
      <xdr:colOff>0</xdr:colOff>
      <xdr:row>104</xdr:row>
      <xdr:rowOff>57150</xdr:rowOff>
    </xdr:from>
    <xdr:to>
      <xdr:col>21</xdr:col>
      <xdr:colOff>0</xdr:colOff>
      <xdr:row>105</xdr:row>
      <xdr:rowOff>190500</xdr:rowOff>
    </xdr:to>
    <xdr:sp macro="" textlink="">
      <xdr:nvSpPr>
        <xdr:cNvPr id="328" name="AutoShape 46">
          <a:extLst>
            <a:ext uri="{FF2B5EF4-FFF2-40B4-BE49-F238E27FC236}">
              <a16:creationId xmlns:a16="http://schemas.microsoft.com/office/drawing/2014/main" id="{C5863260-3709-424A-A19B-8D4FAF9F8D62}"/>
            </a:ext>
          </a:extLst>
        </xdr:cNvPr>
        <xdr:cNvSpPr>
          <a:spLocks noChangeArrowheads="1"/>
        </xdr:cNvSpPr>
      </xdr:nvSpPr>
      <xdr:spPr bwMode="auto">
        <a:xfrm>
          <a:off x="21189950" y="51549300"/>
          <a:ext cx="135255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22</xdr:col>
      <xdr:colOff>0</xdr:colOff>
      <xdr:row>104</xdr:row>
      <xdr:rowOff>57150</xdr:rowOff>
    </xdr:from>
    <xdr:to>
      <xdr:col>23</xdr:col>
      <xdr:colOff>0</xdr:colOff>
      <xdr:row>105</xdr:row>
      <xdr:rowOff>190500</xdr:rowOff>
    </xdr:to>
    <xdr:sp macro="" textlink="">
      <xdr:nvSpPr>
        <xdr:cNvPr id="329" name="AutoShape 46">
          <a:extLst>
            <a:ext uri="{FF2B5EF4-FFF2-40B4-BE49-F238E27FC236}">
              <a16:creationId xmlns:a16="http://schemas.microsoft.com/office/drawing/2014/main" id="{63217F4C-513F-4CE1-9F76-0FC1EE7289CE}"/>
            </a:ext>
          </a:extLst>
        </xdr:cNvPr>
        <xdr:cNvSpPr>
          <a:spLocks noChangeArrowheads="1"/>
        </xdr:cNvSpPr>
      </xdr:nvSpPr>
      <xdr:spPr bwMode="auto">
        <a:xfrm>
          <a:off x="24155400" y="51549300"/>
          <a:ext cx="13335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10</xdr:col>
      <xdr:colOff>0</xdr:colOff>
      <xdr:row>104</xdr:row>
      <xdr:rowOff>57150</xdr:rowOff>
    </xdr:from>
    <xdr:to>
      <xdr:col>11</xdr:col>
      <xdr:colOff>0</xdr:colOff>
      <xdr:row>105</xdr:row>
      <xdr:rowOff>190500</xdr:rowOff>
    </xdr:to>
    <xdr:sp macro="" textlink="">
      <xdr:nvSpPr>
        <xdr:cNvPr id="330" name="AutoShape 46">
          <a:extLst>
            <a:ext uri="{FF2B5EF4-FFF2-40B4-BE49-F238E27FC236}">
              <a16:creationId xmlns:a16="http://schemas.microsoft.com/office/drawing/2014/main" id="{DEAFC8F4-EF56-49B4-8894-8D98875B90F4}"/>
            </a:ext>
          </a:extLst>
        </xdr:cNvPr>
        <xdr:cNvSpPr>
          <a:spLocks noChangeArrowheads="1"/>
        </xdr:cNvSpPr>
      </xdr:nvSpPr>
      <xdr:spPr bwMode="auto">
        <a:xfrm>
          <a:off x="10509250" y="51549300"/>
          <a:ext cx="78105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12</xdr:col>
      <xdr:colOff>0</xdr:colOff>
      <xdr:row>104</xdr:row>
      <xdr:rowOff>57150</xdr:rowOff>
    </xdr:from>
    <xdr:to>
      <xdr:col>13</xdr:col>
      <xdr:colOff>0</xdr:colOff>
      <xdr:row>105</xdr:row>
      <xdr:rowOff>190500</xdr:rowOff>
    </xdr:to>
    <xdr:sp macro="" textlink="">
      <xdr:nvSpPr>
        <xdr:cNvPr id="331" name="AutoShape 46">
          <a:extLst>
            <a:ext uri="{FF2B5EF4-FFF2-40B4-BE49-F238E27FC236}">
              <a16:creationId xmlns:a16="http://schemas.microsoft.com/office/drawing/2014/main" id="{A2F37EAE-38CC-443F-BFC3-D80A65928A16}"/>
            </a:ext>
          </a:extLst>
        </xdr:cNvPr>
        <xdr:cNvSpPr>
          <a:spLocks noChangeArrowheads="1"/>
        </xdr:cNvSpPr>
      </xdr:nvSpPr>
      <xdr:spPr bwMode="auto">
        <a:xfrm>
          <a:off x="12522200" y="51549300"/>
          <a:ext cx="78105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14</xdr:col>
      <xdr:colOff>0</xdr:colOff>
      <xdr:row>104</xdr:row>
      <xdr:rowOff>57150</xdr:rowOff>
    </xdr:from>
    <xdr:to>
      <xdr:col>15</xdr:col>
      <xdr:colOff>0</xdr:colOff>
      <xdr:row>105</xdr:row>
      <xdr:rowOff>190500</xdr:rowOff>
    </xdr:to>
    <xdr:sp macro="" textlink="">
      <xdr:nvSpPr>
        <xdr:cNvPr id="332" name="AutoShape 46">
          <a:extLst>
            <a:ext uri="{FF2B5EF4-FFF2-40B4-BE49-F238E27FC236}">
              <a16:creationId xmlns:a16="http://schemas.microsoft.com/office/drawing/2014/main" id="{968CFF57-A1D2-4C80-B5C8-032AF7A2F9C8}"/>
            </a:ext>
          </a:extLst>
        </xdr:cNvPr>
        <xdr:cNvSpPr>
          <a:spLocks noChangeArrowheads="1"/>
        </xdr:cNvSpPr>
      </xdr:nvSpPr>
      <xdr:spPr bwMode="auto">
        <a:xfrm>
          <a:off x="14535150" y="51549300"/>
          <a:ext cx="78105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16</xdr:col>
      <xdr:colOff>0</xdr:colOff>
      <xdr:row>104</xdr:row>
      <xdr:rowOff>57150</xdr:rowOff>
    </xdr:from>
    <xdr:to>
      <xdr:col>17</xdr:col>
      <xdr:colOff>0</xdr:colOff>
      <xdr:row>105</xdr:row>
      <xdr:rowOff>190500</xdr:rowOff>
    </xdr:to>
    <xdr:sp macro="" textlink="">
      <xdr:nvSpPr>
        <xdr:cNvPr id="333" name="AutoShape 46">
          <a:extLst>
            <a:ext uri="{FF2B5EF4-FFF2-40B4-BE49-F238E27FC236}">
              <a16:creationId xmlns:a16="http://schemas.microsoft.com/office/drawing/2014/main" id="{D0A5CA2A-F85D-47AE-87AA-588F1B61BC8F}"/>
            </a:ext>
          </a:extLst>
        </xdr:cNvPr>
        <xdr:cNvSpPr>
          <a:spLocks noChangeArrowheads="1"/>
        </xdr:cNvSpPr>
      </xdr:nvSpPr>
      <xdr:spPr bwMode="auto">
        <a:xfrm>
          <a:off x="16548100" y="51549300"/>
          <a:ext cx="11811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18</xdr:col>
      <xdr:colOff>0</xdr:colOff>
      <xdr:row>104</xdr:row>
      <xdr:rowOff>57150</xdr:rowOff>
    </xdr:from>
    <xdr:to>
      <xdr:col>19</xdr:col>
      <xdr:colOff>0</xdr:colOff>
      <xdr:row>105</xdr:row>
      <xdr:rowOff>190500</xdr:rowOff>
    </xdr:to>
    <xdr:sp macro="" textlink="">
      <xdr:nvSpPr>
        <xdr:cNvPr id="334" name="AutoShape 46">
          <a:extLst>
            <a:ext uri="{FF2B5EF4-FFF2-40B4-BE49-F238E27FC236}">
              <a16:creationId xmlns:a16="http://schemas.microsoft.com/office/drawing/2014/main" id="{A04ED461-175E-4F8F-B479-17589E87725D}"/>
            </a:ext>
          </a:extLst>
        </xdr:cNvPr>
        <xdr:cNvSpPr>
          <a:spLocks noChangeArrowheads="1"/>
        </xdr:cNvSpPr>
      </xdr:nvSpPr>
      <xdr:spPr bwMode="auto">
        <a:xfrm>
          <a:off x="18961100" y="51549300"/>
          <a:ext cx="9969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20</xdr:col>
      <xdr:colOff>0</xdr:colOff>
      <xdr:row>104</xdr:row>
      <xdr:rowOff>57150</xdr:rowOff>
    </xdr:from>
    <xdr:to>
      <xdr:col>21</xdr:col>
      <xdr:colOff>0</xdr:colOff>
      <xdr:row>105</xdr:row>
      <xdr:rowOff>190500</xdr:rowOff>
    </xdr:to>
    <xdr:sp macro="" textlink="">
      <xdr:nvSpPr>
        <xdr:cNvPr id="335" name="AutoShape 46">
          <a:extLst>
            <a:ext uri="{FF2B5EF4-FFF2-40B4-BE49-F238E27FC236}">
              <a16:creationId xmlns:a16="http://schemas.microsoft.com/office/drawing/2014/main" id="{7C0C8374-2D96-410E-AA41-316FDBCB582A}"/>
            </a:ext>
          </a:extLst>
        </xdr:cNvPr>
        <xdr:cNvSpPr>
          <a:spLocks noChangeArrowheads="1"/>
        </xdr:cNvSpPr>
      </xdr:nvSpPr>
      <xdr:spPr bwMode="auto">
        <a:xfrm>
          <a:off x="21189950" y="51549300"/>
          <a:ext cx="13525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22</xdr:col>
      <xdr:colOff>0</xdr:colOff>
      <xdr:row>104</xdr:row>
      <xdr:rowOff>57150</xdr:rowOff>
    </xdr:from>
    <xdr:to>
      <xdr:col>23</xdr:col>
      <xdr:colOff>0</xdr:colOff>
      <xdr:row>105</xdr:row>
      <xdr:rowOff>190500</xdr:rowOff>
    </xdr:to>
    <xdr:sp macro="" textlink="">
      <xdr:nvSpPr>
        <xdr:cNvPr id="336" name="AutoShape 46">
          <a:extLst>
            <a:ext uri="{FF2B5EF4-FFF2-40B4-BE49-F238E27FC236}">
              <a16:creationId xmlns:a16="http://schemas.microsoft.com/office/drawing/2014/main" id="{831E37F9-B4ED-45D9-A671-36E989BE8127}"/>
            </a:ext>
          </a:extLst>
        </xdr:cNvPr>
        <xdr:cNvSpPr>
          <a:spLocks noChangeArrowheads="1"/>
        </xdr:cNvSpPr>
      </xdr:nvSpPr>
      <xdr:spPr bwMode="auto">
        <a:xfrm>
          <a:off x="24155400" y="51549300"/>
          <a:ext cx="13335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112</xdr:row>
      <xdr:rowOff>57150</xdr:rowOff>
    </xdr:from>
    <xdr:to>
      <xdr:col>2</xdr:col>
      <xdr:colOff>0</xdr:colOff>
      <xdr:row>113</xdr:row>
      <xdr:rowOff>190500</xdr:rowOff>
    </xdr:to>
    <xdr:sp macro="" textlink="">
      <xdr:nvSpPr>
        <xdr:cNvPr id="337" name="AutoShape 46">
          <a:extLst>
            <a:ext uri="{FF2B5EF4-FFF2-40B4-BE49-F238E27FC236}">
              <a16:creationId xmlns:a16="http://schemas.microsoft.com/office/drawing/2014/main" id="{2780455C-6CB6-4074-A894-3DE4C43497AB}"/>
            </a:ext>
          </a:extLst>
        </xdr:cNvPr>
        <xdr:cNvSpPr>
          <a:spLocks noChangeArrowheads="1"/>
        </xdr:cNvSpPr>
      </xdr:nvSpPr>
      <xdr:spPr bwMode="auto">
        <a:xfrm>
          <a:off x="781050" y="56546750"/>
          <a:ext cx="1231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112</xdr:row>
      <xdr:rowOff>57150</xdr:rowOff>
    </xdr:from>
    <xdr:to>
      <xdr:col>4</xdr:col>
      <xdr:colOff>0</xdr:colOff>
      <xdr:row>113</xdr:row>
      <xdr:rowOff>190500</xdr:rowOff>
    </xdr:to>
    <xdr:sp macro="" textlink="">
      <xdr:nvSpPr>
        <xdr:cNvPr id="338" name="AutoShape 46">
          <a:extLst>
            <a:ext uri="{FF2B5EF4-FFF2-40B4-BE49-F238E27FC236}">
              <a16:creationId xmlns:a16="http://schemas.microsoft.com/office/drawing/2014/main" id="{04B4B7B2-E76A-47BC-BE27-7A37C3AC57E1}"/>
            </a:ext>
          </a:extLst>
        </xdr:cNvPr>
        <xdr:cNvSpPr>
          <a:spLocks noChangeArrowheads="1"/>
        </xdr:cNvSpPr>
      </xdr:nvSpPr>
      <xdr:spPr bwMode="auto">
        <a:xfrm>
          <a:off x="2794000" y="5654675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112</xdr:row>
      <xdr:rowOff>57150</xdr:rowOff>
    </xdr:from>
    <xdr:to>
      <xdr:col>6</xdr:col>
      <xdr:colOff>0</xdr:colOff>
      <xdr:row>113</xdr:row>
      <xdr:rowOff>190500</xdr:rowOff>
    </xdr:to>
    <xdr:sp macro="" textlink="">
      <xdr:nvSpPr>
        <xdr:cNvPr id="339" name="AutoShape 46">
          <a:extLst>
            <a:ext uri="{FF2B5EF4-FFF2-40B4-BE49-F238E27FC236}">
              <a16:creationId xmlns:a16="http://schemas.microsoft.com/office/drawing/2014/main" id="{E51C2F7C-A8E6-44ED-8A61-64022832CEA2}"/>
            </a:ext>
          </a:extLst>
        </xdr:cNvPr>
        <xdr:cNvSpPr>
          <a:spLocks noChangeArrowheads="1"/>
        </xdr:cNvSpPr>
      </xdr:nvSpPr>
      <xdr:spPr bwMode="auto">
        <a:xfrm>
          <a:off x="4933950" y="56546750"/>
          <a:ext cx="1231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112</xdr:row>
      <xdr:rowOff>57150</xdr:rowOff>
    </xdr:from>
    <xdr:to>
      <xdr:col>8</xdr:col>
      <xdr:colOff>0</xdr:colOff>
      <xdr:row>113</xdr:row>
      <xdr:rowOff>190500</xdr:rowOff>
    </xdr:to>
    <xdr:sp macro="" textlink="">
      <xdr:nvSpPr>
        <xdr:cNvPr id="340" name="AutoShape 46">
          <a:extLst>
            <a:ext uri="{FF2B5EF4-FFF2-40B4-BE49-F238E27FC236}">
              <a16:creationId xmlns:a16="http://schemas.microsoft.com/office/drawing/2014/main" id="{9167599D-B417-43DB-BE64-3C7BFCFE5424}"/>
            </a:ext>
          </a:extLst>
        </xdr:cNvPr>
        <xdr:cNvSpPr>
          <a:spLocks noChangeArrowheads="1"/>
        </xdr:cNvSpPr>
      </xdr:nvSpPr>
      <xdr:spPr bwMode="auto">
        <a:xfrm>
          <a:off x="6946900" y="56546750"/>
          <a:ext cx="1231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112</xdr:row>
      <xdr:rowOff>57150</xdr:rowOff>
    </xdr:from>
    <xdr:to>
      <xdr:col>10</xdr:col>
      <xdr:colOff>0</xdr:colOff>
      <xdr:row>113</xdr:row>
      <xdr:rowOff>190500</xdr:rowOff>
    </xdr:to>
    <xdr:sp macro="" textlink="">
      <xdr:nvSpPr>
        <xdr:cNvPr id="341" name="AutoShape 46">
          <a:extLst>
            <a:ext uri="{FF2B5EF4-FFF2-40B4-BE49-F238E27FC236}">
              <a16:creationId xmlns:a16="http://schemas.microsoft.com/office/drawing/2014/main" id="{E90FDB0C-BFEC-4421-B5C0-B20F88418591}"/>
            </a:ext>
          </a:extLst>
        </xdr:cNvPr>
        <xdr:cNvSpPr>
          <a:spLocks noChangeArrowheads="1"/>
        </xdr:cNvSpPr>
      </xdr:nvSpPr>
      <xdr:spPr bwMode="auto">
        <a:xfrm>
          <a:off x="9277350" y="56546750"/>
          <a:ext cx="1231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112</xdr:row>
      <xdr:rowOff>57150</xdr:rowOff>
    </xdr:from>
    <xdr:to>
      <xdr:col>12</xdr:col>
      <xdr:colOff>0</xdr:colOff>
      <xdr:row>113</xdr:row>
      <xdr:rowOff>190500</xdr:rowOff>
    </xdr:to>
    <xdr:sp macro="" textlink="">
      <xdr:nvSpPr>
        <xdr:cNvPr id="342" name="AutoShape 46">
          <a:extLst>
            <a:ext uri="{FF2B5EF4-FFF2-40B4-BE49-F238E27FC236}">
              <a16:creationId xmlns:a16="http://schemas.microsoft.com/office/drawing/2014/main" id="{E4AB5B4C-8A7B-4DAC-9434-46FD707AB427}"/>
            </a:ext>
          </a:extLst>
        </xdr:cNvPr>
        <xdr:cNvSpPr>
          <a:spLocks noChangeArrowheads="1"/>
        </xdr:cNvSpPr>
      </xdr:nvSpPr>
      <xdr:spPr bwMode="auto">
        <a:xfrm>
          <a:off x="11290300" y="56546750"/>
          <a:ext cx="1231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112</xdr:row>
      <xdr:rowOff>57150</xdr:rowOff>
    </xdr:from>
    <xdr:to>
      <xdr:col>14</xdr:col>
      <xdr:colOff>0</xdr:colOff>
      <xdr:row>113</xdr:row>
      <xdr:rowOff>190500</xdr:rowOff>
    </xdr:to>
    <xdr:sp macro="" textlink="">
      <xdr:nvSpPr>
        <xdr:cNvPr id="343" name="AutoShape 46">
          <a:extLst>
            <a:ext uri="{FF2B5EF4-FFF2-40B4-BE49-F238E27FC236}">
              <a16:creationId xmlns:a16="http://schemas.microsoft.com/office/drawing/2014/main" id="{8562CA05-52EE-4FA2-8224-0E6E0AFB1EEA}"/>
            </a:ext>
          </a:extLst>
        </xdr:cNvPr>
        <xdr:cNvSpPr>
          <a:spLocks noChangeArrowheads="1"/>
        </xdr:cNvSpPr>
      </xdr:nvSpPr>
      <xdr:spPr bwMode="auto">
        <a:xfrm>
          <a:off x="13303250" y="56546750"/>
          <a:ext cx="1231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112</xdr:row>
      <xdr:rowOff>57150</xdr:rowOff>
    </xdr:from>
    <xdr:to>
      <xdr:col>16</xdr:col>
      <xdr:colOff>0</xdr:colOff>
      <xdr:row>113</xdr:row>
      <xdr:rowOff>190500</xdr:rowOff>
    </xdr:to>
    <xdr:sp macro="" textlink="">
      <xdr:nvSpPr>
        <xdr:cNvPr id="344" name="AutoShape 46">
          <a:extLst>
            <a:ext uri="{FF2B5EF4-FFF2-40B4-BE49-F238E27FC236}">
              <a16:creationId xmlns:a16="http://schemas.microsoft.com/office/drawing/2014/main" id="{9B3DC9E8-BB3B-42DA-AD11-6A00C4476B5C}"/>
            </a:ext>
          </a:extLst>
        </xdr:cNvPr>
        <xdr:cNvSpPr>
          <a:spLocks noChangeArrowheads="1"/>
        </xdr:cNvSpPr>
      </xdr:nvSpPr>
      <xdr:spPr bwMode="auto">
        <a:xfrm>
          <a:off x="15316200" y="56546750"/>
          <a:ext cx="1231900" cy="5461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112</xdr:row>
      <xdr:rowOff>57150</xdr:rowOff>
    </xdr:from>
    <xdr:to>
      <xdr:col>18</xdr:col>
      <xdr:colOff>0</xdr:colOff>
      <xdr:row>113</xdr:row>
      <xdr:rowOff>190500</xdr:rowOff>
    </xdr:to>
    <xdr:sp macro="" textlink="">
      <xdr:nvSpPr>
        <xdr:cNvPr id="345" name="AutoShape 46">
          <a:extLst>
            <a:ext uri="{FF2B5EF4-FFF2-40B4-BE49-F238E27FC236}">
              <a16:creationId xmlns:a16="http://schemas.microsoft.com/office/drawing/2014/main" id="{DB4C2674-CB2C-4BBA-B3AC-0950B0EF202D}"/>
            </a:ext>
          </a:extLst>
        </xdr:cNvPr>
        <xdr:cNvSpPr>
          <a:spLocks noChangeArrowheads="1"/>
        </xdr:cNvSpPr>
      </xdr:nvSpPr>
      <xdr:spPr bwMode="auto">
        <a:xfrm>
          <a:off x="17729200" y="5654675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112</xdr:row>
      <xdr:rowOff>57150</xdr:rowOff>
    </xdr:from>
    <xdr:to>
      <xdr:col>20</xdr:col>
      <xdr:colOff>0</xdr:colOff>
      <xdr:row>113</xdr:row>
      <xdr:rowOff>190500</xdr:rowOff>
    </xdr:to>
    <xdr:sp macro="" textlink="">
      <xdr:nvSpPr>
        <xdr:cNvPr id="346" name="AutoShape 46">
          <a:extLst>
            <a:ext uri="{FF2B5EF4-FFF2-40B4-BE49-F238E27FC236}">
              <a16:creationId xmlns:a16="http://schemas.microsoft.com/office/drawing/2014/main" id="{CD90AC97-F325-4687-ADF9-6F5435025051}"/>
            </a:ext>
          </a:extLst>
        </xdr:cNvPr>
        <xdr:cNvSpPr>
          <a:spLocks noChangeArrowheads="1"/>
        </xdr:cNvSpPr>
      </xdr:nvSpPr>
      <xdr:spPr bwMode="auto">
        <a:xfrm>
          <a:off x="19958050" y="5654675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112</xdr:row>
      <xdr:rowOff>57150</xdr:rowOff>
    </xdr:from>
    <xdr:to>
      <xdr:col>22</xdr:col>
      <xdr:colOff>0</xdr:colOff>
      <xdr:row>113</xdr:row>
      <xdr:rowOff>190500</xdr:rowOff>
    </xdr:to>
    <xdr:sp macro="" textlink="">
      <xdr:nvSpPr>
        <xdr:cNvPr id="347" name="AutoShape 46">
          <a:extLst>
            <a:ext uri="{FF2B5EF4-FFF2-40B4-BE49-F238E27FC236}">
              <a16:creationId xmlns:a16="http://schemas.microsoft.com/office/drawing/2014/main" id="{63319E00-F40C-4BBD-B6C9-144EC1AC3E6E}"/>
            </a:ext>
          </a:extLst>
        </xdr:cNvPr>
        <xdr:cNvSpPr>
          <a:spLocks noChangeArrowheads="1"/>
        </xdr:cNvSpPr>
      </xdr:nvSpPr>
      <xdr:spPr bwMode="auto">
        <a:xfrm>
          <a:off x="22542500" y="56546750"/>
          <a:ext cx="1612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112</xdr:row>
      <xdr:rowOff>57150</xdr:rowOff>
    </xdr:from>
    <xdr:to>
      <xdr:col>24</xdr:col>
      <xdr:colOff>0</xdr:colOff>
      <xdr:row>113</xdr:row>
      <xdr:rowOff>190500</xdr:rowOff>
    </xdr:to>
    <xdr:sp macro="" textlink="">
      <xdr:nvSpPr>
        <xdr:cNvPr id="348" name="AutoShape 46">
          <a:extLst>
            <a:ext uri="{FF2B5EF4-FFF2-40B4-BE49-F238E27FC236}">
              <a16:creationId xmlns:a16="http://schemas.microsoft.com/office/drawing/2014/main" id="{17DC9CFE-3278-4F6B-AFFA-0E158B0EA316}"/>
            </a:ext>
          </a:extLst>
        </xdr:cNvPr>
        <xdr:cNvSpPr>
          <a:spLocks noChangeArrowheads="1"/>
        </xdr:cNvSpPr>
      </xdr:nvSpPr>
      <xdr:spPr bwMode="auto">
        <a:xfrm>
          <a:off x="25488900" y="5654675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112</xdr:row>
      <xdr:rowOff>57150</xdr:rowOff>
    </xdr:from>
    <xdr:to>
      <xdr:col>26</xdr:col>
      <xdr:colOff>0</xdr:colOff>
      <xdr:row>113</xdr:row>
      <xdr:rowOff>190500</xdr:rowOff>
    </xdr:to>
    <xdr:sp macro="" textlink="">
      <xdr:nvSpPr>
        <xdr:cNvPr id="349" name="AutoShape 46">
          <a:extLst>
            <a:ext uri="{FF2B5EF4-FFF2-40B4-BE49-F238E27FC236}">
              <a16:creationId xmlns:a16="http://schemas.microsoft.com/office/drawing/2014/main" id="{5C061BD8-8149-4AC6-A23D-610C5C175405}"/>
            </a:ext>
          </a:extLst>
        </xdr:cNvPr>
        <xdr:cNvSpPr>
          <a:spLocks noChangeArrowheads="1"/>
        </xdr:cNvSpPr>
      </xdr:nvSpPr>
      <xdr:spPr bwMode="auto">
        <a:xfrm>
          <a:off x="27628850" y="5654675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112</xdr:row>
      <xdr:rowOff>57150</xdr:rowOff>
    </xdr:from>
    <xdr:to>
      <xdr:col>28</xdr:col>
      <xdr:colOff>0</xdr:colOff>
      <xdr:row>113</xdr:row>
      <xdr:rowOff>190500</xdr:rowOff>
    </xdr:to>
    <xdr:sp macro="" textlink="">
      <xdr:nvSpPr>
        <xdr:cNvPr id="350" name="AutoShape 46">
          <a:extLst>
            <a:ext uri="{FF2B5EF4-FFF2-40B4-BE49-F238E27FC236}">
              <a16:creationId xmlns:a16="http://schemas.microsoft.com/office/drawing/2014/main" id="{4FA1F732-CC74-4D85-92E4-937BCF634EA2}"/>
            </a:ext>
          </a:extLst>
        </xdr:cNvPr>
        <xdr:cNvSpPr>
          <a:spLocks noChangeArrowheads="1"/>
        </xdr:cNvSpPr>
      </xdr:nvSpPr>
      <xdr:spPr bwMode="auto">
        <a:xfrm>
          <a:off x="29641800" y="5654675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112</xdr:row>
      <xdr:rowOff>57150</xdr:rowOff>
    </xdr:from>
    <xdr:to>
      <xdr:col>18</xdr:col>
      <xdr:colOff>0</xdr:colOff>
      <xdr:row>113</xdr:row>
      <xdr:rowOff>190500</xdr:rowOff>
    </xdr:to>
    <xdr:sp macro="" textlink="">
      <xdr:nvSpPr>
        <xdr:cNvPr id="351" name="AutoShape 46">
          <a:extLst>
            <a:ext uri="{FF2B5EF4-FFF2-40B4-BE49-F238E27FC236}">
              <a16:creationId xmlns:a16="http://schemas.microsoft.com/office/drawing/2014/main" id="{ADAB78CE-7FF1-4B06-A4C5-127C3D86271E}"/>
            </a:ext>
          </a:extLst>
        </xdr:cNvPr>
        <xdr:cNvSpPr>
          <a:spLocks noChangeArrowheads="1"/>
        </xdr:cNvSpPr>
      </xdr:nvSpPr>
      <xdr:spPr bwMode="auto">
        <a:xfrm>
          <a:off x="17729200" y="56546750"/>
          <a:ext cx="1231900" cy="5461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112</xdr:row>
      <xdr:rowOff>57150</xdr:rowOff>
    </xdr:from>
    <xdr:to>
      <xdr:col>20</xdr:col>
      <xdr:colOff>0</xdr:colOff>
      <xdr:row>113</xdr:row>
      <xdr:rowOff>190500</xdr:rowOff>
    </xdr:to>
    <xdr:sp macro="" textlink="">
      <xdr:nvSpPr>
        <xdr:cNvPr id="352" name="AutoShape 46">
          <a:extLst>
            <a:ext uri="{FF2B5EF4-FFF2-40B4-BE49-F238E27FC236}">
              <a16:creationId xmlns:a16="http://schemas.microsoft.com/office/drawing/2014/main" id="{D680C952-53E6-47C8-B723-7213971EE246}"/>
            </a:ext>
          </a:extLst>
        </xdr:cNvPr>
        <xdr:cNvSpPr>
          <a:spLocks noChangeArrowheads="1"/>
        </xdr:cNvSpPr>
      </xdr:nvSpPr>
      <xdr:spPr bwMode="auto">
        <a:xfrm>
          <a:off x="19958050" y="56546750"/>
          <a:ext cx="1231900" cy="5461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112</xdr:row>
      <xdr:rowOff>57150</xdr:rowOff>
    </xdr:from>
    <xdr:to>
      <xdr:col>22</xdr:col>
      <xdr:colOff>0</xdr:colOff>
      <xdr:row>113</xdr:row>
      <xdr:rowOff>190500</xdr:rowOff>
    </xdr:to>
    <xdr:sp macro="" textlink="">
      <xdr:nvSpPr>
        <xdr:cNvPr id="353" name="AutoShape 46">
          <a:extLst>
            <a:ext uri="{FF2B5EF4-FFF2-40B4-BE49-F238E27FC236}">
              <a16:creationId xmlns:a16="http://schemas.microsoft.com/office/drawing/2014/main" id="{47ACA9A2-61EA-4895-A2BB-33A9BC34A5AC}"/>
            </a:ext>
          </a:extLst>
        </xdr:cNvPr>
        <xdr:cNvSpPr>
          <a:spLocks noChangeArrowheads="1"/>
        </xdr:cNvSpPr>
      </xdr:nvSpPr>
      <xdr:spPr bwMode="auto">
        <a:xfrm>
          <a:off x="22542500" y="56546750"/>
          <a:ext cx="1612900" cy="5461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112</xdr:row>
      <xdr:rowOff>57150</xdr:rowOff>
    </xdr:from>
    <xdr:to>
      <xdr:col>24</xdr:col>
      <xdr:colOff>0</xdr:colOff>
      <xdr:row>113</xdr:row>
      <xdr:rowOff>190500</xdr:rowOff>
    </xdr:to>
    <xdr:sp macro="" textlink="">
      <xdr:nvSpPr>
        <xdr:cNvPr id="354" name="AutoShape 46">
          <a:extLst>
            <a:ext uri="{FF2B5EF4-FFF2-40B4-BE49-F238E27FC236}">
              <a16:creationId xmlns:a16="http://schemas.microsoft.com/office/drawing/2014/main" id="{08454455-4CFA-48D1-AA2B-F02DDA008351}"/>
            </a:ext>
          </a:extLst>
        </xdr:cNvPr>
        <xdr:cNvSpPr>
          <a:spLocks noChangeArrowheads="1"/>
        </xdr:cNvSpPr>
      </xdr:nvSpPr>
      <xdr:spPr bwMode="auto">
        <a:xfrm>
          <a:off x="25488900" y="56546750"/>
          <a:ext cx="1231900" cy="5461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112</xdr:row>
      <xdr:rowOff>57150</xdr:rowOff>
    </xdr:from>
    <xdr:to>
      <xdr:col>26</xdr:col>
      <xdr:colOff>0</xdr:colOff>
      <xdr:row>113</xdr:row>
      <xdr:rowOff>190500</xdr:rowOff>
    </xdr:to>
    <xdr:sp macro="" textlink="">
      <xdr:nvSpPr>
        <xdr:cNvPr id="355" name="AutoShape 46">
          <a:extLst>
            <a:ext uri="{FF2B5EF4-FFF2-40B4-BE49-F238E27FC236}">
              <a16:creationId xmlns:a16="http://schemas.microsoft.com/office/drawing/2014/main" id="{71AAE680-D8A5-4850-A132-C2F4CE7BE959}"/>
            </a:ext>
          </a:extLst>
        </xdr:cNvPr>
        <xdr:cNvSpPr>
          <a:spLocks noChangeArrowheads="1"/>
        </xdr:cNvSpPr>
      </xdr:nvSpPr>
      <xdr:spPr bwMode="auto">
        <a:xfrm>
          <a:off x="27628850" y="56546750"/>
          <a:ext cx="1231900" cy="5461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112</xdr:row>
      <xdr:rowOff>57150</xdr:rowOff>
    </xdr:from>
    <xdr:to>
      <xdr:col>28</xdr:col>
      <xdr:colOff>0</xdr:colOff>
      <xdr:row>113</xdr:row>
      <xdr:rowOff>190500</xdr:rowOff>
    </xdr:to>
    <xdr:sp macro="" textlink="">
      <xdr:nvSpPr>
        <xdr:cNvPr id="356" name="AutoShape 46">
          <a:extLst>
            <a:ext uri="{FF2B5EF4-FFF2-40B4-BE49-F238E27FC236}">
              <a16:creationId xmlns:a16="http://schemas.microsoft.com/office/drawing/2014/main" id="{9CF3A759-EF5F-46D5-A32D-8C3A05C530DD}"/>
            </a:ext>
          </a:extLst>
        </xdr:cNvPr>
        <xdr:cNvSpPr>
          <a:spLocks noChangeArrowheads="1"/>
        </xdr:cNvSpPr>
      </xdr:nvSpPr>
      <xdr:spPr bwMode="auto">
        <a:xfrm>
          <a:off x="29641800" y="56546750"/>
          <a:ext cx="1231900" cy="5461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112</xdr:row>
      <xdr:rowOff>57150</xdr:rowOff>
    </xdr:from>
    <xdr:to>
      <xdr:col>16</xdr:col>
      <xdr:colOff>0</xdr:colOff>
      <xdr:row>113</xdr:row>
      <xdr:rowOff>190500</xdr:rowOff>
    </xdr:to>
    <xdr:sp macro="" textlink="">
      <xdr:nvSpPr>
        <xdr:cNvPr id="357" name="AutoShape 46">
          <a:extLst>
            <a:ext uri="{FF2B5EF4-FFF2-40B4-BE49-F238E27FC236}">
              <a16:creationId xmlns:a16="http://schemas.microsoft.com/office/drawing/2014/main" id="{D87547D5-51CB-4169-B904-098B0B355092}"/>
            </a:ext>
          </a:extLst>
        </xdr:cNvPr>
        <xdr:cNvSpPr>
          <a:spLocks noChangeArrowheads="1"/>
        </xdr:cNvSpPr>
      </xdr:nvSpPr>
      <xdr:spPr bwMode="auto">
        <a:xfrm>
          <a:off x="15316200" y="5654675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112</xdr:row>
      <xdr:rowOff>57150</xdr:rowOff>
    </xdr:from>
    <xdr:to>
      <xdr:col>18</xdr:col>
      <xdr:colOff>0</xdr:colOff>
      <xdr:row>113</xdr:row>
      <xdr:rowOff>190500</xdr:rowOff>
    </xdr:to>
    <xdr:sp macro="" textlink="">
      <xdr:nvSpPr>
        <xdr:cNvPr id="358" name="AutoShape 46">
          <a:extLst>
            <a:ext uri="{FF2B5EF4-FFF2-40B4-BE49-F238E27FC236}">
              <a16:creationId xmlns:a16="http://schemas.microsoft.com/office/drawing/2014/main" id="{8B8FFC77-3A5A-420E-948E-EE976CC00306}"/>
            </a:ext>
          </a:extLst>
        </xdr:cNvPr>
        <xdr:cNvSpPr>
          <a:spLocks noChangeArrowheads="1"/>
        </xdr:cNvSpPr>
      </xdr:nvSpPr>
      <xdr:spPr bwMode="auto">
        <a:xfrm>
          <a:off x="17729200" y="56546750"/>
          <a:ext cx="1231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112</xdr:row>
      <xdr:rowOff>57150</xdr:rowOff>
    </xdr:from>
    <xdr:to>
      <xdr:col>20</xdr:col>
      <xdr:colOff>0</xdr:colOff>
      <xdr:row>113</xdr:row>
      <xdr:rowOff>190500</xdr:rowOff>
    </xdr:to>
    <xdr:sp macro="" textlink="">
      <xdr:nvSpPr>
        <xdr:cNvPr id="359" name="AutoShape 46">
          <a:extLst>
            <a:ext uri="{FF2B5EF4-FFF2-40B4-BE49-F238E27FC236}">
              <a16:creationId xmlns:a16="http://schemas.microsoft.com/office/drawing/2014/main" id="{EA9A6F6A-A860-4825-80D2-55452E2CF89B}"/>
            </a:ext>
          </a:extLst>
        </xdr:cNvPr>
        <xdr:cNvSpPr>
          <a:spLocks noChangeArrowheads="1"/>
        </xdr:cNvSpPr>
      </xdr:nvSpPr>
      <xdr:spPr bwMode="auto">
        <a:xfrm>
          <a:off x="19958050" y="56546750"/>
          <a:ext cx="1231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112</xdr:row>
      <xdr:rowOff>57150</xdr:rowOff>
    </xdr:from>
    <xdr:to>
      <xdr:col>22</xdr:col>
      <xdr:colOff>0</xdr:colOff>
      <xdr:row>113</xdr:row>
      <xdr:rowOff>190500</xdr:rowOff>
    </xdr:to>
    <xdr:sp macro="" textlink="">
      <xdr:nvSpPr>
        <xdr:cNvPr id="360" name="AutoShape 46">
          <a:extLst>
            <a:ext uri="{FF2B5EF4-FFF2-40B4-BE49-F238E27FC236}">
              <a16:creationId xmlns:a16="http://schemas.microsoft.com/office/drawing/2014/main" id="{533C1738-EC20-418C-8D91-8D5B6C5BBEF8}"/>
            </a:ext>
          </a:extLst>
        </xdr:cNvPr>
        <xdr:cNvSpPr>
          <a:spLocks noChangeArrowheads="1"/>
        </xdr:cNvSpPr>
      </xdr:nvSpPr>
      <xdr:spPr bwMode="auto">
        <a:xfrm>
          <a:off x="22542500" y="56546750"/>
          <a:ext cx="1612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112</xdr:row>
      <xdr:rowOff>57150</xdr:rowOff>
    </xdr:from>
    <xdr:to>
      <xdr:col>24</xdr:col>
      <xdr:colOff>0</xdr:colOff>
      <xdr:row>113</xdr:row>
      <xdr:rowOff>190500</xdr:rowOff>
    </xdr:to>
    <xdr:sp macro="" textlink="">
      <xdr:nvSpPr>
        <xdr:cNvPr id="361" name="AutoShape 46">
          <a:extLst>
            <a:ext uri="{FF2B5EF4-FFF2-40B4-BE49-F238E27FC236}">
              <a16:creationId xmlns:a16="http://schemas.microsoft.com/office/drawing/2014/main" id="{29CA81FD-E058-4ED2-B4EC-85E30FB200AA}"/>
            </a:ext>
          </a:extLst>
        </xdr:cNvPr>
        <xdr:cNvSpPr>
          <a:spLocks noChangeArrowheads="1"/>
        </xdr:cNvSpPr>
      </xdr:nvSpPr>
      <xdr:spPr bwMode="auto">
        <a:xfrm>
          <a:off x="25488900" y="56546750"/>
          <a:ext cx="1231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112</xdr:row>
      <xdr:rowOff>57150</xdr:rowOff>
    </xdr:from>
    <xdr:to>
      <xdr:col>26</xdr:col>
      <xdr:colOff>0</xdr:colOff>
      <xdr:row>113</xdr:row>
      <xdr:rowOff>190500</xdr:rowOff>
    </xdr:to>
    <xdr:sp macro="" textlink="">
      <xdr:nvSpPr>
        <xdr:cNvPr id="362" name="AutoShape 46">
          <a:extLst>
            <a:ext uri="{FF2B5EF4-FFF2-40B4-BE49-F238E27FC236}">
              <a16:creationId xmlns:a16="http://schemas.microsoft.com/office/drawing/2014/main" id="{A2EF53CB-52E9-4F3F-8F2C-87E24621034D}"/>
            </a:ext>
          </a:extLst>
        </xdr:cNvPr>
        <xdr:cNvSpPr>
          <a:spLocks noChangeArrowheads="1"/>
        </xdr:cNvSpPr>
      </xdr:nvSpPr>
      <xdr:spPr bwMode="auto">
        <a:xfrm>
          <a:off x="27628850" y="56546750"/>
          <a:ext cx="1231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112</xdr:row>
      <xdr:rowOff>57150</xdr:rowOff>
    </xdr:from>
    <xdr:to>
      <xdr:col>28</xdr:col>
      <xdr:colOff>0</xdr:colOff>
      <xdr:row>113</xdr:row>
      <xdr:rowOff>190500</xdr:rowOff>
    </xdr:to>
    <xdr:sp macro="" textlink="">
      <xdr:nvSpPr>
        <xdr:cNvPr id="363" name="AutoShape 46">
          <a:extLst>
            <a:ext uri="{FF2B5EF4-FFF2-40B4-BE49-F238E27FC236}">
              <a16:creationId xmlns:a16="http://schemas.microsoft.com/office/drawing/2014/main" id="{EF4A67E3-91C1-491C-8BA6-FE2B45057D95}"/>
            </a:ext>
          </a:extLst>
        </xdr:cNvPr>
        <xdr:cNvSpPr>
          <a:spLocks noChangeArrowheads="1"/>
        </xdr:cNvSpPr>
      </xdr:nvSpPr>
      <xdr:spPr bwMode="auto">
        <a:xfrm>
          <a:off x="29641800" y="56546750"/>
          <a:ext cx="1231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120</xdr:row>
      <xdr:rowOff>57150</xdr:rowOff>
    </xdr:from>
    <xdr:to>
      <xdr:col>2</xdr:col>
      <xdr:colOff>0</xdr:colOff>
      <xdr:row>121</xdr:row>
      <xdr:rowOff>190500</xdr:rowOff>
    </xdr:to>
    <xdr:sp macro="" textlink="">
      <xdr:nvSpPr>
        <xdr:cNvPr id="364" name="AutoShape 46">
          <a:extLst>
            <a:ext uri="{FF2B5EF4-FFF2-40B4-BE49-F238E27FC236}">
              <a16:creationId xmlns:a16="http://schemas.microsoft.com/office/drawing/2014/main" id="{491C0D23-BB77-47A9-A46B-346745511E76}"/>
            </a:ext>
          </a:extLst>
        </xdr:cNvPr>
        <xdr:cNvSpPr>
          <a:spLocks noChangeArrowheads="1"/>
        </xdr:cNvSpPr>
      </xdr:nvSpPr>
      <xdr:spPr bwMode="auto">
        <a:xfrm>
          <a:off x="781050" y="605917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120</xdr:row>
      <xdr:rowOff>57150</xdr:rowOff>
    </xdr:from>
    <xdr:to>
      <xdr:col>4</xdr:col>
      <xdr:colOff>0</xdr:colOff>
      <xdr:row>121</xdr:row>
      <xdr:rowOff>190500</xdr:rowOff>
    </xdr:to>
    <xdr:sp macro="" textlink="">
      <xdr:nvSpPr>
        <xdr:cNvPr id="365" name="AutoShape 46">
          <a:extLst>
            <a:ext uri="{FF2B5EF4-FFF2-40B4-BE49-F238E27FC236}">
              <a16:creationId xmlns:a16="http://schemas.microsoft.com/office/drawing/2014/main" id="{27615F18-72E0-4435-B7B2-F3556679362C}"/>
            </a:ext>
          </a:extLst>
        </xdr:cNvPr>
        <xdr:cNvSpPr>
          <a:spLocks noChangeArrowheads="1"/>
        </xdr:cNvSpPr>
      </xdr:nvSpPr>
      <xdr:spPr bwMode="auto">
        <a:xfrm>
          <a:off x="2794000" y="605917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120</xdr:row>
      <xdr:rowOff>57150</xdr:rowOff>
    </xdr:from>
    <xdr:to>
      <xdr:col>6</xdr:col>
      <xdr:colOff>0</xdr:colOff>
      <xdr:row>121</xdr:row>
      <xdr:rowOff>190500</xdr:rowOff>
    </xdr:to>
    <xdr:sp macro="" textlink="">
      <xdr:nvSpPr>
        <xdr:cNvPr id="366" name="AutoShape 46">
          <a:extLst>
            <a:ext uri="{FF2B5EF4-FFF2-40B4-BE49-F238E27FC236}">
              <a16:creationId xmlns:a16="http://schemas.microsoft.com/office/drawing/2014/main" id="{4F516A7D-DFEC-454C-BF24-13C804019D35}"/>
            </a:ext>
          </a:extLst>
        </xdr:cNvPr>
        <xdr:cNvSpPr>
          <a:spLocks noChangeArrowheads="1"/>
        </xdr:cNvSpPr>
      </xdr:nvSpPr>
      <xdr:spPr bwMode="auto">
        <a:xfrm>
          <a:off x="4933950" y="605917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120</xdr:row>
      <xdr:rowOff>57150</xdr:rowOff>
    </xdr:from>
    <xdr:to>
      <xdr:col>8</xdr:col>
      <xdr:colOff>0</xdr:colOff>
      <xdr:row>121</xdr:row>
      <xdr:rowOff>190500</xdr:rowOff>
    </xdr:to>
    <xdr:sp macro="" textlink="">
      <xdr:nvSpPr>
        <xdr:cNvPr id="367" name="AutoShape 46">
          <a:extLst>
            <a:ext uri="{FF2B5EF4-FFF2-40B4-BE49-F238E27FC236}">
              <a16:creationId xmlns:a16="http://schemas.microsoft.com/office/drawing/2014/main" id="{C8D60BA3-379E-4412-B06B-83B4E750285D}"/>
            </a:ext>
          </a:extLst>
        </xdr:cNvPr>
        <xdr:cNvSpPr>
          <a:spLocks noChangeArrowheads="1"/>
        </xdr:cNvSpPr>
      </xdr:nvSpPr>
      <xdr:spPr bwMode="auto">
        <a:xfrm>
          <a:off x="6946900" y="605917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120</xdr:row>
      <xdr:rowOff>57150</xdr:rowOff>
    </xdr:from>
    <xdr:to>
      <xdr:col>10</xdr:col>
      <xdr:colOff>0</xdr:colOff>
      <xdr:row>121</xdr:row>
      <xdr:rowOff>190500</xdr:rowOff>
    </xdr:to>
    <xdr:sp macro="" textlink="">
      <xdr:nvSpPr>
        <xdr:cNvPr id="368" name="AutoShape 46">
          <a:extLst>
            <a:ext uri="{FF2B5EF4-FFF2-40B4-BE49-F238E27FC236}">
              <a16:creationId xmlns:a16="http://schemas.microsoft.com/office/drawing/2014/main" id="{7C7B668C-F077-4CE3-A9ED-724412251A13}"/>
            </a:ext>
          </a:extLst>
        </xdr:cNvPr>
        <xdr:cNvSpPr>
          <a:spLocks noChangeArrowheads="1"/>
        </xdr:cNvSpPr>
      </xdr:nvSpPr>
      <xdr:spPr bwMode="auto">
        <a:xfrm>
          <a:off x="9277350" y="605917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120</xdr:row>
      <xdr:rowOff>57150</xdr:rowOff>
    </xdr:from>
    <xdr:to>
      <xdr:col>12</xdr:col>
      <xdr:colOff>0</xdr:colOff>
      <xdr:row>121</xdr:row>
      <xdr:rowOff>190500</xdr:rowOff>
    </xdr:to>
    <xdr:sp macro="" textlink="">
      <xdr:nvSpPr>
        <xdr:cNvPr id="369" name="AutoShape 46">
          <a:extLst>
            <a:ext uri="{FF2B5EF4-FFF2-40B4-BE49-F238E27FC236}">
              <a16:creationId xmlns:a16="http://schemas.microsoft.com/office/drawing/2014/main" id="{74983432-A99E-405C-B827-BC1B8DCD51A4}"/>
            </a:ext>
          </a:extLst>
        </xdr:cNvPr>
        <xdr:cNvSpPr>
          <a:spLocks noChangeArrowheads="1"/>
        </xdr:cNvSpPr>
      </xdr:nvSpPr>
      <xdr:spPr bwMode="auto">
        <a:xfrm>
          <a:off x="11290300" y="605917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120</xdr:row>
      <xdr:rowOff>57150</xdr:rowOff>
    </xdr:from>
    <xdr:to>
      <xdr:col>14</xdr:col>
      <xdr:colOff>0</xdr:colOff>
      <xdr:row>121</xdr:row>
      <xdr:rowOff>190500</xdr:rowOff>
    </xdr:to>
    <xdr:sp macro="" textlink="">
      <xdr:nvSpPr>
        <xdr:cNvPr id="370" name="AutoShape 46">
          <a:extLst>
            <a:ext uri="{FF2B5EF4-FFF2-40B4-BE49-F238E27FC236}">
              <a16:creationId xmlns:a16="http://schemas.microsoft.com/office/drawing/2014/main" id="{0A902866-B2BD-4966-AAD7-64A4939FF7FE}"/>
            </a:ext>
          </a:extLst>
        </xdr:cNvPr>
        <xdr:cNvSpPr>
          <a:spLocks noChangeArrowheads="1"/>
        </xdr:cNvSpPr>
      </xdr:nvSpPr>
      <xdr:spPr bwMode="auto">
        <a:xfrm>
          <a:off x="13303250" y="605917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120</xdr:row>
      <xdr:rowOff>57150</xdr:rowOff>
    </xdr:from>
    <xdr:to>
      <xdr:col>16</xdr:col>
      <xdr:colOff>0</xdr:colOff>
      <xdr:row>121</xdr:row>
      <xdr:rowOff>190500</xdr:rowOff>
    </xdr:to>
    <xdr:sp macro="" textlink="">
      <xdr:nvSpPr>
        <xdr:cNvPr id="371" name="AutoShape 46">
          <a:extLst>
            <a:ext uri="{FF2B5EF4-FFF2-40B4-BE49-F238E27FC236}">
              <a16:creationId xmlns:a16="http://schemas.microsoft.com/office/drawing/2014/main" id="{54FA89BD-3585-4662-8633-D9099266021A}"/>
            </a:ext>
          </a:extLst>
        </xdr:cNvPr>
        <xdr:cNvSpPr>
          <a:spLocks noChangeArrowheads="1"/>
        </xdr:cNvSpPr>
      </xdr:nvSpPr>
      <xdr:spPr bwMode="auto">
        <a:xfrm>
          <a:off x="15316200" y="605917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120</xdr:row>
      <xdr:rowOff>57150</xdr:rowOff>
    </xdr:from>
    <xdr:to>
      <xdr:col>18</xdr:col>
      <xdr:colOff>0</xdr:colOff>
      <xdr:row>121</xdr:row>
      <xdr:rowOff>190500</xdr:rowOff>
    </xdr:to>
    <xdr:sp macro="" textlink="">
      <xdr:nvSpPr>
        <xdr:cNvPr id="372" name="AutoShape 46">
          <a:extLst>
            <a:ext uri="{FF2B5EF4-FFF2-40B4-BE49-F238E27FC236}">
              <a16:creationId xmlns:a16="http://schemas.microsoft.com/office/drawing/2014/main" id="{20A01D7D-DBF6-4A22-B46B-D2084068CC6F}"/>
            </a:ext>
          </a:extLst>
        </xdr:cNvPr>
        <xdr:cNvSpPr>
          <a:spLocks noChangeArrowheads="1"/>
        </xdr:cNvSpPr>
      </xdr:nvSpPr>
      <xdr:spPr bwMode="auto">
        <a:xfrm>
          <a:off x="17729200" y="605917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120</xdr:row>
      <xdr:rowOff>57150</xdr:rowOff>
    </xdr:from>
    <xdr:to>
      <xdr:col>20</xdr:col>
      <xdr:colOff>0</xdr:colOff>
      <xdr:row>121</xdr:row>
      <xdr:rowOff>190500</xdr:rowOff>
    </xdr:to>
    <xdr:sp macro="" textlink="">
      <xdr:nvSpPr>
        <xdr:cNvPr id="373" name="AutoShape 46">
          <a:extLst>
            <a:ext uri="{FF2B5EF4-FFF2-40B4-BE49-F238E27FC236}">
              <a16:creationId xmlns:a16="http://schemas.microsoft.com/office/drawing/2014/main" id="{20791027-D56D-40C4-8C90-07DD94C7544D}"/>
            </a:ext>
          </a:extLst>
        </xdr:cNvPr>
        <xdr:cNvSpPr>
          <a:spLocks noChangeArrowheads="1"/>
        </xdr:cNvSpPr>
      </xdr:nvSpPr>
      <xdr:spPr bwMode="auto">
        <a:xfrm>
          <a:off x="19958050" y="605917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120</xdr:row>
      <xdr:rowOff>57150</xdr:rowOff>
    </xdr:from>
    <xdr:to>
      <xdr:col>22</xdr:col>
      <xdr:colOff>0</xdr:colOff>
      <xdr:row>121</xdr:row>
      <xdr:rowOff>190500</xdr:rowOff>
    </xdr:to>
    <xdr:sp macro="" textlink="">
      <xdr:nvSpPr>
        <xdr:cNvPr id="374" name="AutoShape 46">
          <a:extLst>
            <a:ext uri="{FF2B5EF4-FFF2-40B4-BE49-F238E27FC236}">
              <a16:creationId xmlns:a16="http://schemas.microsoft.com/office/drawing/2014/main" id="{37BFE259-9F2B-4DF6-B390-2521D9CD832A}"/>
            </a:ext>
          </a:extLst>
        </xdr:cNvPr>
        <xdr:cNvSpPr>
          <a:spLocks noChangeArrowheads="1"/>
        </xdr:cNvSpPr>
      </xdr:nvSpPr>
      <xdr:spPr bwMode="auto">
        <a:xfrm>
          <a:off x="22542500" y="60591700"/>
          <a:ext cx="1612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120</xdr:row>
      <xdr:rowOff>57150</xdr:rowOff>
    </xdr:from>
    <xdr:to>
      <xdr:col>24</xdr:col>
      <xdr:colOff>0</xdr:colOff>
      <xdr:row>121</xdr:row>
      <xdr:rowOff>190500</xdr:rowOff>
    </xdr:to>
    <xdr:sp macro="" textlink="">
      <xdr:nvSpPr>
        <xdr:cNvPr id="375" name="AutoShape 46">
          <a:extLst>
            <a:ext uri="{FF2B5EF4-FFF2-40B4-BE49-F238E27FC236}">
              <a16:creationId xmlns:a16="http://schemas.microsoft.com/office/drawing/2014/main" id="{49670BF8-E3D8-4A68-BDB8-0F01F757A6F1}"/>
            </a:ext>
          </a:extLst>
        </xdr:cNvPr>
        <xdr:cNvSpPr>
          <a:spLocks noChangeArrowheads="1"/>
        </xdr:cNvSpPr>
      </xdr:nvSpPr>
      <xdr:spPr bwMode="auto">
        <a:xfrm>
          <a:off x="25488900" y="605917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120</xdr:row>
      <xdr:rowOff>57150</xdr:rowOff>
    </xdr:from>
    <xdr:to>
      <xdr:col>26</xdr:col>
      <xdr:colOff>0</xdr:colOff>
      <xdr:row>121</xdr:row>
      <xdr:rowOff>190500</xdr:rowOff>
    </xdr:to>
    <xdr:sp macro="" textlink="">
      <xdr:nvSpPr>
        <xdr:cNvPr id="376" name="AutoShape 46">
          <a:extLst>
            <a:ext uri="{FF2B5EF4-FFF2-40B4-BE49-F238E27FC236}">
              <a16:creationId xmlns:a16="http://schemas.microsoft.com/office/drawing/2014/main" id="{CE0F4DA6-2B28-4563-A72D-4FFC97E9D272}"/>
            </a:ext>
          </a:extLst>
        </xdr:cNvPr>
        <xdr:cNvSpPr>
          <a:spLocks noChangeArrowheads="1"/>
        </xdr:cNvSpPr>
      </xdr:nvSpPr>
      <xdr:spPr bwMode="auto">
        <a:xfrm>
          <a:off x="27628850" y="605917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120</xdr:row>
      <xdr:rowOff>57150</xdr:rowOff>
    </xdr:from>
    <xdr:to>
      <xdr:col>28</xdr:col>
      <xdr:colOff>0</xdr:colOff>
      <xdr:row>121</xdr:row>
      <xdr:rowOff>190500</xdr:rowOff>
    </xdr:to>
    <xdr:sp macro="" textlink="">
      <xdr:nvSpPr>
        <xdr:cNvPr id="377" name="AutoShape 46">
          <a:extLst>
            <a:ext uri="{FF2B5EF4-FFF2-40B4-BE49-F238E27FC236}">
              <a16:creationId xmlns:a16="http://schemas.microsoft.com/office/drawing/2014/main" id="{52C2979D-C76F-46EC-801E-C8C6046654A9}"/>
            </a:ext>
          </a:extLst>
        </xdr:cNvPr>
        <xdr:cNvSpPr>
          <a:spLocks noChangeArrowheads="1"/>
        </xdr:cNvSpPr>
      </xdr:nvSpPr>
      <xdr:spPr bwMode="auto">
        <a:xfrm>
          <a:off x="29641800" y="605917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120</xdr:row>
      <xdr:rowOff>57150</xdr:rowOff>
    </xdr:from>
    <xdr:to>
      <xdr:col>18</xdr:col>
      <xdr:colOff>0</xdr:colOff>
      <xdr:row>121</xdr:row>
      <xdr:rowOff>190500</xdr:rowOff>
    </xdr:to>
    <xdr:sp macro="" textlink="">
      <xdr:nvSpPr>
        <xdr:cNvPr id="378" name="AutoShape 46">
          <a:extLst>
            <a:ext uri="{FF2B5EF4-FFF2-40B4-BE49-F238E27FC236}">
              <a16:creationId xmlns:a16="http://schemas.microsoft.com/office/drawing/2014/main" id="{39365C25-8ABC-4900-9119-C5526BA553A2}"/>
            </a:ext>
          </a:extLst>
        </xdr:cNvPr>
        <xdr:cNvSpPr>
          <a:spLocks noChangeArrowheads="1"/>
        </xdr:cNvSpPr>
      </xdr:nvSpPr>
      <xdr:spPr bwMode="auto">
        <a:xfrm>
          <a:off x="17729200" y="605917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120</xdr:row>
      <xdr:rowOff>57150</xdr:rowOff>
    </xdr:from>
    <xdr:to>
      <xdr:col>20</xdr:col>
      <xdr:colOff>0</xdr:colOff>
      <xdr:row>121</xdr:row>
      <xdr:rowOff>190500</xdr:rowOff>
    </xdr:to>
    <xdr:sp macro="" textlink="">
      <xdr:nvSpPr>
        <xdr:cNvPr id="379" name="AutoShape 46">
          <a:extLst>
            <a:ext uri="{FF2B5EF4-FFF2-40B4-BE49-F238E27FC236}">
              <a16:creationId xmlns:a16="http://schemas.microsoft.com/office/drawing/2014/main" id="{F24B4A88-C762-4843-B987-EC187A619421}"/>
            </a:ext>
          </a:extLst>
        </xdr:cNvPr>
        <xdr:cNvSpPr>
          <a:spLocks noChangeArrowheads="1"/>
        </xdr:cNvSpPr>
      </xdr:nvSpPr>
      <xdr:spPr bwMode="auto">
        <a:xfrm>
          <a:off x="19958050" y="605917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120</xdr:row>
      <xdr:rowOff>57150</xdr:rowOff>
    </xdr:from>
    <xdr:to>
      <xdr:col>22</xdr:col>
      <xdr:colOff>0</xdr:colOff>
      <xdr:row>121</xdr:row>
      <xdr:rowOff>190500</xdr:rowOff>
    </xdr:to>
    <xdr:sp macro="" textlink="">
      <xdr:nvSpPr>
        <xdr:cNvPr id="380" name="AutoShape 46">
          <a:extLst>
            <a:ext uri="{FF2B5EF4-FFF2-40B4-BE49-F238E27FC236}">
              <a16:creationId xmlns:a16="http://schemas.microsoft.com/office/drawing/2014/main" id="{FD1A2079-E5AE-4AE6-83F2-47377C08C6D1}"/>
            </a:ext>
          </a:extLst>
        </xdr:cNvPr>
        <xdr:cNvSpPr>
          <a:spLocks noChangeArrowheads="1"/>
        </xdr:cNvSpPr>
      </xdr:nvSpPr>
      <xdr:spPr bwMode="auto">
        <a:xfrm>
          <a:off x="22542500" y="60591700"/>
          <a:ext cx="1612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120</xdr:row>
      <xdr:rowOff>57150</xdr:rowOff>
    </xdr:from>
    <xdr:to>
      <xdr:col>24</xdr:col>
      <xdr:colOff>0</xdr:colOff>
      <xdr:row>121</xdr:row>
      <xdr:rowOff>190500</xdr:rowOff>
    </xdr:to>
    <xdr:sp macro="" textlink="">
      <xdr:nvSpPr>
        <xdr:cNvPr id="381" name="AutoShape 46">
          <a:extLst>
            <a:ext uri="{FF2B5EF4-FFF2-40B4-BE49-F238E27FC236}">
              <a16:creationId xmlns:a16="http://schemas.microsoft.com/office/drawing/2014/main" id="{308A6AAD-C05D-454A-9E47-9B094D673BC0}"/>
            </a:ext>
          </a:extLst>
        </xdr:cNvPr>
        <xdr:cNvSpPr>
          <a:spLocks noChangeArrowheads="1"/>
        </xdr:cNvSpPr>
      </xdr:nvSpPr>
      <xdr:spPr bwMode="auto">
        <a:xfrm>
          <a:off x="25488900" y="605917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120</xdr:row>
      <xdr:rowOff>57150</xdr:rowOff>
    </xdr:from>
    <xdr:to>
      <xdr:col>26</xdr:col>
      <xdr:colOff>0</xdr:colOff>
      <xdr:row>121</xdr:row>
      <xdr:rowOff>190500</xdr:rowOff>
    </xdr:to>
    <xdr:sp macro="" textlink="">
      <xdr:nvSpPr>
        <xdr:cNvPr id="382" name="AutoShape 46">
          <a:extLst>
            <a:ext uri="{FF2B5EF4-FFF2-40B4-BE49-F238E27FC236}">
              <a16:creationId xmlns:a16="http://schemas.microsoft.com/office/drawing/2014/main" id="{0E0F1AAA-0892-40F8-B22F-90DEFAE8AE3B}"/>
            </a:ext>
          </a:extLst>
        </xdr:cNvPr>
        <xdr:cNvSpPr>
          <a:spLocks noChangeArrowheads="1"/>
        </xdr:cNvSpPr>
      </xdr:nvSpPr>
      <xdr:spPr bwMode="auto">
        <a:xfrm>
          <a:off x="27628850" y="605917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120</xdr:row>
      <xdr:rowOff>57150</xdr:rowOff>
    </xdr:from>
    <xdr:to>
      <xdr:col>28</xdr:col>
      <xdr:colOff>0</xdr:colOff>
      <xdr:row>121</xdr:row>
      <xdr:rowOff>190500</xdr:rowOff>
    </xdr:to>
    <xdr:sp macro="" textlink="">
      <xdr:nvSpPr>
        <xdr:cNvPr id="383" name="AutoShape 46">
          <a:extLst>
            <a:ext uri="{FF2B5EF4-FFF2-40B4-BE49-F238E27FC236}">
              <a16:creationId xmlns:a16="http://schemas.microsoft.com/office/drawing/2014/main" id="{69C1C313-87AC-47F6-8EA5-9ED96FD99716}"/>
            </a:ext>
          </a:extLst>
        </xdr:cNvPr>
        <xdr:cNvSpPr>
          <a:spLocks noChangeArrowheads="1"/>
        </xdr:cNvSpPr>
      </xdr:nvSpPr>
      <xdr:spPr bwMode="auto">
        <a:xfrm>
          <a:off x="29641800" y="605917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120</xdr:row>
      <xdr:rowOff>57150</xdr:rowOff>
    </xdr:from>
    <xdr:to>
      <xdr:col>16</xdr:col>
      <xdr:colOff>0</xdr:colOff>
      <xdr:row>121</xdr:row>
      <xdr:rowOff>190500</xdr:rowOff>
    </xdr:to>
    <xdr:sp macro="" textlink="">
      <xdr:nvSpPr>
        <xdr:cNvPr id="384" name="AutoShape 46">
          <a:extLst>
            <a:ext uri="{FF2B5EF4-FFF2-40B4-BE49-F238E27FC236}">
              <a16:creationId xmlns:a16="http://schemas.microsoft.com/office/drawing/2014/main" id="{6BD3414F-E6FB-4D09-9D03-7C10C839D7F0}"/>
            </a:ext>
          </a:extLst>
        </xdr:cNvPr>
        <xdr:cNvSpPr>
          <a:spLocks noChangeArrowheads="1"/>
        </xdr:cNvSpPr>
      </xdr:nvSpPr>
      <xdr:spPr bwMode="auto">
        <a:xfrm>
          <a:off x="15316200" y="605917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120</xdr:row>
      <xdr:rowOff>57150</xdr:rowOff>
    </xdr:from>
    <xdr:to>
      <xdr:col>18</xdr:col>
      <xdr:colOff>0</xdr:colOff>
      <xdr:row>121</xdr:row>
      <xdr:rowOff>190500</xdr:rowOff>
    </xdr:to>
    <xdr:sp macro="" textlink="">
      <xdr:nvSpPr>
        <xdr:cNvPr id="385" name="AutoShape 46">
          <a:extLst>
            <a:ext uri="{FF2B5EF4-FFF2-40B4-BE49-F238E27FC236}">
              <a16:creationId xmlns:a16="http://schemas.microsoft.com/office/drawing/2014/main" id="{9FBBAECF-79AF-42BB-9C9B-4B90F11AB6FA}"/>
            </a:ext>
          </a:extLst>
        </xdr:cNvPr>
        <xdr:cNvSpPr>
          <a:spLocks noChangeArrowheads="1"/>
        </xdr:cNvSpPr>
      </xdr:nvSpPr>
      <xdr:spPr bwMode="auto">
        <a:xfrm>
          <a:off x="17729200" y="605917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120</xdr:row>
      <xdr:rowOff>57150</xdr:rowOff>
    </xdr:from>
    <xdr:to>
      <xdr:col>20</xdr:col>
      <xdr:colOff>0</xdr:colOff>
      <xdr:row>121</xdr:row>
      <xdr:rowOff>190500</xdr:rowOff>
    </xdr:to>
    <xdr:sp macro="" textlink="">
      <xdr:nvSpPr>
        <xdr:cNvPr id="386" name="AutoShape 46">
          <a:extLst>
            <a:ext uri="{FF2B5EF4-FFF2-40B4-BE49-F238E27FC236}">
              <a16:creationId xmlns:a16="http://schemas.microsoft.com/office/drawing/2014/main" id="{6C5883A4-A819-4D45-BF78-31DDA4B03A18}"/>
            </a:ext>
          </a:extLst>
        </xdr:cNvPr>
        <xdr:cNvSpPr>
          <a:spLocks noChangeArrowheads="1"/>
        </xdr:cNvSpPr>
      </xdr:nvSpPr>
      <xdr:spPr bwMode="auto">
        <a:xfrm>
          <a:off x="19958050" y="605917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120</xdr:row>
      <xdr:rowOff>57150</xdr:rowOff>
    </xdr:from>
    <xdr:to>
      <xdr:col>22</xdr:col>
      <xdr:colOff>0</xdr:colOff>
      <xdr:row>121</xdr:row>
      <xdr:rowOff>190500</xdr:rowOff>
    </xdr:to>
    <xdr:sp macro="" textlink="">
      <xdr:nvSpPr>
        <xdr:cNvPr id="387" name="AutoShape 46">
          <a:extLst>
            <a:ext uri="{FF2B5EF4-FFF2-40B4-BE49-F238E27FC236}">
              <a16:creationId xmlns:a16="http://schemas.microsoft.com/office/drawing/2014/main" id="{B74CDCC3-115A-41FE-B4E8-D0F7CD37B06A}"/>
            </a:ext>
          </a:extLst>
        </xdr:cNvPr>
        <xdr:cNvSpPr>
          <a:spLocks noChangeArrowheads="1"/>
        </xdr:cNvSpPr>
      </xdr:nvSpPr>
      <xdr:spPr bwMode="auto">
        <a:xfrm>
          <a:off x="22542500" y="60591700"/>
          <a:ext cx="1612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120</xdr:row>
      <xdr:rowOff>57150</xdr:rowOff>
    </xdr:from>
    <xdr:to>
      <xdr:col>24</xdr:col>
      <xdr:colOff>0</xdr:colOff>
      <xdr:row>121</xdr:row>
      <xdr:rowOff>190500</xdr:rowOff>
    </xdr:to>
    <xdr:sp macro="" textlink="">
      <xdr:nvSpPr>
        <xdr:cNvPr id="388" name="AutoShape 46">
          <a:extLst>
            <a:ext uri="{FF2B5EF4-FFF2-40B4-BE49-F238E27FC236}">
              <a16:creationId xmlns:a16="http://schemas.microsoft.com/office/drawing/2014/main" id="{8489261E-9459-40D1-A155-2A2DF098408B}"/>
            </a:ext>
          </a:extLst>
        </xdr:cNvPr>
        <xdr:cNvSpPr>
          <a:spLocks noChangeArrowheads="1"/>
        </xdr:cNvSpPr>
      </xdr:nvSpPr>
      <xdr:spPr bwMode="auto">
        <a:xfrm>
          <a:off x="25488900" y="605917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120</xdr:row>
      <xdr:rowOff>57150</xdr:rowOff>
    </xdr:from>
    <xdr:to>
      <xdr:col>26</xdr:col>
      <xdr:colOff>0</xdr:colOff>
      <xdr:row>121</xdr:row>
      <xdr:rowOff>190500</xdr:rowOff>
    </xdr:to>
    <xdr:sp macro="" textlink="">
      <xdr:nvSpPr>
        <xdr:cNvPr id="389" name="AutoShape 46">
          <a:extLst>
            <a:ext uri="{FF2B5EF4-FFF2-40B4-BE49-F238E27FC236}">
              <a16:creationId xmlns:a16="http://schemas.microsoft.com/office/drawing/2014/main" id="{88DB5473-AE44-41CD-A5BA-EE75FEEFCD5B}"/>
            </a:ext>
          </a:extLst>
        </xdr:cNvPr>
        <xdr:cNvSpPr>
          <a:spLocks noChangeArrowheads="1"/>
        </xdr:cNvSpPr>
      </xdr:nvSpPr>
      <xdr:spPr bwMode="auto">
        <a:xfrm>
          <a:off x="27628850" y="605917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120</xdr:row>
      <xdr:rowOff>57150</xdr:rowOff>
    </xdr:from>
    <xdr:to>
      <xdr:col>28</xdr:col>
      <xdr:colOff>0</xdr:colOff>
      <xdr:row>121</xdr:row>
      <xdr:rowOff>190500</xdr:rowOff>
    </xdr:to>
    <xdr:sp macro="" textlink="">
      <xdr:nvSpPr>
        <xdr:cNvPr id="390" name="AutoShape 46">
          <a:extLst>
            <a:ext uri="{FF2B5EF4-FFF2-40B4-BE49-F238E27FC236}">
              <a16:creationId xmlns:a16="http://schemas.microsoft.com/office/drawing/2014/main" id="{3B9D3B55-9C0C-4630-BDC1-C647D05E708B}"/>
            </a:ext>
          </a:extLst>
        </xdr:cNvPr>
        <xdr:cNvSpPr>
          <a:spLocks noChangeArrowheads="1"/>
        </xdr:cNvSpPr>
      </xdr:nvSpPr>
      <xdr:spPr bwMode="auto">
        <a:xfrm>
          <a:off x="29641800" y="605917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129</xdr:row>
      <xdr:rowOff>57150</xdr:rowOff>
    </xdr:from>
    <xdr:to>
      <xdr:col>2</xdr:col>
      <xdr:colOff>0</xdr:colOff>
      <xdr:row>130</xdr:row>
      <xdr:rowOff>190500</xdr:rowOff>
    </xdr:to>
    <xdr:sp macro="" textlink="">
      <xdr:nvSpPr>
        <xdr:cNvPr id="391" name="AutoShape 46">
          <a:extLst>
            <a:ext uri="{FF2B5EF4-FFF2-40B4-BE49-F238E27FC236}">
              <a16:creationId xmlns:a16="http://schemas.microsoft.com/office/drawing/2014/main" id="{8BCD9B89-05A0-48CF-8FB0-D3CC0940E7BE}"/>
            </a:ext>
          </a:extLst>
        </xdr:cNvPr>
        <xdr:cNvSpPr>
          <a:spLocks noChangeArrowheads="1"/>
        </xdr:cNvSpPr>
      </xdr:nvSpPr>
      <xdr:spPr bwMode="auto">
        <a:xfrm>
          <a:off x="78105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129</xdr:row>
      <xdr:rowOff>57150</xdr:rowOff>
    </xdr:from>
    <xdr:to>
      <xdr:col>4</xdr:col>
      <xdr:colOff>0</xdr:colOff>
      <xdr:row>130</xdr:row>
      <xdr:rowOff>190500</xdr:rowOff>
    </xdr:to>
    <xdr:sp macro="" textlink="">
      <xdr:nvSpPr>
        <xdr:cNvPr id="392" name="AutoShape 46">
          <a:extLst>
            <a:ext uri="{FF2B5EF4-FFF2-40B4-BE49-F238E27FC236}">
              <a16:creationId xmlns:a16="http://schemas.microsoft.com/office/drawing/2014/main" id="{BE07B124-4D17-4648-AE98-7488D8E68FA1}"/>
            </a:ext>
          </a:extLst>
        </xdr:cNvPr>
        <xdr:cNvSpPr>
          <a:spLocks noChangeArrowheads="1"/>
        </xdr:cNvSpPr>
      </xdr:nvSpPr>
      <xdr:spPr bwMode="auto">
        <a:xfrm>
          <a:off x="279400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129</xdr:row>
      <xdr:rowOff>57150</xdr:rowOff>
    </xdr:from>
    <xdr:to>
      <xdr:col>6</xdr:col>
      <xdr:colOff>0</xdr:colOff>
      <xdr:row>130</xdr:row>
      <xdr:rowOff>190500</xdr:rowOff>
    </xdr:to>
    <xdr:sp macro="" textlink="">
      <xdr:nvSpPr>
        <xdr:cNvPr id="393" name="AutoShape 46">
          <a:extLst>
            <a:ext uri="{FF2B5EF4-FFF2-40B4-BE49-F238E27FC236}">
              <a16:creationId xmlns:a16="http://schemas.microsoft.com/office/drawing/2014/main" id="{BFFB2D40-3AA3-4B2C-8208-EFCE85304A97}"/>
            </a:ext>
          </a:extLst>
        </xdr:cNvPr>
        <xdr:cNvSpPr>
          <a:spLocks noChangeArrowheads="1"/>
        </xdr:cNvSpPr>
      </xdr:nvSpPr>
      <xdr:spPr bwMode="auto">
        <a:xfrm>
          <a:off x="493395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7</xdr:col>
      <xdr:colOff>0</xdr:colOff>
      <xdr:row>129</xdr:row>
      <xdr:rowOff>57150</xdr:rowOff>
    </xdr:from>
    <xdr:to>
      <xdr:col>8</xdr:col>
      <xdr:colOff>0</xdr:colOff>
      <xdr:row>130</xdr:row>
      <xdr:rowOff>190500</xdr:rowOff>
    </xdr:to>
    <xdr:sp macro="" textlink="">
      <xdr:nvSpPr>
        <xdr:cNvPr id="394" name="AutoShape 46">
          <a:extLst>
            <a:ext uri="{FF2B5EF4-FFF2-40B4-BE49-F238E27FC236}">
              <a16:creationId xmlns:a16="http://schemas.microsoft.com/office/drawing/2014/main" id="{3C8FE312-5943-4BF3-8097-49E8239D0B9D}"/>
            </a:ext>
          </a:extLst>
        </xdr:cNvPr>
        <xdr:cNvSpPr>
          <a:spLocks noChangeArrowheads="1"/>
        </xdr:cNvSpPr>
      </xdr:nvSpPr>
      <xdr:spPr bwMode="auto">
        <a:xfrm>
          <a:off x="694690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9</xdr:col>
      <xdr:colOff>0</xdr:colOff>
      <xdr:row>129</xdr:row>
      <xdr:rowOff>57150</xdr:rowOff>
    </xdr:from>
    <xdr:to>
      <xdr:col>10</xdr:col>
      <xdr:colOff>0</xdr:colOff>
      <xdr:row>130</xdr:row>
      <xdr:rowOff>190500</xdr:rowOff>
    </xdr:to>
    <xdr:sp macro="" textlink="">
      <xdr:nvSpPr>
        <xdr:cNvPr id="395" name="AutoShape 46">
          <a:extLst>
            <a:ext uri="{FF2B5EF4-FFF2-40B4-BE49-F238E27FC236}">
              <a16:creationId xmlns:a16="http://schemas.microsoft.com/office/drawing/2014/main" id="{41EACBBF-BF19-4332-950B-F151F65E5626}"/>
            </a:ext>
          </a:extLst>
        </xdr:cNvPr>
        <xdr:cNvSpPr>
          <a:spLocks noChangeArrowheads="1"/>
        </xdr:cNvSpPr>
      </xdr:nvSpPr>
      <xdr:spPr bwMode="auto">
        <a:xfrm>
          <a:off x="927735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129</xdr:row>
      <xdr:rowOff>57150</xdr:rowOff>
    </xdr:from>
    <xdr:to>
      <xdr:col>12</xdr:col>
      <xdr:colOff>0</xdr:colOff>
      <xdr:row>130</xdr:row>
      <xdr:rowOff>190500</xdr:rowOff>
    </xdr:to>
    <xdr:sp macro="" textlink="">
      <xdr:nvSpPr>
        <xdr:cNvPr id="396" name="AutoShape 46">
          <a:extLst>
            <a:ext uri="{FF2B5EF4-FFF2-40B4-BE49-F238E27FC236}">
              <a16:creationId xmlns:a16="http://schemas.microsoft.com/office/drawing/2014/main" id="{E759F91A-D101-4F39-9BE9-B43DDF37E593}"/>
            </a:ext>
          </a:extLst>
        </xdr:cNvPr>
        <xdr:cNvSpPr>
          <a:spLocks noChangeArrowheads="1"/>
        </xdr:cNvSpPr>
      </xdr:nvSpPr>
      <xdr:spPr bwMode="auto">
        <a:xfrm>
          <a:off x="1129030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13</xdr:col>
      <xdr:colOff>0</xdr:colOff>
      <xdr:row>129</xdr:row>
      <xdr:rowOff>57150</xdr:rowOff>
    </xdr:from>
    <xdr:to>
      <xdr:col>14</xdr:col>
      <xdr:colOff>0</xdr:colOff>
      <xdr:row>130</xdr:row>
      <xdr:rowOff>190500</xdr:rowOff>
    </xdr:to>
    <xdr:sp macro="" textlink="">
      <xdr:nvSpPr>
        <xdr:cNvPr id="397" name="AutoShape 46">
          <a:extLst>
            <a:ext uri="{FF2B5EF4-FFF2-40B4-BE49-F238E27FC236}">
              <a16:creationId xmlns:a16="http://schemas.microsoft.com/office/drawing/2014/main" id="{DEFD3F86-2A90-496C-9F35-4FE23A603404}"/>
            </a:ext>
          </a:extLst>
        </xdr:cNvPr>
        <xdr:cNvSpPr>
          <a:spLocks noChangeArrowheads="1"/>
        </xdr:cNvSpPr>
      </xdr:nvSpPr>
      <xdr:spPr bwMode="auto">
        <a:xfrm>
          <a:off x="1330325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129</xdr:row>
      <xdr:rowOff>57150</xdr:rowOff>
    </xdr:from>
    <xdr:to>
      <xdr:col>16</xdr:col>
      <xdr:colOff>0</xdr:colOff>
      <xdr:row>130</xdr:row>
      <xdr:rowOff>190500</xdr:rowOff>
    </xdr:to>
    <xdr:sp macro="" textlink="">
      <xdr:nvSpPr>
        <xdr:cNvPr id="398" name="AutoShape 46">
          <a:extLst>
            <a:ext uri="{FF2B5EF4-FFF2-40B4-BE49-F238E27FC236}">
              <a16:creationId xmlns:a16="http://schemas.microsoft.com/office/drawing/2014/main" id="{06B0AE93-128C-45DC-8078-1554449240F6}"/>
            </a:ext>
          </a:extLst>
        </xdr:cNvPr>
        <xdr:cNvSpPr>
          <a:spLocks noChangeArrowheads="1"/>
        </xdr:cNvSpPr>
      </xdr:nvSpPr>
      <xdr:spPr bwMode="auto">
        <a:xfrm>
          <a:off x="15316200" y="65252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129</xdr:row>
      <xdr:rowOff>57150</xdr:rowOff>
    </xdr:from>
    <xdr:to>
      <xdr:col>18</xdr:col>
      <xdr:colOff>0</xdr:colOff>
      <xdr:row>130</xdr:row>
      <xdr:rowOff>190500</xdr:rowOff>
    </xdr:to>
    <xdr:sp macro="" textlink="">
      <xdr:nvSpPr>
        <xdr:cNvPr id="399" name="AutoShape 46">
          <a:extLst>
            <a:ext uri="{FF2B5EF4-FFF2-40B4-BE49-F238E27FC236}">
              <a16:creationId xmlns:a16="http://schemas.microsoft.com/office/drawing/2014/main" id="{F3B33AFC-450A-4E51-B1B2-A5752BEB30DA}"/>
            </a:ext>
          </a:extLst>
        </xdr:cNvPr>
        <xdr:cNvSpPr>
          <a:spLocks noChangeArrowheads="1"/>
        </xdr:cNvSpPr>
      </xdr:nvSpPr>
      <xdr:spPr bwMode="auto">
        <a:xfrm>
          <a:off x="1772920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129</xdr:row>
      <xdr:rowOff>57150</xdr:rowOff>
    </xdr:from>
    <xdr:to>
      <xdr:col>20</xdr:col>
      <xdr:colOff>0</xdr:colOff>
      <xdr:row>130</xdr:row>
      <xdr:rowOff>190500</xdr:rowOff>
    </xdr:to>
    <xdr:sp macro="" textlink="">
      <xdr:nvSpPr>
        <xdr:cNvPr id="400" name="AutoShape 46">
          <a:extLst>
            <a:ext uri="{FF2B5EF4-FFF2-40B4-BE49-F238E27FC236}">
              <a16:creationId xmlns:a16="http://schemas.microsoft.com/office/drawing/2014/main" id="{8435448C-8EDA-4F35-993E-10FE41EA1870}"/>
            </a:ext>
          </a:extLst>
        </xdr:cNvPr>
        <xdr:cNvSpPr>
          <a:spLocks noChangeArrowheads="1"/>
        </xdr:cNvSpPr>
      </xdr:nvSpPr>
      <xdr:spPr bwMode="auto">
        <a:xfrm>
          <a:off x="1995805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129</xdr:row>
      <xdr:rowOff>57150</xdr:rowOff>
    </xdr:from>
    <xdr:to>
      <xdr:col>22</xdr:col>
      <xdr:colOff>0</xdr:colOff>
      <xdr:row>130</xdr:row>
      <xdr:rowOff>190500</xdr:rowOff>
    </xdr:to>
    <xdr:sp macro="" textlink="">
      <xdr:nvSpPr>
        <xdr:cNvPr id="401" name="AutoShape 46">
          <a:extLst>
            <a:ext uri="{FF2B5EF4-FFF2-40B4-BE49-F238E27FC236}">
              <a16:creationId xmlns:a16="http://schemas.microsoft.com/office/drawing/2014/main" id="{85E113AC-64E5-423E-851F-90AB899E2311}"/>
            </a:ext>
          </a:extLst>
        </xdr:cNvPr>
        <xdr:cNvSpPr>
          <a:spLocks noChangeArrowheads="1"/>
        </xdr:cNvSpPr>
      </xdr:nvSpPr>
      <xdr:spPr bwMode="auto">
        <a:xfrm>
          <a:off x="22542500" y="652526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129</xdr:row>
      <xdr:rowOff>57150</xdr:rowOff>
    </xdr:from>
    <xdr:to>
      <xdr:col>24</xdr:col>
      <xdr:colOff>0</xdr:colOff>
      <xdr:row>130</xdr:row>
      <xdr:rowOff>190500</xdr:rowOff>
    </xdr:to>
    <xdr:sp macro="" textlink="">
      <xdr:nvSpPr>
        <xdr:cNvPr id="402" name="AutoShape 46">
          <a:extLst>
            <a:ext uri="{FF2B5EF4-FFF2-40B4-BE49-F238E27FC236}">
              <a16:creationId xmlns:a16="http://schemas.microsoft.com/office/drawing/2014/main" id="{EBD9E4C2-46C6-4435-9254-28771953D7F9}"/>
            </a:ext>
          </a:extLst>
        </xdr:cNvPr>
        <xdr:cNvSpPr>
          <a:spLocks noChangeArrowheads="1"/>
        </xdr:cNvSpPr>
      </xdr:nvSpPr>
      <xdr:spPr bwMode="auto">
        <a:xfrm>
          <a:off x="2548890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129</xdr:row>
      <xdr:rowOff>57150</xdr:rowOff>
    </xdr:from>
    <xdr:to>
      <xdr:col>28</xdr:col>
      <xdr:colOff>0</xdr:colOff>
      <xdr:row>130</xdr:row>
      <xdr:rowOff>190500</xdr:rowOff>
    </xdr:to>
    <xdr:sp macro="" textlink="">
      <xdr:nvSpPr>
        <xdr:cNvPr id="403" name="AutoShape 46">
          <a:extLst>
            <a:ext uri="{FF2B5EF4-FFF2-40B4-BE49-F238E27FC236}">
              <a16:creationId xmlns:a16="http://schemas.microsoft.com/office/drawing/2014/main" id="{D195FBA7-AAD9-4391-BACB-A3E912BC6834}"/>
            </a:ext>
          </a:extLst>
        </xdr:cNvPr>
        <xdr:cNvSpPr>
          <a:spLocks noChangeArrowheads="1"/>
        </xdr:cNvSpPr>
      </xdr:nvSpPr>
      <xdr:spPr bwMode="auto">
        <a:xfrm>
          <a:off x="2964180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129</xdr:row>
      <xdr:rowOff>57150</xdr:rowOff>
    </xdr:from>
    <xdr:to>
      <xdr:col>18</xdr:col>
      <xdr:colOff>0</xdr:colOff>
      <xdr:row>130</xdr:row>
      <xdr:rowOff>190500</xdr:rowOff>
    </xdr:to>
    <xdr:sp macro="" textlink="">
      <xdr:nvSpPr>
        <xdr:cNvPr id="404" name="AutoShape 46">
          <a:extLst>
            <a:ext uri="{FF2B5EF4-FFF2-40B4-BE49-F238E27FC236}">
              <a16:creationId xmlns:a16="http://schemas.microsoft.com/office/drawing/2014/main" id="{625D964D-1E85-4E18-942F-FA39ED850E95}"/>
            </a:ext>
          </a:extLst>
        </xdr:cNvPr>
        <xdr:cNvSpPr>
          <a:spLocks noChangeArrowheads="1"/>
        </xdr:cNvSpPr>
      </xdr:nvSpPr>
      <xdr:spPr bwMode="auto">
        <a:xfrm>
          <a:off x="17729200" y="65252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129</xdr:row>
      <xdr:rowOff>57150</xdr:rowOff>
    </xdr:from>
    <xdr:to>
      <xdr:col>20</xdr:col>
      <xdr:colOff>0</xdr:colOff>
      <xdr:row>130</xdr:row>
      <xdr:rowOff>190500</xdr:rowOff>
    </xdr:to>
    <xdr:sp macro="" textlink="">
      <xdr:nvSpPr>
        <xdr:cNvPr id="405" name="AutoShape 46">
          <a:extLst>
            <a:ext uri="{FF2B5EF4-FFF2-40B4-BE49-F238E27FC236}">
              <a16:creationId xmlns:a16="http://schemas.microsoft.com/office/drawing/2014/main" id="{D4284BE0-2E5D-4332-8D51-BE04EE18A48F}"/>
            </a:ext>
          </a:extLst>
        </xdr:cNvPr>
        <xdr:cNvSpPr>
          <a:spLocks noChangeArrowheads="1"/>
        </xdr:cNvSpPr>
      </xdr:nvSpPr>
      <xdr:spPr bwMode="auto">
        <a:xfrm>
          <a:off x="19958050" y="65252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129</xdr:row>
      <xdr:rowOff>57150</xdr:rowOff>
    </xdr:from>
    <xdr:to>
      <xdr:col>22</xdr:col>
      <xdr:colOff>0</xdr:colOff>
      <xdr:row>130</xdr:row>
      <xdr:rowOff>190500</xdr:rowOff>
    </xdr:to>
    <xdr:sp macro="" textlink="">
      <xdr:nvSpPr>
        <xdr:cNvPr id="406" name="AutoShape 46">
          <a:extLst>
            <a:ext uri="{FF2B5EF4-FFF2-40B4-BE49-F238E27FC236}">
              <a16:creationId xmlns:a16="http://schemas.microsoft.com/office/drawing/2014/main" id="{8F440899-134B-409B-83E5-378C523DD050}"/>
            </a:ext>
          </a:extLst>
        </xdr:cNvPr>
        <xdr:cNvSpPr>
          <a:spLocks noChangeArrowheads="1"/>
        </xdr:cNvSpPr>
      </xdr:nvSpPr>
      <xdr:spPr bwMode="auto">
        <a:xfrm>
          <a:off x="22542500" y="6525260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129</xdr:row>
      <xdr:rowOff>57150</xdr:rowOff>
    </xdr:from>
    <xdr:to>
      <xdr:col>24</xdr:col>
      <xdr:colOff>0</xdr:colOff>
      <xdr:row>130</xdr:row>
      <xdr:rowOff>190500</xdr:rowOff>
    </xdr:to>
    <xdr:sp macro="" textlink="">
      <xdr:nvSpPr>
        <xdr:cNvPr id="407" name="AutoShape 46">
          <a:extLst>
            <a:ext uri="{FF2B5EF4-FFF2-40B4-BE49-F238E27FC236}">
              <a16:creationId xmlns:a16="http://schemas.microsoft.com/office/drawing/2014/main" id="{190ADE22-97E8-4729-A03E-82F8CE203661}"/>
            </a:ext>
          </a:extLst>
        </xdr:cNvPr>
        <xdr:cNvSpPr>
          <a:spLocks noChangeArrowheads="1"/>
        </xdr:cNvSpPr>
      </xdr:nvSpPr>
      <xdr:spPr bwMode="auto">
        <a:xfrm>
          <a:off x="25488900" y="65252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129</xdr:row>
      <xdr:rowOff>57150</xdr:rowOff>
    </xdr:from>
    <xdr:to>
      <xdr:col>28</xdr:col>
      <xdr:colOff>0</xdr:colOff>
      <xdr:row>130</xdr:row>
      <xdr:rowOff>190500</xdr:rowOff>
    </xdr:to>
    <xdr:sp macro="" textlink="">
      <xdr:nvSpPr>
        <xdr:cNvPr id="408" name="AutoShape 46">
          <a:extLst>
            <a:ext uri="{FF2B5EF4-FFF2-40B4-BE49-F238E27FC236}">
              <a16:creationId xmlns:a16="http://schemas.microsoft.com/office/drawing/2014/main" id="{B9022E33-8206-41D7-BBA2-B8F8A39EFD78}"/>
            </a:ext>
          </a:extLst>
        </xdr:cNvPr>
        <xdr:cNvSpPr>
          <a:spLocks noChangeArrowheads="1"/>
        </xdr:cNvSpPr>
      </xdr:nvSpPr>
      <xdr:spPr bwMode="auto">
        <a:xfrm>
          <a:off x="29641800" y="65252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129</xdr:row>
      <xdr:rowOff>57150</xdr:rowOff>
    </xdr:from>
    <xdr:to>
      <xdr:col>16</xdr:col>
      <xdr:colOff>0</xdr:colOff>
      <xdr:row>130</xdr:row>
      <xdr:rowOff>190500</xdr:rowOff>
    </xdr:to>
    <xdr:sp macro="" textlink="">
      <xdr:nvSpPr>
        <xdr:cNvPr id="409" name="AutoShape 46">
          <a:extLst>
            <a:ext uri="{FF2B5EF4-FFF2-40B4-BE49-F238E27FC236}">
              <a16:creationId xmlns:a16="http://schemas.microsoft.com/office/drawing/2014/main" id="{F70E93C1-EB41-4AB2-A447-221ED0C9D0B4}"/>
            </a:ext>
          </a:extLst>
        </xdr:cNvPr>
        <xdr:cNvSpPr>
          <a:spLocks noChangeArrowheads="1"/>
        </xdr:cNvSpPr>
      </xdr:nvSpPr>
      <xdr:spPr bwMode="auto">
        <a:xfrm>
          <a:off x="1531620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129</xdr:row>
      <xdr:rowOff>57150</xdr:rowOff>
    </xdr:from>
    <xdr:to>
      <xdr:col>18</xdr:col>
      <xdr:colOff>0</xdr:colOff>
      <xdr:row>130</xdr:row>
      <xdr:rowOff>190500</xdr:rowOff>
    </xdr:to>
    <xdr:sp macro="" textlink="">
      <xdr:nvSpPr>
        <xdr:cNvPr id="410" name="AutoShape 46">
          <a:extLst>
            <a:ext uri="{FF2B5EF4-FFF2-40B4-BE49-F238E27FC236}">
              <a16:creationId xmlns:a16="http://schemas.microsoft.com/office/drawing/2014/main" id="{130726E6-B550-4E84-A18B-470ABA75F0CC}"/>
            </a:ext>
          </a:extLst>
        </xdr:cNvPr>
        <xdr:cNvSpPr>
          <a:spLocks noChangeArrowheads="1"/>
        </xdr:cNvSpPr>
      </xdr:nvSpPr>
      <xdr:spPr bwMode="auto">
        <a:xfrm>
          <a:off x="1772920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129</xdr:row>
      <xdr:rowOff>57150</xdr:rowOff>
    </xdr:from>
    <xdr:to>
      <xdr:col>20</xdr:col>
      <xdr:colOff>0</xdr:colOff>
      <xdr:row>130</xdr:row>
      <xdr:rowOff>190500</xdr:rowOff>
    </xdr:to>
    <xdr:sp macro="" textlink="">
      <xdr:nvSpPr>
        <xdr:cNvPr id="411" name="AutoShape 46">
          <a:extLst>
            <a:ext uri="{FF2B5EF4-FFF2-40B4-BE49-F238E27FC236}">
              <a16:creationId xmlns:a16="http://schemas.microsoft.com/office/drawing/2014/main" id="{B0973705-06CC-4A26-910D-6EC4F9BE843F}"/>
            </a:ext>
          </a:extLst>
        </xdr:cNvPr>
        <xdr:cNvSpPr>
          <a:spLocks noChangeArrowheads="1"/>
        </xdr:cNvSpPr>
      </xdr:nvSpPr>
      <xdr:spPr bwMode="auto">
        <a:xfrm>
          <a:off x="19958050" y="652526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129</xdr:row>
      <xdr:rowOff>57150</xdr:rowOff>
    </xdr:from>
    <xdr:to>
      <xdr:col>22</xdr:col>
      <xdr:colOff>0</xdr:colOff>
      <xdr:row>130</xdr:row>
      <xdr:rowOff>190500</xdr:rowOff>
    </xdr:to>
    <xdr:sp macro="" textlink="">
      <xdr:nvSpPr>
        <xdr:cNvPr id="412" name="AutoShape 46">
          <a:extLst>
            <a:ext uri="{FF2B5EF4-FFF2-40B4-BE49-F238E27FC236}">
              <a16:creationId xmlns:a16="http://schemas.microsoft.com/office/drawing/2014/main" id="{41338D78-53CD-4D8C-881A-2DD69B21812E}"/>
            </a:ext>
          </a:extLst>
        </xdr:cNvPr>
        <xdr:cNvSpPr>
          <a:spLocks noChangeArrowheads="1"/>
        </xdr:cNvSpPr>
      </xdr:nvSpPr>
      <xdr:spPr bwMode="auto">
        <a:xfrm>
          <a:off x="22542500" y="6525260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129</xdr:row>
      <xdr:rowOff>57150</xdr:rowOff>
    </xdr:from>
    <xdr:to>
      <xdr:col>24</xdr:col>
      <xdr:colOff>0</xdr:colOff>
      <xdr:row>130</xdr:row>
      <xdr:rowOff>190500</xdr:rowOff>
    </xdr:to>
    <xdr:sp macro="" textlink="">
      <xdr:nvSpPr>
        <xdr:cNvPr id="413" name="AutoShape 46">
          <a:extLst>
            <a:ext uri="{FF2B5EF4-FFF2-40B4-BE49-F238E27FC236}">
              <a16:creationId xmlns:a16="http://schemas.microsoft.com/office/drawing/2014/main" id="{C8AAA84B-3717-4F0B-85BB-5D395E4E84CC}"/>
            </a:ext>
          </a:extLst>
        </xdr:cNvPr>
        <xdr:cNvSpPr>
          <a:spLocks noChangeArrowheads="1"/>
        </xdr:cNvSpPr>
      </xdr:nvSpPr>
      <xdr:spPr bwMode="auto">
        <a:xfrm>
          <a:off x="25488900" y="652526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129</xdr:row>
      <xdr:rowOff>57150</xdr:rowOff>
    </xdr:from>
    <xdr:to>
      <xdr:col>28</xdr:col>
      <xdr:colOff>0</xdr:colOff>
      <xdr:row>130</xdr:row>
      <xdr:rowOff>190500</xdr:rowOff>
    </xdr:to>
    <xdr:sp macro="" textlink="">
      <xdr:nvSpPr>
        <xdr:cNvPr id="414" name="AutoShape 46">
          <a:extLst>
            <a:ext uri="{FF2B5EF4-FFF2-40B4-BE49-F238E27FC236}">
              <a16:creationId xmlns:a16="http://schemas.microsoft.com/office/drawing/2014/main" id="{E20BD17E-4E4C-49F7-A28E-C46D736160FC}"/>
            </a:ext>
          </a:extLst>
        </xdr:cNvPr>
        <xdr:cNvSpPr>
          <a:spLocks noChangeArrowheads="1"/>
        </xdr:cNvSpPr>
      </xdr:nvSpPr>
      <xdr:spPr bwMode="auto">
        <a:xfrm>
          <a:off x="2964180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138</xdr:row>
      <xdr:rowOff>57150</xdr:rowOff>
    </xdr:from>
    <xdr:to>
      <xdr:col>2</xdr:col>
      <xdr:colOff>0</xdr:colOff>
      <xdr:row>139</xdr:row>
      <xdr:rowOff>190500</xdr:rowOff>
    </xdr:to>
    <xdr:sp macro="" textlink="">
      <xdr:nvSpPr>
        <xdr:cNvPr id="415" name="AutoShape 46">
          <a:extLst>
            <a:ext uri="{FF2B5EF4-FFF2-40B4-BE49-F238E27FC236}">
              <a16:creationId xmlns:a16="http://schemas.microsoft.com/office/drawing/2014/main" id="{377440B4-A1F8-46FB-98AC-B9767B0C03A4}"/>
            </a:ext>
          </a:extLst>
        </xdr:cNvPr>
        <xdr:cNvSpPr>
          <a:spLocks noChangeArrowheads="1"/>
        </xdr:cNvSpPr>
      </xdr:nvSpPr>
      <xdr:spPr bwMode="auto">
        <a:xfrm>
          <a:off x="781050" y="69640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138</xdr:row>
      <xdr:rowOff>57150</xdr:rowOff>
    </xdr:from>
    <xdr:to>
      <xdr:col>6</xdr:col>
      <xdr:colOff>0</xdr:colOff>
      <xdr:row>139</xdr:row>
      <xdr:rowOff>190500</xdr:rowOff>
    </xdr:to>
    <xdr:sp macro="" textlink="">
      <xdr:nvSpPr>
        <xdr:cNvPr id="416" name="AutoShape 46">
          <a:extLst>
            <a:ext uri="{FF2B5EF4-FFF2-40B4-BE49-F238E27FC236}">
              <a16:creationId xmlns:a16="http://schemas.microsoft.com/office/drawing/2014/main" id="{8A6DED49-2092-465C-82D3-A0347A1C0A68}"/>
            </a:ext>
          </a:extLst>
        </xdr:cNvPr>
        <xdr:cNvSpPr>
          <a:spLocks noChangeArrowheads="1"/>
        </xdr:cNvSpPr>
      </xdr:nvSpPr>
      <xdr:spPr bwMode="auto">
        <a:xfrm>
          <a:off x="4933950" y="69640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7</xdr:col>
      <xdr:colOff>0</xdr:colOff>
      <xdr:row>138</xdr:row>
      <xdr:rowOff>57150</xdr:rowOff>
    </xdr:from>
    <xdr:to>
      <xdr:col>8</xdr:col>
      <xdr:colOff>0</xdr:colOff>
      <xdr:row>139</xdr:row>
      <xdr:rowOff>190500</xdr:rowOff>
    </xdr:to>
    <xdr:sp macro="" textlink="">
      <xdr:nvSpPr>
        <xdr:cNvPr id="417" name="AutoShape 46">
          <a:extLst>
            <a:ext uri="{FF2B5EF4-FFF2-40B4-BE49-F238E27FC236}">
              <a16:creationId xmlns:a16="http://schemas.microsoft.com/office/drawing/2014/main" id="{13EA3644-E23A-438D-B694-D1899337D7BB}"/>
            </a:ext>
          </a:extLst>
        </xdr:cNvPr>
        <xdr:cNvSpPr>
          <a:spLocks noChangeArrowheads="1"/>
        </xdr:cNvSpPr>
      </xdr:nvSpPr>
      <xdr:spPr bwMode="auto">
        <a:xfrm>
          <a:off x="6946900" y="696404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138</xdr:row>
      <xdr:rowOff>57150</xdr:rowOff>
    </xdr:from>
    <xdr:to>
      <xdr:col>10</xdr:col>
      <xdr:colOff>0</xdr:colOff>
      <xdr:row>139</xdr:row>
      <xdr:rowOff>190500</xdr:rowOff>
    </xdr:to>
    <xdr:sp macro="" textlink="">
      <xdr:nvSpPr>
        <xdr:cNvPr id="418" name="AutoShape 46">
          <a:extLst>
            <a:ext uri="{FF2B5EF4-FFF2-40B4-BE49-F238E27FC236}">
              <a16:creationId xmlns:a16="http://schemas.microsoft.com/office/drawing/2014/main" id="{7E2C1833-AD0E-4964-99B0-9ADC9A34D790}"/>
            </a:ext>
          </a:extLst>
        </xdr:cNvPr>
        <xdr:cNvSpPr>
          <a:spLocks noChangeArrowheads="1"/>
        </xdr:cNvSpPr>
      </xdr:nvSpPr>
      <xdr:spPr bwMode="auto">
        <a:xfrm>
          <a:off x="9277350" y="696404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10</xdr:col>
      <xdr:colOff>714375</xdr:colOff>
      <xdr:row>138</xdr:row>
      <xdr:rowOff>104776</xdr:rowOff>
    </xdr:from>
    <xdr:to>
      <xdr:col>12</xdr:col>
      <xdr:colOff>47625</xdr:colOff>
      <xdr:row>139</xdr:row>
      <xdr:rowOff>158751</xdr:rowOff>
    </xdr:to>
    <xdr:sp macro="" textlink="">
      <xdr:nvSpPr>
        <xdr:cNvPr id="419" name="AutoShape 46">
          <a:extLst>
            <a:ext uri="{FF2B5EF4-FFF2-40B4-BE49-F238E27FC236}">
              <a16:creationId xmlns:a16="http://schemas.microsoft.com/office/drawing/2014/main" id="{48D08A2E-4D8B-4FC3-B4D5-44405D88A908}"/>
            </a:ext>
          </a:extLst>
        </xdr:cNvPr>
        <xdr:cNvSpPr>
          <a:spLocks noChangeArrowheads="1"/>
        </xdr:cNvSpPr>
      </xdr:nvSpPr>
      <xdr:spPr bwMode="auto">
        <a:xfrm>
          <a:off x="11223625" y="69688076"/>
          <a:ext cx="1346200" cy="479425"/>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138</xdr:row>
      <xdr:rowOff>57150</xdr:rowOff>
    </xdr:from>
    <xdr:to>
      <xdr:col>14</xdr:col>
      <xdr:colOff>0</xdr:colOff>
      <xdr:row>139</xdr:row>
      <xdr:rowOff>190500</xdr:rowOff>
    </xdr:to>
    <xdr:sp macro="" textlink="">
      <xdr:nvSpPr>
        <xdr:cNvPr id="420" name="AutoShape 46">
          <a:extLst>
            <a:ext uri="{FF2B5EF4-FFF2-40B4-BE49-F238E27FC236}">
              <a16:creationId xmlns:a16="http://schemas.microsoft.com/office/drawing/2014/main" id="{2DEC0F79-96E1-4A3F-A7A3-7E7DF473D46A}"/>
            </a:ext>
          </a:extLst>
        </xdr:cNvPr>
        <xdr:cNvSpPr>
          <a:spLocks noChangeArrowheads="1"/>
        </xdr:cNvSpPr>
      </xdr:nvSpPr>
      <xdr:spPr bwMode="auto">
        <a:xfrm>
          <a:off x="13303250" y="696404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138</xdr:row>
      <xdr:rowOff>57150</xdr:rowOff>
    </xdr:from>
    <xdr:to>
      <xdr:col>16</xdr:col>
      <xdr:colOff>0</xdr:colOff>
      <xdr:row>139</xdr:row>
      <xdr:rowOff>190500</xdr:rowOff>
    </xdr:to>
    <xdr:sp macro="" textlink="">
      <xdr:nvSpPr>
        <xdr:cNvPr id="421" name="AutoShape 46">
          <a:extLst>
            <a:ext uri="{FF2B5EF4-FFF2-40B4-BE49-F238E27FC236}">
              <a16:creationId xmlns:a16="http://schemas.microsoft.com/office/drawing/2014/main" id="{F21ADF6F-BE56-444F-A73D-389DEFF26704}"/>
            </a:ext>
          </a:extLst>
        </xdr:cNvPr>
        <xdr:cNvSpPr>
          <a:spLocks noChangeArrowheads="1"/>
        </xdr:cNvSpPr>
      </xdr:nvSpPr>
      <xdr:spPr bwMode="auto">
        <a:xfrm>
          <a:off x="15316200" y="69640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138</xdr:row>
      <xdr:rowOff>57150</xdr:rowOff>
    </xdr:from>
    <xdr:to>
      <xdr:col>18</xdr:col>
      <xdr:colOff>0</xdr:colOff>
      <xdr:row>139</xdr:row>
      <xdr:rowOff>190500</xdr:rowOff>
    </xdr:to>
    <xdr:sp macro="" textlink="">
      <xdr:nvSpPr>
        <xdr:cNvPr id="422" name="AutoShape 46">
          <a:extLst>
            <a:ext uri="{FF2B5EF4-FFF2-40B4-BE49-F238E27FC236}">
              <a16:creationId xmlns:a16="http://schemas.microsoft.com/office/drawing/2014/main" id="{BD71D7C6-2D7E-456E-A0A1-AF25E26913C4}"/>
            </a:ext>
          </a:extLst>
        </xdr:cNvPr>
        <xdr:cNvSpPr>
          <a:spLocks noChangeArrowheads="1"/>
        </xdr:cNvSpPr>
      </xdr:nvSpPr>
      <xdr:spPr bwMode="auto">
        <a:xfrm>
          <a:off x="17729200" y="69640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138</xdr:row>
      <xdr:rowOff>57150</xdr:rowOff>
    </xdr:from>
    <xdr:to>
      <xdr:col>20</xdr:col>
      <xdr:colOff>0</xdr:colOff>
      <xdr:row>139</xdr:row>
      <xdr:rowOff>190500</xdr:rowOff>
    </xdr:to>
    <xdr:sp macro="" textlink="">
      <xdr:nvSpPr>
        <xdr:cNvPr id="423" name="AutoShape 46">
          <a:extLst>
            <a:ext uri="{FF2B5EF4-FFF2-40B4-BE49-F238E27FC236}">
              <a16:creationId xmlns:a16="http://schemas.microsoft.com/office/drawing/2014/main" id="{98CB7AD0-5DFA-495B-9E7B-A4E24A3F14DE}"/>
            </a:ext>
          </a:extLst>
        </xdr:cNvPr>
        <xdr:cNvSpPr>
          <a:spLocks noChangeArrowheads="1"/>
        </xdr:cNvSpPr>
      </xdr:nvSpPr>
      <xdr:spPr bwMode="auto">
        <a:xfrm>
          <a:off x="19958050" y="69640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138</xdr:row>
      <xdr:rowOff>57150</xdr:rowOff>
    </xdr:from>
    <xdr:to>
      <xdr:col>22</xdr:col>
      <xdr:colOff>0</xdr:colOff>
      <xdr:row>139</xdr:row>
      <xdr:rowOff>190500</xdr:rowOff>
    </xdr:to>
    <xdr:sp macro="" textlink="">
      <xdr:nvSpPr>
        <xdr:cNvPr id="424" name="AutoShape 46">
          <a:extLst>
            <a:ext uri="{FF2B5EF4-FFF2-40B4-BE49-F238E27FC236}">
              <a16:creationId xmlns:a16="http://schemas.microsoft.com/office/drawing/2014/main" id="{A742DA95-0FEA-45B8-8388-BEF39AC2DAE5}"/>
            </a:ext>
          </a:extLst>
        </xdr:cNvPr>
        <xdr:cNvSpPr>
          <a:spLocks noChangeArrowheads="1"/>
        </xdr:cNvSpPr>
      </xdr:nvSpPr>
      <xdr:spPr bwMode="auto">
        <a:xfrm>
          <a:off x="22542500" y="696404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138</xdr:row>
      <xdr:rowOff>57150</xdr:rowOff>
    </xdr:from>
    <xdr:to>
      <xdr:col>24</xdr:col>
      <xdr:colOff>0</xdr:colOff>
      <xdr:row>139</xdr:row>
      <xdr:rowOff>190500</xdr:rowOff>
    </xdr:to>
    <xdr:sp macro="" textlink="">
      <xdr:nvSpPr>
        <xdr:cNvPr id="425" name="AutoShape 46">
          <a:extLst>
            <a:ext uri="{FF2B5EF4-FFF2-40B4-BE49-F238E27FC236}">
              <a16:creationId xmlns:a16="http://schemas.microsoft.com/office/drawing/2014/main" id="{2001ED7B-3454-41BA-B4DA-8050104D5929}"/>
            </a:ext>
          </a:extLst>
        </xdr:cNvPr>
        <xdr:cNvSpPr>
          <a:spLocks noChangeArrowheads="1"/>
        </xdr:cNvSpPr>
      </xdr:nvSpPr>
      <xdr:spPr bwMode="auto">
        <a:xfrm>
          <a:off x="25488900" y="69640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138</xdr:row>
      <xdr:rowOff>57150</xdr:rowOff>
    </xdr:from>
    <xdr:to>
      <xdr:col>26</xdr:col>
      <xdr:colOff>0</xdr:colOff>
      <xdr:row>139</xdr:row>
      <xdr:rowOff>190500</xdr:rowOff>
    </xdr:to>
    <xdr:sp macro="" textlink="">
      <xdr:nvSpPr>
        <xdr:cNvPr id="426" name="AutoShape 46">
          <a:extLst>
            <a:ext uri="{FF2B5EF4-FFF2-40B4-BE49-F238E27FC236}">
              <a16:creationId xmlns:a16="http://schemas.microsoft.com/office/drawing/2014/main" id="{4D336F17-D52D-4191-AA3A-4EFFFAB92D75}"/>
            </a:ext>
          </a:extLst>
        </xdr:cNvPr>
        <xdr:cNvSpPr>
          <a:spLocks noChangeArrowheads="1"/>
        </xdr:cNvSpPr>
      </xdr:nvSpPr>
      <xdr:spPr bwMode="auto">
        <a:xfrm>
          <a:off x="27628850" y="69640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138</xdr:row>
      <xdr:rowOff>57150</xdr:rowOff>
    </xdr:from>
    <xdr:to>
      <xdr:col>28</xdr:col>
      <xdr:colOff>0</xdr:colOff>
      <xdr:row>139</xdr:row>
      <xdr:rowOff>190500</xdr:rowOff>
    </xdr:to>
    <xdr:sp macro="" textlink="">
      <xdr:nvSpPr>
        <xdr:cNvPr id="427" name="AutoShape 46">
          <a:extLst>
            <a:ext uri="{FF2B5EF4-FFF2-40B4-BE49-F238E27FC236}">
              <a16:creationId xmlns:a16="http://schemas.microsoft.com/office/drawing/2014/main" id="{1C0873AC-42F9-4691-8B48-479C41ACD807}"/>
            </a:ext>
          </a:extLst>
        </xdr:cNvPr>
        <xdr:cNvSpPr>
          <a:spLocks noChangeArrowheads="1"/>
        </xdr:cNvSpPr>
      </xdr:nvSpPr>
      <xdr:spPr bwMode="auto">
        <a:xfrm>
          <a:off x="29641800" y="69640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138</xdr:row>
      <xdr:rowOff>57150</xdr:rowOff>
    </xdr:from>
    <xdr:to>
      <xdr:col>18</xdr:col>
      <xdr:colOff>0</xdr:colOff>
      <xdr:row>139</xdr:row>
      <xdr:rowOff>190500</xdr:rowOff>
    </xdr:to>
    <xdr:sp macro="" textlink="">
      <xdr:nvSpPr>
        <xdr:cNvPr id="428" name="AutoShape 46">
          <a:extLst>
            <a:ext uri="{FF2B5EF4-FFF2-40B4-BE49-F238E27FC236}">
              <a16:creationId xmlns:a16="http://schemas.microsoft.com/office/drawing/2014/main" id="{30E53392-8818-4CC7-8FFE-449FCC2B328D}"/>
            </a:ext>
          </a:extLst>
        </xdr:cNvPr>
        <xdr:cNvSpPr>
          <a:spLocks noChangeArrowheads="1"/>
        </xdr:cNvSpPr>
      </xdr:nvSpPr>
      <xdr:spPr bwMode="auto">
        <a:xfrm>
          <a:off x="17729200" y="69640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138</xdr:row>
      <xdr:rowOff>57150</xdr:rowOff>
    </xdr:from>
    <xdr:to>
      <xdr:col>20</xdr:col>
      <xdr:colOff>0</xdr:colOff>
      <xdr:row>139</xdr:row>
      <xdr:rowOff>190500</xdr:rowOff>
    </xdr:to>
    <xdr:sp macro="" textlink="">
      <xdr:nvSpPr>
        <xdr:cNvPr id="429" name="AutoShape 46">
          <a:extLst>
            <a:ext uri="{FF2B5EF4-FFF2-40B4-BE49-F238E27FC236}">
              <a16:creationId xmlns:a16="http://schemas.microsoft.com/office/drawing/2014/main" id="{565F0322-A144-4739-AEE2-3CBAE5E621E4}"/>
            </a:ext>
          </a:extLst>
        </xdr:cNvPr>
        <xdr:cNvSpPr>
          <a:spLocks noChangeArrowheads="1"/>
        </xdr:cNvSpPr>
      </xdr:nvSpPr>
      <xdr:spPr bwMode="auto">
        <a:xfrm>
          <a:off x="19958050" y="69640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138</xdr:row>
      <xdr:rowOff>57150</xdr:rowOff>
    </xdr:from>
    <xdr:to>
      <xdr:col>24</xdr:col>
      <xdr:colOff>0</xdr:colOff>
      <xdr:row>139</xdr:row>
      <xdr:rowOff>190500</xdr:rowOff>
    </xdr:to>
    <xdr:sp macro="" textlink="">
      <xdr:nvSpPr>
        <xdr:cNvPr id="430" name="AutoShape 46">
          <a:extLst>
            <a:ext uri="{FF2B5EF4-FFF2-40B4-BE49-F238E27FC236}">
              <a16:creationId xmlns:a16="http://schemas.microsoft.com/office/drawing/2014/main" id="{414F3757-ECCC-4016-B94A-94AD585743BD}"/>
            </a:ext>
          </a:extLst>
        </xdr:cNvPr>
        <xdr:cNvSpPr>
          <a:spLocks noChangeArrowheads="1"/>
        </xdr:cNvSpPr>
      </xdr:nvSpPr>
      <xdr:spPr bwMode="auto">
        <a:xfrm>
          <a:off x="25488900" y="69640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138</xdr:row>
      <xdr:rowOff>57150</xdr:rowOff>
    </xdr:from>
    <xdr:to>
      <xdr:col>26</xdr:col>
      <xdr:colOff>0</xdr:colOff>
      <xdr:row>139</xdr:row>
      <xdr:rowOff>190500</xdr:rowOff>
    </xdr:to>
    <xdr:sp macro="" textlink="">
      <xdr:nvSpPr>
        <xdr:cNvPr id="431" name="AutoShape 46">
          <a:extLst>
            <a:ext uri="{FF2B5EF4-FFF2-40B4-BE49-F238E27FC236}">
              <a16:creationId xmlns:a16="http://schemas.microsoft.com/office/drawing/2014/main" id="{4C5D0EB5-0F84-4EDC-9C51-6E225303258A}"/>
            </a:ext>
          </a:extLst>
        </xdr:cNvPr>
        <xdr:cNvSpPr>
          <a:spLocks noChangeArrowheads="1"/>
        </xdr:cNvSpPr>
      </xdr:nvSpPr>
      <xdr:spPr bwMode="auto">
        <a:xfrm>
          <a:off x="27628850" y="69640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138</xdr:row>
      <xdr:rowOff>57150</xdr:rowOff>
    </xdr:from>
    <xdr:to>
      <xdr:col>28</xdr:col>
      <xdr:colOff>0</xdr:colOff>
      <xdr:row>139</xdr:row>
      <xdr:rowOff>190500</xdr:rowOff>
    </xdr:to>
    <xdr:sp macro="" textlink="">
      <xdr:nvSpPr>
        <xdr:cNvPr id="432" name="AutoShape 46">
          <a:extLst>
            <a:ext uri="{FF2B5EF4-FFF2-40B4-BE49-F238E27FC236}">
              <a16:creationId xmlns:a16="http://schemas.microsoft.com/office/drawing/2014/main" id="{F24EBC73-409F-483A-A8E4-1AF1E3298253}"/>
            </a:ext>
          </a:extLst>
        </xdr:cNvPr>
        <xdr:cNvSpPr>
          <a:spLocks noChangeArrowheads="1"/>
        </xdr:cNvSpPr>
      </xdr:nvSpPr>
      <xdr:spPr bwMode="auto">
        <a:xfrm>
          <a:off x="29641800" y="69640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138</xdr:row>
      <xdr:rowOff>57150</xdr:rowOff>
    </xdr:from>
    <xdr:to>
      <xdr:col>16</xdr:col>
      <xdr:colOff>0</xdr:colOff>
      <xdr:row>139</xdr:row>
      <xdr:rowOff>190500</xdr:rowOff>
    </xdr:to>
    <xdr:sp macro="" textlink="">
      <xdr:nvSpPr>
        <xdr:cNvPr id="433" name="AutoShape 46">
          <a:extLst>
            <a:ext uri="{FF2B5EF4-FFF2-40B4-BE49-F238E27FC236}">
              <a16:creationId xmlns:a16="http://schemas.microsoft.com/office/drawing/2014/main" id="{1AD912AE-FC6D-488A-861F-17F31BCF08A9}"/>
            </a:ext>
          </a:extLst>
        </xdr:cNvPr>
        <xdr:cNvSpPr>
          <a:spLocks noChangeArrowheads="1"/>
        </xdr:cNvSpPr>
      </xdr:nvSpPr>
      <xdr:spPr bwMode="auto">
        <a:xfrm>
          <a:off x="15316200" y="696404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138</xdr:row>
      <xdr:rowOff>57150</xdr:rowOff>
    </xdr:from>
    <xdr:to>
      <xdr:col>18</xdr:col>
      <xdr:colOff>0</xdr:colOff>
      <xdr:row>139</xdr:row>
      <xdr:rowOff>190500</xdr:rowOff>
    </xdr:to>
    <xdr:sp macro="" textlink="">
      <xdr:nvSpPr>
        <xdr:cNvPr id="434" name="AutoShape 46">
          <a:extLst>
            <a:ext uri="{FF2B5EF4-FFF2-40B4-BE49-F238E27FC236}">
              <a16:creationId xmlns:a16="http://schemas.microsoft.com/office/drawing/2014/main" id="{4DA9666F-0989-4DA5-81A2-505033A1BC69}"/>
            </a:ext>
          </a:extLst>
        </xdr:cNvPr>
        <xdr:cNvSpPr>
          <a:spLocks noChangeArrowheads="1"/>
        </xdr:cNvSpPr>
      </xdr:nvSpPr>
      <xdr:spPr bwMode="auto">
        <a:xfrm>
          <a:off x="17729200" y="696404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138</xdr:row>
      <xdr:rowOff>57150</xdr:rowOff>
    </xdr:from>
    <xdr:to>
      <xdr:col>20</xdr:col>
      <xdr:colOff>0</xdr:colOff>
      <xdr:row>139</xdr:row>
      <xdr:rowOff>190500</xdr:rowOff>
    </xdr:to>
    <xdr:sp macro="" textlink="">
      <xdr:nvSpPr>
        <xdr:cNvPr id="435" name="AutoShape 46">
          <a:extLst>
            <a:ext uri="{FF2B5EF4-FFF2-40B4-BE49-F238E27FC236}">
              <a16:creationId xmlns:a16="http://schemas.microsoft.com/office/drawing/2014/main" id="{24957B01-0BC8-48EB-BC2D-BE447D8ED2D7}"/>
            </a:ext>
          </a:extLst>
        </xdr:cNvPr>
        <xdr:cNvSpPr>
          <a:spLocks noChangeArrowheads="1"/>
        </xdr:cNvSpPr>
      </xdr:nvSpPr>
      <xdr:spPr bwMode="auto">
        <a:xfrm>
          <a:off x="19958050" y="696404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138</xdr:row>
      <xdr:rowOff>57150</xdr:rowOff>
    </xdr:from>
    <xdr:to>
      <xdr:col>24</xdr:col>
      <xdr:colOff>0</xdr:colOff>
      <xdr:row>139</xdr:row>
      <xdr:rowOff>190500</xdr:rowOff>
    </xdr:to>
    <xdr:sp macro="" textlink="">
      <xdr:nvSpPr>
        <xdr:cNvPr id="436" name="AutoShape 46">
          <a:extLst>
            <a:ext uri="{FF2B5EF4-FFF2-40B4-BE49-F238E27FC236}">
              <a16:creationId xmlns:a16="http://schemas.microsoft.com/office/drawing/2014/main" id="{D7790C3B-CF22-4932-AF82-135FC945DC15}"/>
            </a:ext>
          </a:extLst>
        </xdr:cNvPr>
        <xdr:cNvSpPr>
          <a:spLocks noChangeArrowheads="1"/>
        </xdr:cNvSpPr>
      </xdr:nvSpPr>
      <xdr:spPr bwMode="auto">
        <a:xfrm>
          <a:off x="25488900" y="696404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138</xdr:row>
      <xdr:rowOff>57150</xdr:rowOff>
    </xdr:from>
    <xdr:to>
      <xdr:col>26</xdr:col>
      <xdr:colOff>0</xdr:colOff>
      <xdr:row>139</xdr:row>
      <xdr:rowOff>190500</xdr:rowOff>
    </xdr:to>
    <xdr:sp macro="" textlink="">
      <xdr:nvSpPr>
        <xdr:cNvPr id="437" name="AutoShape 46">
          <a:extLst>
            <a:ext uri="{FF2B5EF4-FFF2-40B4-BE49-F238E27FC236}">
              <a16:creationId xmlns:a16="http://schemas.microsoft.com/office/drawing/2014/main" id="{35B4FA2D-F303-4164-BD9A-D2030839F7F2}"/>
            </a:ext>
          </a:extLst>
        </xdr:cNvPr>
        <xdr:cNvSpPr>
          <a:spLocks noChangeArrowheads="1"/>
        </xdr:cNvSpPr>
      </xdr:nvSpPr>
      <xdr:spPr bwMode="auto">
        <a:xfrm>
          <a:off x="27628850" y="69640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138</xdr:row>
      <xdr:rowOff>57150</xdr:rowOff>
    </xdr:from>
    <xdr:to>
      <xdr:col>28</xdr:col>
      <xdr:colOff>0</xdr:colOff>
      <xdr:row>139</xdr:row>
      <xdr:rowOff>190500</xdr:rowOff>
    </xdr:to>
    <xdr:sp macro="" textlink="">
      <xdr:nvSpPr>
        <xdr:cNvPr id="438" name="AutoShape 46">
          <a:extLst>
            <a:ext uri="{FF2B5EF4-FFF2-40B4-BE49-F238E27FC236}">
              <a16:creationId xmlns:a16="http://schemas.microsoft.com/office/drawing/2014/main" id="{A2B3C0F7-AB71-4B9C-8B0D-84B2C1E86A31}"/>
            </a:ext>
          </a:extLst>
        </xdr:cNvPr>
        <xdr:cNvSpPr>
          <a:spLocks noChangeArrowheads="1"/>
        </xdr:cNvSpPr>
      </xdr:nvSpPr>
      <xdr:spPr bwMode="auto">
        <a:xfrm>
          <a:off x="29641800" y="696404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147</xdr:row>
      <xdr:rowOff>57150</xdr:rowOff>
    </xdr:from>
    <xdr:to>
      <xdr:col>2</xdr:col>
      <xdr:colOff>0</xdr:colOff>
      <xdr:row>148</xdr:row>
      <xdr:rowOff>190500</xdr:rowOff>
    </xdr:to>
    <xdr:sp macro="" textlink="">
      <xdr:nvSpPr>
        <xdr:cNvPr id="439" name="AutoShape 46">
          <a:extLst>
            <a:ext uri="{FF2B5EF4-FFF2-40B4-BE49-F238E27FC236}">
              <a16:creationId xmlns:a16="http://schemas.microsoft.com/office/drawing/2014/main" id="{914A947B-89DA-460C-8301-282883D3C342}"/>
            </a:ext>
          </a:extLst>
        </xdr:cNvPr>
        <xdr:cNvSpPr>
          <a:spLocks noChangeArrowheads="1"/>
        </xdr:cNvSpPr>
      </xdr:nvSpPr>
      <xdr:spPr bwMode="auto">
        <a:xfrm>
          <a:off x="78105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147</xdr:row>
      <xdr:rowOff>57150</xdr:rowOff>
    </xdr:from>
    <xdr:to>
      <xdr:col>4</xdr:col>
      <xdr:colOff>0</xdr:colOff>
      <xdr:row>148</xdr:row>
      <xdr:rowOff>190500</xdr:rowOff>
    </xdr:to>
    <xdr:sp macro="" textlink="">
      <xdr:nvSpPr>
        <xdr:cNvPr id="440" name="AutoShape 46">
          <a:extLst>
            <a:ext uri="{FF2B5EF4-FFF2-40B4-BE49-F238E27FC236}">
              <a16:creationId xmlns:a16="http://schemas.microsoft.com/office/drawing/2014/main" id="{FF9106BD-3E38-486A-BD57-7B9F38E490F3}"/>
            </a:ext>
          </a:extLst>
        </xdr:cNvPr>
        <xdr:cNvSpPr>
          <a:spLocks noChangeArrowheads="1"/>
        </xdr:cNvSpPr>
      </xdr:nvSpPr>
      <xdr:spPr bwMode="auto">
        <a:xfrm>
          <a:off x="279400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147</xdr:row>
      <xdr:rowOff>57150</xdr:rowOff>
    </xdr:from>
    <xdr:to>
      <xdr:col>6</xdr:col>
      <xdr:colOff>0</xdr:colOff>
      <xdr:row>148</xdr:row>
      <xdr:rowOff>190500</xdr:rowOff>
    </xdr:to>
    <xdr:sp macro="" textlink="">
      <xdr:nvSpPr>
        <xdr:cNvPr id="441" name="AutoShape 46">
          <a:extLst>
            <a:ext uri="{FF2B5EF4-FFF2-40B4-BE49-F238E27FC236}">
              <a16:creationId xmlns:a16="http://schemas.microsoft.com/office/drawing/2014/main" id="{EF627AEB-B137-4E1A-A78A-14D5EF4594E5}"/>
            </a:ext>
          </a:extLst>
        </xdr:cNvPr>
        <xdr:cNvSpPr>
          <a:spLocks noChangeArrowheads="1"/>
        </xdr:cNvSpPr>
      </xdr:nvSpPr>
      <xdr:spPr bwMode="auto">
        <a:xfrm>
          <a:off x="493395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147</xdr:row>
      <xdr:rowOff>57150</xdr:rowOff>
    </xdr:from>
    <xdr:to>
      <xdr:col>8</xdr:col>
      <xdr:colOff>0</xdr:colOff>
      <xdr:row>148</xdr:row>
      <xdr:rowOff>190500</xdr:rowOff>
    </xdr:to>
    <xdr:sp macro="" textlink="">
      <xdr:nvSpPr>
        <xdr:cNvPr id="442" name="AutoShape 46">
          <a:extLst>
            <a:ext uri="{FF2B5EF4-FFF2-40B4-BE49-F238E27FC236}">
              <a16:creationId xmlns:a16="http://schemas.microsoft.com/office/drawing/2014/main" id="{0BECE6B5-5F39-4FD0-BB8D-672A1C4DC920}"/>
            </a:ext>
          </a:extLst>
        </xdr:cNvPr>
        <xdr:cNvSpPr>
          <a:spLocks noChangeArrowheads="1"/>
        </xdr:cNvSpPr>
      </xdr:nvSpPr>
      <xdr:spPr bwMode="auto">
        <a:xfrm>
          <a:off x="694690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147</xdr:row>
      <xdr:rowOff>57150</xdr:rowOff>
    </xdr:from>
    <xdr:to>
      <xdr:col>10</xdr:col>
      <xdr:colOff>0</xdr:colOff>
      <xdr:row>148</xdr:row>
      <xdr:rowOff>190500</xdr:rowOff>
    </xdr:to>
    <xdr:sp macro="" textlink="">
      <xdr:nvSpPr>
        <xdr:cNvPr id="443" name="AutoShape 46">
          <a:extLst>
            <a:ext uri="{FF2B5EF4-FFF2-40B4-BE49-F238E27FC236}">
              <a16:creationId xmlns:a16="http://schemas.microsoft.com/office/drawing/2014/main" id="{92777BEA-58A4-4FC5-A5F2-F399197D1170}"/>
            </a:ext>
          </a:extLst>
        </xdr:cNvPr>
        <xdr:cNvSpPr>
          <a:spLocks noChangeArrowheads="1"/>
        </xdr:cNvSpPr>
      </xdr:nvSpPr>
      <xdr:spPr bwMode="auto">
        <a:xfrm>
          <a:off x="927735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147</xdr:row>
      <xdr:rowOff>57150</xdr:rowOff>
    </xdr:from>
    <xdr:to>
      <xdr:col>12</xdr:col>
      <xdr:colOff>0</xdr:colOff>
      <xdr:row>148</xdr:row>
      <xdr:rowOff>190500</xdr:rowOff>
    </xdr:to>
    <xdr:sp macro="" textlink="">
      <xdr:nvSpPr>
        <xdr:cNvPr id="444" name="AutoShape 46">
          <a:extLst>
            <a:ext uri="{FF2B5EF4-FFF2-40B4-BE49-F238E27FC236}">
              <a16:creationId xmlns:a16="http://schemas.microsoft.com/office/drawing/2014/main" id="{50EA8085-042E-4A0C-BB88-9BB733E92F9B}"/>
            </a:ext>
          </a:extLst>
        </xdr:cNvPr>
        <xdr:cNvSpPr>
          <a:spLocks noChangeArrowheads="1"/>
        </xdr:cNvSpPr>
      </xdr:nvSpPr>
      <xdr:spPr bwMode="auto">
        <a:xfrm>
          <a:off x="1129030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147</xdr:row>
      <xdr:rowOff>57150</xdr:rowOff>
    </xdr:from>
    <xdr:to>
      <xdr:col>14</xdr:col>
      <xdr:colOff>0</xdr:colOff>
      <xdr:row>148</xdr:row>
      <xdr:rowOff>190500</xdr:rowOff>
    </xdr:to>
    <xdr:sp macro="" textlink="">
      <xdr:nvSpPr>
        <xdr:cNvPr id="445" name="AutoShape 46">
          <a:extLst>
            <a:ext uri="{FF2B5EF4-FFF2-40B4-BE49-F238E27FC236}">
              <a16:creationId xmlns:a16="http://schemas.microsoft.com/office/drawing/2014/main" id="{B7444694-ED3E-4E4E-B12E-C2B92496C954}"/>
            </a:ext>
          </a:extLst>
        </xdr:cNvPr>
        <xdr:cNvSpPr>
          <a:spLocks noChangeArrowheads="1"/>
        </xdr:cNvSpPr>
      </xdr:nvSpPr>
      <xdr:spPr bwMode="auto">
        <a:xfrm>
          <a:off x="1330325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147</xdr:row>
      <xdr:rowOff>57150</xdr:rowOff>
    </xdr:from>
    <xdr:to>
      <xdr:col>16</xdr:col>
      <xdr:colOff>0</xdr:colOff>
      <xdr:row>148</xdr:row>
      <xdr:rowOff>190500</xdr:rowOff>
    </xdr:to>
    <xdr:sp macro="" textlink="">
      <xdr:nvSpPr>
        <xdr:cNvPr id="446" name="AutoShape 46">
          <a:extLst>
            <a:ext uri="{FF2B5EF4-FFF2-40B4-BE49-F238E27FC236}">
              <a16:creationId xmlns:a16="http://schemas.microsoft.com/office/drawing/2014/main" id="{4360248C-3C57-486E-BE9D-26172A563ED2}"/>
            </a:ext>
          </a:extLst>
        </xdr:cNvPr>
        <xdr:cNvSpPr>
          <a:spLocks noChangeArrowheads="1"/>
        </xdr:cNvSpPr>
      </xdr:nvSpPr>
      <xdr:spPr bwMode="auto">
        <a:xfrm>
          <a:off x="15316200" y="732663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147</xdr:row>
      <xdr:rowOff>57150</xdr:rowOff>
    </xdr:from>
    <xdr:to>
      <xdr:col>18</xdr:col>
      <xdr:colOff>0</xdr:colOff>
      <xdr:row>148</xdr:row>
      <xdr:rowOff>190500</xdr:rowOff>
    </xdr:to>
    <xdr:sp macro="" textlink="">
      <xdr:nvSpPr>
        <xdr:cNvPr id="447" name="AutoShape 46">
          <a:extLst>
            <a:ext uri="{FF2B5EF4-FFF2-40B4-BE49-F238E27FC236}">
              <a16:creationId xmlns:a16="http://schemas.microsoft.com/office/drawing/2014/main" id="{F08B3E62-486E-443C-9AB5-771F496B9BE6}"/>
            </a:ext>
          </a:extLst>
        </xdr:cNvPr>
        <xdr:cNvSpPr>
          <a:spLocks noChangeArrowheads="1"/>
        </xdr:cNvSpPr>
      </xdr:nvSpPr>
      <xdr:spPr bwMode="auto">
        <a:xfrm>
          <a:off x="17729200" y="732663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147</xdr:row>
      <xdr:rowOff>57150</xdr:rowOff>
    </xdr:from>
    <xdr:to>
      <xdr:col>20</xdr:col>
      <xdr:colOff>0</xdr:colOff>
      <xdr:row>148</xdr:row>
      <xdr:rowOff>190500</xdr:rowOff>
    </xdr:to>
    <xdr:sp macro="" textlink="">
      <xdr:nvSpPr>
        <xdr:cNvPr id="448" name="AutoShape 46">
          <a:extLst>
            <a:ext uri="{FF2B5EF4-FFF2-40B4-BE49-F238E27FC236}">
              <a16:creationId xmlns:a16="http://schemas.microsoft.com/office/drawing/2014/main" id="{43073996-562B-4DD9-A360-A495D0B06AEB}"/>
            </a:ext>
          </a:extLst>
        </xdr:cNvPr>
        <xdr:cNvSpPr>
          <a:spLocks noChangeArrowheads="1"/>
        </xdr:cNvSpPr>
      </xdr:nvSpPr>
      <xdr:spPr bwMode="auto">
        <a:xfrm>
          <a:off x="19958050" y="732663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147</xdr:row>
      <xdr:rowOff>57150</xdr:rowOff>
    </xdr:from>
    <xdr:to>
      <xdr:col>22</xdr:col>
      <xdr:colOff>0</xdr:colOff>
      <xdr:row>148</xdr:row>
      <xdr:rowOff>190500</xdr:rowOff>
    </xdr:to>
    <xdr:sp macro="" textlink="">
      <xdr:nvSpPr>
        <xdr:cNvPr id="449" name="AutoShape 46">
          <a:extLst>
            <a:ext uri="{FF2B5EF4-FFF2-40B4-BE49-F238E27FC236}">
              <a16:creationId xmlns:a16="http://schemas.microsoft.com/office/drawing/2014/main" id="{2DD4675E-D314-4FF0-8160-1C92E7C51104}"/>
            </a:ext>
          </a:extLst>
        </xdr:cNvPr>
        <xdr:cNvSpPr>
          <a:spLocks noChangeArrowheads="1"/>
        </xdr:cNvSpPr>
      </xdr:nvSpPr>
      <xdr:spPr bwMode="auto">
        <a:xfrm>
          <a:off x="22542500" y="73266300"/>
          <a:ext cx="1612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147</xdr:row>
      <xdr:rowOff>57150</xdr:rowOff>
    </xdr:from>
    <xdr:to>
      <xdr:col>24</xdr:col>
      <xdr:colOff>0</xdr:colOff>
      <xdr:row>148</xdr:row>
      <xdr:rowOff>190500</xdr:rowOff>
    </xdr:to>
    <xdr:sp macro="" textlink="">
      <xdr:nvSpPr>
        <xdr:cNvPr id="450" name="AutoShape 46">
          <a:extLst>
            <a:ext uri="{FF2B5EF4-FFF2-40B4-BE49-F238E27FC236}">
              <a16:creationId xmlns:a16="http://schemas.microsoft.com/office/drawing/2014/main" id="{6EDE7E36-A885-4BE9-B503-D9DBC07E4411}"/>
            </a:ext>
          </a:extLst>
        </xdr:cNvPr>
        <xdr:cNvSpPr>
          <a:spLocks noChangeArrowheads="1"/>
        </xdr:cNvSpPr>
      </xdr:nvSpPr>
      <xdr:spPr bwMode="auto">
        <a:xfrm>
          <a:off x="25488900" y="732663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147</xdr:row>
      <xdr:rowOff>57150</xdr:rowOff>
    </xdr:from>
    <xdr:to>
      <xdr:col>26</xdr:col>
      <xdr:colOff>0</xdr:colOff>
      <xdr:row>148</xdr:row>
      <xdr:rowOff>190500</xdr:rowOff>
    </xdr:to>
    <xdr:sp macro="" textlink="">
      <xdr:nvSpPr>
        <xdr:cNvPr id="451" name="AutoShape 46">
          <a:extLst>
            <a:ext uri="{FF2B5EF4-FFF2-40B4-BE49-F238E27FC236}">
              <a16:creationId xmlns:a16="http://schemas.microsoft.com/office/drawing/2014/main" id="{A5B42071-F055-48BF-B332-2EDC92B5D767}"/>
            </a:ext>
          </a:extLst>
        </xdr:cNvPr>
        <xdr:cNvSpPr>
          <a:spLocks noChangeArrowheads="1"/>
        </xdr:cNvSpPr>
      </xdr:nvSpPr>
      <xdr:spPr bwMode="auto">
        <a:xfrm>
          <a:off x="27628850" y="732663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147</xdr:row>
      <xdr:rowOff>57150</xdr:rowOff>
    </xdr:from>
    <xdr:to>
      <xdr:col>28</xdr:col>
      <xdr:colOff>0</xdr:colOff>
      <xdr:row>148</xdr:row>
      <xdr:rowOff>190500</xdr:rowOff>
    </xdr:to>
    <xdr:sp macro="" textlink="">
      <xdr:nvSpPr>
        <xdr:cNvPr id="452" name="AutoShape 46">
          <a:extLst>
            <a:ext uri="{FF2B5EF4-FFF2-40B4-BE49-F238E27FC236}">
              <a16:creationId xmlns:a16="http://schemas.microsoft.com/office/drawing/2014/main" id="{F8E3EBC5-7D12-4268-A142-497FFA8BDB9B}"/>
            </a:ext>
          </a:extLst>
        </xdr:cNvPr>
        <xdr:cNvSpPr>
          <a:spLocks noChangeArrowheads="1"/>
        </xdr:cNvSpPr>
      </xdr:nvSpPr>
      <xdr:spPr bwMode="auto">
        <a:xfrm>
          <a:off x="29641800" y="732663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147</xdr:row>
      <xdr:rowOff>57150</xdr:rowOff>
    </xdr:from>
    <xdr:to>
      <xdr:col>18</xdr:col>
      <xdr:colOff>0</xdr:colOff>
      <xdr:row>148</xdr:row>
      <xdr:rowOff>190500</xdr:rowOff>
    </xdr:to>
    <xdr:sp macro="" textlink="">
      <xdr:nvSpPr>
        <xdr:cNvPr id="453" name="AutoShape 46">
          <a:extLst>
            <a:ext uri="{FF2B5EF4-FFF2-40B4-BE49-F238E27FC236}">
              <a16:creationId xmlns:a16="http://schemas.microsoft.com/office/drawing/2014/main" id="{FCABF31F-1105-4384-B779-86A450D07D0B}"/>
            </a:ext>
          </a:extLst>
        </xdr:cNvPr>
        <xdr:cNvSpPr>
          <a:spLocks noChangeArrowheads="1"/>
        </xdr:cNvSpPr>
      </xdr:nvSpPr>
      <xdr:spPr bwMode="auto">
        <a:xfrm>
          <a:off x="17729200" y="732663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147</xdr:row>
      <xdr:rowOff>57150</xdr:rowOff>
    </xdr:from>
    <xdr:to>
      <xdr:col>20</xdr:col>
      <xdr:colOff>0</xdr:colOff>
      <xdr:row>148</xdr:row>
      <xdr:rowOff>190500</xdr:rowOff>
    </xdr:to>
    <xdr:sp macro="" textlink="">
      <xdr:nvSpPr>
        <xdr:cNvPr id="454" name="AutoShape 46">
          <a:extLst>
            <a:ext uri="{FF2B5EF4-FFF2-40B4-BE49-F238E27FC236}">
              <a16:creationId xmlns:a16="http://schemas.microsoft.com/office/drawing/2014/main" id="{174F55DD-248C-46AD-840E-E5142B9F14FE}"/>
            </a:ext>
          </a:extLst>
        </xdr:cNvPr>
        <xdr:cNvSpPr>
          <a:spLocks noChangeArrowheads="1"/>
        </xdr:cNvSpPr>
      </xdr:nvSpPr>
      <xdr:spPr bwMode="auto">
        <a:xfrm>
          <a:off x="19958050" y="732663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147</xdr:row>
      <xdr:rowOff>57150</xdr:rowOff>
    </xdr:from>
    <xdr:to>
      <xdr:col>22</xdr:col>
      <xdr:colOff>0</xdr:colOff>
      <xdr:row>148</xdr:row>
      <xdr:rowOff>190500</xdr:rowOff>
    </xdr:to>
    <xdr:sp macro="" textlink="">
      <xdr:nvSpPr>
        <xdr:cNvPr id="455" name="AutoShape 46">
          <a:extLst>
            <a:ext uri="{FF2B5EF4-FFF2-40B4-BE49-F238E27FC236}">
              <a16:creationId xmlns:a16="http://schemas.microsoft.com/office/drawing/2014/main" id="{D38D65F8-8683-438E-8A83-9835683B92F8}"/>
            </a:ext>
          </a:extLst>
        </xdr:cNvPr>
        <xdr:cNvSpPr>
          <a:spLocks noChangeArrowheads="1"/>
        </xdr:cNvSpPr>
      </xdr:nvSpPr>
      <xdr:spPr bwMode="auto">
        <a:xfrm>
          <a:off x="22542500" y="73266300"/>
          <a:ext cx="1612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147</xdr:row>
      <xdr:rowOff>57150</xdr:rowOff>
    </xdr:from>
    <xdr:to>
      <xdr:col>24</xdr:col>
      <xdr:colOff>0</xdr:colOff>
      <xdr:row>148</xdr:row>
      <xdr:rowOff>190500</xdr:rowOff>
    </xdr:to>
    <xdr:sp macro="" textlink="">
      <xdr:nvSpPr>
        <xdr:cNvPr id="456" name="AutoShape 46">
          <a:extLst>
            <a:ext uri="{FF2B5EF4-FFF2-40B4-BE49-F238E27FC236}">
              <a16:creationId xmlns:a16="http://schemas.microsoft.com/office/drawing/2014/main" id="{BF23C6CF-A73C-414F-9BDF-9F332CCE0047}"/>
            </a:ext>
          </a:extLst>
        </xdr:cNvPr>
        <xdr:cNvSpPr>
          <a:spLocks noChangeArrowheads="1"/>
        </xdr:cNvSpPr>
      </xdr:nvSpPr>
      <xdr:spPr bwMode="auto">
        <a:xfrm>
          <a:off x="25488900" y="732663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147</xdr:row>
      <xdr:rowOff>57150</xdr:rowOff>
    </xdr:from>
    <xdr:to>
      <xdr:col>26</xdr:col>
      <xdr:colOff>0</xdr:colOff>
      <xdr:row>148</xdr:row>
      <xdr:rowOff>190500</xdr:rowOff>
    </xdr:to>
    <xdr:sp macro="" textlink="">
      <xdr:nvSpPr>
        <xdr:cNvPr id="457" name="AutoShape 46">
          <a:extLst>
            <a:ext uri="{FF2B5EF4-FFF2-40B4-BE49-F238E27FC236}">
              <a16:creationId xmlns:a16="http://schemas.microsoft.com/office/drawing/2014/main" id="{7C97BF6E-20FD-4E10-B3E3-5C6CAF1E2C9F}"/>
            </a:ext>
          </a:extLst>
        </xdr:cNvPr>
        <xdr:cNvSpPr>
          <a:spLocks noChangeArrowheads="1"/>
        </xdr:cNvSpPr>
      </xdr:nvSpPr>
      <xdr:spPr bwMode="auto">
        <a:xfrm>
          <a:off x="27628850" y="732663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147</xdr:row>
      <xdr:rowOff>57150</xdr:rowOff>
    </xdr:from>
    <xdr:to>
      <xdr:col>28</xdr:col>
      <xdr:colOff>0</xdr:colOff>
      <xdr:row>148</xdr:row>
      <xdr:rowOff>190500</xdr:rowOff>
    </xdr:to>
    <xdr:sp macro="" textlink="">
      <xdr:nvSpPr>
        <xdr:cNvPr id="458" name="AutoShape 46">
          <a:extLst>
            <a:ext uri="{FF2B5EF4-FFF2-40B4-BE49-F238E27FC236}">
              <a16:creationId xmlns:a16="http://schemas.microsoft.com/office/drawing/2014/main" id="{135253AB-D7AB-400E-A165-87409232F097}"/>
            </a:ext>
          </a:extLst>
        </xdr:cNvPr>
        <xdr:cNvSpPr>
          <a:spLocks noChangeArrowheads="1"/>
        </xdr:cNvSpPr>
      </xdr:nvSpPr>
      <xdr:spPr bwMode="auto">
        <a:xfrm>
          <a:off x="29641800" y="732663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147</xdr:row>
      <xdr:rowOff>57150</xdr:rowOff>
    </xdr:from>
    <xdr:to>
      <xdr:col>16</xdr:col>
      <xdr:colOff>0</xdr:colOff>
      <xdr:row>148</xdr:row>
      <xdr:rowOff>190500</xdr:rowOff>
    </xdr:to>
    <xdr:sp macro="" textlink="">
      <xdr:nvSpPr>
        <xdr:cNvPr id="459" name="AutoShape 46">
          <a:extLst>
            <a:ext uri="{FF2B5EF4-FFF2-40B4-BE49-F238E27FC236}">
              <a16:creationId xmlns:a16="http://schemas.microsoft.com/office/drawing/2014/main" id="{B7E2DAC3-7D9F-4B5E-84C0-CE64F200DC01}"/>
            </a:ext>
          </a:extLst>
        </xdr:cNvPr>
        <xdr:cNvSpPr>
          <a:spLocks noChangeArrowheads="1"/>
        </xdr:cNvSpPr>
      </xdr:nvSpPr>
      <xdr:spPr bwMode="auto">
        <a:xfrm>
          <a:off x="1531620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147</xdr:row>
      <xdr:rowOff>57150</xdr:rowOff>
    </xdr:from>
    <xdr:to>
      <xdr:col>18</xdr:col>
      <xdr:colOff>0</xdr:colOff>
      <xdr:row>148</xdr:row>
      <xdr:rowOff>190500</xdr:rowOff>
    </xdr:to>
    <xdr:sp macro="" textlink="">
      <xdr:nvSpPr>
        <xdr:cNvPr id="460" name="AutoShape 46">
          <a:extLst>
            <a:ext uri="{FF2B5EF4-FFF2-40B4-BE49-F238E27FC236}">
              <a16:creationId xmlns:a16="http://schemas.microsoft.com/office/drawing/2014/main" id="{476F404B-43BD-4A46-B679-CB972B743B3F}"/>
            </a:ext>
          </a:extLst>
        </xdr:cNvPr>
        <xdr:cNvSpPr>
          <a:spLocks noChangeArrowheads="1"/>
        </xdr:cNvSpPr>
      </xdr:nvSpPr>
      <xdr:spPr bwMode="auto">
        <a:xfrm>
          <a:off x="1772920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147</xdr:row>
      <xdr:rowOff>57150</xdr:rowOff>
    </xdr:from>
    <xdr:to>
      <xdr:col>20</xdr:col>
      <xdr:colOff>0</xdr:colOff>
      <xdr:row>148</xdr:row>
      <xdr:rowOff>190500</xdr:rowOff>
    </xdr:to>
    <xdr:sp macro="" textlink="">
      <xdr:nvSpPr>
        <xdr:cNvPr id="461" name="AutoShape 46">
          <a:extLst>
            <a:ext uri="{FF2B5EF4-FFF2-40B4-BE49-F238E27FC236}">
              <a16:creationId xmlns:a16="http://schemas.microsoft.com/office/drawing/2014/main" id="{3CD59B67-DDD9-4AD8-9920-1006CDA747E9}"/>
            </a:ext>
          </a:extLst>
        </xdr:cNvPr>
        <xdr:cNvSpPr>
          <a:spLocks noChangeArrowheads="1"/>
        </xdr:cNvSpPr>
      </xdr:nvSpPr>
      <xdr:spPr bwMode="auto">
        <a:xfrm>
          <a:off x="1995805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147</xdr:row>
      <xdr:rowOff>57150</xdr:rowOff>
    </xdr:from>
    <xdr:to>
      <xdr:col>22</xdr:col>
      <xdr:colOff>0</xdr:colOff>
      <xdr:row>148</xdr:row>
      <xdr:rowOff>190500</xdr:rowOff>
    </xdr:to>
    <xdr:sp macro="" textlink="">
      <xdr:nvSpPr>
        <xdr:cNvPr id="462" name="AutoShape 46">
          <a:extLst>
            <a:ext uri="{FF2B5EF4-FFF2-40B4-BE49-F238E27FC236}">
              <a16:creationId xmlns:a16="http://schemas.microsoft.com/office/drawing/2014/main" id="{4A1BCB3B-5697-4088-B87E-453182B717E9}"/>
            </a:ext>
          </a:extLst>
        </xdr:cNvPr>
        <xdr:cNvSpPr>
          <a:spLocks noChangeArrowheads="1"/>
        </xdr:cNvSpPr>
      </xdr:nvSpPr>
      <xdr:spPr bwMode="auto">
        <a:xfrm>
          <a:off x="22542500" y="73266300"/>
          <a:ext cx="1612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147</xdr:row>
      <xdr:rowOff>57150</xdr:rowOff>
    </xdr:from>
    <xdr:to>
      <xdr:col>24</xdr:col>
      <xdr:colOff>0</xdr:colOff>
      <xdr:row>148</xdr:row>
      <xdr:rowOff>190500</xdr:rowOff>
    </xdr:to>
    <xdr:sp macro="" textlink="">
      <xdr:nvSpPr>
        <xdr:cNvPr id="463" name="AutoShape 46">
          <a:extLst>
            <a:ext uri="{FF2B5EF4-FFF2-40B4-BE49-F238E27FC236}">
              <a16:creationId xmlns:a16="http://schemas.microsoft.com/office/drawing/2014/main" id="{D9EE9F1C-E0D6-4EAC-B93B-4FA0E9594AC3}"/>
            </a:ext>
          </a:extLst>
        </xdr:cNvPr>
        <xdr:cNvSpPr>
          <a:spLocks noChangeArrowheads="1"/>
        </xdr:cNvSpPr>
      </xdr:nvSpPr>
      <xdr:spPr bwMode="auto">
        <a:xfrm>
          <a:off x="2548890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147</xdr:row>
      <xdr:rowOff>57150</xdr:rowOff>
    </xdr:from>
    <xdr:to>
      <xdr:col>26</xdr:col>
      <xdr:colOff>0</xdr:colOff>
      <xdr:row>148</xdr:row>
      <xdr:rowOff>190500</xdr:rowOff>
    </xdr:to>
    <xdr:sp macro="" textlink="">
      <xdr:nvSpPr>
        <xdr:cNvPr id="464" name="AutoShape 46">
          <a:extLst>
            <a:ext uri="{FF2B5EF4-FFF2-40B4-BE49-F238E27FC236}">
              <a16:creationId xmlns:a16="http://schemas.microsoft.com/office/drawing/2014/main" id="{36E6CCFB-94FF-46D4-9FFD-CD332A7EA0CB}"/>
            </a:ext>
          </a:extLst>
        </xdr:cNvPr>
        <xdr:cNvSpPr>
          <a:spLocks noChangeArrowheads="1"/>
        </xdr:cNvSpPr>
      </xdr:nvSpPr>
      <xdr:spPr bwMode="auto">
        <a:xfrm>
          <a:off x="2762885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147</xdr:row>
      <xdr:rowOff>57150</xdr:rowOff>
    </xdr:from>
    <xdr:to>
      <xdr:col>28</xdr:col>
      <xdr:colOff>0</xdr:colOff>
      <xdr:row>148</xdr:row>
      <xdr:rowOff>190500</xdr:rowOff>
    </xdr:to>
    <xdr:sp macro="" textlink="">
      <xdr:nvSpPr>
        <xdr:cNvPr id="465" name="AutoShape 46">
          <a:extLst>
            <a:ext uri="{FF2B5EF4-FFF2-40B4-BE49-F238E27FC236}">
              <a16:creationId xmlns:a16="http://schemas.microsoft.com/office/drawing/2014/main" id="{C4495BA5-3EAD-4986-8446-8E60928E61EB}"/>
            </a:ext>
          </a:extLst>
        </xdr:cNvPr>
        <xdr:cNvSpPr>
          <a:spLocks noChangeArrowheads="1"/>
        </xdr:cNvSpPr>
      </xdr:nvSpPr>
      <xdr:spPr bwMode="auto">
        <a:xfrm>
          <a:off x="2964180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156</xdr:row>
      <xdr:rowOff>57150</xdr:rowOff>
    </xdr:from>
    <xdr:to>
      <xdr:col>2</xdr:col>
      <xdr:colOff>0</xdr:colOff>
      <xdr:row>157</xdr:row>
      <xdr:rowOff>190500</xdr:rowOff>
    </xdr:to>
    <xdr:sp macro="" textlink="">
      <xdr:nvSpPr>
        <xdr:cNvPr id="466" name="AutoShape 46">
          <a:extLst>
            <a:ext uri="{FF2B5EF4-FFF2-40B4-BE49-F238E27FC236}">
              <a16:creationId xmlns:a16="http://schemas.microsoft.com/office/drawing/2014/main" id="{45B7A4A5-0F43-4751-8261-FA9215E5E3E1}"/>
            </a:ext>
          </a:extLst>
        </xdr:cNvPr>
        <xdr:cNvSpPr>
          <a:spLocks noChangeArrowheads="1"/>
        </xdr:cNvSpPr>
      </xdr:nvSpPr>
      <xdr:spPr bwMode="auto">
        <a:xfrm>
          <a:off x="78105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156</xdr:row>
      <xdr:rowOff>57150</xdr:rowOff>
    </xdr:from>
    <xdr:to>
      <xdr:col>4</xdr:col>
      <xdr:colOff>0</xdr:colOff>
      <xdr:row>157</xdr:row>
      <xdr:rowOff>190500</xdr:rowOff>
    </xdr:to>
    <xdr:sp macro="" textlink="">
      <xdr:nvSpPr>
        <xdr:cNvPr id="467" name="AutoShape 46">
          <a:extLst>
            <a:ext uri="{FF2B5EF4-FFF2-40B4-BE49-F238E27FC236}">
              <a16:creationId xmlns:a16="http://schemas.microsoft.com/office/drawing/2014/main" id="{6DD5932A-F826-459F-9BEF-D8A95D076D05}"/>
            </a:ext>
          </a:extLst>
        </xdr:cNvPr>
        <xdr:cNvSpPr>
          <a:spLocks noChangeArrowheads="1"/>
        </xdr:cNvSpPr>
      </xdr:nvSpPr>
      <xdr:spPr bwMode="auto">
        <a:xfrm>
          <a:off x="279400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156</xdr:row>
      <xdr:rowOff>57150</xdr:rowOff>
    </xdr:from>
    <xdr:to>
      <xdr:col>6</xdr:col>
      <xdr:colOff>0</xdr:colOff>
      <xdr:row>157</xdr:row>
      <xdr:rowOff>190500</xdr:rowOff>
    </xdr:to>
    <xdr:sp macro="" textlink="">
      <xdr:nvSpPr>
        <xdr:cNvPr id="468" name="AutoShape 46">
          <a:extLst>
            <a:ext uri="{FF2B5EF4-FFF2-40B4-BE49-F238E27FC236}">
              <a16:creationId xmlns:a16="http://schemas.microsoft.com/office/drawing/2014/main" id="{5553E7B8-1BC8-4E1B-9963-C618D1821478}"/>
            </a:ext>
          </a:extLst>
        </xdr:cNvPr>
        <xdr:cNvSpPr>
          <a:spLocks noChangeArrowheads="1"/>
        </xdr:cNvSpPr>
      </xdr:nvSpPr>
      <xdr:spPr bwMode="auto">
        <a:xfrm>
          <a:off x="493395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156</xdr:row>
      <xdr:rowOff>57150</xdr:rowOff>
    </xdr:from>
    <xdr:to>
      <xdr:col>8</xdr:col>
      <xdr:colOff>0</xdr:colOff>
      <xdr:row>157</xdr:row>
      <xdr:rowOff>190500</xdr:rowOff>
    </xdr:to>
    <xdr:sp macro="" textlink="">
      <xdr:nvSpPr>
        <xdr:cNvPr id="469" name="AutoShape 46">
          <a:extLst>
            <a:ext uri="{FF2B5EF4-FFF2-40B4-BE49-F238E27FC236}">
              <a16:creationId xmlns:a16="http://schemas.microsoft.com/office/drawing/2014/main" id="{8DB43A44-91E5-4837-917E-F4453FDE227A}"/>
            </a:ext>
          </a:extLst>
        </xdr:cNvPr>
        <xdr:cNvSpPr>
          <a:spLocks noChangeArrowheads="1"/>
        </xdr:cNvSpPr>
      </xdr:nvSpPr>
      <xdr:spPr bwMode="auto">
        <a:xfrm>
          <a:off x="694690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156</xdr:row>
      <xdr:rowOff>57150</xdr:rowOff>
    </xdr:from>
    <xdr:to>
      <xdr:col>10</xdr:col>
      <xdr:colOff>0</xdr:colOff>
      <xdr:row>157</xdr:row>
      <xdr:rowOff>190500</xdr:rowOff>
    </xdr:to>
    <xdr:sp macro="" textlink="">
      <xdr:nvSpPr>
        <xdr:cNvPr id="470" name="AutoShape 46">
          <a:extLst>
            <a:ext uri="{FF2B5EF4-FFF2-40B4-BE49-F238E27FC236}">
              <a16:creationId xmlns:a16="http://schemas.microsoft.com/office/drawing/2014/main" id="{537B7BBC-68DB-426A-8D73-E11E913067BE}"/>
            </a:ext>
          </a:extLst>
        </xdr:cNvPr>
        <xdr:cNvSpPr>
          <a:spLocks noChangeArrowheads="1"/>
        </xdr:cNvSpPr>
      </xdr:nvSpPr>
      <xdr:spPr bwMode="auto">
        <a:xfrm>
          <a:off x="927735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156</xdr:row>
      <xdr:rowOff>57150</xdr:rowOff>
    </xdr:from>
    <xdr:to>
      <xdr:col>12</xdr:col>
      <xdr:colOff>0</xdr:colOff>
      <xdr:row>157</xdr:row>
      <xdr:rowOff>190500</xdr:rowOff>
    </xdr:to>
    <xdr:sp macro="" textlink="">
      <xdr:nvSpPr>
        <xdr:cNvPr id="471" name="AutoShape 46">
          <a:extLst>
            <a:ext uri="{FF2B5EF4-FFF2-40B4-BE49-F238E27FC236}">
              <a16:creationId xmlns:a16="http://schemas.microsoft.com/office/drawing/2014/main" id="{B3D760FE-B5BE-4638-8EF8-164873BC5248}"/>
            </a:ext>
          </a:extLst>
        </xdr:cNvPr>
        <xdr:cNvSpPr>
          <a:spLocks noChangeArrowheads="1"/>
        </xdr:cNvSpPr>
      </xdr:nvSpPr>
      <xdr:spPr bwMode="auto">
        <a:xfrm>
          <a:off x="1129030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156</xdr:row>
      <xdr:rowOff>57150</xdr:rowOff>
    </xdr:from>
    <xdr:to>
      <xdr:col>14</xdr:col>
      <xdr:colOff>0</xdr:colOff>
      <xdr:row>157</xdr:row>
      <xdr:rowOff>190500</xdr:rowOff>
    </xdr:to>
    <xdr:sp macro="" textlink="">
      <xdr:nvSpPr>
        <xdr:cNvPr id="472" name="AutoShape 46">
          <a:extLst>
            <a:ext uri="{FF2B5EF4-FFF2-40B4-BE49-F238E27FC236}">
              <a16:creationId xmlns:a16="http://schemas.microsoft.com/office/drawing/2014/main" id="{2A5D2E91-5C24-474F-95E4-5118BB4A9AFB}"/>
            </a:ext>
          </a:extLst>
        </xdr:cNvPr>
        <xdr:cNvSpPr>
          <a:spLocks noChangeArrowheads="1"/>
        </xdr:cNvSpPr>
      </xdr:nvSpPr>
      <xdr:spPr bwMode="auto">
        <a:xfrm>
          <a:off x="1330325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156</xdr:row>
      <xdr:rowOff>57150</xdr:rowOff>
    </xdr:from>
    <xdr:to>
      <xdr:col>16</xdr:col>
      <xdr:colOff>0</xdr:colOff>
      <xdr:row>157</xdr:row>
      <xdr:rowOff>190500</xdr:rowOff>
    </xdr:to>
    <xdr:sp macro="" textlink="">
      <xdr:nvSpPr>
        <xdr:cNvPr id="473" name="AutoShape 46">
          <a:extLst>
            <a:ext uri="{FF2B5EF4-FFF2-40B4-BE49-F238E27FC236}">
              <a16:creationId xmlns:a16="http://schemas.microsoft.com/office/drawing/2014/main" id="{B77458EC-07C8-41C3-8530-AACFA5AAFE78}"/>
            </a:ext>
          </a:extLst>
        </xdr:cNvPr>
        <xdr:cNvSpPr>
          <a:spLocks noChangeArrowheads="1"/>
        </xdr:cNvSpPr>
      </xdr:nvSpPr>
      <xdr:spPr bwMode="auto">
        <a:xfrm>
          <a:off x="15316200" y="7755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156</xdr:row>
      <xdr:rowOff>57150</xdr:rowOff>
    </xdr:from>
    <xdr:to>
      <xdr:col>18</xdr:col>
      <xdr:colOff>0</xdr:colOff>
      <xdr:row>157</xdr:row>
      <xdr:rowOff>190500</xdr:rowOff>
    </xdr:to>
    <xdr:sp macro="" textlink="">
      <xdr:nvSpPr>
        <xdr:cNvPr id="474" name="AutoShape 46">
          <a:extLst>
            <a:ext uri="{FF2B5EF4-FFF2-40B4-BE49-F238E27FC236}">
              <a16:creationId xmlns:a16="http://schemas.microsoft.com/office/drawing/2014/main" id="{7FD0786A-245E-48CB-A4B2-B5B27D664030}"/>
            </a:ext>
          </a:extLst>
        </xdr:cNvPr>
        <xdr:cNvSpPr>
          <a:spLocks noChangeArrowheads="1"/>
        </xdr:cNvSpPr>
      </xdr:nvSpPr>
      <xdr:spPr bwMode="auto">
        <a:xfrm>
          <a:off x="17729200" y="7755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156</xdr:row>
      <xdr:rowOff>57150</xdr:rowOff>
    </xdr:from>
    <xdr:to>
      <xdr:col>20</xdr:col>
      <xdr:colOff>0</xdr:colOff>
      <xdr:row>157</xdr:row>
      <xdr:rowOff>190500</xdr:rowOff>
    </xdr:to>
    <xdr:sp macro="" textlink="">
      <xdr:nvSpPr>
        <xdr:cNvPr id="475" name="AutoShape 46">
          <a:extLst>
            <a:ext uri="{FF2B5EF4-FFF2-40B4-BE49-F238E27FC236}">
              <a16:creationId xmlns:a16="http://schemas.microsoft.com/office/drawing/2014/main" id="{6D07D3C2-8BC8-40E2-B48F-B5151D9FDCC6}"/>
            </a:ext>
          </a:extLst>
        </xdr:cNvPr>
        <xdr:cNvSpPr>
          <a:spLocks noChangeArrowheads="1"/>
        </xdr:cNvSpPr>
      </xdr:nvSpPr>
      <xdr:spPr bwMode="auto">
        <a:xfrm>
          <a:off x="19958050" y="7755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156</xdr:row>
      <xdr:rowOff>57150</xdr:rowOff>
    </xdr:from>
    <xdr:to>
      <xdr:col>22</xdr:col>
      <xdr:colOff>0</xdr:colOff>
      <xdr:row>157</xdr:row>
      <xdr:rowOff>190500</xdr:rowOff>
    </xdr:to>
    <xdr:sp macro="" textlink="">
      <xdr:nvSpPr>
        <xdr:cNvPr id="476" name="AutoShape 46">
          <a:extLst>
            <a:ext uri="{FF2B5EF4-FFF2-40B4-BE49-F238E27FC236}">
              <a16:creationId xmlns:a16="http://schemas.microsoft.com/office/drawing/2014/main" id="{5CDB5AB8-3310-4B46-9A66-F06F5E005E71}"/>
            </a:ext>
          </a:extLst>
        </xdr:cNvPr>
        <xdr:cNvSpPr>
          <a:spLocks noChangeArrowheads="1"/>
        </xdr:cNvSpPr>
      </xdr:nvSpPr>
      <xdr:spPr bwMode="auto">
        <a:xfrm>
          <a:off x="22542500" y="775589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156</xdr:row>
      <xdr:rowOff>57150</xdr:rowOff>
    </xdr:from>
    <xdr:to>
      <xdr:col>24</xdr:col>
      <xdr:colOff>0</xdr:colOff>
      <xdr:row>157</xdr:row>
      <xdr:rowOff>190500</xdr:rowOff>
    </xdr:to>
    <xdr:sp macro="" textlink="">
      <xdr:nvSpPr>
        <xdr:cNvPr id="477" name="AutoShape 46">
          <a:extLst>
            <a:ext uri="{FF2B5EF4-FFF2-40B4-BE49-F238E27FC236}">
              <a16:creationId xmlns:a16="http://schemas.microsoft.com/office/drawing/2014/main" id="{D1A33A45-78E7-4F69-A4A2-2E1119C05DFD}"/>
            </a:ext>
          </a:extLst>
        </xdr:cNvPr>
        <xdr:cNvSpPr>
          <a:spLocks noChangeArrowheads="1"/>
        </xdr:cNvSpPr>
      </xdr:nvSpPr>
      <xdr:spPr bwMode="auto">
        <a:xfrm>
          <a:off x="25488900" y="7755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156</xdr:row>
      <xdr:rowOff>57150</xdr:rowOff>
    </xdr:from>
    <xdr:to>
      <xdr:col>26</xdr:col>
      <xdr:colOff>0</xdr:colOff>
      <xdr:row>157</xdr:row>
      <xdr:rowOff>190500</xdr:rowOff>
    </xdr:to>
    <xdr:sp macro="" textlink="">
      <xdr:nvSpPr>
        <xdr:cNvPr id="478" name="AutoShape 46">
          <a:extLst>
            <a:ext uri="{FF2B5EF4-FFF2-40B4-BE49-F238E27FC236}">
              <a16:creationId xmlns:a16="http://schemas.microsoft.com/office/drawing/2014/main" id="{F9159FEB-5B03-48B7-AD1E-6D86C396E792}"/>
            </a:ext>
          </a:extLst>
        </xdr:cNvPr>
        <xdr:cNvSpPr>
          <a:spLocks noChangeArrowheads="1"/>
        </xdr:cNvSpPr>
      </xdr:nvSpPr>
      <xdr:spPr bwMode="auto">
        <a:xfrm>
          <a:off x="27628850" y="7755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156</xdr:row>
      <xdr:rowOff>57150</xdr:rowOff>
    </xdr:from>
    <xdr:to>
      <xdr:col>28</xdr:col>
      <xdr:colOff>0</xdr:colOff>
      <xdr:row>157</xdr:row>
      <xdr:rowOff>190500</xdr:rowOff>
    </xdr:to>
    <xdr:sp macro="" textlink="">
      <xdr:nvSpPr>
        <xdr:cNvPr id="479" name="AutoShape 46">
          <a:extLst>
            <a:ext uri="{FF2B5EF4-FFF2-40B4-BE49-F238E27FC236}">
              <a16:creationId xmlns:a16="http://schemas.microsoft.com/office/drawing/2014/main" id="{55BD3718-A06B-441E-89E9-F824E60D6226}"/>
            </a:ext>
          </a:extLst>
        </xdr:cNvPr>
        <xdr:cNvSpPr>
          <a:spLocks noChangeArrowheads="1"/>
        </xdr:cNvSpPr>
      </xdr:nvSpPr>
      <xdr:spPr bwMode="auto">
        <a:xfrm>
          <a:off x="29641800" y="7755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156</xdr:row>
      <xdr:rowOff>57150</xdr:rowOff>
    </xdr:from>
    <xdr:to>
      <xdr:col>18</xdr:col>
      <xdr:colOff>0</xdr:colOff>
      <xdr:row>157</xdr:row>
      <xdr:rowOff>190500</xdr:rowOff>
    </xdr:to>
    <xdr:sp macro="" textlink="">
      <xdr:nvSpPr>
        <xdr:cNvPr id="480" name="AutoShape 46">
          <a:extLst>
            <a:ext uri="{FF2B5EF4-FFF2-40B4-BE49-F238E27FC236}">
              <a16:creationId xmlns:a16="http://schemas.microsoft.com/office/drawing/2014/main" id="{E4A87711-7274-45ED-9CD3-318BC8E07009}"/>
            </a:ext>
          </a:extLst>
        </xdr:cNvPr>
        <xdr:cNvSpPr>
          <a:spLocks noChangeArrowheads="1"/>
        </xdr:cNvSpPr>
      </xdr:nvSpPr>
      <xdr:spPr bwMode="auto">
        <a:xfrm>
          <a:off x="17729200" y="7755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156</xdr:row>
      <xdr:rowOff>57150</xdr:rowOff>
    </xdr:from>
    <xdr:to>
      <xdr:col>20</xdr:col>
      <xdr:colOff>0</xdr:colOff>
      <xdr:row>157</xdr:row>
      <xdr:rowOff>190500</xdr:rowOff>
    </xdr:to>
    <xdr:sp macro="" textlink="">
      <xdr:nvSpPr>
        <xdr:cNvPr id="481" name="AutoShape 46">
          <a:extLst>
            <a:ext uri="{FF2B5EF4-FFF2-40B4-BE49-F238E27FC236}">
              <a16:creationId xmlns:a16="http://schemas.microsoft.com/office/drawing/2014/main" id="{E878C0F6-423E-4CA3-83BF-D75C4AA5BE37}"/>
            </a:ext>
          </a:extLst>
        </xdr:cNvPr>
        <xdr:cNvSpPr>
          <a:spLocks noChangeArrowheads="1"/>
        </xdr:cNvSpPr>
      </xdr:nvSpPr>
      <xdr:spPr bwMode="auto">
        <a:xfrm>
          <a:off x="19958050" y="7755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156</xdr:row>
      <xdr:rowOff>57150</xdr:rowOff>
    </xdr:from>
    <xdr:to>
      <xdr:col>22</xdr:col>
      <xdr:colOff>0</xdr:colOff>
      <xdr:row>157</xdr:row>
      <xdr:rowOff>190500</xdr:rowOff>
    </xdr:to>
    <xdr:sp macro="" textlink="">
      <xdr:nvSpPr>
        <xdr:cNvPr id="482" name="AutoShape 46">
          <a:extLst>
            <a:ext uri="{FF2B5EF4-FFF2-40B4-BE49-F238E27FC236}">
              <a16:creationId xmlns:a16="http://schemas.microsoft.com/office/drawing/2014/main" id="{0374C5F2-F4C1-4C9A-8111-03274DD02CE6}"/>
            </a:ext>
          </a:extLst>
        </xdr:cNvPr>
        <xdr:cNvSpPr>
          <a:spLocks noChangeArrowheads="1"/>
        </xdr:cNvSpPr>
      </xdr:nvSpPr>
      <xdr:spPr bwMode="auto">
        <a:xfrm>
          <a:off x="22542500" y="7755890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156</xdr:row>
      <xdr:rowOff>57150</xdr:rowOff>
    </xdr:from>
    <xdr:to>
      <xdr:col>24</xdr:col>
      <xdr:colOff>0</xdr:colOff>
      <xdr:row>157</xdr:row>
      <xdr:rowOff>190500</xdr:rowOff>
    </xdr:to>
    <xdr:sp macro="" textlink="">
      <xdr:nvSpPr>
        <xdr:cNvPr id="483" name="AutoShape 46">
          <a:extLst>
            <a:ext uri="{FF2B5EF4-FFF2-40B4-BE49-F238E27FC236}">
              <a16:creationId xmlns:a16="http://schemas.microsoft.com/office/drawing/2014/main" id="{A498B82A-BB3F-4B85-80E5-07CA76BA4E46}"/>
            </a:ext>
          </a:extLst>
        </xdr:cNvPr>
        <xdr:cNvSpPr>
          <a:spLocks noChangeArrowheads="1"/>
        </xdr:cNvSpPr>
      </xdr:nvSpPr>
      <xdr:spPr bwMode="auto">
        <a:xfrm>
          <a:off x="25488900" y="7755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156</xdr:row>
      <xdr:rowOff>57150</xdr:rowOff>
    </xdr:from>
    <xdr:to>
      <xdr:col>26</xdr:col>
      <xdr:colOff>0</xdr:colOff>
      <xdr:row>157</xdr:row>
      <xdr:rowOff>190500</xdr:rowOff>
    </xdr:to>
    <xdr:sp macro="" textlink="">
      <xdr:nvSpPr>
        <xdr:cNvPr id="484" name="AutoShape 46">
          <a:extLst>
            <a:ext uri="{FF2B5EF4-FFF2-40B4-BE49-F238E27FC236}">
              <a16:creationId xmlns:a16="http://schemas.microsoft.com/office/drawing/2014/main" id="{1CD043F0-859B-4BB8-8EFD-1264B01529E5}"/>
            </a:ext>
          </a:extLst>
        </xdr:cNvPr>
        <xdr:cNvSpPr>
          <a:spLocks noChangeArrowheads="1"/>
        </xdr:cNvSpPr>
      </xdr:nvSpPr>
      <xdr:spPr bwMode="auto">
        <a:xfrm>
          <a:off x="27628850" y="7755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156</xdr:row>
      <xdr:rowOff>57150</xdr:rowOff>
    </xdr:from>
    <xdr:to>
      <xdr:col>28</xdr:col>
      <xdr:colOff>0</xdr:colOff>
      <xdr:row>157</xdr:row>
      <xdr:rowOff>190500</xdr:rowOff>
    </xdr:to>
    <xdr:sp macro="" textlink="">
      <xdr:nvSpPr>
        <xdr:cNvPr id="485" name="AutoShape 46">
          <a:extLst>
            <a:ext uri="{FF2B5EF4-FFF2-40B4-BE49-F238E27FC236}">
              <a16:creationId xmlns:a16="http://schemas.microsoft.com/office/drawing/2014/main" id="{8C4FA697-F7C1-4374-96C2-0E731D27CEBE}"/>
            </a:ext>
          </a:extLst>
        </xdr:cNvPr>
        <xdr:cNvSpPr>
          <a:spLocks noChangeArrowheads="1"/>
        </xdr:cNvSpPr>
      </xdr:nvSpPr>
      <xdr:spPr bwMode="auto">
        <a:xfrm>
          <a:off x="29641800" y="7755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156</xdr:row>
      <xdr:rowOff>57150</xdr:rowOff>
    </xdr:from>
    <xdr:to>
      <xdr:col>16</xdr:col>
      <xdr:colOff>0</xdr:colOff>
      <xdr:row>157</xdr:row>
      <xdr:rowOff>190500</xdr:rowOff>
    </xdr:to>
    <xdr:sp macro="" textlink="">
      <xdr:nvSpPr>
        <xdr:cNvPr id="486" name="AutoShape 46">
          <a:extLst>
            <a:ext uri="{FF2B5EF4-FFF2-40B4-BE49-F238E27FC236}">
              <a16:creationId xmlns:a16="http://schemas.microsoft.com/office/drawing/2014/main" id="{4890517B-29FF-47E9-8AA6-21BEC8BCA9DA}"/>
            </a:ext>
          </a:extLst>
        </xdr:cNvPr>
        <xdr:cNvSpPr>
          <a:spLocks noChangeArrowheads="1"/>
        </xdr:cNvSpPr>
      </xdr:nvSpPr>
      <xdr:spPr bwMode="auto">
        <a:xfrm>
          <a:off x="1531620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156</xdr:row>
      <xdr:rowOff>57150</xdr:rowOff>
    </xdr:from>
    <xdr:to>
      <xdr:col>18</xdr:col>
      <xdr:colOff>0</xdr:colOff>
      <xdr:row>157</xdr:row>
      <xdr:rowOff>190500</xdr:rowOff>
    </xdr:to>
    <xdr:sp macro="" textlink="">
      <xdr:nvSpPr>
        <xdr:cNvPr id="487" name="AutoShape 46">
          <a:extLst>
            <a:ext uri="{FF2B5EF4-FFF2-40B4-BE49-F238E27FC236}">
              <a16:creationId xmlns:a16="http://schemas.microsoft.com/office/drawing/2014/main" id="{9C13D089-F0DC-4C5D-9BF1-1DD85C86C2EB}"/>
            </a:ext>
          </a:extLst>
        </xdr:cNvPr>
        <xdr:cNvSpPr>
          <a:spLocks noChangeArrowheads="1"/>
        </xdr:cNvSpPr>
      </xdr:nvSpPr>
      <xdr:spPr bwMode="auto">
        <a:xfrm>
          <a:off x="1772920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156</xdr:row>
      <xdr:rowOff>57150</xdr:rowOff>
    </xdr:from>
    <xdr:to>
      <xdr:col>20</xdr:col>
      <xdr:colOff>0</xdr:colOff>
      <xdr:row>157</xdr:row>
      <xdr:rowOff>190500</xdr:rowOff>
    </xdr:to>
    <xdr:sp macro="" textlink="">
      <xdr:nvSpPr>
        <xdr:cNvPr id="488" name="AutoShape 46">
          <a:extLst>
            <a:ext uri="{FF2B5EF4-FFF2-40B4-BE49-F238E27FC236}">
              <a16:creationId xmlns:a16="http://schemas.microsoft.com/office/drawing/2014/main" id="{3844B441-22CC-4AEC-AE65-CDF2A8366D74}"/>
            </a:ext>
          </a:extLst>
        </xdr:cNvPr>
        <xdr:cNvSpPr>
          <a:spLocks noChangeArrowheads="1"/>
        </xdr:cNvSpPr>
      </xdr:nvSpPr>
      <xdr:spPr bwMode="auto">
        <a:xfrm>
          <a:off x="1995805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156</xdr:row>
      <xdr:rowOff>57150</xdr:rowOff>
    </xdr:from>
    <xdr:to>
      <xdr:col>22</xdr:col>
      <xdr:colOff>0</xdr:colOff>
      <xdr:row>157</xdr:row>
      <xdr:rowOff>190500</xdr:rowOff>
    </xdr:to>
    <xdr:sp macro="" textlink="">
      <xdr:nvSpPr>
        <xdr:cNvPr id="489" name="AutoShape 46">
          <a:extLst>
            <a:ext uri="{FF2B5EF4-FFF2-40B4-BE49-F238E27FC236}">
              <a16:creationId xmlns:a16="http://schemas.microsoft.com/office/drawing/2014/main" id="{BA26D63F-E037-4A6A-9A36-1BAC274F8363}"/>
            </a:ext>
          </a:extLst>
        </xdr:cNvPr>
        <xdr:cNvSpPr>
          <a:spLocks noChangeArrowheads="1"/>
        </xdr:cNvSpPr>
      </xdr:nvSpPr>
      <xdr:spPr bwMode="auto">
        <a:xfrm>
          <a:off x="22542500" y="7755890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156</xdr:row>
      <xdr:rowOff>57150</xdr:rowOff>
    </xdr:from>
    <xdr:to>
      <xdr:col>24</xdr:col>
      <xdr:colOff>0</xdr:colOff>
      <xdr:row>157</xdr:row>
      <xdr:rowOff>190500</xdr:rowOff>
    </xdr:to>
    <xdr:sp macro="" textlink="">
      <xdr:nvSpPr>
        <xdr:cNvPr id="490" name="AutoShape 46">
          <a:extLst>
            <a:ext uri="{FF2B5EF4-FFF2-40B4-BE49-F238E27FC236}">
              <a16:creationId xmlns:a16="http://schemas.microsoft.com/office/drawing/2014/main" id="{DC0374CE-D891-4318-963A-3BDF61265997}"/>
            </a:ext>
          </a:extLst>
        </xdr:cNvPr>
        <xdr:cNvSpPr>
          <a:spLocks noChangeArrowheads="1"/>
        </xdr:cNvSpPr>
      </xdr:nvSpPr>
      <xdr:spPr bwMode="auto">
        <a:xfrm>
          <a:off x="2548890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156</xdr:row>
      <xdr:rowOff>57150</xdr:rowOff>
    </xdr:from>
    <xdr:to>
      <xdr:col>26</xdr:col>
      <xdr:colOff>0</xdr:colOff>
      <xdr:row>157</xdr:row>
      <xdr:rowOff>190500</xdr:rowOff>
    </xdr:to>
    <xdr:sp macro="" textlink="">
      <xdr:nvSpPr>
        <xdr:cNvPr id="491" name="AutoShape 46">
          <a:extLst>
            <a:ext uri="{FF2B5EF4-FFF2-40B4-BE49-F238E27FC236}">
              <a16:creationId xmlns:a16="http://schemas.microsoft.com/office/drawing/2014/main" id="{55EC6253-87EE-41B0-B49C-033E68810831}"/>
            </a:ext>
          </a:extLst>
        </xdr:cNvPr>
        <xdr:cNvSpPr>
          <a:spLocks noChangeArrowheads="1"/>
        </xdr:cNvSpPr>
      </xdr:nvSpPr>
      <xdr:spPr bwMode="auto">
        <a:xfrm>
          <a:off x="2762885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156</xdr:row>
      <xdr:rowOff>57150</xdr:rowOff>
    </xdr:from>
    <xdr:to>
      <xdr:col>28</xdr:col>
      <xdr:colOff>0</xdr:colOff>
      <xdr:row>157</xdr:row>
      <xdr:rowOff>190500</xdr:rowOff>
    </xdr:to>
    <xdr:sp macro="" textlink="">
      <xdr:nvSpPr>
        <xdr:cNvPr id="492" name="AutoShape 46">
          <a:extLst>
            <a:ext uri="{FF2B5EF4-FFF2-40B4-BE49-F238E27FC236}">
              <a16:creationId xmlns:a16="http://schemas.microsoft.com/office/drawing/2014/main" id="{FAFCC2B5-F4BA-478B-BECE-306B1886E6FD}"/>
            </a:ext>
          </a:extLst>
        </xdr:cNvPr>
        <xdr:cNvSpPr>
          <a:spLocks noChangeArrowheads="1"/>
        </xdr:cNvSpPr>
      </xdr:nvSpPr>
      <xdr:spPr bwMode="auto">
        <a:xfrm>
          <a:off x="2964180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165</xdr:row>
      <xdr:rowOff>57150</xdr:rowOff>
    </xdr:from>
    <xdr:to>
      <xdr:col>2</xdr:col>
      <xdr:colOff>0</xdr:colOff>
      <xdr:row>166</xdr:row>
      <xdr:rowOff>190500</xdr:rowOff>
    </xdr:to>
    <xdr:sp macro="" textlink="">
      <xdr:nvSpPr>
        <xdr:cNvPr id="493" name="AutoShape 46">
          <a:extLst>
            <a:ext uri="{FF2B5EF4-FFF2-40B4-BE49-F238E27FC236}">
              <a16:creationId xmlns:a16="http://schemas.microsoft.com/office/drawing/2014/main" id="{BCAFB688-6242-4653-9377-CE231FD79E50}"/>
            </a:ext>
          </a:extLst>
        </xdr:cNvPr>
        <xdr:cNvSpPr>
          <a:spLocks noChangeArrowheads="1"/>
        </xdr:cNvSpPr>
      </xdr:nvSpPr>
      <xdr:spPr bwMode="auto">
        <a:xfrm>
          <a:off x="781050" y="821499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165</xdr:row>
      <xdr:rowOff>57150</xdr:rowOff>
    </xdr:from>
    <xdr:to>
      <xdr:col>4</xdr:col>
      <xdr:colOff>0</xdr:colOff>
      <xdr:row>166</xdr:row>
      <xdr:rowOff>190500</xdr:rowOff>
    </xdr:to>
    <xdr:sp macro="" textlink="">
      <xdr:nvSpPr>
        <xdr:cNvPr id="494" name="AutoShape 46">
          <a:extLst>
            <a:ext uri="{FF2B5EF4-FFF2-40B4-BE49-F238E27FC236}">
              <a16:creationId xmlns:a16="http://schemas.microsoft.com/office/drawing/2014/main" id="{574F0391-E2F7-41BA-A050-F9DFD60AA92B}"/>
            </a:ext>
          </a:extLst>
        </xdr:cNvPr>
        <xdr:cNvSpPr>
          <a:spLocks noChangeArrowheads="1"/>
        </xdr:cNvSpPr>
      </xdr:nvSpPr>
      <xdr:spPr bwMode="auto">
        <a:xfrm>
          <a:off x="2794000" y="821499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165</xdr:row>
      <xdr:rowOff>57150</xdr:rowOff>
    </xdr:from>
    <xdr:to>
      <xdr:col>6</xdr:col>
      <xdr:colOff>0</xdr:colOff>
      <xdr:row>166</xdr:row>
      <xdr:rowOff>190500</xdr:rowOff>
    </xdr:to>
    <xdr:sp macro="" textlink="">
      <xdr:nvSpPr>
        <xdr:cNvPr id="495" name="AutoShape 46">
          <a:extLst>
            <a:ext uri="{FF2B5EF4-FFF2-40B4-BE49-F238E27FC236}">
              <a16:creationId xmlns:a16="http://schemas.microsoft.com/office/drawing/2014/main" id="{B7D7452F-B54F-42F1-841E-489F248D5009}"/>
            </a:ext>
          </a:extLst>
        </xdr:cNvPr>
        <xdr:cNvSpPr>
          <a:spLocks noChangeArrowheads="1"/>
        </xdr:cNvSpPr>
      </xdr:nvSpPr>
      <xdr:spPr bwMode="auto">
        <a:xfrm>
          <a:off x="4933950" y="821499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165</xdr:row>
      <xdr:rowOff>57150</xdr:rowOff>
    </xdr:from>
    <xdr:to>
      <xdr:col>8</xdr:col>
      <xdr:colOff>0</xdr:colOff>
      <xdr:row>166</xdr:row>
      <xdr:rowOff>190500</xdr:rowOff>
    </xdr:to>
    <xdr:sp macro="" textlink="">
      <xdr:nvSpPr>
        <xdr:cNvPr id="496" name="AutoShape 46">
          <a:extLst>
            <a:ext uri="{FF2B5EF4-FFF2-40B4-BE49-F238E27FC236}">
              <a16:creationId xmlns:a16="http://schemas.microsoft.com/office/drawing/2014/main" id="{EC68D3A8-ABA5-4013-A08A-C7352BB8DA6A}"/>
            </a:ext>
          </a:extLst>
        </xdr:cNvPr>
        <xdr:cNvSpPr>
          <a:spLocks noChangeArrowheads="1"/>
        </xdr:cNvSpPr>
      </xdr:nvSpPr>
      <xdr:spPr bwMode="auto">
        <a:xfrm>
          <a:off x="6946900" y="821499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165</xdr:row>
      <xdr:rowOff>57150</xdr:rowOff>
    </xdr:from>
    <xdr:to>
      <xdr:col>10</xdr:col>
      <xdr:colOff>0</xdr:colOff>
      <xdr:row>166</xdr:row>
      <xdr:rowOff>190500</xdr:rowOff>
    </xdr:to>
    <xdr:sp macro="" textlink="">
      <xdr:nvSpPr>
        <xdr:cNvPr id="497" name="AutoShape 46">
          <a:extLst>
            <a:ext uri="{FF2B5EF4-FFF2-40B4-BE49-F238E27FC236}">
              <a16:creationId xmlns:a16="http://schemas.microsoft.com/office/drawing/2014/main" id="{A0817181-C18F-4B01-992A-306833161779}"/>
            </a:ext>
          </a:extLst>
        </xdr:cNvPr>
        <xdr:cNvSpPr>
          <a:spLocks noChangeArrowheads="1"/>
        </xdr:cNvSpPr>
      </xdr:nvSpPr>
      <xdr:spPr bwMode="auto">
        <a:xfrm>
          <a:off x="927735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11</xdr:col>
      <xdr:colOff>0</xdr:colOff>
      <xdr:row>165</xdr:row>
      <xdr:rowOff>57150</xdr:rowOff>
    </xdr:from>
    <xdr:to>
      <xdr:col>12</xdr:col>
      <xdr:colOff>0</xdr:colOff>
      <xdr:row>166</xdr:row>
      <xdr:rowOff>190500</xdr:rowOff>
    </xdr:to>
    <xdr:sp macro="" textlink="">
      <xdr:nvSpPr>
        <xdr:cNvPr id="498" name="AutoShape 46">
          <a:extLst>
            <a:ext uri="{FF2B5EF4-FFF2-40B4-BE49-F238E27FC236}">
              <a16:creationId xmlns:a16="http://schemas.microsoft.com/office/drawing/2014/main" id="{B9E24EB2-473D-4B20-8199-01C9F54D23BD}"/>
            </a:ext>
          </a:extLst>
        </xdr:cNvPr>
        <xdr:cNvSpPr>
          <a:spLocks noChangeArrowheads="1"/>
        </xdr:cNvSpPr>
      </xdr:nvSpPr>
      <xdr:spPr bwMode="auto">
        <a:xfrm>
          <a:off x="1129030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13</xdr:col>
      <xdr:colOff>0</xdr:colOff>
      <xdr:row>165</xdr:row>
      <xdr:rowOff>57150</xdr:rowOff>
    </xdr:from>
    <xdr:to>
      <xdr:col>14</xdr:col>
      <xdr:colOff>0</xdr:colOff>
      <xdr:row>166</xdr:row>
      <xdr:rowOff>190500</xdr:rowOff>
    </xdr:to>
    <xdr:sp macro="" textlink="">
      <xdr:nvSpPr>
        <xdr:cNvPr id="499" name="AutoShape 46">
          <a:extLst>
            <a:ext uri="{FF2B5EF4-FFF2-40B4-BE49-F238E27FC236}">
              <a16:creationId xmlns:a16="http://schemas.microsoft.com/office/drawing/2014/main" id="{10902F70-B3D3-40BF-9CDF-2827FC4569E2}"/>
            </a:ext>
          </a:extLst>
        </xdr:cNvPr>
        <xdr:cNvSpPr>
          <a:spLocks noChangeArrowheads="1"/>
        </xdr:cNvSpPr>
      </xdr:nvSpPr>
      <xdr:spPr bwMode="auto">
        <a:xfrm>
          <a:off x="13303250" y="821499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165</xdr:row>
      <xdr:rowOff>57150</xdr:rowOff>
    </xdr:from>
    <xdr:to>
      <xdr:col>16</xdr:col>
      <xdr:colOff>0</xdr:colOff>
      <xdr:row>166</xdr:row>
      <xdr:rowOff>190500</xdr:rowOff>
    </xdr:to>
    <xdr:sp macro="" textlink="">
      <xdr:nvSpPr>
        <xdr:cNvPr id="500" name="AutoShape 46">
          <a:extLst>
            <a:ext uri="{FF2B5EF4-FFF2-40B4-BE49-F238E27FC236}">
              <a16:creationId xmlns:a16="http://schemas.microsoft.com/office/drawing/2014/main" id="{8307843C-9F12-43D6-A5D4-63A91D893794}"/>
            </a:ext>
          </a:extLst>
        </xdr:cNvPr>
        <xdr:cNvSpPr>
          <a:spLocks noChangeArrowheads="1"/>
        </xdr:cNvSpPr>
      </xdr:nvSpPr>
      <xdr:spPr bwMode="auto">
        <a:xfrm>
          <a:off x="1531620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165</xdr:row>
      <xdr:rowOff>57150</xdr:rowOff>
    </xdr:from>
    <xdr:to>
      <xdr:col>18</xdr:col>
      <xdr:colOff>0</xdr:colOff>
      <xdr:row>166</xdr:row>
      <xdr:rowOff>190500</xdr:rowOff>
    </xdr:to>
    <xdr:sp macro="" textlink="">
      <xdr:nvSpPr>
        <xdr:cNvPr id="501" name="AutoShape 46">
          <a:extLst>
            <a:ext uri="{FF2B5EF4-FFF2-40B4-BE49-F238E27FC236}">
              <a16:creationId xmlns:a16="http://schemas.microsoft.com/office/drawing/2014/main" id="{EE2F651E-7130-4300-919B-16F838000B15}"/>
            </a:ext>
          </a:extLst>
        </xdr:cNvPr>
        <xdr:cNvSpPr>
          <a:spLocks noChangeArrowheads="1"/>
        </xdr:cNvSpPr>
      </xdr:nvSpPr>
      <xdr:spPr bwMode="auto">
        <a:xfrm>
          <a:off x="17729200" y="821499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165</xdr:row>
      <xdr:rowOff>57150</xdr:rowOff>
    </xdr:from>
    <xdr:to>
      <xdr:col>20</xdr:col>
      <xdr:colOff>0</xdr:colOff>
      <xdr:row>166</xdr:row>
      <xdr:rowOff>190500</xdr:rowOff>
    </xdr:to>
    <xdr:sp macro="" textlink="">
      <xdr:nvSpPr>
        <xdr:cNvPr id="502" name="AutoShape 46">
          <a:extLst>
            <a:ext uri="{FF2B5EF4-FFF2-40B4-BE49-F238E27FC236}">
              <a16:creationId xmlns:a16="http://schemas.microsoft.com/office/drawing/2014/main" id="{D7B45776-91C5-4D9D-BF36-91D80157B8CF}"/>
            </a:ext>
          </a:extLst>
        </xdr:cNvPr>
        <xdr:cNvSpPr>
          <a:spLocks noChangeArrowheads="1"/>
        </xdr:cNvSpPr>
      </xdr:nvSpPr>
      <xdr:spPr bwMode="auto">
        <a:xfrm>
          <a:off x="19958050" y="821499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165</xdr:row>
      <xdr:rowOff>57150</xdr:rowOff>
    </xdr:from>
    <xdr:to>
      <xdr:col>22</xdr:col>
      <xdr:colOff>0</xdr:colOff>
      <xdr:row>166</xdr:row>
      <xdr:rowOff>190500</xdr:rowOff>
    </xdr:to>
    <xdr:sp macro="" textlink="">
      <xdr:nvSpPr>
        <xdr:cNvPr id="503" name="AutoShape 46">
          <a:extLst>
            <a:ext uri="{FF2B5EF4-FFF2-40B4-BE49-F238E27FC236}">
              <a16:creationId xmlns:a16="http://schemas.microsoft.com/office/drawing/2014/main" id="{6B43F0C0-B7D0-4CDB-A844-383404F4F193}"/>
            </a:ext>
          </a:extLst>
        </xdr:cNvPr>
        <xdr:cNvSpPr>
          <a:spLocks noChangeArrowheads="1"/>
        </xdr:cNvSpPr>
      </xdr:nvSpPr>
      <xdr:spPr bwMode="auto">
        <a:xfrm>
          <a:off x="22542500" y="821499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165</xdr:row>
      <xdr:rowOff>57150</xdr:rowOff>
    </xdr:from>
    <xdr:to>
      <xdr:col>24</xdr:col>
      <xdr:colOff>0</xdr:colOff>
      <xdr:row>166</xdr:row>
      <xdr:rowOff>190500</xdr:rowOff>
    </xdr:to>
    <xdr:sp macro="" textlink="">
      <xdr:nvSpPr>
        <xdr:cNvPr id="504" name="AutoShape 46">
          <a:extLst>
            <a:ext uri="{FF2B5EF4-FFF2-40B4-BE49-F238E27FC236}">
              <a16:creationId xmlns:a16="http://schemas.microsoft.com/office/drawing/2014/main" id="{57AE23FC-CB32-4925-88E0-7B9DB5AACA5C}"/>
            </a:ext>
          </a:extLst>
        </xdr:cNvPr>
        <xdr:cNvSpPr>
          <a:spLocks noChangeArrowheads="1"/>
        </xdr:cNvSpPr>
      </xdr:nvSpPr>
      <xdr:spPr bwMode="auto">
        <a:xfrm>
          <a:off x="25488900" y="821499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165</xdr:row>
      <xdr:rowOff>57150</xdr:rowOff>
    </xdr:from>
    <xdr:to>
      <xdr:col>26</xdr:col>
      <xdr:colOff>0</xdr:colOff>
      <xdr:row>166</xdr:row>
      <xdr:rowOff>190500</xdr:rowOff>
    </xdr:to>
    <xdr:sp macro="" textlink="">
      <xdr:nvSpPr>
        <xdr:cNvPr id="505" name="AutoShape 46">
          <a:extLst>
            <a:ext uri="{FF2B5EF4-FFF2-40B4-BE49-F238E27FC236}">
              <a16:creationId xmlns:a16="http://schemas.microsoft.com/office/drawing/2014/main" id="{892D1D1A-4843-4B2D-BB8E-76652A67B53F}"/>
            </a:ext>
          </a:extLst>
        </xdr:cNvPr>
        <xdr:cNvSpPr>
          <a:spLocks noChangeArrowheads="1"/>
        </xdr:cNvSpPr>
      </xdr:nvSpPr>
      <xdr:spPr bwMode="auto">
        <a:xfrm>
          <a:off x="27628850" y="821499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165</xdr:row>
      <xdr:rowOff>57150</xdr:rowOff>
    </xdr:from>
    <xdr:to>
      <xdr:col>28</xdr:col>
      <xdr:colOff>0</xdr:colOff>
      <xdr:row>166</xdr:row>
      <xdr:rowOff>190500</xdr:rowOff>
    </xdr:to>
    <xdr:sp macro="" textlink="">
      <xdr:nvSpPr>
        <xdr:cNvPr id="506" name="AutoShape 46">
          <a:extLst>
            <a:ext uri="{FF2B5EF4-FFF2-40B4-BE49-F238E27FC236}">
              <a16:creationId xmlns:a16="http://schemas.microsoft.com/office/drawing/2014/main" id="{63F99024-8FE7-4387-8820-8443D97ABD2A}"/>
            </a:ext>
          </a:extLst>
        </xdr:cNvPr>
        <xdr:cNvSpPr>
          <a:spLocks noChangeArrowheads="1"/>
        </xdr:cNvSpPr>
      </xdr:nvSpPr>
      <xdr:spPr bwMode="auto">
        <a:xfrm>
          <a:off x="29641800" y="821499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165</xdr:row>
      <xdr:rowOff>57150</xdr:rowOff>
    </xdr:from>
    <xdr:to>
      <xdr:col>18</xdr:col>
      <xdr:colOff>0</xdr:colOff>
      <xdr:row>166</xdr:row>
      <xdr:rowOff>190500</xdr:rowOff>
    </xdr:to>
    <xdr:sp macro="" textlink="">
      <xdr:nvSpPr>
        <xdr:cNvPr id="507" name="AutoShape 46">
          <a:extLst>
            <a:ext uri="{FF2B5EF4-FFF2-40B4-BE49-F238E27FC236}">
              <a16:creationId xmlns:a16="http://schemas.microsoft.com/office/drawing/2014/main" id="{81052944-26D2-4548-9A55-EC67C0DBFF73}"/>
            </a:ext>
          </a:extLst>
        </xdr:cNvPr>
        <xdr:cNvSpPr>
          <a:spLocks noChangeArrowheads="1"/>
        </xdr:cNvSpPr>
      </xdr:nvSpPr>
      <xdr:spPr bwMode="auto">
        <a:xfrm>
          <a:off x="1772920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165</xdr:row>
      <xdr:rowOff>57150</xdr:rowOff>
    </xdr:from>
    <xdr:to>
      <xdr:col>20</xdr:col>
      <xdr:colOff>0</xdr:colOff>
      <xdr:row>166</xdr:row>
      <xdr:rowOff>190500</xdr:rowOff>
    </xdr:to>
    <xdr:sp macro="" textlink="">
      <xdr:nvSpPr>
        <xdr:cNvPr id="508" name="AutoShape 46">
          <a:extLst>
            <a:ext uri="{FF2B5EF4-FFF2-40B4-BE49-F238E27FC236}">
              <a16:creationId xmlns:a16="http://schemas.microsoft.com/office/drawing/2014/main" id="{73AC3783-3E50-406D-9C4E-BC8A179DFFB8}"/>
            </a:ext>
          </a:extLst>
        </xdr:cNvPr>
        <xdr:cNvSpPr>
          <a:spLocks noChangeArrowheads="1"/>
        </xdr:cNvSpPr>
      </xdr:nvSpPr>
      <xdr:spPr bwMode="auto">
        <a:xfrm>
          <a:off x="1995805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165</xdr:row>
      <xdr:rowOff>57150</xdr:rowOff>
    </xdr:from>
    <xdr:to>
      <xdr:col>22</xdr:col>
      <xdr:colOff>0</xdr:colOff>
      <xdr:row>166</xdr:row>
      <xdr:rowOff>190500</xdr:rowOff>
    </xdr:to>
    <xdr:sp macro="" textlink="">
      <xdr:nvSpPr>
        <xdr:cNvPr id="509" name="AutoShape 46">
          <a:extLst>
            <a:ext uri="{FF2B5EF4-FFF2-40B4-BE49-F238E27FC236}">
              <a16:creationId xmlns:a16="http://schemas.microsoft.com/office/drawing/2014/main" id="{EBC97963-5D0C-456B-B2E0-1B0332FA42C6}"/>
            </a:ext>
          </a:extLst>
        </xdr:cNvPr>
        <xdr:cNvSpPr>
          <a:spLocks noChangeArrowheads="1"/>
        </xdr:cNvSpPr>
      </xdr:nvSpPr>
      <xdr:spPr bwMode="auto">
        <a:xfrm>
          <a:off x="22542500" y="821499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165</xdr:row>
      <xdr:rowOff>57150</xdr:rowOff>
    </xdr:from>
    <xdr:to>
      <xdr:col>24</xdr:col>
      <xdr:colOff>0</xdr:colOff>
      <xdr:row>166</xdr:row>
      <xdr:rowOff>190500</xdr:rowOff>
    </xdr:to>
    <xdr:sp macro="" textlink="">
      <xdr:nvSpPr>
        <xdr:cNvPr id="510" name="AutoShape 46">
          <a:extLst>
            <a:ext uri="{FF2B5EF4-FFF2-40B4-BE49-F238E27FC236}">
              <a16:creationId xmlns:a16="http://schemas.microsoft.com/office/drawing/2014/main" id="{831B192A-4FC2-42C2-B31A-AFC669448F1E}"/>
            </a:ext>
          </a:extLst>
        </xdr:cNvPr>
        <xdr:cNvSpPr>
          <a:spLocks noChangeArrowheads="1"/>
        </xdr:cNvSpPr>
      </xdr:nvSpPr>
      <xdr:spPr bwMode="auto">
        <a:xfrm>
          <a:off x="2548890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165</xdr:row>
      <xdr:rowOff>57150</xdr:rowOff>
    </xdr:from>
    <xdr:to>
      <xdr:col>26</xdr:col>
      <xdr:colOff>0</xdr:colOff>
      <xdr:row>166</xdr:row>
      <xdr:rowOff>190500</xdr:rowOff>
    </xdr:to>
    <xdr:sp macro="" textlink="">
      <xdr:nvSpPr>
        <xdr:cNvPr id="511" name="AutoShape 46">
          <a:extLst>
            <a:ext uri="{FF2B5EF4-FFF2-40B4-BE49-F238E27FC236}">
              <a16:creationId xmlns:a16="http://schemas.microsoft.com/office/drawing/2014/main" id="{58DEA6D9-D351-4C1D-BB59-7C38EE2221A4}"/>
            </a:ext>
          </a:extLst>
        </xdr:cNvPr>
        <xdr:cNvSpPr>
          <a:spLocks noChangeArrowheads="1"/>
        </xdr:cNvSpPr>
      </xdr:nvSpPr>
      <xdr:spPr bwMode="auto">
        <a:xfrm>
          <a:off x="2762885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165</xdr:row>
      <xdr:rowOff>57150</xdr:rowOff>
    </xdr:from>
    <xdr:to>
      <xdr:col>28</xdr:col>
      <xdr:colOff>0</xdr:colOff>
      <xdr:row>166</xdr:row>
      <xdr:rowOff>190500</xdr:rowOff>
    </xdr:to>
    <xdr:sp macro="" textlink="">
      <xdr:nvSpPr>
        <xdr:cNvPr id="512" name="AutoShape 46">
          <a:extLst>
            <a:ext uri="{FF2B5EF4-FFF2-40B4-BE49-F238E27FC236}">
              <a16:creationId xmlns:a16="http://schemas.microsoft.com/office/drawing/2014/main" id="{822528BA-5EE5-4B76-BCFC-C9995385835E}"/>
            </a:ext>
          </a:extLst>
        </xdr:cNvPr>
        <xdr:cNvSpPr>
          <a:spLocks noChangeArrowheads="1"/>
        </xdr:cNvSpPr>
      </xdr:nvSpPr>
      <xdr:spPr bwMode="auto">
        <a:xfrm>
          <a:off x="2964180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165</xdr:row>
      <xdr:rowOff>57150</xdr:rowOff>
    </xdr:from>
    <xdr:to>
      <xdr:col>16</xdr:col>
      <xdr:colOff>0</xdr:colOff>
      <xdr:row>166</xdr:row>
      <xdr:rowOff>190500</xdr:rowOff>
    </xdr:to>
    <xdr:sp macro="" textlink="">
      <xdr:nvSpPr>
        <xdr:cNvPr id="513" name="AutoShape 46">
          <a:extLst>
            <a:ext uri="{FF2B5EF4-FFF2-40B4-BE49-F238E27FC236}">
              <a16:creationId xmlns:a16="http://schemas.microsoft.com/office/drawing/2014/main" id="{C9C87FC0-9AB0-4B10-A13E-81BDA37137C2}"/>
            </a:ext>
          </a:extLst>
        </xdr:cNvPr>
        <xdr:cNvSpPr>
          <a:spLocks noChangeArrowheads="1"/>
        </xdr:cNvSpPr>
      </xdr:nvSpPr>
      <xdr:spPr bwMode="auto">
        <a:xfrm>
          <a:off x="1531620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165</xdr:row>
      <xdr:rowOff>57150</xdr:rowOff>
    </xdr:from>
    <xdr:to>
      <xdr:col>18</xdr:col>
      <xdr:colOff>0</xdr:colOff>
      <xdr:row>166</xdr:row>
      <xdr:rowOff>190500</xdr:rowOff>
    </xdr:to>
    <xdr:sp macro="" textlink="">
      <xdr:nvSpPr>
        <xdr:cNvPr id="514" name="AutoShape 46">
          <a:extLst>
            <a:ext uri="{FF2B5EF4-FFF2-40B4-BE49-F238E27FC236}">
              <a16:creationId xmlns:a16="http://schemas.microsoft.com/office/drawing/2014/main" id="{A5E0C6B0-43D9-4569-9A66-80BA7EF398F4}"/>
            </a:ext>
          </a:extLst>
        </xdr:cNvPr>
        <xdr:cNvSpPr>
          <a:spLocks noChangeArrowheads="1"/>
        </xdr:cNvSpPr>
      </xdr:nvSpPr>
      <xdr:spPr bwMode="auto">
        <a:xfrm>
          <a:off x="1772920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165</xdr:row>
      <xdr:rowOff>57150</xdr:rowOff>
    </xdr:from>
    <xdr:to>
      <xdr:col>20</xdr:col>
      <xdr:colOff>0</xdr:colOff>
      <xdr:row>166</xdr:row>
      <xdr:rowOff>190500</xdr:rowOff>
    </xdr:to>
    <xdr:sp macro="" textlink="">
      <xdr:nvSpPr>
        <xdr:cNvPr id="515" name="AutoShape 46">
          <a:extLst>
            <a:ext uri="{FF2B5EF4-FFF2-40B4-BE49-F238E27FC236}">
              <a16:creationId xmlns:a16="http://schemas.microsoft.com/office/drawing/2014/main" id="{B8083DE2-A890-4779-B862-D5202260A70A}"/>
            </a:ext>
          </a:extLst>
        </xdr:cNvPr>
        <xdr:cNvSpPr>
          <a:spLocks noChangeArrowheads="1"/>
        </xdr:cNvSpPr>
      </xdr:nvSpPr>
      <xdr:spPr bwMode="auto">
        <a:xfrm>
          <a:off x="1995805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165</xdr:row>
      <xdr:rowOff>57150</xdr:rowOff>
    </xdr:from>
    <xdr:to>
      <xdr:col>22</xdr:col>
      <xdr:colOff>0</xdr:colOff>
      <xdr:row>166</xdr:row>
      <xdr:rowOff>190500</xdr:rowOff>
    </xdr:to>
    <xdr:sp macro="" textlink="">
      <xdr:nvSpPr>
        <xdr:cNvPr id="516" name="AutoShape 46">
          <a:extLst>
            <a:ext uri="{FF2B5EF4-FFF2-40B4-BE49-F238E27FC236}">
              <a16:creationId xmlns:a16="http://schemas.microsoft.com/office/drawing/2014/main" id="{F027BFE0-C863-415C-A7A0-BC5F6E801FFE}"/>
            </a:ext>
          </a:extLst>
        </xdr:cNvPr>
        <xdr:cNvSpPr>
          <a:spLocks noChangeArrowheads="1"/>
        </xdr:cNvSpPr>
      </xdr:nvSpPr>
      <xdr:spPr bwMode="auto">
        <a:xfrm>
          <a:off x="22542500" y="821499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165</xdr:row>
      <xdr:rowOff>57150</xdr:rowOff>
    </xdr:from>
    <xdr:to>
      <xdr:col>24</xdr:col>
      <xdr:colOff>0</xdr:colOff>
      <xdr:row>166</xdr:row>
      <xdr:rowOff>190500</xdr:rowOff>
    </xdr:to>
    <xdr:sp macro="" textlink="">
      <xdr:nvSpPr>
        <xdr:cNvPr id="517" name="AutoShape 46">
          <a:extLst>
            <a:ext uri="{FF2B5EF4-FFF2-40B4-BE49-F238E27FC236}">
              <a16:creationId xmlns:a16="http://schemas.microsoft.com/office/drawing/2014/main" id="{61B6F346-9003-4F68-BB50-DD113C7472A1}"/>
            </a:ext>
          </a:extLst>
        </xdr:cNvPr>
        <xdr:cNvSpPr>
          <a:spLocks noChangeArrowheads="1"/>
        </xdr:cNvSpPr>
      </xdr:nvSpPr>
      <xdr:spPr bwMode="auto">
        <a:xfrm>
          <a:off x="2548890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165</xdr:row>
      <xdr:rowOff>57150</xdr:rowOff>
    </xdr:from>
    <xdr:to>
      <xdr:col>26</xdr:col>
      <xdr:colOff>0</xdr:colOff>
      <xdr:row>166</xdr:row>
      <xdr:rowOff>190500</xdr:rowOff>
    </xdr:to>
    <xdr:sp macro="" textlink="">
      <xdr:nvSpPr>
        <xdr:cNvPr id="518" name="AutoShape 46">
          <a:extLst>
            <a:ext uri="{FF2B5EF4-FFF2-40B4-BE49-F238E27FC236}">
              <a16:creationId xmlns:a16="http://schemas.microsoft.com/office/drawing/2014/main" id="{AC1A64A2-2B6C-41D5-8061-DAA3CD730707}"/>
            </a:ext>
          </a:extLst>
        </xdr:cNvPr>
        <xdr:cNvSpPr>
          <a:spLocks noChangeArrowheads="1"/>
        </xdr:cNvSpPr>
      </xdr:nvSpPr>
      <xdr:spPr bwMode="auto">
        <a:xfrm>
          <a:off x="2762885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165</xdr:row>
      <xdr:rowOff>57150</xdr:rowOff>
    </xdr:from>
    <xdr:to>
      <xdr:col>28</xdr:col>
      <xdr:colOff>0</xdr:colOff>
      <xdr:row>166</xdr:row>
      <xdr:rowOff>190500</xdr:rowOff>
    </xdr:to>
    <xdr:sp macro="" textlink="">
      <xdr:nvSpPr>
        <xdr:cNvPr id="519" name="AutoShape 46">
          <a:extLst>
            <a:ext uri="{FF2B5EF4-FFF2-40B4-BE49-F238E27FC236}">
              <a16:creationId xmlns:a16="http://schemas.microsoft.com/office/drawing/2014/main" id="{1D4CD74E-560E-4893-A5E5-3AED149E57B6}"/>
            </a:ext>
          </a:extLst>
        </xdr:cNvPr>
        <xdr:cNvSpPr>
          <a:spLocks noChangeArrowheads="1"/>
        </xdr:cNvSpPr>
      </xdr:nvSpPr>
      <xdr:spPr bwMode="auto">
        <a:xfrm>
          <a:off x="2964180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xdr:col>
      <xdr:colOff>0</xdr:colOff>
      <xdr:row>173</xdr:row>
      <xdr:rowOff>57150</xdr:rowOff>
    </xdr:from>
    <xdr:to>
      <xdr:col>2</xdr:col>
      <xdr:colOff>0</xdr:colOff>
      <xdr:row>174</xdr:row>
      <xdr:rowOff>190500</xdr:rowOff>
    </xdr:to>
    <xdr:sp macro="" textlink="">
      <xdr:nvSpPr>
        <xdr:cNvPr id="520" name="AutoShape 46">
          <a:extLst>
            <a:ext uri="{FF2B5EF4-FFF2-40B4-BE49-F238E27FC236}">
              <a16:creationId xmlns:a16="http://schemas.microsoft.com/office/drawing/2014/main" id="{712B299B-2A1C-49F3-B6A5-77B06BF7D654}"/>
            </a:ext>
          </a:extLst>
        </xdr:cNvPr>
        <xdr:cNvSpPr>
          <a:spLocks noChangeArrowheads="1"/>
        </xdr:cNvSpPr>
      </xdr:nvSpPr>
      <xdr:spPr bwMode="auto">
        <a:xfrm>
          <a:off x="781050" y="8659495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3</xdr:col>
      <xdr:colOff>0</xdr:colOff>
      <xdr:row>173</xdr:row>
      <xdr:rowOff>57150</xdr:rowOff>
    </xdr:from>
    <xdr:to>
      <xdr:col>4</xdr:col>
      <xdr:colOff>0</xdr:colOff>
      <xdr:row>174</xdr:row>
      <xdr:rowOff>190500</xdr:rowOff>
    </xdr:to>
    <xdr:sp macro="" textlink="">
      <xdr:nvSpPr>
        <xdr:cNvPr id="521" name="AutoShape 46">
          <a:extLst>
            <a:ext uri="{FF2B5EF4-FFF2-40B4-BE49-F238E27FC236}">
              <a16:creationId xmlns:a16="http://schemas.microsoft.com/office/drawing/2014/main" id="{FCC747EC-8290-4F28-9877-058BAAD04400}"/>
            </a:ext>
          </a:extLst>
        </xdr:cNvPr>
        <xdr:cNvSpPr>
          <a:spLocks noChangeArrowheads="1"/>
        </xdr:cNvSpPr>
      </xdr:nvSpPr>
      <xdr:spPr bwMode="auto">
        <a:xfrm>
          <a:off x="2794000" y="86594950"/>
          <a:ext cx="1231900" cy="533400"/>
        </a:xfrm>
        <a:prstGeom prst="triangle">
          <a:avLst>
            <a:gd name="adj" fmla="val 50000"/>
          </a:avLst>
        </a:prstGeom>
        <a:solidFill>
          <a:srgbClr val="EE0000"/>
        </a:solidFill>
        <a:ln w="9525">
          <a:solidFill>
            <a:srgbClr val="000000"/>
          </a:solidFill>
          <a:miter lim="800000"/>
          <a:headEnd/>
          <a:tailEnd/>
        </a:ln>
      </xdr:spPr>
    </xdr:sp>
    <xdr:clientData/>
  </xdr:twoCellAnchor>
  <xdr:twoCellAnchor>
    <xdr:from>
      <xdr:col>5</xdr:col>
      <xdr:colOff>0</xdr:colOff>
      <xdr:row>173</xdr:row>
      <xdr:rowOff>57150</xdr:rowOff>
    </xdr:from>
    <xdr:to>
      <xdr:col>6</xdr:col>
      <xdr:colOff>0</xdr:colOff>
      <xdr:row>174</xdr:row>
      <xdr:rowOff>190500</xdr:rowOff>
    </xdr:to>
    <xdr:sp macro="" textlink="">
      <xdr:nvSpPr>
        <xdr:cNvPr id="522" name="AutoShape 46">
          <a:extLst>
            <a:ext uri="{FF2B5EF4-FFF2-40B4-BE49-F238E27FC236}">
              <a16:creationId xmlns:a16="http://schemas.microsoft.com/office/drawing/2014/main" id="{1B41FBDD-8469-478D-9B93-B248237593D2}"/>
            </a:ext>
          </a:extLst>
        </xdr:cNvPr>
        <xdr:cNvSpPr>
          <a:spLocks noChangeArrowheads="1"/>
        </xdr:cNvSpPr>
      </xdr:nvSpPr>
      <xdr:spPr bwMode="auto">
        <a:xfrm>
          <a:off x="4933950" y="8659495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173</xdr:row>
      <xdr:rowOff>57150</xdr:rowOff>
    </xdr:from>
    <xdr:to>
      <xdr:col>8</xdr:col>
      <xdr:colOff>0</xdr:colOff>
      <xdr:row>174</xdr:row>
      <xdr:rowOff>190500</xdr:rowOff>
    </xdr:to>
    <xdr:sp macro="" textlink="">
      <xdr:nvSpPr>
        <xdr:cNvPr id="523" name="AutoShape 46">
          <a:extLst>
            <a:ext uri="{FF2B5EF4-FFF2-40B4-BE49-F238E27FC236}">
              <a16:creationId xmlns:a16="http://schemas.microsoft.com/office/drawing/2014/main" id="{FA3793BD-7481-41AD-B04D-9401510DE603}"/>
            </a:ext>
          </a:extLst>
        </xdr:cNvPr>
        <xdr:cNvSpPr>
          <a:spLocks noChangeArrowheads="1"/>
        </xdr:cNvSpPr>
      </xdr:nvSpPr>
      <xdr:spPr bwMode="auto">
        <a:xfrm>
          <a:off x="6946900" y="8659495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9</xdr:col>
      <xdr:colOff>0</xdr:colOff>
      <xdr:row>173</xdr:row>
      <xdr:rowOff>57150</xdr:rowOff>
    </xdr:from>
    <xdr:to>
      <xdr:col>10</xdr:col>
      <xdr:colOff>0</xdr:colOff>
      <xdr:row>174</xdr:row>
      <xdr:rowOff>190500</xdr:rowOff>
    </xdr:to>
    <xdr:sp macro="" textlink="">
      <xdr:nvSpPr>
        <xdr:cNvPr id="524" name="AutoShape 46">
          <a:extLst>
            <a:ext uri="{FF2B5EF4-FFF2-40B4-BE49-F238E27FC236}">
              <a16:creationId xmlns:a16="http://schemas.microsoft.com/office/drawing/2014/main" id="{3A020D60-FB10-41A4-BE00-7B674D124FF1}"/>
            </a:ext>
          </a:extLst>
        </xdr:cNvPr>
        <xdr:cNvSpPr>
          <a:spLocks noChangeArrowheads="1"/>
        </xdr:cNvSpPr>
      </xdr:nvSpPr>
      <xdr:spPr bwMode="auto">
        <a:xfrm>
          <a:off x="9277350" y="8659495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173</xdr:row>
      <xdr:rowOff>57150</xdr:rowOff>
    </xdr:from>
    <xdr:to>
      <xdr:col>12</xdr:col>
      <xdr:colOff>0</xdr:colOff>
      <xdr:row>174</xdr:row>
      <xdr:rowOff>190500</xdr:rowOff>
    </xdr:to>
    <xdr:sp macro="" textlink="">
      <xdr:nvSpPr>
        <xdr:cNvPr id="525" name="AutoShape 46">
          <a:extLst>
            <a:ext uri="{FF2B5EF4-FFF2-40B4-BE49-F238E27FC236}">
              <a16:creationId xmlns:a16="http://schemas.microsoft.com/office/drawing/2014/main" id="{6AAEB1DF-8829-41AE-B02E-EC9694D857A0}"/>
            </a:ext>
          </a:extLst>
        </xdr:cNvPr>
        <xdr:cNvSpPr>
          <a:spLocks noChangeArrowheads="1"/>
        </xdr:cNvSpPr>
      </xdr:nvSpPr>
      <xdr:spPr bwMode="auto">
        <a:xfrm>
          <a:off x="11290300" y="8659495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13</xdr:col>
      <xdr:colOff>0</xdr:colOff>
      <xdr:row>173</xdr:row>
      <xdr:rowOff>57150</xdr:rowOff>
    </xdr:from>
    <xdr:to>
      <xdr:col>14</xdr:col>
      <xdr:colOff>0</xdr:colOff>
      <xdr:row>174</xdr:row>
      <xdr:rowOff>190500</xdr:rowOff>
    </xdr:to>
    <xdr:sp macro="" textlink="">
      <xdr:nvSpPr>
        <xdr:cNvPr id="526" name="AutoShape 46">
          <a:extLst>
            <a:ext uri="{FF2B5EF4-FFF2-40B4-BE49-F238E27FC236}">
              <a16:creationId xmlns:a16="http://schemas.microsoft.com/office/drawing/2014/main" id="{B7C424F7-70BE-4556-AE71-ED878620F925}"/>
            </a:ext>
          </a:extLst>
        </xdr:cNvPr>
        <xdr:cNvSpPr>
          <a:spLocks noChangeArrowheads="1"/>
        </xdr:cNvSpPr>
      </xdr:nvSpPr>
      <xdr:spPr bwMode="auto">
        <a:xfrm>
          <a:off x="13303250" y="86594950"/>
          <a:ext cx="1231900" cy="533400"/>
        </a:xfrm>
        <a:prstGeom prst="triangle">
          <a:avLst>
            <a:gd name="adj" fmla="val 50000"/>
          </a:avLst>
        </a:prstGeom>
        <a:solidFill>
          <a:srgbClr val="EE0000"/>
        </a:solidFill>
        <a:ln w="9525">
          <a:solidFill>
            <a:srgbClr val="000000"/>
          </a:solidFill>
          <a:miter lim="800000"/>
          <a:headEnd/>
          <a:tailEnd/>
        </a:ln>
      </xdr:spPr>
    </xdr:sp>
    <xdr:clientData/>
  </xdr:twoCellAnchor>
  <xdr:twoCellAnchor>
    <xdr:from>
      <xdr:col>15</xdr:col>
      <xdr:colOff>0</xdr:colOff>
      <xdr:row>173</xdr:row>
      <xdr:rowOff>57150</xdr:rowOff>
    </xdr:from>
    <xdr:to>
      <xdr:col>16</xdr:col>
      <xdr:colOff>0</xdr:colOff>
      <xdr:row>174</xdr:row>
      <xdr:rowOff>190500</xdr:rowOff>
    </xdr:to>
    <xdr:sp macro="" textlink="">
      <xdr:nvSpPr>
        <xdr:cNvPr id="527" name="AutoShape 46">
          <a:extLst>
            <a:ext uri="{FF2B5EF4-FFF2-40B4-BE49-F238E27FC236}">
              <a16:creationId xmlns:a16="http://schemas.microsoft.com/office/drawing/2014/main" id="{E7E0A6B1-55DD-42EB-8C1D-78E79BD48169}"/>
            </a:ext>
          </a:extLst>
        </xdr:cNvPr>
        <xdr:cNvSpPr>
          <a:spLocks noChangeArrowheads="1"/>
        </xdr:cNvSpPr>
      </xdr:nvSpPr>
      <xdr:spPr bwMode="auto">
        <a:xfrm>
          <a:off x="15316200" y="8659495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173</xdr:row>
      <xdr:rowOff>57150</xdr:rowOff>
    </xdr:from>
    <xdr:to>
      <xdr:col>18</xdr:col>
      <xdr:colOff>0</xdr:colOff>
      <xdr:row>174</xdr:row>
      <xdr:rowOff>190500</xdr:rowOff>
    </xdr:to>
    <xdr:sp macro="" textlink="">
      <xdr:nvSpPr>
        <xdr:cNvPr id="528" name="AutoShape 46">
          <a:extLst>
            <a:ext uri="{FF2B5EF4-FFF2-40B4-BE49-F238E27FC236}">
              <a16:creationId xmlns:a16="http://schemas.microsoft.com/office/drawing/2014/main" id="{DFEAFD23-D31D-4D25-A4C3-4D0811E8F519}"/>
            </a:ext>
          </a:extLst>
        </xdr:cNvPr>
        <xdr:cNvSpPr>
          <a:spLocks noChangeArrowheads="1"/>
        </xdr:cNvSpPr>
      </xdr:nvSpPr>
      <xdr:spPr bwMode="auto">
        <a:xfrm>
          <a:off x="17729200" y="8659495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173</xdr:row>
      <xdr:rowOff>57150</xdr:rowOff>
    </xdr:from>
    <xdr:to>
      <xdr:col>20</xdr:col>
      <xdr:colOff>0</xdr:colOff>
      <xdr:row>174</xdr:row>
      <xdr:rowOff>190500</xdr:rowOff>
    </xdr:to>
    <xdr:sp macro="" textlink="">
      <xdr:nvSpPr>
        <xdr:cNvPr id="529" name="AutoShape 46">
          <a:extLst>
            <a:ext uri="{FF2B5EF4-FFF2-40B4-BE49-F238E27FC236}">
              <a16:creationId xmlns:a16="http://schemas.microsoft.com/office/drawing/2014/main" id="{952018C4-420C-4EA5-BE1E-F46E2492F4E9}"/>
            </a:ext>
          </a:extLst>
        </xdr:cNvPr>
        <xdr:cNvSpPr>
          <a:spLocks noChangeArrowheads="1"/>
        </xdr:cNvSpPr>
      </xdr:nvSpPr>
      <xdr:spPr bwMode="auto">
        <a:xfrm>
          <a:off x="19958050" y="8659495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173</xdr:row>
      <xdr:rowOff>57150</xdr:rowOff>
    </xdr:from>
    <xdr:to>
      <xdr:col>22</xdr:col>
      <xdr:colOff>0</xdr:colOff>
      <xdr:row>174</xdr:row>
      <xdr:rowOff>190500</xdr:rowOff>
    </xdr:to>
    <xdr:sp macro="" textlink="">
      <xdr:nvSpPr>
        <xdr:cNvPr id="530" name="AutoShape 46">
          <a:extLst>
            <a:ext uri="{FF2B5EF4-FFF2-40B4-BE49-F238E27FC236}">
              <a16:creationId xmlns:a16="http://schemas.microsoft.com/office/drawing/2014/main" id="{B739907E-EFBB-4894-8806-E3DF07CBDD96}"/>
            </a:ext>
          </a:extLst>
        </xdr:cNvPr>
        <xdr:cNvSpPr>
          <a:spLocks noChangeArrowheads="1"/>
        </xdr:cNvSpPr>
      </xdr:nvSpPr>
      <xdr:spPr bwMode="auto">
        <a:xfrm>
          <a:off x="22542500" y="86594950"/>
          <a:ext cx="1612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173</xdr:row>
      <xdr:rowOff>57150</xdr:rowOff>
    </xdr:from>
    <xdr:to>
      <xdr:col>24</xdr:col>
      <xdr:colOff>0</xdr:colOff>
      <xdr:row>174</xdr:row>
      <xdr:rowOff>190500</xdr:rowOff>
    </xdr:to>
    <xdr:sp macro="" textlink="">
      <xdr:nvSpPr>
        <xdr:cNvPr id="531" name="AutoShape 46">
          <a:extLst>
            <a:ext uri="{FF2B5EF4-FFF2-40B4-BE49-F238E27FC236}">
              <a16:creationId xmlns:a16="http://schemas.microsoft.com/office/drawing/2014/main" id="{B8DA4FF7-D767-4F1E-BA4A-5A1C9C24E346}"/>
            </a:ext>
          </a:extLst>
        </xdr:cNvPr>
        <xdr:cNvSpPr>
          <a:spLocks noChangeArrowheads="1"/>
        </xdr:cNvSpPr>
      </xdr:nvSpPr>
      <xdr:spPr bwMode="auto">
        <a:xfrm>
          <a:off x="25488900" y="8659495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173</xdr:row>
      <xdr:rowOff>57150</xdr:rowOff>
    </xdr:from>
    <xdr:to>
      <xdr:col>26</xdr:col>
      <xdr:colOff>0</xdr:colOff>
      <xdr:row>174</xdr:row>
      <xdr:rowOff>190500</xdr:rowOff>
    </xdr:to>
    <xdr:sp macro="" textlink="">
      <xdr:nvSpPr>
        <xdr:cNvPr id="532" name="AutoShape 46">
          <a:extLst>
            <a:ext uri="{FF2B5EF4-FFF2-40B4-BE49-F238E27FC236}">
              <a16:creationId xmlns:a16="http://schemas.microsoft.com/office/drawing/2014/main" id="{2D32FBFF-B05D-4DC9-B57B-3557DE8F3622}"/>
            </a:ext>
          </a:extLst>
        </xdr:cNvPr>
        <xdr:cNvSpPr>
          <a:spLocks noChangeArrowheads="1"/>
        </xdr:cNvSpPr>
      </xdr:nvSpPr>
      <xdr:spPr bwMode="auto">
        <a:xfrm>
          <a:off x="27628850" y="8659495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173</xdr:row>
      <xdr:rowOff>57150</xdr:rowOff>
    </xdr:from>
    <xdr:to>
      <xdr:col>28</xdr:col>
      <xdr:colOff>0</xdr:colOff>
      <xdr:row>174</xdr:row>
      <xdr:rowOff>190500</xdr:rowOff>
    </xdr:to>
    <xdr:sp macro="" textlink="">
      <xdr:nvSpPr>
        <xdr:cNvPr id="533" name="AutoShape 46">
          <a:extLst>
            <a:ext uri="{FF2B5EF4-FFF2-40B4-BE49-F238E27FC236}">
              <a16:creationId xmlns:a16="http://schemas.microsoft.com/office/drawing/2014/main" id="{57A57BF2-7531-471F-BB4A-F14C836B8F3A}"/>
            </a:ext>
          </a:extLst>
        </xdr:cNvPr>
        <xdr:cNvSpPr>
          <a:spLocks noChangeArrowheads="1"/>
        </xdr:cNvSpPr>
      </xdr:nvSpPr>
      <xdr:spPr bwMode="auto">
        <a:xfrm>
          <a:off x="29641800" y="86594950"/>
          <a:ext cx="1231900" cy="533400"/>
        </a:xfrm>
        <a:prstGeom prst="triangle">
          <a:avLst>
            <a:gd name="adj" fmla="val 50000"/>
          </a:avLst>
        </a:prstGeom>
        <a:solidFill>
          <a:sysClr val="window" lastClr="FFFFFF"/>
        </a:solidFill>
        <a:ln w="9525">
          <a:solidFill>
            <a:srgbClr val="000000"/>
          </a:solidFill>
          <a:miter lim="800000"/>
          <a:headEnd/>
          <a:tailEnd/>
        </a:ln>
      </xdr:spPr>
      <xdr:txBody>
        <a:bodyPr/>
        <a:lstStyle/>
        <a:p>
          <a:r>
            <a:rPr lang="en-IN" sz="2400"/>
            <a:t>R</a:t>
          </a:r>
        </a:p>
      </xdr:txBody>
    </xdr:sp>
    <xdr:clientData/>
  </xdr:twoCellAnchor>
  <xdr:twoCellAnchor>
    <xdr:from>
      <xdr:col>17</xdr:col>
      <xdr:colOff>0</xdr:colOff>
      <xdr:row>173</xdr:row>
      <xdr:rowOff>57150</xdr:rowOff>
    </xdr:from>
    <xdr:to>
      <xdr:col>18</xdr:col>
      <xdr:colOff>0</xdr:colOff>
      <xdr:row>174</xdr:row>
      <xdr:rowOff>190500</xdr:rowOff>
    </xdr:to>
    <xdr:sp macro="" textlink="">
      <xdr:nvSpPr>
        <xdr:cNvPr id="534" name="AutoShape 46">
          <a:extLst>
            <a:ext uri="{FF2B5EF4-FFF2-40B4-BE49-F238E27FC236}">
              <a16:creationId xmlns:a16="http://schemas.microsoft.com/office/drawing/2014/main" id="{E10A6400-AC07-4214-91CF-F842DC0EAE7F}"/>
            </a:ext>
          </a:extLst>
        </xdr:cNvPr>
        <xdr:cNvSpPr>
          <a:spLocks noChangeArrowheads="1"/>
        </xdr:cNvSpPr>
      </xdr:nvSpPr>
      <xdr:spPr bwMode="auto">
        <a:xfrm>
          <a:off x="17729200" y="8659495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173</xdr:row>
      <xdr:rowOff>57150</xdr:rowOff>
    </xdr:from>
    <xdr:to>
      <xdr:col>20</xdr:col>
      <xdr:colOff>0</xdr:colOff>
      <xdr:row>174</xdr:row>
      <xdr:rowOff>190500</xdr:rowOff>
    </xdr:to>
    <xdr:sp macro="" textlink="">
      <xdr:nvSpPr>
        <xdr:cNvPr id="535" name="AutoShape 46">
          <a:extLst>
            <a:ext uri="{FF2B5EF4-FFF2-40B4-BE49-F238E27FC236}">
              <a16:creationId xmlns:a16="http://schemas.microsoft.com/office/drawing/2014/main" id="{9862A1B0-4147-4DF2-BE8C-2F46088F924A}"/>
            </a:ext>
          </a:extLst>
        </xdr:cNvPr>
        <xdr:cNvSpPr>
          <a:spLocks noChangeArrowheads="1"/>
        </xdr:cNvSpPr>
      </xdr:nvSpPr>
      <xdr:spPr bwMode="auto">
        <a:xfrm>
          <a:off x="19958050" y="8659495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173</xdr:row>
      <xdr:rowOff>57150</xdr:rowOff>
    </xdr:from>
    <xdr:to>
      <xdr:col>22</xdr:col>
      <xdr:colOff>0</xdr:colOff>
      <xdr:row>174</xdr:row>
      <xdr:rowOff>190500</xdr:rowOff>
    </xdr:to>
    <xdr:sp macro="" textlink="">
      <xdr:nvSpPr>
        <xdr:cNvPr id="536" name="AutoShape 46">
          <a:extLst>
            <a:ext uri="{FF2B5EF4-FFF2-40B4-BE49-F238E27FC236}">
              <a16:creationId xmlns:a16="http://schemas.microsoft.com/office/drawing/2014/main" id="{4597B1D2-EE7D-4B19-A9F2-167A48385888}"/>
            </a:ext>
          </a:extLst>
        </xdr:cNvPr>
        <xdr:cNvSpPr>
          <a:spLocks noChangeArrowheads="1"/>
        </xdr:cNvSpPr>
      </xdr:nvSpPr>
      <xdr:spPr bwMode="auto">
        <a:xfrm>
          <a:off x="22542500" y="86594950"/>
          <a:ext cx="1612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173</xdr:row>
      <xdr:rowOff>57150</xdr:rowOff>
    </xdr:from>
    <xdr:to>
      <xdr:col>24</xdr:col>
      <xdr:colOff>0</xdr:colOff>
      <xdr:row>174</xdr:row>
      <xdr:rowOff>190500</xdr:rowOff>
    </xdr:to>
    <xdr:sp macro="" textlink="">
      <xdr:nvSpPr>
        <xdr:cNvPr id="537" name="AutoShape 46">
          <a:extLst>
            <a:ext uri="{FF2B5EF4-FFF2-40B4-BE49-F238E27FC236}">
              <a16:creationId xmlns:a16="http://schemas.microsoft.com/office/drawing/2014/main" id="{7D69F766-6302-4A20-B26E-3AEBBBBC95B8}"/>
            </a:ext>
          </a:extLst>
        </xdr:cNvPr>
        <xdr:cNvSpPr>
          <a:spLocks noChangeArrowheads="1"/>
        </xdr:cNvSpPr>
      </xdr:nvSpPr>
      <xdr:spPr bwMode="auto">
        <a:xfrm>
          <a:off x="25488900" y="8659495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173</xdr:row>
      <xdr:rowOff>57150</xdr:rowOff>
    </xdr:from>
    <xdr:to>
      <xdr:col>26</xdr:col>
      <xdr:colOff>0</xdr:colOff>
      <xdr:row>174</xdr:row>
      <xdr:rowOff>190500</xdr:rowOff>
    </xdr:to>
    <xdr:sp macro="" textlink="">
      <xdr:nvSpPr>
        <xdr:cNvPr id="538" name="AutoShape 46">
          <a:extLst>
            <a:ext uri="{FF2B5EF4-FFF2-40B4-BE49-F238E27FC236}">
              <a16:creationId xmlns:a16="http://schemas.microsoft.com/office/drawing/2014/main" id="{05DBF079-E18B-4AA9-B66F-14503E39E513}"/>
            </a:ext>
          </a:extLst>
        </xdr:cNvPr>
        <xdr:cNvSpPr>
          <a:spLocks noChangeArrowheads="1"/>
        </xdr:cNvSpPr>
      </xdr:nvSpPr>
      <xdr:spPr bwMode="auto">
        <a:xfrm>
          <a:off x="27628850" y="8659495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173</xdr:row>
      <xdr:rowOff>57150</xdr:rowOff>
    </xdr:from>
    <xdr:to>
      <xdr:col>28</xdr:col>
      <xdr:colOff>0</xdr:colOff>
      <xdr:row>174</xdr:row>
      <xdr:rowOff>190500</xdr:rowOff>
    </xdr:to>
    <xdr:sp macro="" textlink="">
      <xdr:nvSpPr>
        <xdr:cNvPr id="539" name="AutoShape 46">
          <a:extLst>
            <a:ext uri="{FF2B5EF4-FFF2-40B4-BE49-F238E27FC236}">
              <a16:creationId xmlns:a16="http://schemas.microsoft.com/office/drawing/2014/main" id="{D587C342-5321-45E7-8795-E9AF83BBC9BF}"/>
            </a:ext>
          </a:extLst>
        </xdr:cNvPr>
        <xdr:cNvSpPr>
          <a:spLocks noChangeArrowheads="1"/>
        </xdr:cNvSpPr>
      </xdr:nvSpPr>
      <xdr:spPr bwMode="auto">
        <a:xfrm>
          <a:off x="29641800" y="86594950"/>
          <a:ext cx="1231900" cy="5334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173</xdr:row>
      <xdr:rowOff>57150</xdr:rowOff>
    </xdr:from>
    <xdr:to>
      <xdr:col>16</xdr:col>
      <xdr:colOff>0</xdr:colOff>
      <xdr:row>174</xdr:row>
      <xdr:rowOff>190500</xdr:rowOff>
    </xdr:to>
    <xdr:sp macro="" textlink="">
      <xdr:nvSpPr>
        <xdr:cNvPr id="540" name="AutoShape 46">
          <a:extLst>
            <a:ext uri="{FF2B5EF4-FFF2-40B4-BE49-F238E27FC236}">
              <a16:creationId xmlns:a16="http://schemas.microsoft.com/office/drawing/2014/main" id="{2A4C936C-A011-4281-A216-B0341E4BD280}"/>
            </a:ext>
          </a:extLst>
        </xdr:cNvPr>
        <xdr:cNvSpPr>
          <a:spLocks noChangeArrowheads="1"/>
        </xdr:cNvSpPr>
      </xdr:nvSpPr>
      <xdr:spPr bwMode="auto">
        <a:xfrm>
          <a:off x="15316200" y="86594950"/>
          <a:ext cx="1231900" cy="533400"/>
        </a:xfrm>
        <a:prstGeom prst="triangle">
          <a:avLst>
            <a:gd name="adj" fmla="val 50000"/>
          </a:avLst>
        </a:prstGeom>
        <a:solidFill>
          <a:srgbClr val="EE0000"/>
        </a:solidFill>
        <a:ln w="9525">
          <a:solidFill>
            <a:srgbClr val="000000"/>
          </a:solidFill>
          <a:miter lim="800000"/>
          <a:headEnd/>
          <a:tailEnd/>
        </a:ln>
      </xdr:spPr>
    </xdr:sp>
    <xdr:clientData/>
  </xdr:twoCellAnchor>
  <xdr:twoCellAnchor>
    <xdr:from>
      <xdr:col>17</xdr:col>
      <xdr:colOff>0</xdr:colOff>
      <xdr:row>173</xdr:row>
      <xdr:rowOff>57150</xdr:rowOff>
    </xdr:from>
    <xdr:to>
      <xdr:col>18</xdr:col>
      <xdr:colOff>0</xdr:colOff>
      <xdr:row>174</xdr:row>
      <xdr:rowOff>190500</xdr:rowOff>
    </xdr:to>
    <xdr:sp macro="" textlink="">
      <xdr:nvSpPr>
        <xdr:cNvPr id="541" name="AutoShape 46">
          <a:extLst>
            <a:ext uri="{FF2B5EF4-FFF2-40B4-BE49-F238E27FC236}">
              <a16:creationId xmlns:a16="http://schemas.microsoft.com/office/drawing/2014/main" id="{A0BD7E6D-2D48-457C-94E1-2BF9337D807B}"/>
            </a:ext>
          </a:extLst>
        </xdr:cNvPr>
        <xdr:cNvSpPr>
          <a:spLocks noChangeArrowheads="1"/>
        </xdr:cNvSpPr>
      </xdr:nvSpPr>
      <xdr:spPr bwMode="auto">
        <a:xfrm>
          <a:off x="17729200" y="86594950"/>
          <a:ext cx="1231900" cy="533400"/>
        </a:xfrm>
        <a:prstGeom prst="triangle">
          <a:avLst>
            <a:gd name="adj" fmla="val 50000"/>
          </a:avLst>
        </a:prstGeom>
        <a:solidFill>
          <a:srgbClr val="EE0000"/>
        </a:solidFill>
        <a:ln w="9525">
          <a:solidFill>
            <a:srgbClr val="000000"/>
          </a:solidFill>
          <a:miter lim="800000"/>
          <a:headEnd/>
          <a:tailEnd/>
        </a:ln>
      </xdr:spPr>
    </xdr:sp>
    <xdr:clientData/>
  </xdr:twoCellAnchor>
  <xdr:twoCellAnchor>
    <xdr:from>
      <xdr:col>19</xdr:col>
      <xdr:colOff>0</xdr:colOff>
      <xdr:row>173</xdr:row>
      <xdr:rowOff>57150</xdr:rowOff>
    </xdr:from>
    <xdr:to>
      <xdr:col>20</xdr:col>
      <xdr:colOff>0</xdr:colOff>
      <xdr:row>174</xdr:row>
      <xdr:rowOff>190500</xdr:rowOff>
    </xdr:to>
    <xdr:sp macro="" textlink="">
      <xdr:nvSpPr>
        <xdr:cNvPr id="542" name="AutoShape 46">
          <a:extLst>
            <a:ext uri="{FF2B5EF4-FFF2-40B4-BE49-F238E27FC236}">
              <a16:creationId xmlns:a16="http://schemas.microsoft.com/office/drawing/2014/main" id="{B5B5CDBE-48C2-4212-A9CB-52442D1BEB2A}"/>
            </a:ext>
          </a:extLst>
        </xdr:cNvPr>
        <xdr:cNvSpPr>
          <a:spLocks noChangeArrowheads="1"/>
        </xdr:cNvSpPr>
      </xdr:nvSpPr>
      <xdr:spPr bwMode="auto">
        <a:xfrm>
          <a:off x="19958050" y="86594950"/>
          <a:ext cx="1231900" cy="533400"/>
        </a:xfrm>
        <a:prstGeom prst="triangle">
          <a:avLst>
            <a:gd name="adj" fmla="val 50000"/>
          </a:avLst>
        </a:prstGeom>
        <a:solidFill>
          <a:srgbClr val="EE0000"/>
        </a:solidFill>
        <a:ln w="9525">
          <a:solidFill>
            <a:srgbClr val="000000"/>
          </a:solidFill>
          <a:miter lim="800000"/>
          <a:headEnd/>
          <a:tailEnd/>
        </a:ln>
      </xdr:spPr>
    </xdr:sp>
    <xdr:clientData/>
  </xdr:twoCellAnchor>
  <xdr:twoCellAnchor>
    <xdr:from>
      <xdr:col>21</xdr:col>
      <xdr:colOff>0</xdr:colOff>
      <xdr:row>173</xdr:row>
      <xdr:rowOff>57150</xdr:rowOff>
    </xdr:from>
    <xdr:to>
      <xdr:col>22</xdr:col>
      <xdr:colOff>0</xdr:colOff>
      <xdr:row>174</xdr:row>
      <xdr:rowOff>190500</xdr:rowOff>
    </xdr:to>
    <xdr:sp macro="" textlink="">
      <xdr:nvSpPr>
        <xdr:cNvPr id="543" name="AutoShape 46">
          <a:extLst>
            <a:ext uri="{FF2B5EF4-FFF2-40B4-BE49-F238E27FC236}">
              <a16:creationId xmlns:a16="http://schemas.microsoft.com/office/drawing/2014/main" id="{DC9FA94A-64BB-46BD-B263-38BFE0B0C209}"/>
            </a:ext>
          </a:extLst>
        </xdr:cNvPr>
        <xdr:cNvSpPr>
          <a:spLocks noChangeArrowheads="1"/>
        </xdr:cNvSpPr>
      </xdr:nvSpPr>
      <xdr:spPr bwMode="auto">
        <a:xfrm>
          <a:off x="22542500" y="86594950"/>
          <a:ext cx="1612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173</xdr:row>
      <xdr:rowOff>57150</xdr:rowOff>
    </xdr:from>
    <xdr:to>
      <xdr:col>24</xdr:col>
      <xdr:colOff>0</xdr:colOff>
      <xdr:row>174</xdr:row>
      <xdr:rowOff>190500</xdr:rowOff>
    </xdr:to>
    <xdr:sp macro="" textlink="">
      <xdr:nvSpPr>
        <xdr:cNvPr id="544" name="AutoShape 46">
          <a:extLst>
            <a:ext uri="{FF2B5EF4-FFF2-40B4-BE49-F238E27FC236}">
              <a16:creationId xmlns:a16="http://schemas.microsoft.com/office/drawing/2014/main" id="{17774DC8-B099-4D11-9CC2-0CF47AE06C59}"/>
            </a:ext>
          </a:extLst>
        </xdr:cNvPr>
        <xdr:cNvSpPr>
          <a:spLocks noChangeArrowheads="1"/>
        </xdr:cNvSpPr>
      </xdr:nvSpPr>
      <xdr:spPr bwMode="auto">
        <a:xfrm>
          <a:off x="25488900" y="8659495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173</xdr:row>
      <xdr:rowOff>57150</xdr:rowOff>
    </xdr:from>
    <xdr:to>
      <xdr:col>26</xdr:col>
      <xdr:colOff>0</xdr:colOff>
      <xdr:row>174</xdr:row>
      <xdr:rowOff>190500</xdr:rowOff>
    </xdr:to>
    <xdr:sp macro="" textlink="">
      <xdr:nvSpPr>
        <xdr:cNvPr id="545" name="AutoShape 46">
          <a:extLst>
            <a:ext uri="{FF2B5EF4-FFF2-40B4-BE49-F238E27FC236}">
              <a16:creationId xmlns:a16="http://schemas.microsoft.com/office/drawing/2014/main" id="{F23BFAF6-099E-4614-B799-B036BC323E33}"/>
            </a:ext>
          </a:extLst>
        </xdr:cNvPr>
        <xdr:cNvSpPr>
          <a:spLocks noChangeArrowheads="1"/>
        </xdr:cNvSpPr>
      </xdr:nvSpPr>
      <xdr:spPr bwMode="auto">
        <a:xfrm>
          <a:off x="27628850" y="8659495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173</xdr:row>
      <xdr:rowOff>57150</xdr:rowOff>
    </xdr:from>
    <xdr:to>
      <xdr:col>28</xdr:col>
      <xdr:colOff>0</xdr:colOff>
      <xdr:row>174</xdr:row>
      <xdr:rowOff>190500</xdr:rowOff>
    </xdr:to>
    <xdr:sp macro="" textlink="">
      <xdr:nvSpPr>
        <xdr:cNvPr id="546" name="AutoShape 46">
          <a:extLst>
            <a:ext uri="{FF2B5EF4-FFF2-40B4-BE49-F238E27FC236}">
              <a16:creationId xmlns:a16="http://schemas.microsoft.com/office/drawing/2014/main" id="{642FCF40-4CCD-4A6D-B8DD-F97533DD92A1}"/>
            </a:ext>
          </a:extLst>
        </xdr:cNvPr>
        <xdr:cNvSpPr>
          <a:spLocks noChangeArrowheads="1"/>
        </xdr:cNvSpPr>
      </xdr:nvSpPr>
      <xdr:spPr bwMode="auto">
        <a:xfrm>
          <a:off x="29641800" y="86594950"/>
          <a:ext cx="1231900" cy="5334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182</xdr:row>
      <xdr:rowOff>57150</xdr:rowOff>
    </xdr:from>
    <xdr:to>
      <xdr:col>2</xdr:col>
      <xdr:colOff>0</xdr:colOff>
      <xdr:row>183</xdr:row>
      <xdr:rowOff>190500</xdr:rowOff>
    </xdr:to>
    <xdr:sp macro="" textlink="">
      <xdr:nvSpPr>
        <xdr:cNvPr id="547" name="AutoShape 46">
          <a:extLst>
            <a:ext uri="{FF2B5EF4-FFF2-40B4-BE49-F238E27FC236}">
              <a16:creationId xmlns:a16="http://schemas.microsoft.com/office/drawing/2014/main" id="{24059AFE-83C1-4C0F-B680-67855F16D40C}"/>
            </a:ext>
          </a:extLst>
        </xdr:cNvPr>
        <xdr:cNvSpPr>
          <a:spLocks noChangeArrowheads="1"/>
        </xdr:cNvSpPr>
      </xdr:nvSpPr>
      <xdr:spPr bwMode="auto">
        <a:xfrm>
          <a:off x="78105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3</xdr:col>
      <xdr:colOff>0</xdr:colOff>
      <xdr:row>182</xdr:row>
      <xdr:rowOff>57150</xdr:rowOff>
    </xdr:from>
    <xdr:to>
      <xdr:col>4</xdr:col>
      <xdr:colOff>0</xdr:colOff>
      <xdr:row>183</xdr:row>
      <xdr:rowOff>190500</xdr:rowOff>
    </xdr:to>
    <xdr:sp macro="" textlink="">
      <xdr:nvSpPr>
        <xdr:cNvPr id="548" name="AutoShape 46">
          <a:extLst>
            <a:ext uri="{FF2B5EF4-FFF2-40B4-BE49-F238E27FC236}">
              <a16:creationId xmlns:a16="http://schemas.microsoft.com/office/drawing/2014/main" id="{0F31C0B5-58BB-4540-9DF7-D577C33D5D94}"/>
            </a:ext>
          </a:extLst>
        </xdr:cNvPr>
        <xdr:cNvSpPr>
          <a:spLocks noChangeArrowheads="1"/>
        </xdr:cNvSpPr>
      </xdr:nvSpPr>
      <xdr:spPr bwMode="auto">
        <a:xfrm>
          <a:off x="2794000" y="90798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182</xdr:row>
      <xdr:rowOff>57150</xdr:rowOff>
    </xdr:from>
    <xdr:to>
      <xdr:col>6</xdr:col>
      <xdr:colOff>0</xdr:colOff>
      <xdr:row>183</xdr:row>
      <xdr:rowOff>190500</xdr:rowOff>
    </xdr:to>
    <xdr:sp macro="" textlink="">
      <xdr:nvSpPr>
        <xdr:cNvPr id="549" name="AutoShape 46">
          <a:extLst>
            <a:ext uri="{FF2B5EF4-FFF2-40B4-BE49-F238E27FC236}">
              <a16:creationId xmlns:a16="http://schemas.microsoft.com/office/drawing/2014/main" id="{9A70E623-0978-4D66-8E98-9C8256E1D3F1}"/>
            </a:ext>
          </a:extLst>
        </xdr:cNvPr>
        <xdr:cNvSpPr>
          <a:spLocks noChangeArrowheads="1"/>
        </xdr:cNvSpPr>
      </xdr:nvSpPr>
      <xdr:spPr bwMode="auto">
        <a:xfrm>
          <a:off x="493395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7</xdr:col>
      <xdr:colOff>0</xdr:colOff>
      <xdr:row>182</xdr:row>
      <xdr:rowOff>57150</xdr:rowOff>
    </xdr:from>
    <xdr:to>
      <xdr:col>8</xdr:col>
      <xdr:colOff>0</xdr:colOff>
      <xdr:row>183</xdr:row>
      <xdr:rowOff>190500</xdr:rowOff>
    </xdr:to>
    <xdr:sp macro="" textlink="">
      <xdr:nvSpPr>
        <xdr:cNvPr id="550" name="AutoShape 46">
          <a:extLst>
            <a:ext uri="{FF2B5EF4-FFF2-40B4-BE49-F238E27FC236}">
              <a16:creationId xmlns:a16="http://schemas.microsoft.com/office/drawing/2014/main" id="{64701038-6480-4563-B247-7078673BF9FF}"/>
            </a:ext>
          </a:extLst>
        </xdr:cNvPr>
        <xdr:cNvSpPr>
          <a:spLocks noChangeArrowheads="1"/>
        </xdr:cNvSpPr>
      </xdr:nvSpPr>
      <xdr:spPr bwMode="auto">
        <a:xfrm>
          <a:off x="6946900" y="90798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182</xdr:row>
      <xdr:rowOff>57150</xdr:rowOff>
    </xdr:from>
    <xdr:to>
      <xdr:col>10</xdr:col>
      <xdr:colOff>0</xdr:colOff>
      <xdr:row>183</xdr:row>
      <xdr:rowOff>190500</xdr:rowOff>
    </xdr:to>
    <xdr:sp macro="" textlink="">
      <xdr:nvSpPr>
        <xdr:cNvPr id="551" name="AutoShape 46">
          <a:extLst>
            <a:ext uri="{FF2B5EF4-FFF2-40B4-BE49-F238E27FC236}">
              <a16:creationId xmlns:a16="http://schemas.microsoft.com/office/drawing/2014/main" id="{DF2B84B0-A67A-4AF3-98AE-B392732AA1F0}"/>
            </a:ext>
          </a:extLst>
        </xdr:cNvPr>
        <xdr:cNvSpPr>
          <a:spLocks noChangeArrowheads="1"/>
        </xdr:cNvSpPr>
      </xdr:nvSpPr>
      <xdr:spPr bwMode="auto">
        <a:xfrm>
          <a:off x="9277350" y="90798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182</xdr:row>
      <xdr:rowOff>57150</xdr:rowOff>
    </xdr:from>
    <xdr:to>
      <xdr:col>12</xdr:col>
      <xdr:colOff>0</xdr:colOff>
      <xdr:row>183</xdr:row>
      <xdr:rowOff>190500</xdr:rowOff>
    </xdr:to>
    <xdr:sp macro="" textlink="">
      <xdr:nvSpPr>
        <xdr:cNvPr id="552" name="AutoShape 46">
          <a:extLst>
            <a:ext uri="{FF2B5EF4-FFF2-40B4-BE49-F238E27FC236}">
              <a16:creationId xmlns:a16="http://schemas.microsoft.com/office/drawing/2014/main" id="{F0388C11-3CCE-4735-BA94-A192F4657B93}"/>
            </a:ext>
          </a:extLst>
        </xdr:cNvPr>
        <xdr:cNvSpPr>
          <a:spLocks noChangeArrowheads="1"/>
        </xdr:cNvSpPr>
      </xdr:nvSpPr>
      <xdr:spPr bwMode="auto">
        <a:xfrm>
          <a:off x="1129030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13</xdr:col>
      <xdr:colOff>0</xdr:colOff>
      <xdr:row>182</xdr:row>
      <xdr:rowOff>57150</xdr:rowOff>
    </xdr:from>
    <xdr:to>
      <xdr:col>14</xdr:col>
      <xdr:colOff>0</xdr:colOff>
      <xdr:row>183</xdr:row>
      <xdr:rowOff>190500</xdr:rowOff>
    </xdr:to>
    <xdr:sp macro="" textlink="">
      <xdr:nvSpPr>
        <xdr:cNvPr id="553" name="AutoShape 46">
          <a:extLst>
            <a:ext uri="{FF2B5EF4-FFF2-40B4-BE49-F238E27FC236}">
              <a16:creationId xmlns:a16="http://schemas.microsoft.com/office/drawing/2014/main" id="{E24DE4D0-977B-4411-AF49-3D64492C776C}"/>
            </a:ext>
          </a:extLst>
        </xdr:cNvPr>
        <xdr:cNvSpPr>
          <a:spLocks noChangeArrowheads="1"/>
        </xdr:cNvSpPr>
      </xdr:nvSpPr>
      <xdr:spPr bwMode="auto">
        <a:xfrm>
          <a:off x="1330325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182</xdr:row>
      <xdr:rowOff>57150</xdr:rowOff>
    </xdr:from>
    <xdr:to>
      <xdr:col>16</xdr:col>
      <xdr:colOff>0</xdr:colOff>
      <xdr:row>183</xdr:row>
      <xdr:rowOff>190500</xdr:rowOff>
    </xdr:to>
    <xdr:sp macro="" textlink="">
      <xdr:nvSpPr>
        <xdr:cNvPr id="554" name="AutoShape 46">
          <a:extLst>
            <a:ext uri="{FF2B5EF4-FFF2-40B4-BE49-F238E27FC236}">
              <a16:creationId xmlns:a16="http://schemas.microsoft.com/office/drawing/2014/main" id="{5315E1E0-EDEE-48D8-AE7A-09C5DBF3DFFA}"/>
            </a:ext>
          </a:extLst>
        </xdr:cNvPr>
        <xdr:cNvSpPr>
          <a:spLocks noChangeArrowheads="1"/>
        </xdr:cNvSpPr>
      </xdr:nvSpPr>
      <xdr:spPr bwMode="auto">
        <a:xfrm>
          <a:off x="1531620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182</xdr:row>
      <xdr:rowOff>57150</xdr:rowOff>
    </xdr:from>
    <xdr:to>
      <xdr:col>18</xdr:col>
      <xdr:colOff>0</xdr:colOff>
      <xdr:row>183</xdr:row>
      <xdr:rowOff>190500</xdr:rowOff>
    </xdr:to>
    <xdr:sp macro="" textlink="">
      <xdr:nvSpPr>
        <xdr:cNvPr id="555" name="AutoShape 46">
          <a:extLst>
            <a:ext uri="{FF2B5EF4-FFF2-40B4-BE49-F238E27FC236}">
              <a16:creationId xmlns:a16="http://schemas.microsoft.com/office/drawing/2014/main" id="{4AAD2FAB-6A54-40F9-A338-C296580FE9A2}"/>
            </a:ext>
          </a:extLst>
        </xdr:cNvPr>
        <xdr:cNvSpPr>
          <a:spLocks noChangeArrowheads="1"/>
        </xdr:cNvSpPr>
      </xdr:nvSpPr>
      <xdr:spPr bwMode="auto">
        <a:xfrm>
          <a:off x="17729200" y="90798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182</xdr:row>
      <xdr:rowOff>57150</xdr:rowOff>
    </xdr:from>
    <xdr:to>
      <xdr:col>20</xdr:col>
      <xdr:colOff>0</xdr:colOff>
      <xdr:row>183</xdr:row>
      <xdr:rowOff>190500</xdr:rowOff>
    </xdr:to>
    <xdr:sp macro="" textlink="">
      <xdr:nvSpPr>
        <xdr:cNvPr id="556" name="AutoShape 46">
          <a:extLst>
            <a:ext uri="{FF2B5EF4-FFF2-40B4-BE49-F238E27FC236}">
              <a16:creationId xmlns:a16="http://schemas.microsoft.com/office/drawing/2014/main" id="{CB2614C9-26B4-4186-8443-9004BDB89944}"/>
            </a:ext>
          </a:extLst>
        </xdr:cNvPr>
        <xdr:cNvSpPr>
          <a:spLocks noChangeArrowheads="1"/>
        </xdr:cNvSpPr>
      </xdr:nvSpPr>
      <xdr:spPr bwMode="auto">
        <a:xfrm>
          <a:off x="19958050" y="90798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182</xdr:row>
      <xdr:rowOff>57150</xdr:rowOff>
    </xdr:from>
    <xdr:to>
      <xdr:col>22</xdr:col>
      <xdr:colOff>0</xdr:colOff>
      <xdr:row>183</xdr:row>
      <xdr:rowOff>190500</xdr:rowOff>
    </xdr:to>
    <xdr:sp macro="" textlink="">
      <xdr:nvSpPr>
        <xdr:cNvPr id="557" name="AutoShape 46">
          <a:extLst>
            <a:ext uri="{FF2B5EF4-FFF2-40B4-BE49-F238E27FC236}">
              <a16:creationId xmlns:a16="http://schemas.microsoft.com/office/drawing/2014/main" id="{92495128-34EE-4D7A-818D-A3E1FA3983A8}"/>
            </a:ext>
          </a:extLst>
        </xdr:cNvPr>
        <xdr:cNvSpPr>
          <a:spLocks noChangeArrowheads="1"/>
        </xdr:cNvSpPr>
      </xdr:nvSpPr>
      <xdr:spPr bwMode="auto">
        <a:xfrm>
          <a:off x="22542500" y="907986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182</xdr:row>
      <xdr:rowOff>57150</xdr:rowOff>
    </xdr:from>
    <xdr:to>
      <xdr:col>24</xdr:col>
      <xdr:colOff>0</xdr:colOff>
      <xdr:row>183</xdr:row>
      <xdr:rowOff>190500</xdr:rowOff>
    </xdr:to>
    <xdr:sp macro="" textlink="">
      <xdr:nvSpPr>
        <xdr:cNvPr id="558" name="AutoShape 46">
          <a:extLst>
            <a:ext uri="{FF2B5EF4-FFF2-40B4-BE49-F238E27FC236}">
              <a16:creationId xmlns:a16="http://schemas.microsoft.com/office/drawing/2014/main" id="{BCDCA01C-D1F2-421A-BFDD-15BDFEAEDCA5}"/>
            </a:ext>
          </a:extLst>
        </xdr:cNvPr>
        <xdr:cNvSpPr>
          <a:spLocks noChangeArrowheads="1"/>
        </xdr:cNvSpPr>
      </xdr:nvSpPr>
      <xdr:spPr bwMode="auto">
        <a:xfrm>
          <a:off x="25488900" y="90798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182</xdr:row>
      <xdr:rowOff>57150</xdr:rowOff>
    </xdr:from>
    <xdr:to>
      <xdr:col>26</xdr:col>
      <xdr:colOff>0</xdr:colOff>
      <xdr:row>183</xdr:row>
      <xdr:rowOff>190500</xdr:rowOff>
    </xdr:to>
    <xdr:sp macro="" textlink="">
      <xdr:nvSpPr>
        <xdr:cNvPr id="559" name="AutoShape 46">
          <a:extLst>
            <a:ext uri="{FF2B5EF4-FFF2-40B4-BE49-F238E27FC236}">
              <a16:creationId xmlns:a16="http://schemas.microsoft.com/office/drawing/2014/main" id="{440AFF22-7B3E-4953-BF83-EE1D37290FC3}"/>
            </a:ext>
          </a:extLst>
        </xdr:cNvPr>
        <xdr:cNvSpPr>
          <a:spLocks noChangeArrowheads="1"/>
        </xdr:cNvSpPr>
      </xdr:nvSpPr>
      <xdr:spPr bwMode="auto">
        <a:xfrm>
          <a:off x="27628850" y="90798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182</xdr:row>
      <xdr:rowOff>57150</xdr:rowOff>
    </xdr:from>
    <xdr:to>
      <xdr:col>28</xdr:col>
      <xdr:colOff>0</xdr:colOff>
      <xdr:row>183</xdr:row>
      <xdr:rowOff>190500</xdr:rowOff>
    </xdr:to>
    <xdr:sp macro="" textlink="">
      <xdr:nvSpPr>
        <xdr:cNvPr id="560" name="AutoShape 46">
          <a:extLst>
            <a:ext uri="{FF2B5EF4-FFF2-40B4-BE49-F238E27FC236}">
              <a16:creationId xmlns:a16="http://schemas.microsoft.com/office/drawing/2014/main" id="{0D5F0F11-3007-46BC-B2F8-322460CC722A}"/>
            </a:ext>
          </a:extLst>
        </xdr:cNvPr>
        <xdr:cNvSpPr>
          <a:spLocks noChangeArrowheads="1"/>
        </xdr:cNvSpPr>
      </xdr:nvSpPr>
      <xdr:spPr bwMode="auto">
        <a:xfrm>
          <a:off x="29641800" y="90798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182</xdr:row>
      <xdr:rowOff>57150</xdr:rowOff>
    </xdr:from>
    <xdr:to>
      <xdr:col>18</xdr:col>
      <xdr:colOff>0</xdr:colOff>
      <xdr:row>183</xdr:row>
      <xdr:rowOff>190500</xdr:rowOff>
    </xdr:to>
    <xdr:sp macro="" textlink="">
      <xdr:nvSpPr>
        <xdr:cNvPr id="561" name="AutoShape 46">
          <a:extLst>
            <a:ext uri="{FF2B5EF4-FFF2-40B4-BE49-F238E27FC236}">
              <a16:creationId xmlns:a16="http://schemas.microsoft.com/office/drawing/2014/main" id="{0F66E21E-301D-4F16-B4A0-2152E51E31CD}"/>
            </a:ext>
          </a:extLst>
        </xdr:cNvPr>
        <xdr:cNvSpPr>
          <a:spLocks noChangeArrowheads="1"/>
        </xdr:cNvSpPr>
      </xdr:nvSpPr>
      <xdr:spPr bwMode="auto">
        <a:xfrm>
          <a:off x="1772920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182</xdr:row>
      <xdr:rowOff>57150</xdr:rowOff>
    </xdr:from>
    <xdr:to>
      <xdr:col>20</xdr:col>
      <xdr:colOff>0</xdr:colOff>
      <xdr:row>183</xdr:row>
      <xdr:rowOff>190500</xdr:rowOff>
    </xdr:to>
    <xdr:sp macro="" textlink="">
      <xdr:nvSpPr>
        <xdr:cNvPr id="562" name="AutoShape 46">
          <a:extLst>
            <a:ext uri="{FF2B5EF4-FFF2-40B4-BE49-F238E27FC236}">
              <a16:creationId xmlns:a16="http://schemas.microsoft.com/office/drawing/2014/main" id="{45FA9F41-5F0E-49FC-A385-1F3B3A603D1D}"/>
            </a:ext>
          </a:extLst>
        </xdr:cNvPr>
        <xdr:cNvSpPr>
          <a:spLocks noChangeArrowheads="1"/>
        </xdr:cNvSpPr>
      </xdr:nvSpPr>
      <xdr:spPr bwMode="auto">
        <a:xfrm>
          <a:off x="1995805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182</xdr:row>
      <xdr:rowOff>57150</xdr:rowOff>
    </xdr:from>
    <xdr:to>
      <xdr:col>22</xdr:col>
      <xdr:colOff>0</xdr:colOff>
      <xdr:row>183</xdr:row>
      <xdr:rowOff>190500</xdr:rowOff>
    </xdr:to>
    <xdr:sp macro="" textlink="">
      <xdr:nvSpPr>
        <xdr:cNvPr id="563" name="AutoShape 46">
          <a:extLst>
            <a:ext uri="{FF2B5EF4-FFF2-40B4-BE49-F238E27FC236}">
              <a16:creationId xmlns:a16="http://schemas.microsoft.com/office/drawing/2014/main" id="{875C26A3-039A-4185-A98F-3DBAB29BBA63}"/>
            </a:ext>
          </a:extLst>
        </xdr:cNvPr>
        <xdr:cNvSpPr>
          <a:spLocks noChangeArrowheads="1"/>
        </xdr:cNvSpPr>
      </xdr:nvSpPr>
      <xdr:spPr bwMode="auto">
        <a:xfrm>
          <a:off x="22542500" y="907986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182</xdr:row>
      <xdr:rowOff>57150</xdr:rowOff>
    </xdr:from>
    <xdr:to>
      <xdr:col>24</xdr:col>
      <xdr:colOff>0</xdr:colOff>
      <xdr:row>183</xdr:row>
      <xdr:rowOff>190500</xdr:rowOff>
    </xdr:to>
    <xdr:sp macro="" textlink="">
      <xdr:nvSpPr>
        <xdr:cNvPr id="564" name="AutoShape 46">
          <a:extLst>
            <a:ext uri="{FF2B5EF4-FFF2-40B4-BE49-F238E27FC236}">
              <a16:creationId xmlns:a16="http://schemas.microsoft.com/office/drawing/2014/main" id="{A419F5F5-BD4B-4BAF-8A5F-2907FC480A20}"/>
            </a:ext>
          </a:extLst>
        </xdr:cNvPr>
        <xdr:cNvSpPr>
          <a:spLocks noChangeArrowheads="1"/>
        </xdr:cNvSpPr>
      </xdr:nvSpPr>
      <xdr:spPr bwMode="auto">
        <a:xfrm>
          <a:off x="2548890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182</xdr:row>
      <xdr:rowOff>57150</xdr:rowOff>
    </xdr:from>
    <xdr:to>
      <xdr:col>26</xdr:col>
      <xdr:colOff>0</xdr:colOff>
      <xdr:row>183</xdr:row>
      <xdr:rowOff>190500</xdr:rowOff>
    </xdr:to>
    <xdr:sp macro="" textlink="">
      <xdr:nvSpPr>
        <xdr:cNvPr id="565" name="AutoShape 46">
          <a:extLst>
            <a:ext uri="{FF2B5EF4-FFF2-40B4-BE49-F238E27FC236}">
              <a16:creationId xmlns:a16="http://schemas.microsoft.com/office/drawing/2014/main" id="{348C8342-3EF2-4CD7-A943-E95EAFA9C9C0}"/>
            </a:ext>
          </a:extLst>
        </xdr:cNvPr>
        <xdr:cNvSpPr>
          <a:spLocks noChangeArrowheads="1"/>
        </xdr:cNvSpPr>
      </xdr:nvSpPr>
      <xdr:spPr bwMode="auto">
        <a:xfrm>
          <a:off x="2762885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182</xdr:row>
      <xdr:rowOff>57150</xdr:rowOff>
    </xdr:from>
    <xdr:to>
      <xdr:col>28</xdr:col>
      <xdr:colOff>0</xdr:colOff>
      <xdr:row>183</xdr:row>
      <xdr:rowOff>190500</xdr:rowOff>
    </xdr:to>
    <xdr:sp macro="" textlink="">
      <xdr:nvSpPr>
        <xdr:cNvPr id="566" name="AutoShape 46">
          <a:extLst>
            <a:ext uri="{FF2B5EF4-FFF2-40B4-BE49-F238E27FC236}">
              <a16:creationId xmlns:a16="http://schemas.microsoft.com/office/drawing/2014/main" id="{57148815-E26D-4C74-9BF3-125BCF086362}"/>
            </a:ext>
          </a:extLst>
        </xdr:cNvPr>
        <xdr:cNvSpPr>
          <a:spLocks noChangeArrowheads="1"/>
        </xdr:cNvSpPr>
      </xdr:nvSpPr>
      <xdr:spPr bwMode="auto">
        <a:xfrm>
          <a:off x="2964180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182</xdr:row>
      <xdr:rowOff>57150</xdr:rowOff>
    </xdr:from>
    <xdr:to>
      <xdr:col>16</xdr:col>
      <xdr:colOff>0</xdr:colOff>
      <xdr:row>183</xdr:row>
      <xdr:rowOff>190500</xdr:rowOff>
    </xdr:to>
    <xdr:sp macro="" textlink="">
      <xdr:nvSpPr>
        <xdr:cNvPr id="567" name="AutoShape 46">
          <a:extLst>
            <a:ext uri="{FF2B5EF4-FFF2-40B4-BE49-F238E27FC236}">
              <a16:creationId xmlns:a16="http://schemas.microsoft.com/office/drawing/2014/main" id="{FE58D759-15A1-4397-8B18-F8EB1F188125}"/>
            </a:ext>
          </a:extLst>
        </xdr:cNvPr>
        <xdr:cNvSpPr>
          <a:spLocks noChangeArrowheads="1"/>
        </xdr:cNvSpPr>
      </xdr:nvSpPr>
      <xdr:spPr bwMode="auto">
        <a:xfrm>
          <a:off x="1531620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182</xdr:row>
      <xdr:rowOff>57150</xdr:rowOff>
    </xdr:from>
    <xdr:to>
      <xdr:col>18</xdr:col>
      <xdr:colOff>0</xdr:colOff>
      <xdr:row>183</xdr:row>
      <xdr:rowOff>190500</xdr:rowOff>
    </xdr:to>
    <xdr:sp macro="" textlink="">
      <xdr:nvSpPr>
        <xdr:cNvPr id="568" name="AutoShape 46">
          <a:extLst>
            <a:ext uri="{FF2B5EF4-FFF2-40B4-BE49-F238E27FC236}">
              <a16:creationId xmlns:a16="http://schemas.microsoft.com/office/drawing/2014/main" id="{492F8AEA-5D25-46D7-AE7D-909DB3C81B6A}"/>
            </a:ext>
          </a:extLst>
        </xdr:cNvPr>
        <xdr:cNvSpPr>
          <a:spLocks noChangeArrowheads="1"/>
        </xdr:cNvSpPr>
      </xdr:nvSpPr>
      <xdr:spPr bwMode="auto">
        <a:xfrm>
          <a:off x="17729200" y="90798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182</xdr:row>
      <xdr:rowOff>57150</xdr:rowOff>
    </xdr:from>
    <xdr:to>
      <xdr:col>20</xdr:col>
      <xdr:colOff>0</xdr:colOff>
      <xdr:row>183</xdr:row>
      <xdr:rowOff>190500</xdr:rowOff>
    </xdr:to>
    <xdr:sp macro="" textlink="">
      <xdr:nvSpPr>
        <xdr:cNvPr id="569" name="AutoShape 46">
          <a:extLst>
            <a:ext uri="{FF2B5EF4-FFF2-40B4-BE49-F238E27FC236}">
              <a16:creationId xmlns:a16="http://schemas.microsoft.com/office/drawing/2014/main" id="{99089244-1B85-43EB-BC5C-0C2883C26213}"/>
            </a:ext>
          </a:extLst>
        </xdr:cNvPr>
        <xdr:cNvSpPr>
          <a:spLocks noChangeArrowheads="1"/>
        </xdr:cNvSpPr>
      </xdr:nvSpPr>
      <xdr:spPr bwMode="auto">
        <a:xfrm>
          <a:off x="19958050" y="90798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182</xdr:row>
      <xdr:rowOff>57150</xdr:rowOff>
    </xdr:from>
    <xdr:to>
      <xdr:col>22</xdr:col>
      <xdr:colOff>0</xdr:colOff>
      <xdr:row>183</xdr:row>
      <xdr:rowOff>190500</xdr:rowOff>
    </xdr:to>
    <xdr:sp macro="" textlink="">
      <xdr:nvSpPr>
        <xdr:cNvPr id="570" name="AutoShape 46">
          <a:extLst>
            <a:ext uri="{FF2B5EF4-FFF2-40B4-BE49-F238E27FC236}">
              <a16:creationId xmlns:a16="http://schemas.microsoft.com/office/drawing/2014/main" id="{826E792D-702B-43D9-992A-5B1B1EAA7792}"/>
            </a:ext>
          </a:extLst>
        </xdr:cNvPr>
        <xdr:cNvSpPr>
          <a:spLocks noChangeArrowheads="1"/>
        </xdr:cNvSpPr>
      </xdr:nvSpPr>
      <xdr:spPr bwMode="auto">
        <a:xfrm>
          <a:off x="22542500" y="907986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182</xdr:row>
      <xdr:rowOff>57150</xdr:rowOff>
    </xdr:from>
    <xdr:to>
      <xdr:col>24</xdr:col>
      <xdr:colOff>0</xdr:colOff>
      <xdr:row>183</xdr:row>
      <xdr:rowOff>190500</xdr:rowOff>
    </xdr:to>
    <xdr:sp macro="" textlink="">
      <xdr:nvSpPr>
        <xdr:cNvPr id="571" name="AutoShape 46">
          <a:extLst>
            <a:ext uri="{FF2B5EF4-FFF2-40B4-BE49-F238E27FC236}">
              <a16:creationId xmlns:a16="http://schemas.microsoft.com/office/drawing/2014/main" id="{D3B241BB-F69E-4E67-B48C-17B8658315B5}"/>
            </a:ext>
          </a:extLst>
        </xdr:cNvPr>
        <xdr:cNvSpPr>
          <a:spLocks noChangeArrowheads="1"/>
        </xdr:cNvSpPr>
      </xdr:nvSpPr>
      <xdr:spPr bwMode="auto">
        <a:xfrm>
          <a:off x="25488900" y="90798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182</xdr:row>
      <xdr:rowOff>57150</xdr:rowOff>
    </xdr:from>
    <xdr:to>
      <xdr:col>26</xdr:col>
      <xdr:colOff>0</xdr:colOff>
      <xdr:row>183</xdr:row>
      <xdr:rowOff>190500</xdr:rowOff>
    </xdr:to>
    <xdr:sp macro="" textlink="">
      <xdr:nvSpPr>
        <xdr:cNvPr id="572" name="AutoShape 46">
          <a:extLst>
            <a:ext uri="{FF2B5EF4-FFF2-40B4-BE49-F238E27FC236}">
              <a16:creationId xmlns:a16="http://schemas.microsoft.com/office/drawing/2014/main" id="{F03197D5-F885-42A3-A0A5-C4EC19249C40}"/>
            </a:ext>
          </a:extLst>
        </xdr:cNvPr>
        <xdr:cNvSpPr>
          <a:spLocks noChangeArrowheads="1"/>
        </xdr:cNvSpPr>
      </xdr:nvSpPr>
      <xdr:spPr bwMode="auto">
        <a:xfrm>
          <a:off x="27628850" y="90798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182</xdr:row>
      <xdr:rowOff>57150</xdr:rowOff>
    </xdr:from>
    <xdr:to>
      <xdr:col>28</xdr:col>
      <xdr:colOff>0</xdr:colOff>
      <xdr:row>183</xdr:row>
      <xdr:rowOff>190500</xdr:rowOff>
    </xdr:to>
    <xdr:sp macro="" textlink="">
      <xdr:nvSpPr>
        <xdr:cNvPr id="573" name="AutoShape 46">
          <a:extLst>
            <a:ext uri="{FF2B5EF4-FFF2-40B4-BE49-F238E27FC236}">
              <a16:creationId xmlns:a16="http://schemas.microsoft.com/office/drawing/2014/main" id="{AD7D06C6-EF22-427F-BF4D-0F9757079B1C}"/>
            </a:ext>
          </a:extLst>
        </xdr:cNvPr>
        <xdr:cNvSpPr>
          <a:spLocks noChangeArrowheads="1"/>
        </xdr:cNvSpPr>
      </xdr:nvSpPr>
      <xdr:spPr bwMode="auto">
        <a:xfrm>
          <a:off x="2964180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xdr:col>
      <xdr:colOff>0</xdr:colOff>
      <xdr:row>191</xdr:row>
      <xdr:rowOff>57150</xdr:rowOff>
    </xdr:from>
    <xdr:to>
      <xdr:col>2</xdr:col>
      <xdr:colOff>0</xdr:colOff>
      <xdr:row>192</xdr:row>
      <xdr:rowOff>190500</xdr:rowOff>
    </xdr:to>
    <xdr:sp macro="" textlink="">
      <xdr:nvSpPr>
        <xdr:cNvPr id="574" name="AutoShape 46">
          <a:extLst>
            <a:ext uri="{FF2B5EF4-FFF2-40B4-BE49-F238E27FC236}">
              <a16:creationId xmlns:a16="http://schemas.microsoft.com/office/drawing/2014/main" id="{2784FC12-D6E8-47C0-ACA7-DCC3B0F54A8A}"/>
            </a:ext>
          </a:extLst>
        </xdr:cNvPr>
        <xdr:cNvSpPr>
          <a:spLocks noChangeArrowheads="1"/>
        </xdr:cNvSpPr>
      </xdr:nvSpPr>
      <xdr:spPr bwMode="auto">
        <a:xfrm>
          <a:off x="781050" y="9533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191</xdr:row>
      <xdr:rowOff>57150</xdr:rowOff>
    </xdr:from>
    <xdr:to>
      <xdr:col>4</xdr:col>
      <xdr:colOff>0</xdr:colOff>
      <xdr:row>192</xdr:row>
      <xdr:rowOff>190500</xdr:rowOff>
    </xdr:to>
    <xdr:sp macro="" textlink="">
      <xdr:nvSpPr>
        <xdr:cNvPr id="575" name="AutoShape 46">
          <a:extLst>
            <a:ext uri="{FF2B5EF4-FFF2-40B4-BE49-F238E27FC236}">
              <a16:creationId xmlns:a16="http://schemas.microsoft.com/office/drawing/2014/main" id="{EDB9A596-563A-4FC2-A61A-AC20ED05022B}"/>
            </a:ext>
          </a:extLst>
        </xdr:cNvPr>
        <xdr:cNvSpPr>
          <a:spLocks noChangeArrowheads="1"/>
        </xdr:cNvSpPr>
      </xdr:nvSpPr>
      <xdr:spPr bwMode="auto">
        <a:xfrm>
          <a:off x="2794000" y="9533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191</xdr:row>
      <xdr:rowOff>57150</xdr:rowOff>
    </xdr:from>
    <xdr:to>
      <xdr:col>6</xdr:col>
      <xdr:colOff>0</xdr:colOff>
      <xdr:row>192</xdr:row>
      <xdr:rowOff>190500</xdr:rowOff>
    </xdr:to>
    <xdr:sp macro="" textlink="">
      <xdr:nvSpPr>
        <xdr:cNvPr id="576" name="AutoShape 46">
          <a:extLst>
            <a:ext uri="{FF2B5EF4-FFF2-40B4-BE49-F238E27FC236}">
              <a16:creationId xmlns:a16="http://schemas.microsoft.com/office/drawing/2014/main" id="{11862A3C-C59C-4CC1-A8E6-BA1B648326D8}"/>
            </a:ext>
          </a:extLst>
        </xdr:cNvPr>
        <xdr:cNvSpPr>
          <a:spLocks noChangeArrowheads="1"/>
        </xdr:cNvSpPr>
      </xdr:nvSpPr>
      <xdr:spPr bwMode="auto">
        <a:xfrm>
          <a:off x="4933950" y="9533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7</xdr:col>
      <xdr:colOff>0</xdr:colOff>
      <xdr:row>191</xdr:row>
      <xdr:rowOff>57150</xdr:rowOff>
    </xdr:from>
    <xdr:to>
      <xdr:col>8</xdr:col>
      <xdr:colOff>0</xdr:colOff>
      <xdr:row>192</xdr:row>
      <xdr:rowOff>190500</xdr:rowOff>
    </xdr:to>
    <xdr:sp macro="" textlink="">
      <xdr:nvSpPr>
        <xdr:cNvPr id="577" name="AutoShape 46">
          <a:extLst>
            <a:ext uri="{FF2B5EF4-FFF2-40B4-BE49-F238E27FC236}">
              <a16:creationId xmlns:a16="http://schemas.microsoft.com/office/drawing/2014/main" id="{65A9CBB4-9D97-466A-AA50-583D1121EA05}"/>
            </a:ext>
          </a:extLst>
        </xdr:cNvPr>
        <xdr:cNvSpPr>
          <a:spLocks noChangeArrowheads="1"/>
        </xdr:cNvSpPr>
      </xdr:nvSpPr>
      <xdr:spPr bwMode="auto">
        <a:xfrm>
          <a:off x="6946900" y="9533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191</xdr:row>
      <xdr:rowOff>57150</xdr:rowOff>
    </xdr:from>
    <xdr:to>
      <xdr:col>10</xdr:col>
      <xdr:colOff>0</xdr:colOff>
      <xdr:row>192</xdr:row>
      <xdr:rowOff>190500</xdr:rowOff>
    </xdr:to>
    <xdr:sp macro="" textlink="">
      <xdr:nvSpPr>
        <xdr:cNvPr id="578" name="AutoShape 46">
          <a:extLst>
            <a:ext uri="{FF2B5EF4-FFF2-40B4-BE49-F238E27FC236}">
              <a16:creationId xmlns:a16="http://schemas.microsoft.com/office/drawing/2014/main" id="{AB608A42-AE17-49B1-89FC-8EF81B6695E1}"/>
            </a:ext>
          </a:extLst>
        </xdr:cNvPr>
        <xdr:cNvSpPr>
          <a:spLocks noChangeArrowheads="1"/>
        </xdr:cNvSpPr>
      </xdr:nvSpPr>
      <xdr:spPr bwMode="auto">
        <a:xfrm>
          <a:off x="9277350" y="9533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11</xdr:col>
      <xdr:colOff>0</xdr:colOff>
      <xdr:row>191</xdr:row>
      <xdr:rowOff>57150</xdr:rowOff>
    </xdr:from>
    <xdr:to>
      <xdr:col>12</xdr:col>
      <xdr:colOff>0</xdr:colOff>
      <xdr:row>192</xdr:row>
      <xdr:rowOff>190500</xdr:rowOff>
    </xdr:to>
    <xdr:sp macro="" textlink="">
      <xdr:nvSpPr>
        <xdr:cNvPr id="579" name="AutoShape 46">
          <a:extLst>
            <a:ext uri="{FF2B5EF4-FFF2-40B4-BE49-F238E27FC236}">
              <a16:creationId xmlns:a16="http://schemas.microsoft.com/office/drawing/2014/main" id="{83E189D3-842E-4889-89D2-8E89A0DC6934}"/>
            </a:ext>
          </a:extLst>
        </xdr:cNvPr>
        <xdr:cNvSpPr>
          <a:spLocks noChangeArrowheads="1"/>
        </xdr:cNvSpPr>
      </xdr:nvSpPr>
      <xdr:spPr bwMode="auto">
        <a:xfrm>
          <a:off x="11290300" y="9533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191</xdr:row>
      <xdr:rowOff>57150</xdr:rowOff>
    </xdr:from>
    <xdr:to>
      <xdr:col>14</xdr:col>
      <xdr:colOff>0</xdr:colOff>
      <xdr:row>192</xdr:row>
      <xdr:rowOff>190500</xdr:rowOff>
    </xdr:to>
    <xdr:sp macro="" textlink="">
      <xdr:nvSpPr>
        <xdr:cNvPr id="580" name="AutoShape 46">
          <a:extLst>
            <a:ext uri="{FF2B5EF4-FFF2-40B4-BE49-F238E27FC236}">
              <a16:creationId xmlns:a16="http://schemas.microsoft.com/office/drawing/2014/main" id="{842DD32C-487D-403D-A65E-58F1C7318CE0}"/>
            </a:ext>
          </a:extLst>
        </xdr:cNvPr>
        <xdr:cNvSpPr>
          <a:spLocks noChangeArrowheads="1"/>
        </xdr:cNvSpPr>
      </xdr:nvSpPr>
      <xdr:spPr bwMode="auto">
        <a:xfrm>
          <a:off x="13303250" y="9533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191</xdr:row>
      <xdr:rowOff>57150</xdr:rowOff>
    </xdr:from>
    <xdr:to>
      <xdr:col>16</xdr:col>
      <xdr:colOff>0</xdr:colOff>
      <xdr:row>192</xdr:row>
      <xdr:rowOff>190500</xdr:rowOff>
    </xdr:to>
    <xdr:sp macro="" textlink="">
      <xdr:nvSpPr>
        <xdr:cNvPr id="581" name="AutoShape 46">
          <a:extLst>
            <a:ext uri="{FF2B5EF4-FFF2-40B4-BE49-F238E27FC236}">
              <a16:creationId xmlns:a16="http://schemas.microsoft.com/office/drawing/2014/main" id="{58468246-E2BA-437F-8E65-E2F28161AE91}"/>
            </a:ext>
          </a:extLst>
        </xdr:cNvPr>
        <xdr:cNvSpPr>
          <a:spLocks noChangeArrowheads="1"/>
        </xdr:cNvSpPr>
      </xdr:nvSpPr>
      <xdr:spPr bwMode="auto">
        <a:xfrm>
          <a:off x="15316200" y="9533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191</xdr:row>
      <xdr:rowOff>57150</xdr:rowOff>
    </xdr:from>
    <xdr:to>
      <xdr:col>18</xdr:col>
      <xdr:colOff>0</xdr:colOff>
      <xdr:row>192</xdr:row>
      <xdr:rowOff>190500</xdr:rowOff>
    </xdr:to>
    <xdr:sp macro="" textlink="">
      <xdr:nvSpPr>
        <xdr:cNvPr id="582" name="AutoShape 46">
          <a:extLst>
            <a:ext uri="{FF2B5EF4-FFF2-40B4-BE49-F238E27FC236}">
              <a16:creationId xmlns:a16="http://schemas.microsoft.com/office/drawing/2014/main" id="{19830425-43EA-4EA0-AD46-21BCC7F2394C}"/>
            </a:ext>
          </a:extLst>
        </xdr:cNvPr>
        <xdr:cNvSpPr>
          <a:spLocks noChangeArrowheads="1"/>
        </xdr:cNvSpPr>
      </xdr:nvSpPr>
      <xdr:spPr bwMode="auto">
        <a:xfrm>
          <a:off x="17729200" y="9533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191</xdr:row>
      <xdr:rowOff>57150</xdr:rowOff>
    </xdr:from>
    <xdr:to>
      <xdr:col>20</xdr:col>
      <xdr:colOff>0</xdr:colOff>
      <xdr:row>192</xdr:row>
      <xdr:rowOff>190500</xdr:rowOff>
    </xdr:to>
    <xdr:sp macro="" textlink="">
      <xdr:nvSpPr>
        <xdr:cNvPr id="583" name="AutoShape 46">
          <a:extLst>
            <a:ext uri="{FF2B5EF4-FFF2-40B4-BE49-F238E27FC236}">
              <a16:creationId xmlns:a16="http://schemas.microsoft.com/office/drawing/2014/main" id="{92ADF4E4-725A-4C07-B381-894417F2CC05}"/>
            </a:ext>
          </a:extLst>
        </xdr:cNvPr>
        <xdr:cNvSpPr>
          <a:spLocks noChangeArrowheads="1"/>
        </xdr:cNvSpPr>
      </xdr:nvSpPr>
      <xdr:spPr bwMode="auto">
        <a:xfrm>
          <a:off x="19958050" y="9533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191</xdr:row>
      <xdr:rowOff>57150</xdr:rowOff>
    </xdr:from>
    <xdr:to>
      <xdr:col>22</xdr:col>
      <xdr:colOff>0</xdr:colOff>
      <xdr:row>192</xdr:row>
      <xdr:rowOff>190500</xdr:rowOff>
    </xdr:to>
    <xdr:sp macro="" textlink="">
      <xdr:nvSpPr>
        <xdr:cNvPr id="584" name="AutoShape 46">
          <a:extLst>
            <a:ext uri="{FF2B5EF4-FFF2-40B4-BE49-F238E27FC236}">
              <a16:creationId xmlns:a16="http://schemas.microsoft.com/office/drawing/2014/main" id="{B55C34A7-ED50-4C73-84F0-EA0F67FD861A}"/>
            </a:ext>
          </a:extLst>
        </xdr:cNvPr>
        <xdr:cNvSpPr>
          <a:spLocks noChangeArrowheads="1"/>
        </xdr:cNvSpPr>
      </xdr:nvSpPr>
      <xdr:spPr bwMode="auto">
        <a:xfrm>
          <a:off x="22542500" y="953389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191</xdr:row>
      <xdr:rowOff>57150</xdr:rowOff>
    </xdr:from>
    <xdr:to>
      <xdr:col>24</xdr:col>
      <xdr:colOff>0</xdr:colOff>
      <xdr:row>192</xdr:row>
      <xdr:rowOff>190500</xdr:rowOff>
    </xdr:to>
    <xdr:sp macro="" textlink="">
      <xdr:nvSpPr>
        <xdr:cNvPr id="585" name="AutoShape 46">
          <a:extLst>
            <a:ext uri="{FF2B5EF4-FFF2-40B4-BE49-F238E27FC236}">
              <a16:creationId xmlns:a16="http://schemas.microsoft.com/office/drawing/2014/main" id="{77C20B6B-137C-434F-9EFC-E40B739CAC82}"/>
            </a:ext>
          </a:extLst>
        </xdr:cNvPr>
        <xdr:cNvSpPr>
          <a:spLocks noChangeArrowheads="1"/>
        </xdr:cNvSpPr>
      </xdr:nvSpPr>
      <xdr:spPr bwMode="auto">
        <a:xfrm>
          <a:off x="25488900" y="9533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191</xdr:row>
      <xdr:rowOff>57150</xdr:rowOff>
    </xdr:from>
    <xdr:to>
      <xdr:col>26</xdr:col>
      <xdr:colOff>0</xdr:colOff>
      <xdr:row>192</xdr:row>
      <xdr:rowOff>190500</xdr:rowOff>
    </xdr:to>
    <xdr:sp macro="" textlink="">
      <xdr:nvSpPr>
        <xdr:cNvPr id="586" name="AutoShape 46">
          <a:extLst>
            <a:ext uri="{FF2B5EF4-FFF2-40B4-BE49-F238E27FC236}">
              <a16:creationId xmlns:a16="http://schemas.microsoft.com/office/drawing/2014/main" id="{539A376E-D269-4791-AAE8-B0BE63C51D38}"/>
            </a:ext>
          </a:extLst>
        </xdr:cNvPr>
        <xdr:cNvSpPr>
          <a:spLocks noChangeArrowheads="1"/>
        </xdr:cNvSpPr>
      </xdr:nvSpPr>
      <xdr:spPr bwMode="auto">
        <a:xfrm>
          <a:off x="27628850" y="9533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191</xdr:row>
      <xdr:rowOff>57150</xdr:rowOff>
    </xdr:from>
    <xdr:to>
      <xdr:col>28</xdr:col>
      <xdr:colOff>0</xdr:colOff>
      <xdr:row>192</xdr:row>
      <xdr:rowOff>190500</xdr:rowOff>
    </xdr:to>
    <xdr:sp macro="" textlink="">
      <xdr:nvSpPr>
        <xdr:cNvPr id="587" name="AutoShape 46">
          <a:extLst>
            <a:ext uri="{FF2B5EF4-FFF2-40B4-BE49-F238E27FC236}">
              <a16:creationId xmlns:a16="http://schemas.microsoft.com/office/drawing/2014/main" id="{51B33D67-FDE5-4A7F-BD99-9892FDC85634}"/>
            </a:ext>
          </a:extLst>
        </xdr:cNvPr>
        <xdr:cNvSpPr>
          <a:spLocks noChangeArrowheads="1"/>
        </xdr:cNvSpPr>
      </xdr:nvSpPr>
      <xdr:spPr bwMode="auto">
        <a:xfrm>
          <a:off x="29641800" y="9533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191</xdr:row>
      <xdr:rowOff>57150</xdr:rowOff>
    </xdr:from>
    <xdr:to>
      <xdr:col>18</xdr:col>
      <xdr:colOff>0</xdr:colOff>
      <xdr:row>192</xdr:row>
      <xdr:rowOff>190500</xdr:rowOff>
    </xdr:to>
    <xdr:sp macro="" textlink="">
      <xdr:nvSpPr>
        <xdr:cNvPr id="588" name="AutoShape 46">
          <a:extLst>
            <a:ext uri="{FF2B5EF4-FFF2-40B4-BE49-F238E27FC236}">
              <a16:creationId xmlns:a16="http://schemas.microsoft.com/office/drawing/2014/main" id="{98C5810B-5E7B-4714-93F5-099B6D0EDB07}"/>
            </a:ext>
          </a:extLst>
        </xdr:cNvPr>
        <xdr:cNvSpPr>
          <a:spLocks noChangeArrowheads="1"/>
        </xdr:cNvSpPr>
      </xdr:nvSpPr>
      <xdr:spPr bwMode="auto">
        <a:xfrm>
          <a:off x="17729200" y="9533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191</xdr:row>
      <xdr:rowOff>57150</xdr:rowOff>
    </xdr:from>
    <xdr:to>
      <xdr:col>20</xdr:col>
      <xdr:colOff>0</xdr:colOff>
      <xdr:row>192</xdr:row>
      <xdr:rowOff>190500</xdr:rowOff>
    </xdr:to>
    <xdr:sp macro="" textlink="">
      <xdr:nvSpPr>
        <xdr:cNvPr id="589" name="AutoShape 46">
          <a:extLst>
            <a:ext uri="{FF2B5EF4-FFF2-40B4-BE49-F238E27FC236}">
              <a16:creationId xmlns:a16="http://schemas.microsoft.com/office/drawing/2014/main" id="{59F0D0CD-1FB2-4853-9DC0-D0ECD9C665B9}"/>
            </a:ext>
          </a:extLst>
        </xdr:cNvPr>
        <xdr:cNvSpPr>
          <a:spLocks noChangeArrowheads="1"/>
        </xdr:cNvSpPr>
      </xdr:nvSpPr>
      <xdr:spPr bwMode="auto">
        <a:xfrm>
          <a:off x="19958050" y="9533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191</xdr:row>
      <xdr:rowOff>57150</xdr:rowOff>
    </xdr:from>
    <xdr:to>
      <xdr:col>22</xdr:col>
      <xdr:colOff>0</xdr:colOff>
      <xdr:row>192</xdr:row>
      <xdr:rowOff>190500</xdr:rowOff>
    </xdr:to>
    <xdr:sp macro="" textlink="">
      <xdr:nvSpPr>
        <xdr:cNvPr id="590" name="AutoShape 46">
          <a:extLst>
            <a:ext uri="{FF2B5EF4-FFF2-40B4-BE49-F238E27FC236}">
              <a16:creationId xmlns:a16="http://schemas.microsoft.com/office/drawing/2014/main" id="{B8F084BA-A897-4591-A9B5-01FA6DE1924D}"/>
            </a:ext>
          </a:extLst>
        </xdr:cNvPr>
        <xdr:cNvSpPr>
          <a:spLocks noChangeArrowheads="1"/>
        </xdr:cNvSpPr>
      </xdr:nvSpPr>
      <xdr:spPr bwMode="auto">
        <a:xfrm>
          <a:off x="22542500" y="9533890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191</xdr:row>
      <xdr:rowOff>57150</xdr:rowOff>
    </xdr:from>
    <xdr:to>
      <xdr:col>24</xdr:col>
      <xdr:colOff>0</xdr:colOff>
      <xdr:row>192</xdr:row>
      <xdr:rowOff>190500</xdr:rowOff>
    </xdr:to>
    <xdr:sp macro="" textlink="">
      <xdr:nvSpPr>
        <xdr:cNvPr id="591" name="AutoShape 46">
          <a:extLst>
            <a:ext uri="{FF2B5EF4-FFF2-40B4-BE49-F238E27FC236}">
              <a16:creationId xmlns:a16="http://schemas.microsoft.com/office/drawing/2014/main" id="{C0103FAF-E315-4A4F-9DB8-C5B2FC1664B1}"/>
            </a:ext>
          </a:extLst>
        </xdr:cNvPr>
        <xdr:cNvSpPr>
          <a:spLocks noChangeArrowheads="1"/>
        </xdr:cNvSpPr>
      </xdr:nvSpPr>
      <xdr:spPr bwMode="auto">
        <a:xfrm>
          <a:off x="25488900" y="9533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191</xdr:row>
      <xdr:rowOff>57150</xdr:rowOff>
    </xdr:from>
    <xdr:to>
      <xdr:col>26</xdr:col>
      <xdr:colOff>0</xdr:colOff>
      <xdr:row>192</xdr:row>
      <xdr:rowOff>190500</xdr:rowOff>
    </xdr:to>
    <xdr:sp macro="" textlink="">
      <xdr:nvSpPr>
        <xdr:cNvPr id="592" name="AutoShape 46">
          <a:extLst>
            <a:ext uri="{FF2B5EF4-FFF2-40B4-BE49-F238E27FC236}">
              <a16:creationId xmlns:a16="http://schemas.microsoft.com/office/drawing/2014/main" id="{1F3D2973-1D88-4DED-BB4D-9847E9E10648}"/>
            </a:ext>
          </a:extLst>
        </xdr:cNvPr>
        <xdr:cNvSpPr>
          <a:spLocks noChangeArrowheads="1"/>
        </xdr:cNvSpPr>
      </xdr:nvSpPr>
      <xdr:spPr bwMode="auto">
        <a:xfrm>
          <a:off x="27628850" y="9533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191</xdr:row>
      <xdr:rowOff>57150</xdr:rowOff>
    </xdr:from>
    <xdr:to>
      <xdr:col>28</xdr:col>
      <xdr:colOff>0</xdr:colOff>
      <xdr:row>192</xdr:row>
      <xdr:rowOff>190500</xdr:rowOff>
    </xdr:to>
    <xdr:sp macro="" textlink="">
      <xdr:nvSpPr>
        <xdr:cNvPr id="593" name="AutoShape 46">
          <a:extLst>
            <a:ext uri="{FF2B5EF4-FFF2-40B4-BE49-F238E27FC236}">
              <a16:creationId xmlns:a16="http://schemas.microsoft.com/office/drawing/2014/main" id="{A2BBD8B7-8D9E-46AB-815B-F821A878F84D}"/>
            </a:ext>
          </a:extLst>
        </xdr:cNvPr>
        <xdr:cNvSpPr>
          <a:spLocks noChangeArrowheads="1"/>
        </xdr:cNvSpPr>
      </xdr:nvSpPr>
      <xdr:spPr bwMode="auto">
        <a:xfrm>
          <a:off x="29641800" y="9533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191</xdr:row>
      <xdr:rowOff>57150</xdr:rowOff>
    </xdr:from>
    <xdr:to>
      <xdr:col>16</xdr:col>
      <xdr:colOff>0</xdr:colOff>
      <xdr:row>192</xdr:row>
      <xdr:rowOff>190500</xdr:rowOff>
    </xdr:to>
    <xdr:sp macro="" textlink="">
      <xdr:nvSpPr>
        <xdr:cNvPr id="594" name="AutoShape 46">
          <a:extLst>
            <a:ext uri="{FF2B5EF4-FFF2-40B4-BE49-F238E27FC236}">
              <a16:creationId xmlns:a16="http://schemas.microsoft.com/office/drawing/2014/main" id="{946BE047-B43F-44DC-84A0-353CABFC95FA}"/>
            </a:ext>
          </a:extLst>
        </xdr:cNvPr>
        <xdr:cNvSpPr>
          <a:spLocks noChangeArrowheads="1"/>
        </xdr:cNvSpPr>
      </xdr:nvSpPr>
      <xdr:spPr bwMode="auto">
        <a:xfrm>
          <a:off x="15316200" y="9533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191</xdr:row>
      <xdr:rowOff>57150</xdr:rowOff>
    </xdr:from>
    <xdr:to>
      <xdr:col>18</xdr:col>
      <xdr:colOff>0</xdr:colOff>
      <xdr:row>192</xdr:row>
      <xdr:rowOff>190500</xdr:rowOff>
    </xdr:to>
    <xdr:sp macro="" textlink="">
      <xdr:nvSpPr>
        <xdr:cNvPr id="595" name="AutoShape 46">
          <a:extLst>
            <a:ext uri="{FF2B5EF4-FFF2-40B4-BE49-F238E27FC236}">
              <a16:creationId xmlns:a16="http://schemas.microsoft.com/office/drawing/2014/main" id="{59C1D718-D3DD-4AD2-91D9-2D0527D67AA2}"/>
            </a:ext>
          </a:extLst>
        </xdr:cNvPr>
        <xdr:cNvSpPr>
          <a:spLocks noChangeArrowheads="1"/>
        </xdr:cNvSpPr>
      </xdr:nvSpPr>
      <xdr:spPr bwMode="auto">
        <a:xfrm>
          <a:off x="17729200" y="9533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191</xdr:row>
      <xdr:rowOff>57150</xdr:rowOff>
    </xdr:from>
    <xdr:to>
      <xdr:col>20</xdr:col>
      <xdr:colOff>0</xdr:colOff>
      <xdr:row>192</xdr:row>
      <xdr:rowOff>190500</xdr:rowOff>
    </xdr:to>
    <xdr:sp macro="" textlink="">
      <xdr:nvSpPr>
        <xdr:cNvPr id="596" name="AutoShape 46">
          <a:extLst>
            <a:ext uri="{FF2B5EF4-FFF2-40B4-BE49-F238E27FC236}">
              <a16:creationId xmlns:a16="http://schemas.microsoft.com/office/drawing/2014/main" id="{3471108F-A991-43DC-9A39-1F7BFCAEA362}"/>
            </a:ext>
          </a:extLst>
        </xdr:cNvPr>
        <xdr:cNvSpPr>
          <a:spLocks noChangeArrowheads="1"/>
        </xdr:cNvSpPr>
      </xdr:nvSpPr>
      <xdr:spPr bwMode="auto">
        <a:xfrm>
          <a:off x="19958050" y="9533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191</xdr:row>
      <xdr:rowOff>57150</xdr:rowOff>
    </xdr:from>
    <xdr:to>
      <xdr:col>22</xdr:col>
      <xdr:colOff>0</xdr:colOff>
      <xdr:row>192</xdr:row>
      <xdr:rowOff>190500</xdr:rowOff>
    </xdr:to>
    <xdr:sp macro="" textlink="">
      <xdr:nvSpPr>
        <xdr:cNvPr id="597" name="AutoShape 46">
          <a:extLst>
            <a:ext uri="{FF2B5EF4-FFF2-40B4-BE49-F238E27FC236}">
              <a16:creationId xmlns:a16="http://schemas.microsoft.com/office/drawing/2014/main" id="{838FB05C-450B-44A9-AC61-DEBB8B7D07B2}"/>
            </a:ext>
          </a:extLst>
        </xdr:cNvPr>
        <xdr:cNvSpPr>
          <a:spLocks noChangeArrowheads="1"/>
        </xdr:cNvSpPr>
      </xdr:nvSpPr>
      <xdr:spPr bwMode="auto">
        <a:xfrm>
          <a:off x="22542500" y="953389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191</xdr:row>
      <xdr:rowOff>57150</xdr:rowOff>
    </xdr:from>
    <xdr:to>
      <xdr:col>24</xdr:col>
      <xdr:colOff>0</xdr:colOff>
      <xdr:row>192</xdr:row>
      <xdr:rowOff>190500</xdr:rowOff>
    </xdr:to>
    <xdr:sp macro="" textlink="">
      <xdr:nvSpPr>
        <xdr:cNvPr id="598" name="AutoShape 46">
          <a:extLst>
            <a:ext uri="{FF2B5EF4-FFF2-40B4-BE49-F238E27FC236}">
              <a16:creationId xmlns:a16="http://schemas.microsoft.com/office/drawing/2014/main" id="{E8D0CA0B-6D33-4CC8-B585-B6CB5302FE50}"/>
            </a:ext>
          </a:extLst>
        </xdr:cNvPr>
        <xdr:cNvSpPr>
          <a:spLocks noChangeArrowheads="1"/>
        </xdr:cNvSpPr>
      </xdr:nvSpPr>
      <xdr:spPr bwMode="auto">
        <a:xfrm>
          <a:off x="25488900" y="9533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191</xdr:row>
      <xdr:rowOff>57150</xdr:rowOff>
    </xdr:from>
    <xdr:to>
      <xdr:col>26</xdr:col>
      <xdr:colOff>0</xdr:colOff>
      <xdr:row>192</xdr:row>
      <xdr:rowOff>190500</xdr:rowOff>
    </xdr:to>
    <xdr:sp macro="" textlink="">
      <xdr:nvSpPr>
        <xdr:cNvPr id="599" name="AutoShape 46">
          <a:extLst>
            <a:ext uri="{FF2B5EF4-FFF2-40B4-BE49-F238E27FC236}">
              <a16:creationId xmlns:a16="http://schemas.microsoft.com/office/drawing/2014/main" id="{2B89A5B7-8FC4-491D-B3F3-A61561FF4EF4}"/>
            </a:ext>
          </a:extLst>
        </xdr:cNvPr>
        <xdr:cNvSpPr>
          <a:spLocks noChangeArrowheads="1"/>
        </xdr:cNvSpPr>
      </xdr:nvSpPr>
      <xdr:spPr bwMode="auto">
        <a:xfrm>
          <a:off x="27628850" y="9533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191</xdr:row>
      <xdr:rowOff>57150</xdr:rowOff>
    </xdr:from>
    <xdr:to>
      <xdr:col>28</xdr:col>
      <xdr:colOff>0</xdr:colOff>
      <xdr:row>192</xdr:row>
      <xdr:rowOff>190500</xdr:rowOff>
    </xdr:to>
    <xdr:sp macro="" textlink="">
      <xdr:nvSpPr>
        <xdr:cNvPr id="600" name="AutoShape 46">
          <a:extLst>
            <a:ext uri="{FF2B5EF4-FFF2-40B4-BE49-F238E27FC236}">
              <a16:creationId xmlns:a16="http://schemas.microsoft.com/office/drawing/2014/main" id="{9941DD4E-D8A1-4EF0-A5EE-E425E7E15F07}"/>
            </a:ext>
          </a:extLst>
        </xdr:cNvPr>
        <xdr:cNvSpPr>
          <a:spLocks noChangeArrowheads="1"/>
        </xdr:cNvSpPr>
      </xdr:nvSpPr>
      <xdr:spPr bwMode="auto">
        <a:xfrm>
          <a:off x="29641800" y="9533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199</xdr:row>
      <xdr:rowOff>57150</xdr:rowOff>
    </xdr:from>
    <xdr:to>
      <xdr:col>2</xdr:col>
      <xdr:colOff>0</xdr:colOff>
      <xdr:row>200</xdr:row>
      <xdr:rowOff>190500</xdr:rowOff>
    </xdr:to>
    <xdr:sp macro="" textlink="">
      <xdr:nvSpPr>
        <xdr:cNvPr id="601" name="AutoShape 46">
          <a:extLst>
            <a:ext uri="{FF2B5EF4-FFF2-40B4-BE49-F238E27FC236}">
              <a16:creationId xmlns:a16="http://schemas.microsoft.com/office/drawing/2014/main" id="{60CC6041-4F4B-447E-A9A1-B9282334FA9A}"/>
            </a:ext>
          </a:extLst>
        </xdr:cNvPr>
        <xdr:cNvSpPr>
          <a:spLocks noChangeArrowheads="1"/>
        </xdr:cNvSpPr>
      </xdr:nvSpPr>
      <xdr:spPr bwMode="auto">
        <a:xfrm>
          <a:off x="781050" y="991171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199</xdr:row>
      <xdr:rowOff>57150</xdr:rowOff>
    </xdr:from>
    <xdr:to>
      <xdr:col>4</xdr:col>
      <xdr:colOff>0</xdr:colOff>
      <xdr:row>200</xdr:row>
      <xdr:rowOff>190500</xdr:rowOff>
    </xdr:to>
    <xdr:sp macro="" textlink="">
      <xdr:nvSpPr>
        <xdr:cNvPr id="602" name="AutoShape 46">
          <a:extLst>
            <a:ext uri="{FF2B5EF4-FFF2-40B4-BE49-F238E27FC236}">
              <a16:creationId xmlns:a16="http://schemas.microsoft.com/office/drawing/2014/main" id="{DAD338D3-51CB-429F-8A47-D9D36D473848}"/>
            </a:ext>
          </a:extLst>
        </xdr:cNvPr>
        <xdr:cNvSpPr>
          <a:spLocks noChangeArrowheads="1"/>
        </xdr:cNvSpPr>
      </xdr:nvSpPr>
      <xdr:spPr bwMode="auto">
        <a:xfrm>
          <a:off x="2794000" y="991171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5</xdr:col>
      <xdr:colOff>0</xdr:colOff>
      <xdr:row>199</xdr:row>
      <xdr:rowOff>57150</xdr:rowOff>
    </xdr:from>
    <xdr:to>
      <xdr:col>6</xdr:col>
      <xdr:colOff>0</xdr:colOff>
      <xdr:row>200</xdr:row>
      <xdr:rowOff>190500</xdr:rowOff>
    </xdr:to>
    <xdr:sp macro="" textlink="">
      <xdr:nvSpPr>
        <xdr:cNvPr id="603" name="AutoShape 46">
          <a:extLst>
            <a:ext uri="{FF2B5EF4-FFF2-40B4-BE49-F238E27FC236}">
              <a16:creationId xmlns:a16="http://schemas.microsoft.com/office/drawing/2014/main" id="{5DF82CE3-FD08-4B9F-9A37-4E5C97DF2833}"/>
            </a:ext>
          </a:extLst>
        </xdr:cNvPr>
        <xdr:cNvSpPr>
          <a:spLocks noChangeArrowheads="1"/>
        </xdr:cNvSpPr>
      </xdr:nvSpPr>
      <xdr:spPr bwMode="auto">
        <a:xfrm>
          <a:off x="4933950" y="991171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7</xdr:col>
      <xdr:colOff>0</xdr:colOff>
      <xdr:row>199</xdr:row>
      <xdr:rowOff>57150</xdr:rowOff>
    </xdr:from>
    <xdr:to>
      <xdr:col>8</xdr:col>
      <xdr:colOff>0</xdr:colOff>
      <xdr:row>200</xdr:row>
      <xdr:rowOff>190500</xdr:rowOff>
    </xdr:to>
    <xdr:sp macro="" textlink="">
      <xdr:nvSpPr>
        <xdr:cNvPr id="604" name="AutoShape 46">
          <a:extLst>
            <a:ext uri="{FF2B5EF4-FFF2-40B4-BE49-F238E27FC236}">
              <a16:creationId xmlns:a16="http://schemas.microsoft.com/office/drawing/2014/main" id="{FF6B97B7-25A1-4EC3-AAE7-753E0F933ADA}"/>
            </a:ext>
          </a:extLst>
        </xdr:cNvPr>
        <xdr:cNvSpPr>
          <a:spLocks noChangeArrowheads="1"/>
        </xdr:cNvSpPr>
      </xdr:nvSpPr>
      <xdr:spPr bwMode="auto">
        <a:xfrm>
          <a:off x="6946900" y="991171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9</xdr:col>
      <xdr:colOff>0</xdr:colOff>
      <xdr:row>199</xdr:row>
      <xdr:rowOff>57150</xdr:rowOff>
    </xdr:from>
    <xdr:to>
      <xdr:col>10</xdr:col>
      <xdr:colOff>0</xdr:colOff>
      <xdr:row>200</xdr:row>
      <xdr:rowOff>190500</xdr:rowOff>
    </xdr:to>
    <xdr:sp macro="" textlink="">
      <xdr:nvSpPr>
        <xdr:cNvPr id="605" name="AutoShape 46">
          <a:extLst>
            <a:ext uri="{FF2B5EF4-FFF2-40B4-BE49-F238E27FC236}">
              <a16:creationId xmlns:a16="http://schemas.microsoft.com/office/drawing/2014/main" id="{5141A016-868E-4E1C-BB2D-15A940373C42}"/>
            </a:ext>
          </a:extLst>
        </xdr:cNvPr>
        <xdr:cNvSpPr>
          <a:spLocks noChangeArrowheads="1"/>
        </xdr:cNvSpPr>
      </xdr:nvSpPr>
      <xdr:spPr bwMode="auto">
        <a:xfrm>
          <a:off x="9277350" y="991171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199</xdr:row>
      <xdr:rowOff>57150</xdr:rowOff>
    </xdr:from>
    <xdr:to>
      <xdr:col>12</xdr:col>
      <xdr:colOff>0</xdr:colOff>
      <xdr:row>200</xdr:row>
      <xdr:rowOff>190500</xdr:rowOff>
    </xdr:to>
    <xdr:sp macro="" textlink="">
      <xdr:nvSpPr>
        <xdr:cNvPr id="606" name="AutoShape 46">
          <a:extLst>
            <a:ext uri="{FF2B5EF4-FFF2-40B4-BE49-F238E27FC236}">
              <a16:creationId xmlns:a16="http://schemas.microsoft.com/office/drawing/2014/main" id="{AD66A631-702B-4DFD-92D3-7CB190D594AA}"/>
            </a:ext>
          </a:extLst>
        </xdr:cNvPr>
        <xdr:cNvSpPr>
          <a:spLocks noChangeArrowheads="1"/>
        </xdr:cNvSpPr>
      </xdr:nvSpPr>
      <xdr:spPr bwMode="auto">
        <a:xfrm>
          <a:off x="11290300" y="991171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13</xdr:col>
      <xdr:colOff>0</xdr:colOff>
      <xdr:row>199</xdr:row>
      <xdr:rowOff>57150</xdr:rowOff>
    </xdr:from>
    <xdr:to>
      <xdr:col>14</xdr:col>
      <xdr:colOff>0</xdr:colOff>
      <xdr:row>200</xdr:row>
      <xdr:rowOff>190500</xdr:rowOff>
    </xdr:to>
    <xdr:sp macro="" textlink="">
      <xdr:nvSpPr>
        <xdr:cNvPr id="607" name="AutoShape 46">
          <a:extLst>
            <a:ext uri="{FF2B5EF4-FFF2-40B4-BE49-F238E27FC236}">
              <a16:creationId xmlns:a16="http://schemas.microsoft.com/office/drawing/2014/main" id="{47DDDC9F-B8BB-4042-80DD-1EDB3648C762}"/>
            </a:ext>
          </a:extLst>
        </xdr:cNvPr>
        <xdr:cNvSpPr>
          <a:spLocks noChangeArrowheads="1"/>
        </xdr:cNvSpPr>
      </xdr:nvSpPr>
      <xdr:spPr bwMode="auto">
        <a:xfrm>
          <a:off x="13303250" y="991171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15</xdr:col>
      <xdr:colOff>0</xdr:colOff>
      <xdr:row>199</xdr:row>
      <xdr:rowOff>57150</xdr:rowOff>
    </xdr:from>
    <xdr:to>
      <xdr:col>16</xdr:col>
      <xdr:colOff>0</xdr:colOff>
      <xdr:row>200</xdr:row>
      <xdr:rowOff>190500</xdr:rowOff>
    </xdr:to>
    <xdr:sp macro="" textlink="">
      <xdr:nvSpPr>
        <xdr:cNvPr id="608" name="AutoShape 46">
          <a:extLst>
            <a:ext uri="{FF2B5EF4-FFF2-40B4-BE49-F238E27FC236}">
              <a16:creationId xmlns:a16="http://schemas.microsoft.com/office/drawing/2014/main" id="{152F10C1-1B8B-46FE-9044-CF3C1DAAD915}"/>
            </a:ext>
          </a:extLst>
        </xdr:cNvPr>
        <xdr:cNvSpPr>
          <a:spLocks noChangeArrowheads="1"/>
        </xdr:cNvSpPr>
      </xdr:nvSpPr>
      <xdr:spPr bwMode="auto">
        <a:xfrm>
          <a:off x="15316200" y="991171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199</xdr:row>
      <xdr:rowOff>57150</xdr:rowOff>
    </xdr:from>
    <xdr:to>
      <xdr:col>18</xdr:col>
      <xdr:colOff>0</xdr:colOff>
      <xdr:row>200</xdr:row>
      <xdr:rowOff>190500</xdr:rowOff>
    </xdr:to>
    <xdr:sp macro="" textlink="">
      <xdr:nvSpPr>
        <xdr:cNvPr id="609" name="AutoShape 46">
          <a:extLst>
            <a:ext uri="{FF2B5EF4-FFF2-40B4-BE49-F238E27FC236}">
              <a16:creationId xmlns:a16="http://schemas.microsoft.com/office/drawing/2014/main" id="{E2FFE739-3510-4914-91F0-AFE2C6340086}"/>
            </a:ext>
          </a:extLst>
        </xdr:cNvPr>
        <xdr:cNvSpPr>
          <a:spLocks noChangeArrowheads="1"/>
        </xdr:cNvSpPr>
      </xdr:nvSpPr>
      <xdr:spPr bwMode="auto">
        <a:xfrm>
          <a:off x="17729200" y="991171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199</xdr:row>
      <xdr:rowOff>57150</xdr:rowOff>
    </xdr:from>
    <xdr:to>
      <xdr:col>20</xdr:col>
      <xdr:colOff>0</xdr:colOff>
      <xdr:row>200</xdr:row>
      <xdr:rowOff>190500</xdr:rowOff>
    </xdr:to>
    <xdr:sp macro="" textlink="">
      <xdr:nvSpPr>
        <xdr:cNvPr id="610" name="AutoShape 46">
          <a:extLst>
            <a:ext uri="{FF2B5EF4-FFF2-40B4-BE49-F238E27FC236}">
              <a16:creationId xmlns:a16="http://schemas.microsoft.com/office/drawing/2014/main" id="{B7C947D9-4AF7-4FB9-8787-6084139E6E92}"/>
            </a:ext>
          </a:extLst>
        </xdr:cNvPr>
        <xdr:cNvSpPr>
          <a:spLocks noChangeArrowheads="1"/>
        </xdr:cNvSpPr>
      </xdr:nvSpPr>
      <xdr:spPr bwMode="auto">
        <a:xfrm>
          <a:off x="19958050" y="991171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199</xdr:row>
      <xdr:rowOff>57150</xdr:rowOff>
    </xdr:from>
    <xdr:to>
      <xdr:col>22</xdr:col>
      <xdr:colOff>0</xdr:colOff>
      <xdr:row>200</xdr:row>
      <xdr:rowOff>190500</xdr:rowOff>
    </xdr:to>
    <xdr:sp macro="" textlink="">
      <xdr:nvSpPr>
        <xdr:cNvPr id="611" name="AutoShape 46">
          <a:extLst>
            <a:ext uri="{FF2B5EF4-FFF2-40B4-BE49-F238E27FC236}">
              <a16:creationId xmlns:a16="http://schemas.microsoft.com/office/drawing/2014/main" id="{F7C709B7-4B71-46F4-8F72-1EFFC1AD2945}"/>
            </a:ext>
          </a:extLst>
        </xdr:cNvPr>
        <xdr:cNvSpPr>
          <a:spLocks noChangeArrowheads="1"/>
        </xdr:cNvSpPr>
      </xdr:nvSpPr>
      <xdr:spPr bwMode="auto">
        <a:xfrm>
          <a:off x="22542500" y="991171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199</xdr:row>
      <xdr:rowOff>57150</xdr:rowOff>
    </xdr:from>
    <xdr:to>
      <xdr:col>24</xdr:col>
      <xdr:colOff>0</xdr:colOff>
      <xdr:row>200</xdr:row>
      <xdr:rowOff>190500</xdr:rowOff>
    </xdr:to>
    <xdr:sp macro="" textlink="">
      <xdr:nvSpPr>
        <xdr:cNvPr id="612" name="AutoShape 46">
          <a:extLst>
            <a:ext uri="{FF2B5EF4-FFF2-40B4-BE49-F238E27FC236}">
              <a16:creationId xmlns:a16="http://schemas.microsoft.com/office/drawing/2014/main" id="{ED090B29-5A5B-402A-B442-FFF07B42794D}"/>
            </a:ext>
          </a:extLst>
        </xdr:cNvPr>
        <xdr:cNvSpPr>
          <a:spLocks noChangeArrowheads="1"/>
        </xdr:cNvSpPr>
      </xdr:nvSpPr>
      <xdr:spPr bwMode="auto">
        <a:xfrm>
          <a:off x="25488900" y="991171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199</xdr:row>
      <xdr:rowOff>57150</xdr:rowOff>
    </xdr:from>
    <xdr:to>
      <xdr:col>26</xdr:col>
      <xdr:colOff>0</xdr:colOff>
      <xdr:row>200</xdr:row>
      <xdr:rowOff>190500</xdr:rowOff>
    </xdr:to>
    <xdr:sp macro="" textlink="">
      <xdr:nvSpPr>
        <xdr:cNvPr id="613" name="AutoShape 46">
          <a:extLst>
            <a:ext uri="{FF2B5EF4-FFF2-40B4-BE49-F238E27FC236}">
              <a16:creationId xmlns:a16="http://schemas.microsoft.com/office/drawing/2014/main" id="{F1F3F572-A6B4-4149-95E9-4CCBDDCF79A2}"/>
            </a:ext>
          </a:extLst>
        </xdr:cNvPr>
        <xdr:cNvSpPr>
          <a:spLocks noChangeArrowheads="1"/>
        </xdr:cNvSpPr>
      </xdr:nvSpPr>
      <xdr:spPr bwMode="auto">
        <a:xfrm>
          <a:off x="27628850" y="991171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199</xdr:row>
      <xdr:rowOff>57150</xdr:rowOff>
    </xdr:from>
    <xdr:to>
      <xdr:col>28</xdr:col>
      <xdr:colOff>0</xdr:colOff>
      <xdr:row>200</xdr:row>
      <xdr:rowOff>190500</xdr:rowOff>
    </xdr:to>
    <xdr:sp macro="" textlink="">
      <xdr:nvSpPr>
        <xdr:cNvPr id="614" name="AutoShape 46">
          <a:extLst>
            <a:ext uri="{FF2B5EF4-FFF2-40B4-BE49-F238E27FC236}">
              <a16:creationId xmlns:a16="http://schemas.microsoft.com/office/drawing/2014/main" id="{468D0681-CBBE-4662-9A7B-114FD8F1DF8D}"/>
            </a:ext>
          </a:extLst>
        </xdr:cNvPr>
        <xdr:cNvSpPr>
          <a:spLocks noChangeArrowheads="1"/>
        </xdr:cNvSpPr>
      </xdr:nvSpPr>
      <xdr:spPr bwMode="auto">
        <a:xfrm>
          <a:off x="29641800" y="991171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199</xdr:row>
      <xdr:rowOff>57150</xdr:rowOff>
    </xdr:from>
    <xdr:to>
      <xdr:col>18</xdr:col>
      <xdr:colOff>0</xdr:colOff>
      <xdr:row>200</xdr:row>
      <xdr:rowOff>190500</xdr:rowOff>
    </xdr:to>
    <xdr:sp macro="" textlink="">
      <xdr:nvSpPr>
        <xdr:cNvPr id="615" name="AutoShape 46">
          <a:extLst>
            <a:ext uri="{FF2B5EF4-FFF2-40B4-BE49-F238E27FC236}">
              <a16:creationId xmlns:a16="http://schemas.microsoft.com/office/drawing/2014/main" id="{89A73F37-25E4-45F5-8D41-7DAD391F560C}"/>
            </a:ext>
          </a:extLst>
        </xdr:cNvPr>
        <xdr:cNvSpPr>
          <a:spLocks noChangeArrowheads="1"/>
        </xdr:cNvSpPr>
      </xdr:nvSpPr>
      <xdr:spPr bwMode="auto">
        <a:xfrm>
          <a:off x="17729200" y="991171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199</xdr:row>
      <xdr:rowOff>57150</xdr:rowOff>
    </xdr:from>
    <xdr:to>
      <xdr:col>20</xdr:col>
      <xdr:colOff>0</xdr:colOff>
      <xdr:row>200</xdr:row>
      <xdr:rowOff>190500</xdr:rowOff>
    </xdr:to>
    <xdr:sp macro="" textlink="">
      <xdr:nvSpPr>
        <xdr:cNvPr id="616" name="AutoShape 46">
          <a:extLst>
            <a:ext uri="{FF2B5EF4-FFF2-40B4-BE49-F238E27FC236}">
              <a16:creationId xmlns:a16="http://schemas.microsoft.com/office/drawing/2014/main" id="{BC21C6C5-B9C5-4C9E-A472-50871839A6BB}"/>
            </a:ext>
          </a:extLst>
        </xdr:cNvPr>
        <xdr:cNvSpPr>
          <a:spLocks noChangeArrowheads="1"/>
        </xdr:cNvSpPr>
      </xdr:nvSpPr>
      <xdr:spPr bwMode="auto">
        <a:xfrm>
          <a:off x="19958050" y="991171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199</xdr:row>
      <xdr:rowOff>57150</xdr:rowOff>
    </xdr:from>
    <xdr:to>
      <xdr:col>22</xdr:col>
      <xdr:colOff>0</xdr:colOff>
      <xdr:row>200</xdr:row>
      <xdr:rowOff>190500</xdr:rowOff>
    </xdr:to>
    <xdr:sp macro="" textlink="">
      <xdr:nvSpPr>
        <xdr:cNvPr id="617" name="AutoShape 46">
          <a:extLst>
            <a:ext uri="{FF2B5EF4-FFF2-40B4-BE49-F238E27FC236}">
              <a16:creationId xmlns:a16="http://schemas.microsoft.com/office/drawing/2014/main" id="{F6D951AB-20EE-4D4C-9D05-8EB54E68D652}"/>
            </a:ext>
          </a:extLst>
        </xdr:cNvPr>
        <xdr:cNvSpPr>
          <a:spLocks noChangeArrowheads="1"/>
        </xdr:cNvSpPr>
      </xdr:nvSpPr>
      <xdr:spPr bwMode="auto">
        <a:xfrm>
          <a:off x="22542500" y="991171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199</xdr:row>
      <xdr:rowOff>57150</xdr:rowOff>
    </xdr:from>
    <xdr:to>
      <xdr:col>24</xdr:col>
      <xdr:colOff>0</xdr:colOff>
      <xdr:row>200</xdr:row>
      <xdr:rowOff>190500</xdr:rowOff>
    </xdr:to>
    <xdr:sp macro="" textlink="">
      <xdr:nvSpPr>
        <xdr:cNvPr id="618" name="AutoShape 46">
          <a:extLst>
            <a:ext uri="{FF2B5EF4-FFF2-40B4-BE49-F238E27FC236}">
              <a16:creationId xmlns:a16="http://schemas.microsoft.com/office/drawing/2014/main" id="{EDF68931-4AC3-4BB5-BE84-939253530B86}"/>
            </a:ext>
          </a:extLst>
        </xdr:cNvPr>
        <xdr:cNvSpPr>
          <a:spLocks noChangeArrowheads="1"/>
        </xdr:cNvSpPr>
      </xdr:nvSpPr>
      <xdr:spPr bwMode="auto">
        <a:xfrm>
          <a:off x="25488900" y="991171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199</xdr:row>
      <xdr:rowOff>57150</xdr:rowOff>
    </xdr:from>
    <xdr:to>
      <xdr:col>26</xdr:col>
      <xdr:colOff>0</xdr:colOff>
      <xdr:row>200</xdr:row>
      <xdr:rowOff>190500</xdr:rowOff>
    </xdr:to>
    <xdr:sp macro="" textlink="">
      <xdr:nvSpPr>
        <xdr:cNvPr id="619" name="AutoShape 46">
          <a:extLst>
            <a:ext uri="{FF2B5EF4-FFF2-40B4-BE49-F238E27FC236}">
              <a16:creationId xmlns:a16="http://schemas.microsoft.com/office/drawing/2014/main" id="{0EBAB2B4-FAC5-410F-9462-6B08BF20E3A0}"/>
            </a:ext>
          </a:extLst>
        </xdr:cNvPr>
        <xdr:cNvSpPr>
          <a:spLocks noChangeArrowheads="1"/>
        </xdr:cNvSpPr>
      </xdr:nvSpPr>
      <xdr:spPr bwMode="auto">
        <a:xfrm>
          <a:off x="27628850" y="991171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199</xdr:row>
      <xdr:rowOff>57150</xdr:rowOff>
    </xdr:from>
    <xdr:to>
      <xdr:col>28</xdr:col>
      <xdr:colOff>0</xdr:colOff>
      <xdr:row>200</xdr:row>
      <xdr:rowOff>190500</xdr:rowOff>
    </xdr:to>
    <xdr:sp macro="" textlink="">
      <xdr:nvSpPr>
        <xdr:cNvPr id="620" name="AutoShape 46">
          <a:extLst>
            <a:ext uri="{FF2B5EF4-FFF2-40B4-BE49-F238E27FC236}">
              <a16:creationId xmlns:a16="http://schemas.microsoft.com/office/drawing/2014/main" id="{F519CA43-1C1E-469E-8744-9F4A238633C9}"/>
            </a:ext>
          </a:extLst>
        </xdr:cNvPr>
        <xdr:cNvSpPr>
          <a:spLocks noChangeArrowheads="1"/>
        </xdr:cNvSpPr>
      </xdr:nvSpPr>
      <xdr:spPr bwMode="auto">
        <a:xfrm>
          <a:off x="29641800" y="991171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199</xdr:row>
      <xdr:rowOff>57150</xdr:rowOff>
    </xdr:from>
    <xdr:to>
      <xdr:col>16</xdr:col>
      <xdr:colOff>0</xdr:colOff>
      <xdr:row>200</xdr:row>
      <xdr:rowOff>190500</xdr:rowOff>
    </xdr:to>
    <xdr:sp macro="" textlink="">
      <xdr:nvSpPr>
        <xdr:cNvPr id="621" name="AutoShape 46">
          <a:extLst>
            <a:ext uri="{FF2B5EF4-FFF2-40B4-BE49-F238E27FC236}">
              <a16:creationId xmlns:a16="http://schemas.microsoft.com/office/drawing/2014/main" id="{039E5152-4E39-4360-AC5F-3C3F13D7A80E}"/>
            </a:ext>
          </a:extLst>
        </xdr:cNvPr>
        <xdr:cNvSpPr>
          <a:spLocks noChangeArrowheads="1"/>
        </xdr:cNvSpPr>
      </xdr:nvSpPr>
      <xdr:spPr bwMode="auto">
        <a:xfrm>
          <a:off x="15316200" y="991171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17</xdr:col>
      <xdr:colOff>0</xdr:colOff>
      <xdr:row>199</xdr:row>
      <xdr:rowOff>57150</xdr:rowOff>
    </xdr:from>
    <xdr:to>
      <xdr:col>18</xdr:col>
      <xdr:colOff>0</xdr:colOff>
      <xdr:row>200</xdr:row>
      <xdr:rowOff>190500</xdr:rowOff>
    </xdr:to>
    <xdr:sp macro="" textlink="">
      <xdr:nvSpPr>
        <xdr:cNvPr id="622" name="AutoShape 46">
          <a:extLst>
            <a:ext uri="{FF2B5EF4-FFF2-40B4-BE49-F238E27FC236}">
              <a16:creationId xmlns:a16="http://schemas.microsoft.com/office/drawing/2014/main" id="{13111C20-3CC9-4B9D-B5E1-2B13D6150894}"/>
            </a:ext>
          </a:extLst>
        </xdr:cNvPr>
        <xdr:cNvSpPr>
          <a:spLocks noChangeArrowheads="1"/>
        </xdr:cNvSpPr>
      </xdr:nvSpPr>
      <xdr:spPr bwMode="auto">
        <a:xfrm>
          <a:off x="17729200" y="991171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19</xdr:col>
      <xdr:colOff>0</xdr:colOff>
      <xdr:row>199</xdr:row>
      <xdr:rowOff>57150</xdr:rowOff>
    </xdr:from>
    <xdr:to>
      <xdr:col>20</xdr:col>
      <xdr:colOff>0</xdr:colOff>
      <xdr:row>200</xdr:row>
      <xdr:rowOff>190500</xdr:rowOff>
    </xdr:to>
    <xdr:sp macro="" textlink="">
      <xdr:nvSpPr>
        <xdr:cNvPr id="623" name="AutoShape 46">
          <a:extLst>
            <a:ext uri="{FF2B5EF4-FFF2-40B4-BE49-F238E27FC236}">
              <a16:creationId xmlns:a16="http://schemas.microsoft.com/office/drawing/2014/main" id="{E7F1FA79-A2BE-4D82-A696-8E6D45475738}"/>
            </a:ext>
          </a:extLst>
        </xdr:cNvPr>
        <xdr:cNvSpPr>
          <a:spLocks noChangeArrowheads="1"/>
        </xdr:cNvSpPr>
      </xdr:nvSpPr>
      <xdr:spPr bwMode="auto">
        <a:xfrm>
          <a:off x="19958050" y="991171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21</xdr:col>
      <xdr:colOff>0</xdr:colOff>
      <xdr:row>199</xdr:row>
      <xdr:rowOff>57150</xdr:rowOff>
    </xdr:from>
    <xdr:to>
      <xdr:col>22</xdr:col>
      <xdr:colOff>0</xdr:colOff>
      <xdr:row>200</xdr:row>
      <xdr:rowOff>190500</xdr:rowOff>
    </xdr:to>
    <xdr:sp macro="" textlink="">
      <xdr:nvSpPr>
        <xdr:cNvPr id="624" name="AutoShape 46">
          <a:extLst>
            <a:ext uri="{FF2B5EF4-FFF2-40B4-BE49-F238E27FC236}">
              <a16:creationId xmlns:a16="http://schemas.microsoft.com/office/drawing/2014/main" id="{EB7ECA6A-A0F8-430E-BD13-278AC95AD18B}"/>
            </a:ext>
          </a:extLst>
        </xdr:cNvPr>
        <xdr:cNvSpPr>
          <a:spLocks noChangeArrowheads="1"/>
        </xdr:cNvSpPr>
      </xdr:nvSpPr>
      <xdr:spPr bwMode="auto">
        <a:xfrm>
          <a:off x="22542500" y="99117150"/>
          <a:ext cx="1612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23</xdr:col>
      <xdr:colOff>0</xdr:colOff>
      <xdr:row>199</xdr:row>
      <xdr:rowOff>57150</xdr:rowOff>
    </xdr:from>
    <xdr:to>
      <xdr:col>24</xdr:col>
      <xdr:colOff>0</xdr:colOff>
      <xdr:row>200</xdr:row>
      <xdr:rowOff>190500</xdr:rowOff>
    </xdr:to>
    <xdr:sp macro="" textlink="">
      <xdr:nvSpPr>
        <xdr:cNvPr id="625" name="AutoShape 46">
          <a:extLst>
            <a:ext uri="{FF2B5EF4-FFF2-40B4-BE49-F238E27FC236}">
              <a16:creationId xmlns:a16="http://schemas.microsoft.com/office/drawing/2014/main" id="{0E8549B4-E43A-4431-A916-9BCA39494AF9}"/>
            </a:ext>
          </a:extLst>
        </xdr:cNvPr>
        <xdr:cNvSpPr>
          <a:spLocks noChangeArrowheads="1"/>
        </xdr:cNvSpPr>
      </xdr:nvSpPr>
      <xdr:spPr bwMode="auto">
        <a:xfrm>
          <a:off x="25488900" y="991171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199</xdr:row>
      <xdr:rowOff>57150</xdr:rowOff>
    </xdr:from>
    <xdr:to>
      <xdr:col>26</xdr:col>
      <xdr:colOff>0</xdr:colOff>
      <xdr:row>200</xdr:row>
      <xdr:rowOff>190500</xdr:rowOff>
    </xdr:to>
    <xdr:sp macro="" textlink="">
      <xdr:nvSpPr>
        <xdr:cNvPr id="626" name="AutoShape 46">
          <a:extLst>
            <a:ext uri="{FF2B5EF4-FFF2-40B4-BE49-F238E27FC236}">
              <a16:creationId xmlns:a16="http://schemas.microsoft.com/office/drawing/2014/main" id="{020ACA05-9E33-4B79-8468-BA0426A10EF9}"/>
            </a:ext>
          </a:extLst>
        </xdr:cNvPr>
        <xdr:cNvSpPr>
          <a:spLocks noChangeArrowheads="1"/>
        </xdr:cNvSpPr>
      </xdr:nvSpPr>
      <xdr:spPr bwMode="auto">
        <a:xfrm>
          <a:off x="27628850" y="991171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27</xdr:col>
      <xdr:colOff>0</xdr:colOff>
      <xdr:row>199</xdr:row>
      <xdr:rowOff>57150</xdr:rowOff>
    </xdr:from>
    <xdr:to>
      <xdr:col>28</xdr:col>
      <xdr:colOff>0</xdr:colOff>
      <xdr:row>200</xdr:row>
      <xdr:rowOff>190500</xdr:rowOff>
    </xdr:to>
    <xdr:sp macro="" textlink="">
      <xdr:nvSpPr>
        <xdr:cNvPr id="627" name="AutoShape 46">
          <a:extLst>
            <a:ext uri="{FF2B5EF4-FFF2-40B4-BE49-F238E27FC236}">
              <a16:creationId xmlns:a16="http://schemas.microsoft.com/office/drawing/2014/main" id="{C3700A4C-F606-409E-9618-13A2B6AE8EC1}"/>
            </a:ext>
          </a:extLst>
        </xdr:cNvPr>
        <xdr:cNvSpPr>
          <a:spLocks noChangeArrowheads="1"/>
        </xdr:cNvSpPr>
      </xdr:nvSpPr>
      <xdr:spPr bwMode="auto">
        <a:xfrm>
          <a:off x="29641800" y="991171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xdr:col>
      <xdr:colOff>0</xdr:colOff>
      <xdr:row>207</xdr:row>
      <xdr:rowOff>57150</xdr:rowOff>
    </xdr:from>
    <xdr:to>
      <xdr:col>2</xdr:col>
      <xdr:colOff>0</xdr:colOff>
      <xdr:row>208</xdr:row>
      <xdr:rowOff>190500</xdr:rowOff>
    </xdr:to>
    <xdr:sp macro="" textlink="">
      <xdr:nvSpPr>
        <xdr:cNvPr id="628" name="AutoShape 46">
          <a:extLst>
            <a:ext uri="{FF2B5EF4-FFF2-40B4-BE49-F238E27FC236}">
              <a16:creationId xmlns:a16="http://schemas.microsoft.com/office/drawing/2014/main" id="{D8E1D995-36EF-41F5-A7E3-BB9BAEBF9376}"/>
            </a:ext>
          </a:extLst>
        </xdr:cNvPr>
        <xdr:cNvSpPr>
          <a:spLocks noChangeArrowheads="1"/>
        </xdr:cNvSpPr>
      </xdr:nvSpPr>
      <xdr:spPr bwMode="auto">
        <a:xfrm>
          <a:off x="781050" y="10292080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3</xdr:col>
      <xdr:colOff>0</xdr:colOff>
      <xdr:row>207</xdr:row>
      <xdr:rowOff>57150</xdr:rowOff>
    </xdr:from>
    <xdr:to>
      <xdr:col>4</xdr:col>
      <xdr:colOff>0</xdr:colOff>
      <xdr:row>208</xdr:row>
      <xdr:rowOff>190500</xdr:rowOff>
    </xdr:to>
    <xdr:sp macro="" textlink="">
      <xdr:nvSpPr>
        <xdr:cNvPr id="629" name="AutoShape 46">
          <a:extLst>
            <a:ext uri="{FF2B5EF4-FFF2-40B4-BE49-F238E27FC236}">
              <a16:creationId xmlns:a16="http://schemas.microsoft.com/office/drawing/2014/main" id="{B6B47010-1A3A-46A9-A470-1C6536763599}"/>
            </a:ext>
          </a:extLst>
        </xdr:cNvPr>
        <xdr:cNvSpPr>
          <a:spLocks noChangeArrowheads="1"/>
        </xdr:cNvSpPr>
      </xdr:nvSpPr>
      <xdr:spPr bwMode="auto">
        <a:xfrm>
          <a:off x="2794000" y="102920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5</xdr:col>
      <xdr:colOff>0</xdr:colOff>
      <xdr:row>207</xdr:row>
      <xdr:rowOff>57150</xdr:rowOff>
    </xdr:from>
    <xdr:to>
      <xdr:col>6</xdr:col>
      <xdr:colOff>0</xdr:colOff>
      <xdr:row>208</xdr:row>
      <xdr:rowOff>190500</xdr:rowOff>
    </xdr:to>
    <xdr:sp macro="" textlink="">
      <xdr:nvSpPr>
        <xdr:cNvPr id="630" name="AutoShape 46">
          <a:extLst>
            <a:ext uri="{FF2B5EF4-FFF2-40B4-BE49-F238E27FC236}">
              <a16:creationId xmlns:a16="http://schemas.microsoft.com/office/drawing/2014/main" id="{2D92A79C-C41C-42C0-806B-518CE2EE5053}"/>
            </a:ext>
          </a:extLst>
        </xdr:cNvPr>
        <xdr:cNvSpPr>
          <a:spLocks noChangeArrowheads="1"/>
        </xdr:cNvSpPr>
      </xdr:nvSpPr>
      <xdr:spPr bwMode="auto">
        <a:xfrm>
          <a:off x="4933950" y="102920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7</xdr:col>
      <xdr:colOff>0</xdr:colOff>
      <xdr:row>207</xdr:row>
      <xdr:rowOff>57150</xdr:rowOff>
    </xdr:from>
    <xdr:to>
      <xdr:col>8</xdr:col>
      <xdr:colOff>0</xdr:colOff>
      <xdr:row>208</xdr:row>
      <xdr:rowOff>190500</xdr:rowOff>
    </xdr:to>
    <xdr:sp macro="" textlink="">
      <xdr:nvSpPr>
        <xdr:cNvPr id="631" name="AutoShape 46">
          <a:extLst>
            <a:ext uri="{FF2B5EF4-FFF2-40B4-BE49-F238E27FC236}">
              <a16:creationId xmlns:a16="http://schemas.microsoft.com/office/drawing/2014/main" id="{648FFC53-6096-426E-8881-826358352652}"/>
            </a:ext>
          </a:extLst>
        </xdr:cNvPr>
        <xdr:cNvSpPr>
          <a:spLocks noChangeArrowheads="1"/>
        </xdr:cNvSpPr>
      </xdr:nvSpPr>
      <xdr:spPr bwMode="auto">
        <a:xfrm>
          <a:off x="6946900" y="10292080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9</xdr:col>
      <xdr:colOff>0</xdr:colOff>
      <xdr:row>207</xdr:row>
      <xdr:rowOff>57150</xdr:rowOff>
    </xdr:from>
    <xdr:to>
      <xdr:col>10</xdr:col>
      <xdr:colOff>0</xdr:colOff>
      <xdr:row>208</xdr:row>
      <xdr:rowOff>190500</xdr:rowOff>
    </xdr:to>
    <xdr:sp macro="" textlink="">
      <xdr:nvSpPr>
        <xdr:cNvPr id="632" name="AutoShape 46">
          <a:extLst>
            <a:ext uri="{FF2B5EF4-FFF2-40B4-BE49-F238E27FC236}">
              <a16:creationId xmlns:a16="http://schemas.microsoft.com/office/drawing/2014/main" id="{52F9A8E2-ECBF-4867-B00C-4F0C6780D788}"/>
            </a:ext>
          </a:extLst>
        </xdr:cNvPr>
        <xdr:cNvSpPr>
          <a:spLocks noChangeArrowheads="1"/>
        </xdr:cNvSpPr>
      </xdr:nvSpPr>
      <xdr:spPr bwMode="auto">
        <a:xfrm>
          <a:off x="9277350" y="102920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11</xdr:col>
      <xdr:colOff>0</xdr:colOff>
      <xdr:row>207</xdr:row>
      <xdr:rowOff>57150</xdr:rowOff>
    </xdr:from>
    <xdr:to>
      <xdr:col>12</xdr:col>
      <xdr:colOff>0</xdr:colOff>
      <xdr:row>208</xdr:row>
      <xdr:rowOff>190500</xdr:rowOff>
    </xdr:to>
    <xdr:sp macro="" textlink="">
      <xdr:nvSpPr>
        <xdr:cNvPr id="633" name="AutoShape 46">
          <a:extLst>
            <a:ext uri="{FF2B5EF4-FFF2-40B4-BE49-F238E27FC236}">
              <a16:creationId xmlns:a16="http://schemas.microsoft.com/office/drawing/2014/main" id="{23E59FE4-79F5-42D4-9DC3-446A8B149FF9}"/>
            </a:ext>
          </a:extLst>
        </xdr:cNvPr>
        <xdr:cNvSpPr>
          <a:spLocks noChangeArrowheads="1"/>
        </xdr:cNvSpPr>
      </xdr:nvSpPr>
      <xdr:spPr bwMode="auto">
        <a:xfrm>
          <a:off x="11290300" y="102920800"/>
          <a:ext cx="1231900" cy="558800"/>
        </a:xfrm>
        <a:prstGeom prst="triangle">
          <a:avLst>
            <a:gd name="adj" fmla="val 50000"/>
          </a:avLst>
        </a:prstGeom>
        <a:solidFill>
          <a:srgbClr val="FFFF00"/>
        </a:solidFill>
        <a:ln w="9525">
          <a:solidFill>
            <a:srgbClr val="000000"/>
          </a:solidFill>
          <a:miter lim="800000"/>
          <a:headEnd/>
          <a:tailEnd/>
        </a:ln>
      </xdr:spPr>
    </xdr:sp>
    <xdr:clientData/>
  </xdr:twoCellAnchor>
  <xdr:twoCellAnchor>
    <xdr:from>
      <xdr:col>13</xdr:col>
      <xdr:colOff>0</xdr:colOff>
      <xdr:row>207</xdr:row>
      <xdr:rowOff>57150</xdr:rowOff>
    </xdr:from>
    <xdr:to>
      <xdr:col>14</xdr:col>
      <xdr:colOff>0</xdr:colOff>
      <xdr:row>208</xdr:row>
      <xdr:rowOff>190500</xdr:rowOff>
    </xdr:to>
    <xdr:sp macro="" textlink="">
      <xdr:nvSpPr>
        <xdr:cNvPr id="634" name="AutoShape 46">
          <a:extLst>
            <a:ext uri="{FF2B5EF4-FFF2-40B4-BE49-F238E27FC236}">
              <a16:creationId xmlns:a16="http://schemas.microsoft.com/office/drawing/2014/main" id="{9A171656-99F2-46A1-8B84-EE30C50B5CC3}"/>
            </a:ext>
          </a:extLst>
        </xdr:cNvPr>
        <xdr:cNvSpPr>
          <a:spLocks noChangeArrowheads="1"/>
        </xdr:cNvSpPr>
      </xdr:nvSpPr>
      <xdr:spPr bwMode="auto">
        <a:xfrm>
          <a:off x="13303250" y="102920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207</xdr:row>
      <xdr:rowOff>57150</xdr:rowOff>
    </xdr:from>
    <xdr:to>
      <xdr:col>16</xdr:col>
      <xdr:colOff>0</xdr:colOff>
      <xdr:row>208</xdr:row>
      <xdr:rowOff>190500</xdr:rowOff>
    </xdr:to>
    <xdr:sp macro="" textlink="">
      <xdr:nvSpPr>
        <xdr:cNvPr id="635" name="AutoShape 46">
          <a:extLst>
            <a:ext uri="{FF2B5EF4-FFF2-40B4-BE49-F238E27FC236}">
              <a16:creationId xmlns:a16="http://schemas.microsoft.com/office/drawing/2014/main" id="{94842D61-73A9-4534-AB9A-7C9C4F5FC097}"/>
            </a:ext>
          </a:extLst>
        </xdr:cNvPr>
        <xdr:cNvSpPr>
          <a:spLocks noChangeArrowheads="1"/>
        </xdr:cNvSpPr>
      </xdr:nvSpPr>
      <xdr:spPr bwMode="auto">
        <a:xfrm>
          <a:off x="15316200" y="102920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207</xdr:row>
      <xdr:rowOff>57150</xdr:rowOff>
    </xdr:from>
    <xdr:to>
      <xdr:col>18</xdr:col>
      <xdr:colOff>0</xdr:colOff>
      <xdr:row>208</xdr:row>
      <xdr:rowOff>190500</xdr:rowOff>
    </xdr:to>
    <xdr:sp macro="" textlink="">
      <xdr:nvSpPr>
        <xdr:cNvPr id="636" name="AutoShape 46">
          <a:extLst>
            <a:ext uri="{FF2B5EF4-FFF2-40B4-BE49-F238E27FC236}">
              <a16:creationId xmlns:a16="http://schemas.microsoft.com/office/drawing/2014/main" id="{35167563-A7E8-4D89-A18A-736BD198474C}"/>
            </a:ext>
          </a:extLst>
        </xdr:cNvPr>
        <xdr:cNvSpPr>
          <a:spLocks noChangeArrowheads="1"/>
        </xdr:cNvSpPr>
      </xdr:nvSpPr>
      <xdr:spPr bwMode="auto">
        <a:xfrm>
          <a:off x="17729200" y="102920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207</xdr:row>
      <xdr:rowOff>57150</xdr:rowOff>
    </xdr:from>
    <xdr:to>
      <xdr:col>20</xdr:col>
      <xdr:colOff>0</xdr:colOff>
      <xdr:row>208</xdr:row>
      <xdr:rowOff>190500</xdr:rowOff>
    </xdr:to>
    <xdr:sp macro="" textlink="">
      <xdr:nvSpPr>
        <xdr:cNvPr id="637" name="AutoShape 46">
          <a:extLst>
            <a:ext uri="{FF2B5EF4-FFF2-40B4-BE49-F238E27FC236}">
              <a16:creationId xmlns:a16="http://schemas.microsoft.com/office/drawing/2014/main" id="{640C40E2-195A-4559-A9CB-ED5C50F7EEA5}"/>
            </a:ext>
          </a:extLst>
        </xdr:cNvPr>
        <xdr:cNvSpPr>
          <a:spLocks noChangeArrowheads="1"/>
        </xdr:cNvSpPr>
      </xdr:nvSpPr>
      <xdr:spPr bwMode="auto">
        <a:xfrm>
          <a:off x="19958050" y="102920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207</xdr:row>
      <xdr:rowOff>57150</xdr:rowOff>
    </xdr:from>
    <xdr:to>
      <xdr:col>22</xdr:col>
      <xdr:colOff>0</xdr:colOff>
      <xdr:row>208</xdr:row>
      <xdr:rowOff>190500</xdr:rowOff>
    </xdr:to>
    <xdr:sp macro="" textlink="">
      <xdr:nvSpPr>
        <xdr:cNvPr id="638" name="AutoShape 46">
          <a:extLst>
            <a:ext uri="{FF2B5EF4-FFF2-40B4-BE49-F238E27FC236}">
              <a16:creationId xmlns:a16="http://schemas.microsoft.com/office/drawing/2014/main" id="{F17F6E88-480E-4CB7-8AAB-0F1CCF2A8364}"/>
            </a:ext>
          </a:extLst>
        </xdr:cNvPr>
        <xdr:cNvSpPr>
          <a:spLocks noChangeArrowheads="1"/>
        </xdr:cNvSpPr>
      </xdr:nvSpPr>
      <xdr:spPr bwMode="auto">
        <a:xfrm>
          <a:off x="22542500" y="1029208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207</xdr:row>
      <xdr:rowOff>57150</xdr:rowOff>
    </xdr:from>
    <xdr:to>
      <xdr:col>24</xdr:col>
      <xdr:colOff>0</xdr:colOff>
      <xdr:row>208</xdr:row>
      <xdr:rowOff>190500</xdr:rowOff>
    </xdr:to>
    <xdr:sp macro="" textlink="">
      <xdr:nvSpPr>
        <xdr:cNvPr id="639" name="AutoShape 46">
          <a:extLst>
            <a:ext uri="{FF2B5EF4-FFF2-40B4-BE49-F238E27FC236}">
              <a16:creationId xmlns:a16="http://schemas.microsoft.com/office/drawing/2014/main" id="{1A47D6A2-5D68-4E5F-A365-C661CC41E350}"/>
            </a:ext>
          </a:extLst>
        </xdr:cNvPr>
        <xdr:cNvSpPr>
          <a:spLocks noChangeArrowheads="1"/>
        </xdr:cNvSpPr>
      </xdr:nvSpPr>
      <xdr:spPr bwMode="auto">
        <a:xfrm>
          <a:off x="25488900" y="102920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207</xdr:row>
      <xdr:rowOff>57150</xdr:rowOff>
    </xdr:from>
    <xdr:to>
      <xdr:col>26</xdr:col>
      <xdr:colOff>0</xdr:colOff>
      <xdr:row>208</xdr:row>
      <xdr:rowOff>190500</xdr:rowOff>
    </xdr:to>
    <xdr:sp macro="" textlink="">
      <xdr:nvSpPr>
        <xdr:cNvPr id="640" name="AutoShape 46">
          <a:extLst>
            <a:ext uri="{FF2B5EF4-FFF2-40B4-BE49-F238E27FC236}">
              <a16:creationId xmlns:a16="http://schemas.microsoft.com/office/drawing/2014/main" id="{54A729EF-8555-4F1C-ABAB-66460CAF980F}"/>
            </a:ext>
          </a:extLst>
        </xdr:cNvPr>
        <xdr:cNvSpPr>
          <a:spLocks noChangeArrowheads="1"/>
        </xdr:cNvSpPr>
      </xdr:nvSpPr>
      <xdr:spPr bwMode="auto">
        <a:xfrm>
          <a:off x="27628850" y="102920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207</xdr:row>
      <xdr:rowOff>57150</xdr:rowOff>
    </xdr:from>
    <xdr:to>
      <xdr:col>28</xdr:col>
      <xdr:colOff>0</xdr:colOff>
      <xdr:row>208</xdr:row>
      <xdr:rowOff>190500</xdr:rowOff>
    </xdr:to>
    <xdr:sp macro="" textlink="">
      <xdr:nvSpPr>
        <xdr:cNvPr id="641" name="AutoShape 46">
          <a:extLst>
            <a:ext uri="{FF2B5EF4-FFF2-40B4-BE49-F238E27FC236}">
              <a16:creationId xmlns:a16="http://schemas.microsoft.com/office/drawing/2014/main" id="{E46AEFF3-E97A-40B3-AEB6-51BB33CC0C6D}"/>
            </a:ext>
          </a:extLst>
        </xdr:cNvPr>
        <xdr:cNvSpPr>
          <a:spLocks noChangeArrowheads="1"/>
        </xdr:cNvSpPr>
      </xdr:nvSpPr>
      <xdr:spPr bwMode="auto">
        <a:xfrm>
          <a:off x="29641800" y="102920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207</xdr:row>
      <xdr:rowOff>57150</xdr:rowOff>
    </xdr:from>
    <xdr:to>
      <xdr:col>18</xdr:col>
      <xdr:colOff>0</xdr:colOff>
      <xdr:row>208</xdr:row>
      <xdr:rowOff>190500</xdr:rowOff>
    </xdr:to>
    <xdr:sp macro="" textlink="">
      <xdr:nvSpPr>
        <xdr:cNvPr id="642" name="AutoShape 46">
          <a:extLst>
            <a:ext uri="{FF2B5EF4-FFF2-40B4-BE49-F238E27FC236}">
              <a16:creationId xmlns:a16="http://schemas.microsoft.com/office/drawing/2014/main" id="{BA3E9298-F052-4E7F-8C34-17972AFADEC9}"/>
            </a:ext>
          </a:extLst>
        </xdr:cNvPr>
        <xdr:cNvSpPr>
          <a:spLocks noChangeArrowheads="1"/>
        </xdr:cNvSpPr>
      </xdr:nvSpPr>
      <xdr:spPr bwMode="auto">
        <a:xfrm>
          <a:off x="17729200" y="102920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207</xdr:row>
      <xdr:rowOff>57150</xdr:rowOff>
    </xdr:from>
    <xdr:to>
      <xdr:col>20</xdr:col>
      <xdr:colOff>0</xdr:colOff>
      <xdr:row>208</xdr:row>
      <xdr:rowOff>190500</xdr:rowOff>
    </xdr:to>
    <xdr:sp macro="" textlink="">
      <xdr:nvSpPr>
        <xdr:cNvPr id="643" name="AutoShape 46">
          <a:extLst>
            <a:ext uri="{FF2B5EF4-FFF2-40B4-BE49-F238E27FC236}">
              <a16:creationId xmlns:a16="http://schemas.microsoft.com/office/drawing/2014/main" id="{A7150731-1FBC-4235-A5A0-1558083AF481}"/>
            </a:ext>
          </a:extLst>
        </xdr:cNvPr>
        <xdr:cNvSpPr>
          <a:spLocks noChangeArrowheads="1"/>
        </xdr:cNvSpPr>
      </xdr:nvSpPr>
      <xdr:spPr bwMode="auto">
        <a:xfrm>
          <a:off x="19958050" y="102920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207</xdr:row>
      <xdr:rowOff>57150</xdr:rowOff>
    </xdr:from>
    <xdr:to>
      <xdr:col>22</xdr:col>
      <xdr:colOff>0</xdr:colOff>
      <xdr:row>208</xdr:row>
      <xdr:rowOff>190500</xdr:rowOff>
    </xdr:to>
    <xdr:sp macro="" textlink="">
      <xdr:nvSpPr>
        <xdr:cNvPr id="644" name="AutoShape 46">
          <a:extLst>
            <a:ext uri="{FF2B5EF4-FFF2-40B4-BE49-F238E27FC236}">
              <a16:creationId xmlns:a16="http://schemas.microsoft.com/office/drawing/2014/main" id="{5628FC2D-765C-43A2-A975-DCFCEE6EAC4A}"/>
            </a:ext>
          </a:extLst>
        </xdr:cNvPr>
        <xdr:cNvSpPr>
          <a:spLocks noChangeArrowheads="1"/>
        </xdr:cNvSpPr>
      </xdr:nvSpPr>
      <xdr:spPr bwMode="auto">
        <a:xfrm>
          <a:off x="22542500" y="10292080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207</xdr:row>
      <xdr:rowOff>57150</xdr:rowOff>
    </xdr:from>
    <xdr:to>
      <xdr:col>24</xdr:col>
      <xdr:colOff>0</xdr:colOff>
      <xdr:row>208</xdr:row>
      <xdr:rowOff>190500</xdr:rowOff>
    </xdr:to>
    <xdr:sp macro="" textlink="">
      <xdr:nvSpPr>
        <xdr:cNvPr id="645" name="AutoShape 46">
          <a:extLst>
            <a:ext uri="{FF2B5EF4-FFF2-40B4-BE49-F238E27FC236}">
              <a16:creationId xmlns:a16="http://schemas.microsoft.com/office/drawing/2014/main" id="{1816368F-BC94-4DEA-B96F-20026B2186F9}"/>
            </a:ext>
          </a:extLst>
        </xdr:cNvPr>
        <xdr:cNvSpPr>
          <a:spLocks noChangeArrowheads="1"/>
        </xdr:cNvSpPr>
      </xdr:nvSpPr>
      <xdr:spPr bwMode="auto">
        <a:xfrm>
          <a:off x="25488900" y="102920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207</xdr:row>
      <xdr:rowOff>57150</xdr:rowOff>
    </xdr:from>
    <xdr:to>
      <xdr:col>26</xdr:col>
      <xdr:colOff>0</xdr:colOff>
      <xdr:row>208</xdr:row>
      <xdr:rowOff>190500</xdr:rowOff>
    </xdr:to>
    <xdr:sp macro="" textlink="">
      <xdr:nvSpPr>
        <xdr:cNvPr id="646" name="AutoShape 46">
          <a:extLst>
            <a:ext uri="{FF2B5EF4-FFF2-40B4-BE49-F238E27FC236}">
              <a16:creationId xmlns:a16="http://schemas.microsoft.com/office/drawing/2014/main" id="{5BC275CB-96B7-4F9F-AE9C-F5A80A3E85EC}"/>
            </a:ext>
          </a:extLst>
        </xdr:cNvPr>
        <xdr:cNvSpPr>
          <a:spLocks noChangeArrowheads="1"/>
        </xdr:cNvSpPr>
      </xdr:nvSpPr>
      <xdr:spPr bwMode="auto">
        <a:xfrm>
          <a:off x="27628850" y="102920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207</xdr:row>
      <xdr:rowOff>57150</xdr:rowOff>
    </xdr:from>
    <xdr:to>
      <xdr:col>28</xdr:col>
      <xdr:colOff>0</xdr:colOff>
      <xdr:row>208</xdr:row>
      <xdr:rowOff>190500</xdr:rowOff>
    </xdr:to>
    <xdr:sp macro="" textlink="">
      <xdr:nvSpPr>
        <xdr:cNvPr id="647" name="AutoShape 46">
          <a:extLst>
            <a:ext uri="{FF2B5EF4-FFF2-40B4-BE49-F238E27FC236}">
              <a16:creationId xmlns:a16="http://schemas.microsoft.com/office/drawing/2014/main" id="{38BF4666-FF2E-40A4-AE11-C31D0310D02F}"/>
            </a:ext>
          </a:extLst>
        </xdr:cNvPr>
        <xdr:cNvSpPr>
          <a:spLocks noChangeArrowheads="1"/>
        </xdr:cNvSpPr>
      </xdr:nvSpPr>
      <xdr:spPr bwMode="auto">
        <a:xfrm>
          <a:off x="29641800" y="102920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207</xdr:row>
      <xdr:rowOff>57150</xdr:rowOff>
    </xdr:from>
    <xdr:to>
      <xdr:col>16</xdr:col>
      <xdr:colOff>0</xdr:colOff>
      <xdr:row>208</xdr:row>
      <xdr:rowOff>190500</xdr:rowOff>
    </xdr:to>
    <xdr:sp macro="" textlink="">
      <xdr:nvSpPr>
        <xdr:cNvPr id="648" name="AutoShape 46">
          <a:extLst>
            <a:ext uri="{FF2B5EF4-FFF2-40B4-BE49-F238E27FC236}">
              <a16:creationId xmlns:a16="http://schemas.microsoft.com/office/drawing/2014/main" id="{646ABD38-D461-4727-9DC8-AFD69148A8B5}"/>
            </a:ext>
          </a:extLst>
        </xdr:cNvPr>
        <xdr:cNvSpPr>
          <a:spLocks noChangeArrowheads="1"/>
        </xdr:cNvSpPr>
      </xdr:nvSpPr>
      <xdr:spPr bwMode="auto">
        <a:xfrm>
          <a:off x="15316200" y="1029208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207</xdr:row>
      <xdr:rowOff>57150</xdr:rowOff>
    </xdr:from>
    <xdr:to>
      <xdr:col>18</xdr:col>
      <xdr:colOff>0</xdr:colOff>
      <xdr:row>208</xdr:row>
      <xdr:rowOff>190500</xdr:rowOff>
    </xdr:to>
    <xdr:sp macro="" textlink="">
      <xdr:nvSpPr>
        <xdr:cNvPr id="649" name="AutoShape 46">
          <a:extLst>
            <a:ext uri="{FF2B5EF4-FFF2-40B4-BE49-F238E27FC236}">
              <a16:creationId xmlns:a16="http://schemas.microsoft.com/office/drawing/2014/main" id="{16AE2356-22A4-4F4E-A52F-A02AD3D4BC1C}"/>
            </a:ext>
          </a:extLst>
        </xdr:cNvPr>
        <xdr:cNvSpPr>
          <a:spLocks noChangeArrowheads="1"/>
        </xdr:cNvSpPr>
      </xdr:nvSpPr>
      <xdr:spPr bwMode="auto">
        <a:xfrm>
          <a:off x="17729200" y="102920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207</xdr:row>
      <xdr:rowOff>57150</xdr:rowOff>
    </xdr:from>
    <xdr:to>
      <xdr:col>20</xdr:col>
      <xdr:colOff>0</xdr:colOff>
      <xdr:row>208</xdr:row>
      <xdr:rowOff>190500</xdr:rowOff>
    </xdr:to>
    <xdr:sp macro="" textlink="">
      <xdr:nvSpPr>
        <xdr:cNvPr id="650" name="AutoShape 46">
          <a:extLst>
            <a:ext uri="{FF2B5EF4-FFF2-40B4-BE49-F238E27FC236}">
              <a16:creationId xmlns:a16="http://schemas.microsoft.com/office/drawing/2014/main" id="{1D4DAB3E-DA4E-4A95-B312-C2A4D69CF442}"/>
            </a:ext>
          </a:extLst>
        </xdr:cNvPr>
        <xdr:cNvSpPr>
          <a:spLocks noChangeArrowheads="1"/>
        </xdr:cNvSpPr>
      </xdr:nvSpPr>
      <xdr:spPr bwMode="auto">
        <a:xfrm>
          <a:off x="19958050" y="1029208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207</xdr:row>
      <xdr:rowOff>57150</xdr:rowOff>
    </xdr:from>
    <xdr:to>
      <xdr:col>22</xdr:col>
      <xdr:colOff>0</xdr:colOff>
      <xdr:row>208</xdr:row>
      <xdr:rowOff>190500</xdr:rowOff>
    </xdr:to>
    <xdr:sp macro="" textlink="">
      <xdr:nvSpPr>
        <xdr:cNvPr id="651" name="AutoShape 46">
          <a:extLst>
            <a:ext uri="{FF2B5EF4-FFF2-40B4-BE49-F238E27FC236}">
              <a16:creationId xmlns:a16="http://schemas.microsoft.com/office/drawing/2014/main" id="{E7B2A071-5C47-46D2-9ECA-6B191463417F}"/>
            </a:ext>
          </a:extLst>
        </xdr:cNvPr>
        <xdr:cNvSpPr>
          <a:spLocks noChangeArrowheads="1"/>
        </xdr:cNvSpPr>
      </xdr:nvSpPr>
      <xdr:spPr bwMode="auto">
        <a:xfrm>
          <a:off x="22542500" y="10292080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207</xdr:row>
      <xdr:rowOff>57150</xdr:rowOff>
    </xdr:from>
    <xdr:to>
      <xdr:col>24</xdr:col>
      <xdr:colOff>0</xdr:colOff>
      <xdr:row>208</xdr:row>
      <xdr:rowOff>190500</xdr:rowOff>
    </xdr:to>
    <xdr:sp macro="" textlink="">
      <xdr:nvSpPr>
        <xdr:cNvPr id="652" name="AutoShape 46">
          <a:extLst>
            <a:ext uri="{FF2B5EF4-FFF2-40B4-BE49-F238E27FC236}">
              <a16:creationId xmlns:a16="http://schemas.microsoft.com/office/drawing/2014/main" id="{A9B520A3-7EBC-4AF2-8863-6470D7B5D77B}"/>
            </a:ext>
          </a:extLst>
        </xdr:cNvPr>
        <xdr:cNvSpPr>
          <a:spLocks noChangeArrowheads="1"/>
        </xdr:cNvSpPr>
      </xdr:nvSpPr>
      <xdr:spPr bwMode="auto">
        <a:xfrm>
          <a:off x="25488900" y="102920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207</xdr:row>
      <xdr:rowOff>57150</xdr:rowOff>
    </xdr:from>
    <xdr:to>
      <xdr:col>26</xdr:col>
      <xdr:colOff>0</xdr:colOff>
      <xdr:row>208</xdr:row>
      <xdr:rowOff>190500</xdr:rowOff>
    </xdr:to>
    <xdr:sp macro="" textlink="">
      <xdr:nvSpPr>
        <xdr:cNvPr id="653" name="AutoShape 46">
          <a:extLst>
            <a:ext uri="{FF2B5EF4-FFF2-40B4-BE49-F238E27FC236}">
              <a16:creationId xmlns:a16="http://schemas.microsoft.com/office/drawing/2014/main" id="{97972133-01E8-478F-ACA1-C6EF1445F92C}"/>
            </a:ext>
          </a:extLst>
        </xdr:cNvPr>
        <xdr:cNvSpPr>
          <a:spLocks noChangeArrowheads="1"/>
        </xdr:cNvSpPr>
      </xdr:nvSpPr>
      <xdr:spPr bwMode="auto">
        <a:xfrm>
          <a:off x="27628850" y="102920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207</xdr:row>
      <xdr:rowOff>57150</xdr:rowOff>
    </xdr:from>
    <xdr:to>
      <xdr:col>28</xdr:col>
      <xdr:colOff>0</xdr:colOff>
      <xdr:row>208</xdr:row>
      <xdr:rowOff>190500</xdr:rowOff>
    </xdr:to>
    <xdr:sp macro="" textlink="">
      <xdr:nvSpPr>
        <xdr:cNvPr id="654" name="AutoShape 46">
          <a:extLst>
            <a:ext uri="{FF2B5EF4-FFF2-40B4-BE49-F238E27FC236}">
              <a16:creationId xmlns:a16="http://schemas.microsoft.com/office/drawing/2014/main" id="{3DC5F47A-6DE3-4D81-AB14-937C5C51FCB7}"/>
            </a:ext>
          </a:extLst>
        </xdr:cNvPr>
        <xdr:cNvSpPr>
          <a:spLocks noChangeArrowheads="1"/>
        </xdr:cNvSpPr>
      </xdr:nvSpPr>
      <xdr:spPr bwMode="auto">
        <a:xfrm>
          <a:off x="29641800" y="102920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215</xdr:row>
      <xdr:rowOff>57150</xdr:rowOff>
    </xdr:from>
    <xdr:to>
      <xdr:col>2</xdr:col>
      <xdr:colOff>0</xdr:colOff>
      <xdr:row>216</xdr:row>
      <xdr:rowOff>190500</xdr:rowOff>
    </xdr:to>
    <xdr:sp macro="" textlink="">
      <xdr:nvSpPr>
        <xdr:cNvPr id="655" name="AutoShape 46">
          <a:extLst>
            <a:ext uri="{FF2B5EF4-FFF2-40B4-BE49-F238E27FC236}">
              <a16:creationId xmlns:a16="http://schemas.microsoft.com/office/drawing/2014/main" id="{CADC6B3B-F6AC-4D5E-B07A-D558CB5C089A}"/>
            </a:ext>
          </a:extLst>
        </xdr:cNvPr>
        <xdr:cNvSpPr>
          <a:spLocks noChangeArrowheads="1"/>
        </xdr:cNvSpPr>
      </xdr:nvSpPr>
      <xdr:spPr bwMode="auto">
        <a:xfrm>
          <a:off x="78105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215</xdr:row>
      <xdr:rowOff>57150</xdr:rowOff>
    </xdr:from>
    <xdr:to>
      <xdr:col>4</xdr:col>
      <xdr:colOff>0</xdr:colOff>
      <xdr:row>216</xdr:row>
      <xdr:rowOff>190500</xdr:rowOff>
    </xdr:to>
    <xdr:sp macro="" textlink="">
      <xdr:nvSpPr>
        <xdr:cNvPr id="656" name="AutoShape 46">
          <a:extLst>
            <a:ext uri="{FF2B5EF4-FFF2-40B4-BE49-F238E27FC236}">
              <a16:creationId xmlns:a16="http://schemas.microsoft.com/office/drawing/2014/main" id="{446638B8-D860-4289-84E9-8FEC8874F0A1}"/>
            </a:ext>
          </a:extLst>
        </xdr:cNvPr>
        <xdr:cNvSpPr>
          <a:spLocks noChangeArrowheads="1"/>
        </xdr:cNvSpPr>
      </xdr:nvSpPr>
      <xdr:spPr bwMode="auto">
        <a:xfrm>
          <a:off x="2794000" y="1070800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215</xdr:row>
      <xdr:rowOff>57150</xdr:rowOff>
    </xdr:from>
    <xdr:to>
      <xdr:col>6</xdr:col>
      <xdr:colOff>0</xdr:colOff>
      <xdr:row>216</xdr:row>
      <xdr:rowOff>190500</xdr:rowOff>
    </xdr:to>
    <xdr:sp macro="" textlink="">
      <xdr:nvSpPr>
        <xdr:cNvPr id="657" name="AutoShape 46">
          <a:extLst>
            <a:ext uri="{FF2B5EF4-FFF2-40B4-BE49-F238E27FC236}">
              <a16:creationId xmlns:a16="http://schemas.microsoft.com/office/drawing/2014/main" id="{86F95B0A-8DFC-4726-9355-FD6C42476D37}"/>
            </a:ext>
          </a:extLst>
        </xdr:cNvPr>
        <xdr:cNvSpPr>
          <a:spLocks noChangeArrowheads="1"/>
        </xdr:cNvSpPr>
      </xdr:nvSpPr>
      <xdr:spPr bwMode="auto">
        <a:xfrm>
          <a:off x="4933950" y="1070800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215</xdr:row>
      <xdr:rowOff>57150</xdr:rowOff>
    </xdr:from>
    <xdr:to>
      <xdr:col>8</xdr:col>
      <xdr:colOff>0</xdr:colOff>
      <xdr:row>216</xdr:row>
      <xdr:rowOff>190500</xdr:rowOff>
    </xdr:to>
    <xdr:sp macro="" textlink="">
      <xdr:nvSpPr>
        <xdr:cNvPr id="658" name="AutoShape 46">
          <a:extLst>
            <a:ext uri="{FF2B5EF4-FFF2-40B4-BE49-F238E27FC236}">
              <a16:creationId xmlns:a16="http://schemas.microsoft.com/office/drawing/2014/main" id="{5B6FE1A4-4B96-4528-82D1-862E6569E970}"/>
            </a:ext>
          </a:extLst>
        </xdr:cNvPr>
        <xdr:cNvSpPr>
          <a:spLocks noChangeArrowheads="1"/>
        </xdr:cNvSpPr>
      </xdr:nvSpPr>
      <xdr:spPr bwMode="auto">
        <a:xfrm>
          <a:off x="6946900" y="1070800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42333</xdr:colOff>
      <xdr:row>215</xdr:row>
      <xdr:rowOff>63502</xdr:rowOff>
    </xdr:from>
    <xdr:to>
      <xdr:col>9</xdr:col>
      <xdr:colOff>1206499</xdr:colOff>
      <xdr:row>216</xdr:row>
      <xdr:rowOff>148169</xdr:rowOff>
    </xdr:to>
    <xdr:sp macro="" textlink="">
      <xdr:nvSpPr>
        <xdr:cNvPr id="659" name="AutoShape 46">
          <a:extLst>
            <a:ext uri="{FF2B5EF4-FFF2-40B4-BE49-F238E27FC236}">
              <a16:creationId xmlns:a16="http://schemas.microsoft.com/office/drawing/2014/main" id="{2B043AAC-0523-4460-BE0B-FC81FEC3ED8C}"/>
            </a:ext>
          </a:extLst>
        </xdr:cNvPr>
        <xdr:cNvSpPr>
          <a:spLocks noChangeArrowheads="1"/>
        </xdr:cNvSpPr>
      </xdr:nvSpPr>
      <xdr:spPr bwMode="auto">
        <a:xfrm>
          <a:off x="9319683" y="107086402"/>
          <a:ext cx="1164166" cy="510117"/>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215</xdr:row>
      <xdr:rowOff>57150</xdr:rowOff>
    </xdr:from>
    <xdr:to>
      <xdr:col>12</xdr:col>
      <xdr:colOff>0</xdr:colOff>
      <xdr:row>216</xdr:row>
      <xdr:rowOff>190500</xdr:rowOff>
    </xdr:to>
    <xdr:sp macro="" textlink="">
      <xdr:nvSpPr>
        <xdr:cNvPr id="660" name="AutoShape 46">
          <a:extLst>
            <a:ext uri="{FF2B5EF4-FFF2-40B4-BE49-F238E27FC236}">
              <a16:creationId xmlns:a16="http://schemas.microsoft.com/office/drawing/2014/main" id="{9BFB8FE1-91D5-43ED-B2CD-40313D39C03B}"/>
            </a:ext>
          </a:extLst>
        </xdr:cNvPr>
        <xdr:cNvSpPr>
          <a:spLocks noChangeArrowheads="1"/>
        </xdr:cNvSpPr>
      </xdr:nvSpPr>
      <xdr:spPr bwMode="auto">
        <a:xfrm>
          <a:off x="11290300" y="1070800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215</xdr:row>
      <xdr:rowOff>57150</xdr:rowOff>
    </xdr:from>
    <xdr:to>
      <xdr:col>14</xdr:col>
      <xdr:colOff>0</xdr:colOff>
      <xdr:row>216</xdr:row>
      <xdr:rowOff>190500</xdr:rowOff>
    </xdr:to>
    <xdr:sp macro="" textlink="">
      <xdr:nvSpPr>
        <xdr:cNvPr id="661" name="AutoShape 46">
          <a:extLst>
            <a:ext uri="{FF2B5EF4-FFF2-40B4-BE49-F238E27FC236}">
              <a16:creationId xmlns:a16="http://schemas.microsoft.com/office/drawing/2014/main" id="{692619C2-F8E3-4B08-8D69-75E2386DEE4D}"/>
            </a:ext>
          </a:extLst>
        </xdr:cNvPr>
        <xdr:cNvSpPr>
          <a:spLocks noChangeArrowheads="1"/>
        </xdr:cNvSpPr>
      </xdr:nvSpPr>
      <xdr:spPr bwMode="auto">
        <a:xfrm>
          <a:off x="1330325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215</xdr:row>
      <xdr:rowOff>57150</xdr:rowOff>
    </xdr:from>
    <xdr:to>
      <xdr:col>16</xdr:col>
      <xdr:colOff>0</xdr:colOff>
      <xdr:row>216</xdr:row>
      <xdr:rowOff>190500</xdr:rowOff>
    </xdr:to>
    <xdr:sp macro="" textlink="">
      <xdr:nvSpPr>
        <xdr:cNvPr id="662" name="AutoShape 46">
          <a:extLst>
            <a:ext uri="{FF2B5EF4-FFF2-40B4-BE49-F238E27FC236}">
              <a16:creationId xmlns:a16="http://schemas.microsoft.com/office/drawing/2014/main" id="{F49C7409-768D-4A2C-B3C9-5D3FC77A08B3}"/>
            </a:ext>
          </a:extLst>
        </xdr:cNvPr>
        <xdr:cNvSpPr>
          <a:spLocks noChangeArrowheads="1"/>
        </xdr:cNvSpPr>
      </xdr:nvSpPr>
      <xdr:spPr bwMode="auto">
        <a:xfrm>
          <a:off x="15316200" y="107080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215</xdr:row>
      <xdr:rowOff>57150</xdr:rowOff>
    </xdr:from>
    <xdr:to>
      <xdr:col>16</xdr:col>
      <xdr:colOff>0</xdr:colOff>
      <xdr:row>216</xdr:row>
      <xdr:rowOff>190500</xdr:rowOff>
    </xdr:to>
    <xdr:sp macro="" textlink="">
      <xdr:nvSpPr>
        <xdr:cNvPr id="663" name="AutoShape 46">
          <a:extLst>
            <a:ext uri="{FF2B5EF4-FFF2-40B4-BE49-F238E27FC236}">
              <a16:creationId xmlns:a16="http://schemas.microsoft.com/office/drawing/2014/main" id="{3DFE8E2B-A30E-4981-A31C-1142658A656A}"/>
            </a:ext>
          </a:extLst>
        </xdr:cNvPr>
        <xdr:cNvSpPr>
          <a:spLocks noChangeArrowheads="1"/>
        </xdr:cNvSpPr>
      </xdr:nvSpPr>
      <xdr:spPr bwMode="auto">
        <a:xfrm>
          <a:off x="1531620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10</xdr:col>
      <xdr:colOff>0</xdr:colOff>
      <xdr:row>132</xdr:row>
      <xdr:rowOff>0</xdr:rowOff>
    </xdr:from>
    <xdr:to>
      <xdr:col>10</xdr:col>
      <xdr:colOff>228600</xdr:colOff>
      <xdr:row>133</xdr:row>
      <xdr:rowOff>0</xdr:rowOff>
    </xdr:to>
    <xdr:grpSp>
      <xdr:nvGrpSpPr>
        <xdr:cNvPr id="664" name="Group 1008">
          <a:extLst>
            <a:ext uri="{FF2B5EF4-FFF2-40B4-BE49-F238E27FC236}">
              <a16:creationId xmlns:a16="http://schemas.microsoft.com/office/drawing/2014/main" id="{C08D9FF3-CF75-4AE1-A545-7004B453D170}"/>
            </a:ext>
          </a:extLst>
        </xdr:cNvPr>
        <xdr:cNvGrpSpPr>
          <a:grpSpLocks/>
        </xdr:cNvGrpSpPr>
      </xdr:nvGrpSpPr>
      <xdr:grpSpPr bwMode="auto">
        <a:xfrm>
          <a:off x="10541000" y="67198875"/>
          <a:ext cx="228600" cy="428625"/>
          <a:chOff x="5475762" y="47760700"/>
          <a:chExt cx="314325" cy="230209"/>
        </a:xfrm>
      </xdr:grpSpPr>
      <xdr:cxnSp macro="">
        <xdr:nvCxnSpPr>
          <xdr:cNvPr id="665" name="Straight Connector 664">
            <a:extLst>
              <a:ext uri="{FF2B5EF4-FFF2-40B4-BE49-F238E27FC236}">
                <a16:creationId xmlns:a16="http://schemas.microsoft.com/office/drawing/2014/main" id="{96CDEDDD-D87E-62AE-3133-2B65E243F5F4}"/>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666" name="Straight Connector 529">
            <a:extLst>
              <a:ext uri="{FF2B5EF4-FFF2-40B4-BE49-F238E27FC236}">
                <a16:creationId xmlns:a16="http://schemas.microsoft.com/office/drawing/2014/main" id="{3EE09718-5F5A-B7A2-2F45-6FD40E38429E}"/>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667" name="Straight Connector 531">
            <a:extLst>
              <a:ext uri="{FF2B5EF4-FFF2-40B4-BE49-F238E27FC236}">
                <a16:creationId xmlns:a16="http://schemas.microsoft.com/office/drawing/2014/main" id="{1E6353CC-DBEB-0A16-6585-EFB79FA1A304}"/>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668" name="Straight Connector 533">
            <a:extLst>
              <a:ext uri="{FF2B5EF4-FFF2-40B4-BE49-F238E27FC236}">
                <a16:creationId xmlns:a16="http://schemas.microsoft.com/office/drawing/2014/main" id="{48C26F74-8FD6-EC9A-C105-AAE15004D3B6}"/>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669" name="Straight Connector 535">
            <a:extLst>
              <a:ext uri="{FF2B5EF4-FFF2-40B4-BE49-F238E27FC236}">
                <a16:creationId xmlns:a16="http://schemas.microsoft.com/office/drawing/2014/main" id="{7E37978A-4281-BA25-DB3F-9606C76911E8}"/>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670" name="Straight Connector 537">
            <a:extLst>
              <a:ext uri="{FF2B5EF4-FFF2-40B4-BE49-F238E27FC236}">
                <a16:creationId xmlns:a16="http://schemas.microsoft.com/office/drawing/2014/main" id="{2E7BAD56-4571-1457-40E5-9BBCA502E260}"/>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editAs="oneCell">
    <xdr:from>
      <xdr:col>23</xdr:col>
      <xdr:colOff>515470</xdr:colOff>
      <xdr:row>46</xdr:row>
      <xdr:rowOff>56029</xdr:rowOff>
    </xdr:from>
    <xdr:to>
      <xdr:col>23</xdr:col>
      <xdr:colOff>523937</xdr:colOff>
      <xdr:row>55</xdr:row>
      <xdr:rowOff>42952</xdr:rowOff>
    </xdr:to>
    <xdr:pic>
      <xdr:nvPicPr>
        <xdr:cNvPr id="671" name="Picture 11597">
          <a:extLst>
            <a:ext uri="{FF2B5EF4-FFF2-40B4-BE49-F238E27FC236}">
              <a16:creationId xmlns:a16="http://schemas.microsoft.com/office/drawing/2014/main" id="{74996091-5F12-4CED-B836-BFE6F9FD336A}"/>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26004370" y="22763629"/>
          <a:ext cx="8467" cy="164427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25</xdr:col>
      <xdr:colOff>0</xdr:colOff>
      <xdr:row>129</xdr:row>
      <xdr:rowOff>57150</xdr:rowOff>
    </xdr:from>
    <xdr:to>
      <xdr:col>26</xdr:col>
      <xdr:colOff>0</xdr:colOff>
      <xdr:row>130</xdr:row>
      <xdr:rowOff>190500</xdr:rowOff>
    </xdr:to>
    <xdr:sp macro="" textlink="">
      <xdr:nvSpPr>
        <xdr:cNvPr id="672" name="AutoShape 46">
          <a:extLst>
            <a:ext uri="{FF2B5EF4-FFF2-40B4-BE49-F238E27FC236}">
              <a16:creationId xmlns:a16="http://schemas.microsoft.com/office/drawing/2014/main" id="{2BF10FE2-D18A-467C-BDEE-DF44A50F1B6C}"/>
            </a:ext>
          </a:extLst>
        </xdr:cNvPr>
        <xdr:cNvSpPr>
          <a:spLocks noChangeArrowheads="1"/>
        </xdr:cNvSpPr>
      </xdr:nvSpPr>
      <xdr:spPr bwMode="auto">
        <a:xfrm>
          <a:off x="2762885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129</xdr:row>
      <xdr:rowOff>57150</xdr:rowOff>
    </xdr:from>
    <xdr:to>
      <xdr:col>26</xdr:col>
      <xdr:colOff>0</xdr:colOff>
      <xdr:row>130</xdr:row>
      <xdr:rowOff>190500</xdr:rowOff>
    </xdr:to>
    <xdr:sp macro="" textlink="">
      <xdr:nvSpPr>
        <xdr:cNvPr id="673" name="AutoShape 46">
          <a:extLst>
            <a:ext uri="{FF2B5EF4-FFF2-40B4-BE49-F238E27FC236}">
              <a16:creationId xmlns:a16="http://schemas.microsoft.com/office/drawing/2014/main" id="{BF506EDE-D18A-489B-B26D-4928B2A3AEA5}"/>
            </a:ext>
          </a:extLst>
        </xdr:cNvPr>
        <xdr:cNvSpPr>
          <a:spLocks noChangeArrowheads="1"/>
        </xdr:cNvSpPr>
      </xdr:nvSpPr>
      <xdr:spPr bwMode="auto">
        <a:xfrm>
          <a:off x="27628850" y="65252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129</xdr:row>
      <xdr:rowOff>57150</xdr:rowOff>
    </xdr:from>
    <xdr:to>
      <xdr:col>26</xdr:col>
      <xdr:colOff>0</xdr:colOff>
      <xdr:row>130</xdr:row>
      <xdr:rowOff>190500</xdr:rowOff>
    </xdr:to>
    <xdr:sp macro="" textlink="">
      <xdr:nvSpPr>
        <xdr:cNvPr id="674" name="AutoShape 46">
          <a:extLst>
            <a:ext uri="{FF2B5EF4-FFF2-40B4-BE49-F238E27FC236}">
              <a16:creationId xmlns:a16="http://schemas.microsoft.com/office/drawing/2014/main" id="{CF52BE28-6792-4478-8B99-3BA4C0783572}"/>
            </a:ext>
          </a:extLst>
        </xdr:cNvPr>
        <xdr:cNvSpPr>
          <a:spLocks noChangeArrowheads="1"/>
        </xdr:cNvSpPr>
      </xdr:nvSpPr>
      <xdr:spPr bwMode="auto">
        <a:xfrm>
          <a:off x="2762885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138</xdr:row>
      <xdr:rowOff>57150</xdr:rowOff>
    </xdr:from>
    <xdr:to>
      <xdr:col>4</xdr:col>
      <xdr:colOff>0</xdr:colOff>
      <xdr:row>139</xdr:row>
      <xdr:rowOff>190500</xdr:rowOff>
    </xdr:to>
    <xdr:sp macro="" textlink="">
      <xdr:nvSpPr>
        <xdr:cNvPr id="675" name="AutoShape 46">
          <a:extLst>
            <a:ext uri="{FF2B5EF4-FFF2-40B4-BE49-F238E27FC236}">
              <a16:creationId xmlns:a16="http://schemas.microsoft.com/office/drawing/2014/main" id="{88D63EE7-ECEC-4537-B719-DB43DB09EB55}"/>
            </a:ext>
          </a:extLst>
        </xdr:cNvPr>
        <xdr:cNvSpPr>
          <a:spLocks noChangeArrowheads="1"/>
        </xdr:cNvSpPr>
      </xdr:nvSpPr>
      <xdr:spPr bwMode="auto">
        <a:xfrm>
          <a:off x="2794000" y="69640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223</xdr:row>
      <xdr:rowOff>57150</xdr:rowOff>
    </xdr:from>
    <xdr:to>
      <xdr:col>2</xdr:col>
      <xdr:colOff>0</xdr:colOff>
      <xdr:row>224</xdr:row>
      <xdr:rowOff>190500</xdr:rowOff>
    </xdr:to>
    <xdr:sp macro="" textlink="">
      <xdr:nvSpPr>
        <xdr:cNvPr id="676" name="AutoShape 46">
          <a:extLst>
            <a:ext uri="{FF2B5EF4-FFF2-40B4-BE49-F238E27FC236}">
              <a16:creationId xmlns:a16="http://schemas.microsoft.com/office/drawing/2014/main" id="{AB3FBA32-9A89-45E1-B528-61655F013EB6}"/>
            </a:ext>
          </a:extLst>
        </xdr:cNvPr>
        <xdr:cNvSpPr>
          <a:spLocks noChangeArrowheads="1"/>
        </xdr:cNvSpPr>
      </xdr:nvSpPr>
      <xdr:spPr bwMode="auto">
        <a:xfrm>
          <a:off x="781050" y="1109980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223</xdr:row>
      <xdr:rowOff>57150</xdr:rowOff>
    </xdr:from>
    <xdr:to>
      <xdr:col>4</xdr:col>
      <xdr:colOff>0</xdr:colOff>
      <xdr:row>224</xdr:row>
      <xdr:rowOff>190500</xdr:rowOff>
    </xdr:to>
    <xdr:sp macro="" textlink="">
      <xdr:nvSpPr>
        <xdr:cNvPr id="677" name="AutoShape 46">
          <a:extLst>
            <a:ext uri="{FF2B5EF4-FFF2-40B4-BE49-F238E27FC236}">
              <a16:creationId xmlns:a16="http://schemas.microsoft.com/office/drawing/2014/main" id="{BC1DA287-79FF-4195-8E73-348CFFB677EB}"/>
            </a:ext>
          </a:extLst>
        </xdr:cNvPr>
        <xdr:cNvSpPr>
          <a:spLocks noChangeArrowheads="1"/>
        </xdr:cNvSpPr>
      </xdr:nvSpPr>
      <xdr:spPr bwMode="auto">
        <a:xfrm>
          <a:off x="2794000" y="1109980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223</xdr:row>
      <xdr:rowOff>57150</xdr:rowOff>
    </xdr:from>
    <xdr:to>
      <xdr:col>6</xdr:col>
      <xdr:colOff>0</xdr:colOff>
      <xdr:row>224</xdr:row>
      <xdr:rowOff>190500</xdr:rowOff>
    </xdr:to>
    <xdr:sp macro="" textlink="">
      <xdr:nvSpPr>
        <xdr:cNvPr id="678" name="AutoShape 46">
          <a:extLst>
            <a:ext uri="{FF2B5EF4-FFF2-40B4-BE49-F238E27FC236}">
              <a16:creationId xmlns:a16="http://schemas.microsoft.com/office/drawing/2014/main" id="{D00B26F6-EB03-4F8F-9A45-0E4D906C2D38}"/>
            </a:ext>
          </a:extLst>
        </xdr:cNvPr>
        <xdr:cNvSpPr>
          <a:spLocks noChangeArrowheads="1"/>
        </xdr:cNvSpPr>
      </xdr:nvSpPr>
      <xdr:spPr bwMode="auto">
        <a:xfrm>
          <a:off x="4933950" y="1109980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223</xdr:row>
      <xdr:rowOff>57150</xdr:rowOff>
    </xdr:from>
    <xdr:to>
      <xdr:col>8</xdr:col>
      <xdr:colOff>0</xdr:colOff>
      <xdr:row>224</xdr:row>
      <xdr:rowOff>190500</xdr:rowOff>
    </xdr:to>
    <xdr:sp macro="" textlink="">
      <xdr:nvSpPr>
        <xdr:cNvPr id="679" name="AutoShape 46">
          <a:extLst>
            <a:ext uri="{FF2B5EF4-FFF2-40B4-BE49-F238E27FC236}">
              <a16:creationId xmlns:a16="http://schemas.microsoft.com/office/drawing/2014/main" id="{59AD019D-6C32-45C5-AD00-0B47914E0100}"/>
            </a:ext>
          </a:extLst>
        </xdr:cNvPr>
        <xdr:cNvSpPr>
          <a:spLocks noChangeArrowheads="1"/>
        </xdr:cNvSpPr>
      </xdr:nvSpPr>
      <xdr:spPr bwMode="auto">
        <a:xfrm>
          <a:off x="6946900" y="1109980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223</xdr:row>
      <xdr:rowOff>57150</xdr:rowOff>
    </xdr:from>
    <xdr:to>
      <xdr:col>10</xdr:col>
      <xdr:colOff>0</xdr:colOff>
      <xdr:row>224</xdr:row>
      <xdr:rowOff>190500</xdr:rowOff>
    </xdr:to>
    <xdr:sp macro="" textlink="">
      <xdr:nvSpPr>
        <xdr:cNvPr id="680" name="AutoShape 46">
          <a:extLst>
            <a:ext uri="{FF2B5EF4-FFF2-40B4-BE49-F238E27FC236}">
              <a16:creationId xmlns:a16="http://schemas.microsoft.com/office/drawing/2014/main" id="{C66A64F6-DDB4-4A20-B4C6-6B756C957DF0}"/>
            </a:ext>
          </a:extLst>
        </xdr:cNvPr>
        <xdr:cNvSpPr>
          <a:spLocks noChangeArrowheads="1"/>
        </xdr:cNvSpPr>
      </xdr:nvSpPr>
      <xdr:spPr bwMode="auto">
        <a:xfrm>
          <a:off x="9277350" y="1109980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223</xdr:row>
      <xdr:rowOff>57150</xdr:rowOff>
    </xdr:from>
    <xdr:to>
      <xdr:col>12</xdr:col>
      <xdr:colOff>0</xdr:colOff>
      <xdr:row>224</xdr:row>
      <xdr:rowOff>190500</xdr:rowOff>
    </xdr:to>
    <xdr:sp macro="" textlink="">
      <xdr:nvSpPr>
        <xdr:cNvPr id="681" name="AutoShape 46">
          <a:extLst>
            <a:ext uri="{FF2B5EF4-FFF2-40B4-BE49-F238E27FC236}">
              <a16:creationId xmlns:a16="http://schemas.microsoft.com/office/drawing/2014/main" id="{85E578E2-46EE-48AD-8C34-B0A078918478}"/>
            </a:ext>
          </a:extLst>
        </xdr:cNvPr>
        <xdr:cNvSpPr>
          <a:spLocks noChangeArrowheads="1"/>
        </xdr:cNvSpPr>
      </xdr:nvSpPr>
      <xdr:spPr bwMode="auto">
        <a:xfrm>
          <a:off x="11290300" y="1109980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223</xdr:row>
      <xdr:rowOff>57150</xdr:rowOff>
    </xdr:from>
    <xdr:to>
      <xdr:col>14</xdr:col>
      <xdr:colOff>0</xdr:colOff>
      <xdr:row>224</xdr:row>
      <xdr:rowOff>190500</xdr:rowOff>
    </xdr:to>
    <xdr:sp macro="" textlink="">
      <xdr:nvSpPr>
        <xdr:cNvPr id="682" name="AutoShape 46">
          <a:extLst>
            <a:ext uri="{FF2B5EF4-FFF2-40B4-BE49-F238E27FC236}">
              <a16:creationId xmlns:a16="http://schemas.microsoft.com/office/drawing/2014/main" id="{5B9AC843-6E64-4D68-B8E2-C7EC60B983ED}"/>
            </a:ext>
          </a:extLst>
        </xdr:cNvPr>
        <xdr:cNvSpPr>
          <a:spLocks noChangeArrowheads="1"/>
        </xdr:cNvSpPr>
      </xdr:nvSpPr>
      <xdr:spPr bwMode="auto">
        <a:xfrm>
          <a:off x="13303250" y="1109980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223</xdr:row>
      <xdr:rowOff>57150</xdr:rowOff>
    </xdr:from>
    <xdr:to>
      <xdr:col>16</xdr:col>
      <xdr:colOff>0</xdr:colOff>
      <xdr:row>224</xdr:row>
      <xdr:rowOff>190500</xdr:rowOff>
    </xdr:to>
    <xdr:sp macro="" textlink="">
      <xdr:nvSpPr>
        <xdr:cNvPr id="683" name="AutoShape 46">
          <a:extLst>
            <a:ext uri="{FF2B5EF4-FFF2-40B4-BE49-F238E27FC236}">
              <a16:creationId xmlns:a16="http://schemas.microsoft.com/office/drawing/2014/main" id="{6C07D642-A99E-4E26-B82F-526441404A18}"/>
            </a:ext>
          </a:extLst>
        </xdr:cNvPr>
        <xdr:cNvSpPr>
          <a:spLocks noChangeArrowheads="1"/>
        </xdr:cNvSpPr>
      </xdr:nvSpPr>
      <xdr:spPr bwMode="auto">
        <a:xfrm>
          <a:off x="15316200" y="1109980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223</xdr:row>
      <xdr:rowOff>57150</xdr:rowOff>
    </xdr:from>
    <xdr:to>
      <xdr:col>16</xdr:col>
      <xdr:colOff>0</xdr:colOff>
      <xdr:row>224</xdr:row>
      <xdr:rowOff>190500</xdr:rowOff>
    </xdr:to>
    <xdr:sp macro="" textlink="">
      <xdr:nvSpPr>
        <xdr:cNvPr id="684" name="AutoShape 46">
          <a:extLst>
            <a:ext uri="{FF2B5EF4-FFF2-40B4-BE49-F238E27FC236}">
              <a16:creationId xmlns:a16="http://schemas.microsoft.com/office/drawing/2014/main" id="{162324EF-0028-408F-8113-9D68CFE04866}"/>
            </a:ext>
          </a:extLst>
        </xdr:cNvPr>
        <xdr:cNvSpPr>
          <a:spLocks noChangeArrowheads="1"/>
        </xdr:cNvSpPr>
      </xdr:nvSpPr>
      <xdr:spPr bwMode="auto">
        <a:xfrm>
          <a:off x="15316200" y="1109980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215</xdr:row>
      <xdr:rowOff>57150</xdr:rowOff>
    </xdr:from>
    <xdr:to>
      <xdr:col>18</xdr:col>
      <xdr:colOff>0</xdr:colOff>
      <xdr:row>216</xdr:row>
      <xdr:rowOff>190500</xdr:rowOff>
    </xdr:to>
    <xdr:sp macro="" textlink="">
      <xdr:nvSpPr>
        <xdr:cNvPr id="685" name="AutoShape 46">
          <a:extLst>
            <a:ext uri="{FF2B5EF4-FFF2-40B4-BE49-F238E27FC236}">
              <a16:creationId xmlns:a16="http://schemas.microsoft.com/office/drawing/2014/main" id="{3599498F-9845-41AF-A686-8E198C98A26E}"/>
            </a:ext>
          </a:extLst>
        </xdr:cNvPr>
        <xdr:cNvSpPr>
          <a:spLocks noChangeArrowheads="1"/>
        </xdr:cNvSpPr>
      </xdr:nvSpPr>
      <xdr:spPr bwMode="auto">
        <a:xfrm>
          <a:off x="1772920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215</xdr:row>
      <xdr:rowOff>57150</xdr:rowOff>
    </xdr:from>
    <xdr:to>
      <xdr:col>20</xdr:col>
      <xdr:colOff>0</xdr:colOff>
      <xdr:row>216</xdr:row>
      <xdr:rowOff>190500</xdr:rowOff>
    </xdr:to>
    <xdr:sp macro="" textlink="">
      <xdr:nvSpPr>
        <xdr:cNvPr id="686" name="AutoShape 46">
          <a:extLst>
            <a:ext uri="{FF2B5EF4-FFF2-40B4-BE49-F238E27FC236}">
              <a16:creationId xmlns:a16="http://schemas.microsoft.com/office/drawing/2014/main" id="{E47DC311-0ABD-43F4-B988-12B3BC925740}"/>
            </a:ext>
          </a:extLst>
        </xdr:cNvPr>
        <xdr:cNvSpPr>
          <a:spLocks noChangeArrowheads="1"/>
        </xdr:cNvSpPr>
      </xdr:nvSpPr>
      <xdr:spPr bwMode="auto">
        <a:xfrm>
          <a:off x="1995805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215</xdr:row>
      <xdr:rowOff>57150</xdr:rowOff>
    </xdr:from>
    <xdr:to>
      <xdr:col>22</xdr:col>
      <xdr:colOff>0</xdr:colOff>
      <xdr:row>216</xdr:row>
      <xdr:rowOff>190500</xdr:rowOff>
    </xdr:to>
    <xdr:sp macro="" textlink="">
      <xdr:nvSpPr>
        <xdr:cNvPr id="687" name="AutoShape 46">
          <a:extLst>
            <a:ext uri="{FF2B5EF4-FFF2-40B4-BE49-F238E27FC236}">
              <a16:creationId xmlns:a16="http://schemas.microsoft.com/office/drawing/2014/main" id="{CA587C10-596C-4CCB-B764-3599752C21D5}"/>
            </a:ext>
          </a:extLst>
        </xdr:cNvPr>
        <xdr:cNvSpPr>
          <a:spLocks noChangeArrowheads="1"/>
        </xdr:cNvSpPr>
      </xdr:nvSpPr>
      <xdr:spPr bwMode="auto">
        <a:xfrm>
          <a:off x="22542500" y="1070800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215</xdr:row>
      <xdr:rowOff>57150</xdr:rowOff>
    </xdr:from>
    <xdr:to>
      <xdr:col>24</xdr:col>
      <xdr:colOff>0</xdr:colOff>
      <xdr:row>216</xdr:row>
      <xdr:rowOff>190500</xdr:rowOff>
    </xdr:to>
    <xdr:sp macro="" textlink="">
      <xdr:nvSpPr>
        <xdr:cNvPr id="688" name="AutoShape 46">
          <a:extLst>
            <a:ext uri="{FF2B5EF4-FFF2-40B4-BE49-F238E27FC236}">
              <a16:creationId xmlns:a16="http://schemas.microsoft.com/office/drawing/2014/main" id="{3C9EB6C9-C5D1-4163-B887-310FC00AABA6}"/>
            </a:ext>
          </a:extLst>
        </xdr:cNvPr>
        <xdr:cNvSpPr>
          <a:spLocks noChangeArrowheads="1"/>
        </xdr:cNvSpPr>
      </xdr:nvSpPr>
      <xdr:spPr bwMode="auto">
        <a:xfrm>
          <a:off x="2548890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215</xdr:row>
      <xdr:rowOff>57150</xdr:rowOff>
    </xdr:from>
    <xdr:to>
      <xdr:col>26</xdr:col>
      <xdr:colOff>0</xdr:colOff>
      <xdr:row>216</xdr:row>
      <xdr:rowOff>190500</xdr:rowOff>
    </xdr:to>
    <xdr:sp macro="" textlink="">
      <xdr:nvSpPr>
        <xdr:cNvPr id="689" name="AutoShape 46">
          <a:extLst>
            <a:ext uri="{FF2B5EF4-FFF2-40B4-BE49-F238E27FC236}">
              <a16:creationId xmlns:a16="http://schemas.microsoft.com/office/drawing/2014/main" id="{D1F925C1-EBA4-4985-80BD-1C3EE6EAEA13}"/>
            </a:ext>
          </a:extLst>
        </xdr:cNvPr>
        <xdr:cNvSpPr>
          <a:spLocks noChangeArrowheads="1"/>
        </xdr:cNvSpPr>
      </xdr:nvSpPr>
      <xdr:spPr bwMode="auto">
        <a:xfrm>
          <a:off x="2762885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215</xdr:row>
      <xdr:rowOff>57150</xdr:rowOff>
    </xdr:from>
    <xdr:to>
      <xdr:col>28</xdr:col>
      <xdr:colOff>0</xdr:colOff>
      <xdr:row>216</xdr:row>
      <xdr:rowOff>190500</xdr:rowOff>
    </xdr:to>
    <xdr:sp macro="" textlink="">
      <xdr:nvSpPr>
        <xdr:cNvPr id="690" name="AutoShape 46">
          <a:extLst>
            <a:ext uri="{FF2B5EF4-FFF2-40B4-BE49-F238E27FC236}">
              <a16:creationId xmlns:a16="http://schemas.microsoft.com/office/drawing/2014/main" id="{5A360C99-100C-4951-9706-7E6894DC90B3}"/>
            </a:ext>
          </a:extLst>
        </xdr:cNvPr>
        <xdr:cNvSpPr>
          <a:spLocks noChangeArrowheads="1"/>
        </xdr:cNvSpPr>
      </xdr:nvSpPr>
      <xdr:spPr bwMode="auto">
        <a:xfrm>
          <a:off x="2964180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215</xdr:row>
      <xdr:rowOff>57150</xdr:rowOff>
    </xdr:from>
    <xdr:to>
      <xdr:col>18</xdr:col>
      <xdr:colOff>0</xdr:colOff>
      <xdr:row>216</xdr:row>
      <xdr:rowOff>190500</xdr:rowOff>
    </xdr:to>
    <xdr:sp macro="" textlink="">
      <xdr:nvSpPr>
        <xdr:cNvPr id="691" name="AutoShape 46">
          <a:extLst>
            <a:ext uri="{FF2B5EF4-FFF2-40B4-BE49-F238E27FC236}">
              <a16:creationId xmlns:a16="http://schemas.microsoft.com/office/drawing/2014/main" id="{57F7193D-5EB8-40D4-BCF5-4F092D1497DC}"/>
            </a:ext>
          </a:extLst>
        </xdr:cNvPr>
        <xdr:cNvSpPr>
          <a:spLocks noChangeArrowheads="1"/>
        </xdr:cNvSpPr>
      </xdr:nvSpPr>
      <xdr:spPr bwMode="auto">
        <a:xfrm>
          <a:off x="17729200" y="107080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215</xdr:row>
      <xdr:rowOff>57150</xdr:rowOff>
    </xdr:from>
    <xdr:to>
      <xdr:col>20</xdr:col>
      <xdr:colOff>0</xdr:colOff>
      <xdr:row>216</xdr:row>
      <xdr:rowOff>190500</xdr:rowOff>
    </xdr:to>
    <xdr:sp macro="" textlink="">
      <xdr:nvSpPr>
        <xdr:cNvPr id="692" name="AutoShape 46">
          <a:extLst>
            <a:ext uri="{FF2B5EF4-FFF2-40B4-BE49-F238E27FC236}">
              <a16:creationId xmlns:a16="http://schemas.microsoft.com/office/drawing/2014/main" id="{794DCBD0-8E4E-4ED9-BF36-970C77B4E086}"/>
            </a:ext>
          </a:extLst>
        </xdr:cNvPr>
        <xdr:cNvSpPr>
          <a:spLocks noChangeArrowheads="1"/>
        </xdr:cNvSpPr>
      </xdr:nvSpPr>
      <xdr:spPr bwMode="auto">
        <a:xfrm>
          <a:off x="19958050" y="107080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215</xdr:row>
      <xdr:rowOff>57150</xdr:rowOff>
    </xdr:from>
    <xdr:to>
      <xdr:col>22</xdr:col>
      <xdr:colOff>0</xdr:colOff>
      <xdr:row>216</xdr:row>
      <xdr:rowOff>190500</xdr:rowOff>
    </xdr:to>
    <xdr:sp macro="" textlink="">
      <xdr:nvSpPr>
        <xdr:cNvPr id="693" name="AutoShape 46">
          <a:extLst>
            <a:ext uri="{FF2B5EF4-FFF2-40B4-BE49-F238E27FC236}">
              <a16:creationId xmlns:a16="http://schemas.microsoft.com/office/drawing/2014/main" id="{1CA047CF-1EE0-49E8-A07F-A00607A31E72}"/>
            </a:ext>
          </a:extLst>
        </xdr:cNvPr>
        <xdr:cNvSpPr>
          <a:spLocks noChangeArrowheads="1"/>
        </xdr:cNvSpPr>
      </xdr:nvSpPr>
      <xdr:spPr bwMode="auto">
        <a:xfrm>
          <a:off x="22542500" y="1070800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215</xdr:row>
      <xdr:rowOff>57150</xdr:rowOff>
    </xdr:from>
    <xdr:to>
      <xdr:col>24</xdr:col>
      <xdr:colOff>0</xdr:colOff>
      <xdr:row>216</xdr:row>
      <xdr:rowOff>190500</xdr:rowOff>
    </xdr:to>
    <xdr:sp macro="" textlink="">
      <xdr:nvSpPr>
        <xdr:cNvPr id="694" name="AutoShape 46">
          <a:extLst>
            <a:ext uri="{FF2B5EF4-FFF2-40B4-BE49-F238E27FC236}">
              <a16:creationId xmlns:a16="http://schemas.microsoft.com/office/drawing/2014/main" id="{4ACD506D-3EDE-452F-A577-D026C02846F3}"/>
            </a:ext>
          </a:extLst>
        </xdr:cNvPr>
        <xdr:cNvSpPr>
          <a:spLocks noChangeArrowheads="1"/>
        </xdr:cNvSpPr>
      </xdr:nvSpPr>
      <xdr:spPr bwMode="auto">
        <a:xfrm>
          <a:off x="25488900" y="107080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215</xdr:row>
      <xdr:rowOff>57150</xdr:rowOff>
    </xdr:from>
    <xdr:to>
      <xdr:col>26</xdr:col>
      <xdr:colOff>0</xdr:colOff>
      <xdr:row>216</xdr:row>
      <xdr:rowOff>190500</xdr:rowOff>
    </xdr:to>
    <xdr:sp macro="" textlink="">
      <xdr:nvSpPr>
        <xdr:cNvPr id="695" name="AutoShape 46">
          <a:extLst>
            <a:ext uri="{FF2B5EF4-FFF2-40B4-BE49-F238E27FC236}">
              <a16:creationId xmlns:a16="http://schemas.microsoft.com/office/drawing/2014/main" id="{B2B8C2B2-9250-4C32-97D0-B14492AAB798}"/>
            </a:ext>
          </a:extLst>
        </xdr:cNvPr>
        <xdr:cNvSpPr>
          <a:spLocks noChangeArrowheads="1"/>
        </xdr:cNvSpPr>
      </xdr:nvSpPr>
      <xdr:spPr bwMode="auto">
        <a:xfrm>
          <a:off x="27628850" y="107080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215</xdr:row>
      <xdr:rowOff>57150</xdr:rowOff>
    </xdr:from>
    <xdr:to>
      <xdr:col>28</xdr:col>
      <xdr:colOff>0</xdr:colOff>
      <xdr:row>216</xdr:row>
      <xdr:rowOff>190500</xdr:rowOff>
    </xdr:to>
    <xdr:sp macro="" textlink="">
      <xdr:nvSpPr>
        <xdr:cNvPr id="696" name="AutoShape 46">
          <a:extLst>
            <a:ext uri="{FF2B5EF4-FFF2-40B4-BE49-F238E27FC236}">
              <a16:creationId xmlns:a16="http://schemas.microsoft.com/office/drawing/2014/main" id="{39BB0219-2236-49A7-A1E1-458BD6CC8E98}"/>
            </a:ext>
          </a:extLst>
        </xdr:cNvPr>
        <xdr:cNvSpPr>
          <a:spLocks noChangeArrowheads="1"/>
        </xdr:cNvSpPr>
      </xdr:nvSpPr>
      <xdr:spPr bwMode="auto">
        <a:xfrm>
          <a:off x="29641800" y="107080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215</xdr:row>
      <xdr:rowOff>57150</xdr:rowOff>
    </xdr:from>
    <xdr:to>
      <xdr:col>18</xdr:col>
      <xdr:colOff>0</xdr:colOff>
      <xdr:row>216</xdr:row>
      <xdr:rowOff>190500</xdr:rowOff>
    </xdr:to>
    <xdr:sp macro="" textlink="">
      <xdr:nvSpPr>
        <xdr:cNvPr id="697" name="AutoShape 46">
          <a:extLst>
            <a:ext uri="{FF2B5EF4-FFF2-40B4-BE49-F238E27FC236}">
              <a16:creationId xmlns:a16="http://schemas.microsoft.com/office/drawing/2014/main" id="{A94868D5-520C-4061-9E38-6C960F431ABD}"/>
            </a:ext>
          </a:extLst>
        </xdr:cNvPr>
        <xdr:cNvSpPr>
          <a:spLocks noChangeArrowheads="1"/>
        </xdr:cNvSpPr>
      </xdr:nvSpPr>
      <xdr:spPr bwMode="auto">
        <a:xfrm>
          <a:off x="1772920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215</xdr:row>
      <xdr:rowOff>57150</xdr:rowOff>
    </xdr:from>
    <xdr:to>
      <xdr:col>20</xdr:col>
      <xdr:colOff>0</xdr:colOff>
      <xdr:row>216</xdr:row>
      <xdr:rowOff>190500</xdr:rowOff>
    </xdr:to>
    <xdr:sp macro="" textlink="">
      <xdr:nvSpPr>
        <xdr:cNvPr id="698" name="AutoShape 46">
          <a:extLst>
            <a:ext uri="{FF2B5EF4-FFF2-40B4-BE49-F238E27FC236}">
              <a16:creationId xmlns:a16="http://schemas.microsoft.com/office/drawing/2014/main" id="{26B87D8B-B4D2-4145-AF9C-2E330A1995BC}"/>
            </a:ext>
          </a:extLst>
        </xdr:cNvPr>
        <xdr:cNvSpPr>
          <a:spLocks noChangeArrowheads="1"/>
        </xdr:cNvSpPr>
      </xdr:nvSpPr>
      <xdr:spPr bwMode="auto">
        <a:xfrm>
          <a:off x="19958050" y="1070800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215</xdr:row>
      <xdr:rowOff>57150</xdr:rowOff>
    </xdr:from>
    <xdr:to>
      <xdr:col>22</xdr:col>
      <xdr:colOff>0</xdr:colOff>
      <xdr:row>216</xdr:row>
      <xdr:rowOff>190500</xdr:rowOff>
    </xdr:to>
    <xdr:sp macro="" textlink="">
      <xdr:nvSpPr>
        <xdr:cNvPr id="699" name="AutoShape 46">
          <a:extLst>
            <a:ext uri="{FF2B5EF4-FFF2-40B4-BE49-F238E27FC236}">
              <a16:creationId xmlns:a16="http://schemas.microsoft.com/office/drawing/2014/main" id="{442AAD46-DED5-45BB-98B8-B4950AA80CE5}"/>
            </a:ext>
          </a:extLst>
        </xdr:cNvPr>
        <xdr:cNvSpPr>
          <a:spLocks noChangeArrowheads="1"/>
        </xdr:cNvSpPr>
      </xdr:nvSpPr>
      <xdr:spPr bwMode="auto">
        <a:xfrm>
          <a:off x="22542500" y="10708005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215</xdr:row>
      <xdr:rowOff>57150</xdr:rowOff>
    </xdr:from>
    <xdr:to>
      <xdr:col>24</xdr:col>
      <xdr:colOff>0</xdr:colOff>
      <xdr:row>216</xdr:row>
      <xdr:rowOff>190500</xdr:rowOff>
    </xdr:to>
    <xdr:sp macro="" textlink="">
      <xdr:nvSpPr>
        <xdr:cNvPr id="700" name="AutoShape 46">
          <a:extLst>
            <a:ext uri="{FF2B5EF4-FFF2-40B4-BE49-F238E27FC236}">
              <a16:creationId xmlns:a16="http://schemas.microsoft.com/office/drawing/2014/main" id="{E123E788-6F9C-413D-B4B1-C03D5C0E0839}"/>
            </a:ext>
          </a:extLst>
        </xdr:cNvPr>
        <xdr:cNvSpPr>
          <a:spLocks noChangeArrowheads="1"/>
        </xdr:cNvSpPr>
      </xdr:nvSpPr>
      <xdr:spPr bwMode="auto">
        <a:xfrm>
          <a:off x="2548890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215</xdr:row>
      <xdr:rowOff>57150</xdr:rowOff>
    </xdr:from>
    <xdr:to>
      <xdr:col>26</xdr:col>
      <xdr:colOff>0</xdr:colOff>
      <xdr:row>216</xdr:row>
      <xdr:rowOff>190500</xdr:rowOff>
    </xdr:to>
    <xdr:sp macro="" textlink="">
      <xdr:nvSpPr>
        <xdr:cNvPr id="701" name="AutoShape 46">
          <a:extLst>
            <a:ext uri="{FF2B5EF4-FFF2-40B4-BE49-F238E27FC236}">
              <a16:creationId xmlns:a16="http://schemas.microsoft.com/office/drawing/2014/main" id="{8D00B87D-99B6-4B0C-ACE9-2FBF11EFB45D}"/>
            </a:ext>
          </a:extLst>
        </xdr:cNvPr>
        <xdr:cNvSpPr>
          <a:spLocks noChangeArrowheads="1"/>
        </xdr:cNvSpPr>
      </xdr:nvSpPr>
      <xdr:spPr bwMode="auto">
        <a:xfrm>
          <a:off x="2762885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215</xdr:row>
      <xdr:rowOff>57150</xdr:rowOff>
    </xdr:from>
    <xdr:to>
      <xdr:col>28</xdr:col>
      <xdr:colOff>0</xdr:colOff>
      <xdr:row>216</xdr:row>
      <xdr:rowOff>190500</xdr:rowOff>
    </xdr:to>
    <xdr:sp macro="" textlink="">
      <xdr:nvSpPr>
        <xdr:cNvPr id="702" name="AutoShape 46">
          <a:extLst>
            <a:ext uri="{FF2B5EF4-FFF2-40B4-BE49-F238E27FC236}">
              <a16:creationId xmlns:a16="http://schemas.microsoft.com/office/drawing/2014/main" id="{2358BF38-D783-4682-A288-D6DB58D25EDD}"/>
            </a:ext>
          </a:extLst>
        </xdr:cNvPr>
        <xdr:cNvSpPr>
          <a:spLocks noChangeArrowheads="1"/>
        </xdr:cNvSpPr>
      </xdr:nvSpPr>
      <xdr:spPr bwMode="auto">
        <a:xfrm>
          <a:off x="2964180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223</xdr:row>
      <xdr:rowOff>57150</xdr:rowOff>
    </xdr:from>
    <xdr:to>
      <xdr:col>18</xdr:col>
      <xdr:colOff>0</xdr:colOff>
      <xdr:row>224</xdr:row>
      <xdr:rowOff>190500</xdr:rowOff>
    </xdr:to>
    <xdr:sp macro="" textlink="">
      <xdr:nvSpPr>
        <xdr:cNvPr id="703" name="AutoShape 46">
          <a:extLst>
            <a:ext uri="{FF2B5EF4-FFF2-40B4-BE49-F238E27FC236}">
              <a16:creationId xmlns:a16="http://schemas.microsoft.com/office/drawing/2014/main" id="{EF302B49-7CCB-4157-B9C4-845B6A74FCAD}"/>
            </a:ext>
          </a:extLst>
        </xdr:cNvPr>
        <xdr:cNvSpPr>
          <a:spLocks noChangeArrowheads="1"/>
        </xdr:cNvSpPr>
      </xdr:nvSpPr>
      <xdr:spPr bwMode="auto">
        <a:xfrm>
          <a:off x="17729200" y="1109980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223</xdr:row>
      <xdr:rowOff>57150</xdr:rowOff>
    </xdr:from>
    <xdr:to>
      <xdr:col>20</xdr:col>
      <xdr:colOff>0</xdr:colOff>
      <xdr:row>224</xdr:row>
      <xdr:rowOff>190500</xdr:rowOff>
    </xdr:to>
    <xdr:sp macro="" textlink="">
      <xdr:nvSpPr>
        <xdr:cNvPr id="704" name="AutoShape 46">
          <a:extLst>
            <a:ext uri="{FF2B5EF4-FFF2-40B4-BE49-F238E27FC236}">
              <a16:creationId xmlns:a16="http://schemas.microsoft.com/office/drawing/2014/main" id="{8150FBC5-D423-4847-9E9C-4514FFCAF598}"/>
            </a:ext>
          </a:extLst>
        </xdr:cNvPr>
        <xdr:cNvSpPr>
          <a:spLocks noChangeArrowheads="1"/>
        </xdr:cNvSpPr>
      </xdr:nvSpPr>
      <xdr:spPr bwMode="auto">
        <a:xfrm>
          <a:off x="19958050" y="1109980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223</xdr:row>
      <xdr:rowOff>57150</xdr:rowOff>
    </xdr:from>
    <xdr:to>
      <xdr:col>22</xdr:col>
      <xdr:colOff>0</xdr:colOff>
      <xdr:row>224</xdr:row>
      <xdr:rowOff>190500</xdr:rowOff>
    </xdr:to>
    <xdr:sp macro="" textlink="">
      <xdr:nvSpPr>
        <xdr:cNvPr id="705" name="AutoShape 46">
          <a:extLst>
            <a:ext uri="{FF2B5EF4-FFF2-40B4-BE49-F238E27FC236}">
              <a16:creationId xmlns:a16="http://schemas.microsoft.com/office/drawing/2014/main" id="{9D0A6916-A43B-48AA-A66C-47D0C9055420}"/>
            </a:ext>
          </a:extLst>
        </xdr:cNvPr>
        <xdr:cNvSpPr>
          <a:spLocks noChangeArrowheads="1"/>
        </xdr:cNvSpPr>
      </xdr:nvSpPr>
      <xdr:spPr bwMode="auto">
        <a:xfrm>
          <a:off x="22542500" y="1109980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223</xdr:row>
      <xdr:rowOff>57150</xdr:rowOff>
    </xdr:from>
    <xdr:to>
      <xdr:col>24</xdr:col>
      <xdr:colOff>0</xdr:colOff>
      <xdr:row>224</xdr:row>
      <xdr:rowOff>190500</xdr:rowOff>
    </xdr:to>
    <xdr:sp macro="" textlink="">
      <xdr:nvSpPr>
        <xdr:cNvPr id="706" name="AutoShape 46">
          <a:extLst>
            <a:ext uri="{FF2B5EF4-FFF2-40B4-BE49-F238E27FC236}">
              <a16:creationId xmlns:a16="http://schemas.microsoft.com/office/drawing/2014/main" id="{8BEDE4C5-3741-4F1B-B944-41CDEEAD4719}"/>
            </a:ext>
          </a:extLst>
        </xdr:cNvPr>
        <xdr:cNvSpPr>
          <a:spLocks noChangeArrowheads="1"/>
        </xdr:cNvSpPr>
      </xdr:nvSpPr>
      <xdr:spPr bwMode="auto">
        <a:xfrm>
          <a:off x="25488900" y="1109980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223</xdr:row>
      <xdr:rowOff>57150</xdr:rowOff>
    </xdr:from>
    <xdr:to>
      <xdr:col>26</xdr:col>
      <xdr:colOff>0</xdr:colOff>
      <xdr:row>224</xdr:row>
      <xdr:rowOff>190500</xdr:rowOff>
    </xdr:to>
    <xdr:sp macro="" textlink="">
      <xdr:nvSpPr>
        <xdr:cNvPr id="707" name="AutoShape 46">
          <a:extLst>
            <a:ext uri="{FF2B5EF4-FFF2-40B4-BE49-F238E27FC236}">
              <a16:creationId xmlns:a16="http://schemas.microsoft.com/office/drawing/2014/main" id="{FE103854-B2B0-40F2-BFD8-15A22A7376D0}"/>
            </a:ext>
          </a:extLst>
        </xdr:cNvPr>
        <xdr:cNvSpPr>
          <a:spLocks noChangeArrowheads="1"/>
        </xdr:cNvSpPr>
      </xdr:nvSpPr>
      <xdr:spPr bwMode="auto">
        <a:xfrm>
          <a:off x="27628850" y="1109980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223</xdr:row>
      <xdr:rowOff>57150</xdr:rowOff>
    </xdr:from>
    <xdr:to>
      <xdr:col>28</xdr:col>
      <xdr:colOff>0</xdr:colOff>
      <xdr:row>224</xdr:row>
      <xdr:rowOff>190500</xdr:rowOff>
    </xdr:to>
    <xdr:sp macro="" textlink="">
      <xdr:nvSpPr>
        <xdr:cNvPr id="708" name="AutoShape 46">
          <a:extLst>
            <a:ext uri="{FF2B5EF4-FFF2-40B4-BE49-F238E27FC236}">
              <a16:creationId xmlns:a16="http://schemas.microsoft.com/office/drawing/2014/main" id="{C04756D1-5625-4892-A371-35AFC2ADE01B}"/>
            </a:ext>
          </a:extLst>
        </xdr:cNvPr>
        <xdr:cNvSpPr>
          <a:spLocks noChangeArrowheads="1"/>
        </xdr:cNvSpPr>
      </xdr:nvSpPr>
      <xdr:spPr bwMode="auto">
        <a:xfrm>
          <a:off x="29641800" y="1109980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223</xdr:row>
      <xdr:rowOff>57150</xdr:rowOff>
    </xdr:from>
    <xdr:to>
      <xdr:col>18</xdr:col>
      <xdr:colOff>0</xdr:colOff>
      <xdr:row>224</xdr:row>
      <xdr:rowOff>190500</xdr:rowOff>
    </xdr:to>
    <xdr:sp macro="" textlink="">
      <xdr:nvSpPr>
        <xdr:cNvPr id="709" name="AutoShape 46">
          <a:extLst>
            <a:ext uri="{FF2B5EF4-FFF2-40B4-BE49-F238E27FC236}">
              <a16:creationId xmlns:a16="http://schemas.microsoft.com/office/drawing/2014/main" id="{FCC36885-ACC4-42FC-950E-F4F3A21F9C64}"/>
            </a:ext>
          </a:extLst>
        </xdr:cNvPr>
        <xdr:cNvSpPr>
          <a:spLocks noChangeArrowheads="1"/>
        </xdr:cNvSpPr>
      </xdr:nvSpPr>
      <xdr:spPr bwMode="auto">
        <a:xfrm>
          <a:off x="17729200" y="1109980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223</xdr:row>
      <xdr:rowOff>57150</xdr:rowOff>
    </xdr:from>
    <xdr:to>
      <xdr:col>20</xdr:col>
      <xdr:colOff>0</xdr:colOff>
      <xdr:row>224</xdr:row>
      <xdr:rowOff>190500</xdr:rowOff>
    </xdr:to>
    <xdr:sp macro="" textlink="">
      <xdr:nvSpPr>
        <xdr:cNvPr id="710" name="AutoShape 46">
          <a:extLst>
            <a:ext uri="{FF2B5EF4-FFF2-40B4-BE49-F238E27FC236}">
              <a16:creationId xmlns:a16="http://schemas.microsoft.com/office/drawing/2014/main" id="{05B35BE8-2271-459C-9B47-2E9A88155419}"/>
            </a:ext>
          </a:extLst>
        </xdr:cNvPr>
        <xdr:cNvSpPr>
          <a:spLocks noChangeArrowheads="1"/>
        </xdr:cNvSpPr>
      </xdr:nvSpPr>
      <xdr:spPr bwMode="auto">
        <a:xfrm>
          <a:off x="19958050" y="1109980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223</xdr:row>
      <xdr:rowOff>57150</xdr:rowOff>
    </xdr:from>
    <xdr:to>
      <xdr:col>22</xdr:col>
      <xdr:colOff>0</xdr:colOff>
      <xdr:row>224</xdr:row>
      <xdr:rowOff>190500</xdr:rowOff>
    </xdr:to>
    <xdr:sp macro="" textlink="">
      <xdr:nvSpPr>
        <xdr:cNvPr id="711" name="AutoShape 46">
          <a:extLst>
            <a:ext uri="{FF2B5EF4-FFF2-40B4-BE49-F238E27FC236}">
              <a16:creationId xmlns:a16="http://schemas.microsoft.com/office/drawing/2014/main" id="{A0F6681C-A140-45A8-ADA0-DD2803789533}"/>
            </a:ext>
          </a:extLst>
        </xdr:cNvPr>
        <xdr:cNvSpPr>
          <a:spLocks noChangeArrowheads="1"/>
        </xdr:cNvSpPr>
      </xdr:nvSpPr>
      <xdr:spPr bwMode="auto">
        <a:xfrm>
          <a:off x="22542500" y="11099800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223</xdr:row>
      <xdr:rowOff>57150</xdr:rowOff>
    </xdr:from>
    <xdr:to>
      <xdr:col>24</xdr:col>
      <xdr:colOff>0</xdr:colOff>
      <xdr:row>224</xdr:row>
      <xdr:rowOff>190500</xdr:rowOff>
    </xdr:to>
    <xdr:sp macro="" textlink="">
      <xdr:nvSpPr>
        <xdr:cNvPr id="712" name="AutoShape 46">
          <a:extLst>
            <a:ext uri="{FF2B5EF4-FFF2-40B4-BE49-F238E27FC236}">
              <a16:creationId xmlns:a16="http://schemas.microsoft.com/office/drawing/2014/main" id="{112832D2-D565-43C7-9A9D-A63D0C94A17B}"/>
            </a:ext>
          </a:extLst>
        </xdr:cNvPr>
        <xdr:cNvSpPr>
          <a:spLocks noChangeArrowheads="1"/>
        </xdr:cNvSpPr>
      </xdr:nvSpPr>
      <xdr:spPr bwMode="auto">
        <a:xfrm>
          <a:off x="25488900" y="1109980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223</xdr:row>
      <xdr:rowOff>57150</xdr:rowOff>
    </xdr:from>
    <xdr:to>
      <xdr:col>26</xdr:col>
      <xdr:colOff>0</xdr:colOff>
      <xdr:row>224</xdr:row>
      <xdr:rowOff>190500</xdr:rowOff>
    </xdr:to>
    <xdr:sp macro="" textlink="">
      <xdr:nvSpPr>
        <xdr:cNvPr id="713" name="AutoShape 46">
          <a:extLst>
            <a:ext uri="{FF2B5EF4-FFF2-40B4-BE49-F238E27FC236}">
              <a16:creationId xmlns:a16="http://schemas.microsoft.com/office/drawing/2014/main" id="{60EA3793-FA2E-4E4D-97C7-8C12A58308B4}"/>
            </a:ext>
          </a:extLst>
        </xdr:cNvPr>
        <xdr:cNvSpPr>
          <a:spLocks noChangeArrowheads="1"/>
        </xdr:cNvSpPr>
      </xdr:nvSpPr>
      <xdr:spPr bwMode="auto">
        <a:xfrm>
          <a:off x="27628850" y="1109980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223</xdr:row>
      <xdr:rowOff>57150</xdr:rowOff>
    </xdr:from>
    <xdr:to>
      <xdr:col>28</xdr:col>
      <xdr:colOff>0</xdr:colOff>
      <xdr:row>224</xdr:row>
      <xdr:rowOff>190500</xdr:rowOff>
    </xdr:to>
    <xdr:sp macro="" textlink="">
      <xdr:nvSpPr>
        <xdr:cNvPr id="714" name="AutoShape 46">
          <a:extLst>
            <a:ext uri="{FF2B5EF4-FFF2-40B4-BE49-F238E27FC236}">
              <a16:creationId xmlns:a16="http://schemas.microsoft.com/office/drawing/2014/main" id="{90E30C0F-9AAF-44F3-9D68-3563AB4AEC8D}"/>
            </a:ext>
          </a:extLst>
        </xdr:cNvPr>
        <xdr:cNvSpPr>
          <a:spLocks noChangeArrowheads="1"/>
        </xdr:cNvSpPr>
      </xdr:nvSpPr>
      <xdr:spPr bwMode="auto">
        <a:xfrm>
          <a:off x="29641800" y="1109980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223</xdr:row>
      <xdr:rowOff>57150</xdr:rowOff>
    </xdr:from>
    <xdr:to>
      <xdr:col>18</xdr:col>
      <xdr:colOff>0</xdr:colOff>
      <xdr:row>224</xdr:row>
      <xdr:rowOff>190500</xdr:rowOff>
    </xdr:to>
    <xdr:sp macro="" textlink="">
      <xdr:nvSpPr>
        <xdr:cNvPr id="715" name="AutoShape 46">
          <a:extLst>
            <a:ext uri="{FF2B5EF4-FFF2-40B4-BE49-F238E27FC236}">
              <a16:creationId xmlns:a16="http://schemas.microsoft.com/office/drawing/2014/main" id="{FEADE66D-95F3-4FDE-9286-E93F64EB7782}"/>
            </a:ext>
          </a:extLst>
        </xdr:cNvPr>
        <xdr:cNvSpPr>
          <a:spLocks noChangeArrowheads="1"/>
        </xdr:cNvSpPr>
      </xdr:nvSpPr>
      <xdr:spPr bwMode="auto">
        <a:xfrm>
          <a:off x="17729200" y="1109980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223</xdr:row>
      <xdr:rowOff>57150</xdr:rowOff>
    </xdr:from>
    <xdr:to>
      <xdr:col>20</xdr:col>
      <xdr:colOff>0</xdr:colOff>
      <xdr:row>224</xdr:row>
      <xdr:rowOff>190500</xdr:rowOff>
    </xdr:to>
    <xdr:sp macro="" textlink="">
      <xdr:nvSpPr>
        <xdr:cNvPr id="716" name="AutoShape 46">
          <a:extLst>
            <a:ext uri="{FF2B5EF4-FFF2-40B4-BE49-F238E27FC236}">
              <a16:creationId xmlns:a16="http://schemas.microsoft.com/office/drawing/2014/main" id="{83ACCE79-112A-4325-A5D1-C74A425F8217}"/>
            </a:ext>
          </a:extLst>
        </xdr:cNvPr>
        <xdr:cNvSpPr>
          <a:spLocks noChangeArrowheads="1"/>
        </xdr:cNvSpPr>
      </xdr:nvSpPr>
      <xdr:spPr bwMode="auto">
        <a:xfrm>
          <a:off x="19958050" y="1109980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223</xdr:row>
      <xdr:rowOff>57150</xdr:rowOff>
    </xdr:from>
    <xdr:to>
      <xdr:col>22</xdr:col>
      <xdr:colOff>0</xdr:colOff>
      <xdr:row>224</xdr:row>
      <xdr:rowOff>190500</xdr:rowOff>
    </xdr:to>
    <xdr:sp macro="" textlink="">
      <xdr:nvSpPr>
        <xdr:cNvPr id="717" name="AutoShape 46">
          <a:extLst>
            <a:ext uri="{FF2B5EF4-FFF2-40B4-BE49-F238E27FC236}">
              <a16:creationId xmlns:a16="http://schemas.microsoft.com/office/drawing/2014/main" id="{02C7DBFC-D095-4CF5-B33A-36CCE47FB4A1}"/>
            </a:ext>
          </a:extLst>
        </xdr:cNvPr>
        <xdr:cNvSpPr>
          <a:spLocks noChangeArrowheads="1"/>
        </xdr:cNvSpPr>
      </xdr:nvSpPr>
      <xdr:spPr bwMode="auto">
        <a:xfrm>
          <a:off x="22542500" y="11099800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223</xdr:row>
      <xdr:rowOff>57150</xdr:rowOff>
    </xdr:from>
    <xdr:to>
      <xdr:col>24</xdr:col>
      <xdr:colOff>0</xdr:colOff>
      <xdr:row>224</xdr:row>
      <xdr:rowOff>190500</xdr:rowOff>
    </xdr:to>
    <xdr:sp macro="" textlink="">
      <xdr:nvSpPr>
        <xdr:cNvPr id="718" name="AutoShape 46">
          <a:extLst>
            <a:ext uri="{FF2B5EF4-FFF2-40B4-BE49-F238E27FC236}">
              <a16:creationId xmlns:a16="http://schemas.microsoft.com/office/drawing/2014/main" id="{D11A6A6C-8EEC-4907-8BBF-41A64A77D0A2}"/>
            </a:ext>
          </a:extLst>
        </xdr:cNvPr>
        <xdr:cNvSpPr>
          <a:spLocks noChangeArrowheads="1"/>
        </xdr:cNvSpPr>
      </xdr:nvSpPr>
      <xdr:spPr bwMode="auto">
        <a:xfrm>
          <a:off x="25488900" y="1109980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223</xdr:row>
      <xdr:rowOff>57150</xdr:rowOff>
    </xdr:from>
    <xdr:to>
      <xdr:col>26</xdr:col>
      <xdr:colOff>0</xdr:colOff>
      <xdr:row>224</xdr:row>
      <xdr:rowOff>190500</xdr:rowOff>
    </xdr:to>
    <xdr:sp macro="" textlink="">
      <xdr:nvSpPr>
        <xdr:cNvPr id="719" name="AutoShape 46">
          <a:extLst>
            <a:ext uri="{FF2B5EF4-FFF2-40B4-BE49-F238E27FC236}">
              <a16:creationId xmlns:a16="http://schemas.microsoft.com/office/drawing/2014/main" id="{6A4EE2AD-2185-4577-B308-A40B913D41C3}"/>
            </a:ext>
          </a:extLst>
        </xdr:cNvPr>
        <xdr:cNvSpPr>
          <a:spLocks noChangeArrowheads="1"/>
        </xdr:cNvSpPr>
      </xdr:nvSpPr>
      <xdr:spPr bwMode="auto">
        <a:xfrm>
          <a:off x="27628850" y="11099800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27</xdr:col>
      <xdr:colOff>0</xdr:colOff>
      <xdr:row>223</xdr:row>
      <xdr:rowOff>57150</xdr:rowOff>
    </xdr:from>
    <xdr:to>
      <xdr:col>28</xdr:col>
      <xdr:colOff>0</xdr:colOff>
      <xdr:row>224</xdr:row>
      <xdr:rowOff>190500</xdr:rowOff>
    </xdr:to>
    <xdr:sp macro="" textlink="">
      <xdr:nvSpPr>
        <xdr:cNvPr id="720" name="AutoShape 46">
          <a:extLst>
            <a:ext uri="{FF2B5EF4-FFF2-40B4-BE49-F238E27FC236}">
              <a16:creationId xmlns:a16="http://schemas.microsoft.com/office/drawing/2014/main" id="{571265B6-9E29-4605-8E4B-2C99D95E1C04}"/>
            </a:ext>
          </a:extLst>
        </xdr:cNvPr>
        <xdr:cNvSpPr>
          <a:spLocks noChangeArrowheads="1"/>
        </xdr:cNvSpPr>
      </xdr:nvSpPr>
      <xdr:spPr bwMode="auto">
        <a:xfrm>
          <a:off x="29641800" y="110998000"/>
          <a:ext cx="1231900" cy="558800"/>
        </a:xfrm>
        <a:prstGeom prst="triangle">
          <a:avLst>
            <a:gd name="adj" fmla="val 50000"/>
          </a:avLst>
        </a:prstGeom>
        <a:solidFill>
          <a:srgbClr val="FFFF00"/>
        </a:solidFill>
        <a:ln w="9525">
          <a:solidFill>
            <a:srgbClr val="000000"/>
          </a:solidFill>
          <a:miter lim="800000"/>
          <a:headEnd/>
          <a:tailEnd/>
        </a:ln>
      </xdr:spPr>
    </xdr:sp>
    <xdr:clientData/>
  </xdr:twoCellAnchor>
  <xdr:twoCellAnchor>
    <xdr:from>
      <xdr:col>1</xdr:col>
      <xdr:colOff>0</xdr:colOff>
      <xdr:row>232</xdr:row>
      <xdr:rowOff>57150</xdr:rowOff>
    </xdr:from>
    <xdr:to>
      <xdr:col>2</xdr:col>
      <xdr:colOff>0</xdr:colOff>
      <xdr:row>233</xdr:row>
      <xdr:rowOff>190500</xdr:rowOff>
    </xdr:to>
    <xdr:sp macro="" textlink="">
      <xdr:nvSpPr>
        <xdr:cNvPr id="721" name="AutoShape 46">
          <a:extLst>
            <a:ext uri="{FF2B5EF4-FFF2-40B4-BE49-F238E27FC236}">
              <a16:creationId xmlns:a16="http://schemas.microsoft.com/office/drawing/2014/main" id="{83390153-8363-4F77-B900-61AF1D4B0D67}"/>
            </a:ext>
          </a:extLst>
        </xdr:cNvPr>
        <xdr:cNvSpPr>
          <a:spLocks noChangeArrowheads="1"/>
        </xdr:cNvSpPr>
      </xdr:nvSpPr>
      <xdr:spPr bwMode="auto">
        <a:xfrm>
          <a:off x="781050" y="1151064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3</xdr:col>
      <xdr:colOff>0</xdr:colOff>
      <xdr:row>232</xdr:row>
      <xdr:rowOff>57150</xdr:rowOff>
    </xdr:from>
    <xdr:to>
      <xdr:col>4</xdr:col>
      <xdr:colOff>0</xdr:colOff>
      <xdr:row>233</xdr:row>
      <xdr:rowOff>190500</xdr:rowOff>
    </xdr:to>
    <xdr:sp macro="" textlink="">
      <xdr:nvSpPr>
        <xdr:cNvPr id="722" name="AutoShape 46">
          <a:extLst>
            <a:ext uri="{FF2B5EF4-FFF2-40B4-BE49-F238E27FC236}">
              <a16:creationId xmlns:a16="http://schemas.microsoft.com/office/drawing/2014/main" id="{CAC33820-FDF9-4BA1-9C3C-F599D5E405AE}"/>
            </a:ext>
          </a:extLst>
        </xdr:cNvPr>
        <xdr:cNvSpPr>
          <a:spLocks noChangeArrowheads="1"/>
        </xdr:cNvSpPr>
      </xdr:nvSpPr>
      <xdr:spPr bwMode="auto">
        <a:xfrm>
          <a:off x="2794000" y="1151064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5</xdr:col>
      <xdr:colOff>0</xdr:colOff>
      <xdr:row>232</xdr:row>
      <xdr:rowOff>57150</xdr:rowOff>
    </xdr:from>
    <xdr:to>
      <xdr:col>6</xdr:col>
      <xdr:colOff>0</xdr:colOff>
      <xdr:row>233</xdr:row>
      <xdr:rowOff>190500</xdr:rowOff>
    </xdr:to>
    <xdr:sp macro="" textlink="">
      <xdr:nvSpPr>
        <xdr:cNvPr id="723" name="AutoShape 46">
          <a:extLst>
            <a:ext uri="{FF2B5EF4-FFF2-40B4-BE49-F238E27FC236}">
              <a16:creationId xmlns:a16="http://schemas.microsoft.com/office/drawing/2014/main" id="{9D48458B-B643-4811-AE8D-A3CD4D49B403}"/>
            </a:ext>
          </a:extLst>
        </xdr:cNvPr>
        <xdr:cNvSpPr>
          <a:spLocks noChangeArrowheads="1"/>
        </xdr:cNvSpPr>
      </xdr:nvSpPr>
      <xdr:spPr bwMode="auto">
        <a:xfrm>
          <a:off x="4933950" y="1151064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232</xdr:row>
      <xdr:rowOff>57150</xdr:rowOff>
    </xdr:from>
    <xdr:to>
      <xdr:col>8</xdr:col>
      <xdr:colOff>0</xdr:colOff>
      <xdr:row>233</xdr:row>
      <xdr:rowOff>190500</xdr:rowOff>
    </xdr:to>
    <xdr:sp macro="" textlink="">
      <xdr:nvSpPr>
        <xdr:cNvPr id="724" name="AutoShape 46">
          <a:extLst>
            <a:ext uri="{FF2B5EF4-FFF2-40B4-BE49-F238E27FC236}">
              <a16:creationId xmlns:a16="http://schemas.microsoft.com/office/drawing/2014/main" id="{CB33D818-0C6D-4932-8765-26862DC5FE6A}"/>
            </a:ext>
          </a:extLst>
        </xdr:cNvPr>
        <xdr:cNvSpPr>
          <a:spLocks noChangeArrowheads="1"/>
        </xdr:cNvSpPr>
      </xdr:nvSpPr>
      <xdr:spPr bwMode="auto">
        <a:xfrm>
          <a:off x="6946900" y="115106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9</xdr:col>
      <xdr:colOff>0</xdr:colOff>
      <xdr:row>232</xdr:row>
      <xdr:rowOff>57150</xdr:rowOff>
    </xdr:from>
    <xdr:to>
      <xdr:col>10</xdr:col>
      <xdr:colOff>0</xdr:colOff>
      <xdr:row>233</xdr:row>
      <xdr:rowOff>190500</xdr:rowOff>
    </xdr:to>
    <xdr:sp macro="" textlink="">
      <xdr:nvSpPr>
        <xdr:cNvPr id="725" name="AutoShape 46">
          <a:extLst>
            <a:ext uri="{FF2B5EF4-FFF2-40B4-BE49-F238E27FC236}">
              <a16:creationId xmlns:a16="http://schemas.microsoft.com/office/drawing/2014/main" id="{053249AA-976F-4DC6-835A-D97F3FD3DC3A}"/>
            </a:ext>
          </a:extLst>
        </xdr:cNvPr>
        <xdr:cNvSpPr>
          <a:spLocks noChangeArrowheads="1"/>
        </xdr:cNvSpPr>
      </xdr:nvSpPr>
      <xdr:spPr bwMode="auto">
        <a:xfrm>
          <a:off x="9277350" y="115106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232</xdr:row>
      <xdr:rowOff>57150</xdr:rowOff>
    </xdr:from>
    <xdr:to>
      <xdr:col>12</xdr:col>
      <xdr:colOff>0</xdr:colOff>
      <xdr:row>233</xdr:row>
      <xdr:rowOff>190500</xdr:rowOff>
    </xdr:to>
    <xdr:sp macro="" textlink="">
      <xdr:nvSpPr>
        <xdr:cNvPr id="726" name="AutoShape 46">
          <a:extLst>
            <a:ext uri="{FF2B5EF4-FFF2-40B4-BE49-F238E27FC236}">
              <a16:creationId xmlns:a16="http://schemas.microsoft.com/office/drawing/2014/main" id="{3742EAF5-782C-4C5E-A9B7-9D4F1B5EA03B}"/>
            </a:ext>
          </a:extLst>
        </xdr:cNvPr>
        <xdr:cNvSpPr>
          <a:spLocks noChangeArrowheads="1"/>
        </xdr:cNvSpPr>
      </xdr:nvSpPr>
      <xdr:spPr bwMode="auto">
        <a:xfrm>
          <a:off x="11290300" y="115106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13</xdr:col>
      <xdr:colOff>0</xdr:colOff>
      <xdr:row>232</xdr:row>
      <xdr:rowOff>57150</xdr:rowOff>
    </xdr:from>
    <xdr:to>
      <xdr:col>14</xdr:col>
      <xdr:colOff>0</xdr:colOff>
      <xdr:row>233</xdr:row>
      <xdr:rowOff>190500</xdr:rowOff>
    </xdr:to>
    <xdr:sp macro="" textlink="">
      <xdr:nvSpPr>
        <xdr:cNvPr id="727" name="AutoShape 46">
          <a:extLst>
            <a:ext uri="{FF2B5EF4-FFF2-40B4-BE49-F238E27FC236}">
              <a16:creationId xmlns:a16="http://schemas.microsoft.com/office/drawing/2014/main" id="{C96BF7A2-EAF4-4695-BF7C-52C5607B9FFE}"/>
            </a:ext>
          </a:extLst>
        </xdr:cNvPr>
        <xdr:cNvSpPr>
          <a:spLocks noChangeArrowheads="1"/>
        </xdr:cNvSpPr>
      </xdr:nvSpPr>
      <xdr:spPr bwMode="auto">
        <a:xfrm>
          <a:off x="13303250" y="115106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232</xdr:row>
      <xdr:rowOff>57150</xdr:rowOff>
    </xdr:from>
    <xdr:to>
      <xdr:col>16</xdr:col>
      <xdr:colOff>0</xdr:colOff>
      <xdr:row>233</xdr:row>
      <xdr:rowOff>190500</xdr:rowOff>
    </xdr:to>
    <xdr:sp macro="" textlink="">
      <xdr:nvSpPr>
        <xdr:cNvPr id="728" name="AutoShape 46">
          <a:extLst>
            <a:ext uri="{FF2B5EF4-FFF2-40B4-BE49-F238E27FC236}">
              <a16:creationId xmlns:a16="http://schemas.microsoft.com/office/drawing/2014/main" id="{6BD4E539-3283-403A-B97D-CEB93428986C}"/>
            </a:ext>
          </a:extLst>
        </xdr:cNvPr>
        <xdr:cNvSpPr>
          <a:spLocks noChangeArrowheads="1"/>
        </xdr:cNvSpPr>
      </xdr:nvSpPr>
      <xdr:spPr bwMode="auto">
        <a:xfrm>
          <a:off x="15316200" y="115106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232</xdr:row>
      <xdr:rowOff>57150</xdr:rowOff>
    </xdr:from>
    <xdr:to>
      <xdr:col>16</xdr:col>
      <xdr:colOff>0</xdr:colOff>
      <xdr:row>233</xdr:row>
      <xdr:rowOff>190500</xdr:rowOff>
    </xdr:to>
    <xdr:sp macro="" textlink="">
      <xdr:nvSpPr>
        <xdr:cNvPr id="729" name="AutoShape 46">
          <a:extLst>
            <a:ext uri="{FF2B5EF4-FFF2-40B4-BE49-F238E27FC236}">
              <a16:creationId xmlns:a16="http://schemas.microsoft.com/office/drawing/2014/main" id="{2D201588-1E03-41E7-A573-5E56A9B9C9F7}"/>
            </a:ext>
          </a:extLst>
        </xdr:cNvPr>
        <xdr:cNvSpPr>
          <a:spLocks noChangeArrowheads="1"/>
        </xdr:cNvSpPr>
      </xdr:nvSpPr>
      <xdr:spPr bwMode="auto">
        <a:xfrm>
          <a:off x="15316200" y="1151064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17</xdr:col>
      <xdr:colOff>0</xdr:colOff>
      <xdr:row>232</xdr:row>
      <xdr:rowOff>57150</xdr:rowOff>
    </xdr:from>
    <xdr:to>
      <xdr:col>18</xdr:col>
      <xdr:colOff>0</xdr:colOff>
      <xdr:row>233</xdr:row>
      <xdr:rowOff>190500</xdr:rowOff>
    </xdr:to>
    <xdr:sp macro="" textlink="">
      <xdr:nvSpPr>
        <xdr:cNvPr id="730" name="AutoShape 46">
          <a:extLst>
            <a:ext uri="{FF2B5EF4-FFF2-40B4-BE49-F238E27FC236}">
              <a16:creationId xmlns:a16="http://schemas.microsoft.com/office/drawing/2014/main" id="{03B601F9-ECEA-4BFC-8B43-6DC2B409313A}"/>
            </a:ext>
          </a:extLst>
        </xdr:cNvPr>
        <xdr:cNvSpPr>
          <a:spLocks noChangeArrowheads="1"/>
        </xdr:cNvSpPr>
      </xdr:nvSpPr>
      <xdr:spPr bwMode="auto">
        <a:xfrm>
          <a:off x="17729200" y="115106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232</xdr:row>
      <xdr:rowOff>57150</xdr:rowOff>
    </xdr:from>
    <xdr:to>
      <xdr:col>20</xdr:col>
      <xdr:colOff>0</xdr:colOff>
      <xdr:row>233</xdr:row>
      <xdr:rowOff>190500</xdr:rowOff>
    </xdr:to>
    <xdr:sp macro="" textlink="">
      <xdr:nvSpPr>
        <xdr:cNvPr id="731" name="AutoShape 46">
          <a:extLst>
            <a:ext uri="{FF2B5EF4-FFF2-40B4-BE49-F238E27FC236}">
              <a16:creationId xmlns:a16="http://schemas.microsoft.com/office/drawing/2014/main" id="{412BD8F7-AC3D-4477-9AFA-719C26F025D9}"/>
            </a:ext>
          </a:extLst>
        </xdr:cNvPr>
        <xdr:cNvSpPr>
          <a:spLocks noChangeArrowheads="1"/>
        </xdr:cNvSpPr>
      </xdr:nvSpPr>
      <xdr:spPr bwMode="auto">
        <a:xfrm>
          <a:off x="19958050" y="115106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232</xdr:row>
      <xdr:rowOff>57150</xdr:rowOff>
    </xdr:from>
    <xdr:to>
      <xdr:col>22</xdr:col>
      <xdr:colOff>0</xdr:colOff>
      <xdr:row>233</xdr:row>
      <xdr:rowOff>190500</xdr:rowOff>
    </xdr:to>
    <xdr:sp macro="" textlink="">
      <xdr:nvSpPr>
        <xdr:cNvPr id="732" name="AutoShape 46">
          <a:extLst>
            <a:ext uri="{FF2B5EF4-FFF2-40B4-BE49-F238E27FC236}">
              <a16:creationId xmlns:a16="http://schemas.microsoft.com/office/drawing/2014/main" id="{F3832037-BDC4-4C99-99C1-01A75E886945}"/>
            </a:ext>
          </a:extLst>
        </xdr:cNvPr>
        <xdr:cNvSpPr>
          <a:spLocks noChangeArrowheads="1"/>
        </xdr:cNvSpPr>
      </xdr:nvSpPr>
      <xdr:spPr bwMode="auto">
        <a:xfrm>
          <a:off x="22542500" y="1151064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232</xdr:row>
      <xdr:rowOff>57150</xdr:rowOff>
    </xdr:from>
    <xdr:to>
      <xdr:col>24</xdr:col>
      <xdr:colOff>0</xdr:colOff>
      <xdr:row>233</xdr:row>
      <xdr:rowOff>190500</xdr:rowOff>
    </xdr:to>
    <xdr:sp macro="" textlink="">
      <xdr:nvSpPr>
        <xdr:cNvPr id="733" name="AutoShape 46">
          <a:extLst>
            <a:ext uri="{FF2B5EF4-FFF2-40B4-BE49-F238E27FC236}">
              <a16:creationId xmlns:a16="http://schemas.microsoft.com/office/drawing/2014/main" id="{5F8B70E2-7102-4449-89E5-85036BBAF3D0}"/>
            </a:ext>
          </a:extLst>
        </xdr:cNvPr>
        <xdr:cNvSpPr>
          <a:spLocks noChangeArrowheads="1"/>
        </xdr:cNvSpPr>
      </xdr:nvSpPr>
      <xdr:spPr bwMode="auto">
        <a:xfrm>
          <a:off x="25488900" y="115106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232</xdr:row>
      <xdr:rowOff>57150</xdr:rowOff>
    </xdr:from>
    <xdr:to>
      <xdr:col>26</xdr:col>
      <xdr:colOff>0</xdr:colOff>
      <xdr:row>233</xdr:row>
      <xdr:rowOff>190500</xdr:rowOff>
    </xdr:to>
    <xdr:sp macro="" textlink="">
      <xdr:nvSpPr>
        <xdr:cNvPr id="734" name="AutoShape 46">
          <a:extLst>
            <a:ext uri="{FF2B5EF4-FFF2-40B4-BE49-F238E27FC236}">
              <a16:creationId xmlns:a16="http://schemas.microsoft.com/office/drawing/2014/main" id="{5A2F1C59-94D3-4786-98CB-CEAA1CBC5719}"/>
            </a:ext>
          </a:extLst>
        </xdr:cNvPr>
        <xdr:cNvSpPr>
          <a:spLocks noChangeArrowheads="1"/>
        </xdr:cNvSpPr>
      </xdr:nvSpPr>
      <xdr:spPr bwMode="auto">
        <a:xfrm>
          <a:off x="27628850" y="115106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232</xdr:row>
      <xdr:rowOff>57150</xdr:rowOff>
    </xdr:from>
    <xdr:to>
      <xdr:col>28</xdr:col>
      <xdr:colOff>0</xdr:colOff>
      <xdr:row>233</xdr:row>
      <xdr:rowOff>190500</xdr:rowOff>
    </xdr:to>
    <xdr:sp macro="" textlink="">
      <xdr:nvSpPr>
        <xdr:cNvPr id="735" name="AutoShape 46">
          <a:extLst>
            <a:ext uri="{FF2B5EF4-FFF2-40B4-BE49-F238E27FC236}">
              <a16:creationId xmlns:a16="http://schemas.microsoft.com/office/drawing/2014/main" id="{261D14E3-C909-461D-BBE1-902D847301DB}"/>
            </a:ext>
          </a:extLst>
        </xdr:cNvPr>
        <xdr:cNvSpPr>
          <a:spLocks noChangeArrowheads="1"/>
        </xdr:cNvSpPr>
      </xdr:nvSpPr>
      <xdr:spPr bwMode="auto">
        <a:xfrm>
          <a:off x="29641800" y="115106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232</xdr:row>
      <xdr:rowOff>57150</xdr:rowOff>
    </xdr:from>
    <xdr:to>
      <xdr:col>18</xdr:col>
      <xdr:colOff>0</xdr:colOff>
      <xdr:row>233</xdr:row>
      <xdr:rowOff>190500</xdr:rowOff>
    </xdr:to>
    <xdr:sp macro="" textlink="">
      <xdr:nvSpPr>
        <xdr:cNvPr id="736" name="AutoShape 46">
          <a:extLst>
            <a:ext uri="{FF2B5EF4-FFF2-40B4-BE49-F238E27FC236}">
              <a16:creationId xmlns:a16="http://schemas.microsoft.com/office/drawing/2014/main" id="{EFE46D23-F304-4912-B01F-3C3E75FAF13B}"/>
            </a:ext>
          </a:extLst>
        </xdr:cNvPr>
        <xdr:cNvSpPr>
          <a:spLocks noChangeArrowheads="1"/>
        </xdr:cNvSpPr>
      </xdr:nvSpPr>
      <xdr:spPr bwMode="auto">
        <a:xfrm>
          <a:off x="17729200" y="115106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232</xdr:row>
      <xdr:rowOff>57150</xdr:rowOff>
    </xdr:from>
    <xdr:to>
      <xdr:col>20</xdr:col>
      <xdr:colOff>0</xdr:colOff>
      <xdr:row>233</xdr:row>
      <xdr:rowOff>190500</xdr:rowOff>
    </xdr:to>
    <xdr:sp macro="" textlink="">
      <xdr:nvSpPr>
        <xdr:cNvPr id="737" name="AutoShape 46">
          <a:extLst>
            <a:ext uri="{FF2B5EF4-FFF2-40B4-BE49-F238E27FC236}">
              <a16:creationId xmlns:a16="http://schemas.microsoft.com/office/drawing/2014/main" id="{5FBEF03A-9BCF-4C2A-B2E9-892DD79A5749}"/>
            </a:ext>
          </a:extLst>
        </xdr:cNvPr>
        <xdr:cNvSpPr>
          <a:spLocks noChangeArrowheads="1"/>
        </xdr:cNvSpPr>
      </xdr:nvSpPr>
      <xdr:spPr bwMode="auto">
        <a:xfrm>
          <a:off x="19958050" y="115106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232</xdr:row>
      <xdr:rowOff>57150</xdr:rowOff>
    </xdr:from>
    <xdr:to>
      <xdr:col>22</xdr:col>
      <xdr:colOff>0</xdr:colOff>
      <xdr:row>233</xdr:row>
      <xdr:rowOff>190500</xdr:rowOff>
    </xdr:to>
    <xdr:sp macro="" textlink="">
      <xdr:nvSpPr>
        <xdr:cNvPr id="738" name="AutoShape 46">
          <a:extLst>
            <a:ext uri="{FF2B5EF4-FFF2-40B4-BE49-F238E27FC236}">
              <a16:creationId xmlns:a16="http://schemas.microsoft.com/office/drawing/2014/main" id="{E891BE74-A5BA-45FF-9294-58D9FE3E2270}"/>
            </a:ext>
          </a:extLst>
        </xdr:cNvPr>
        <xdr:cNvSpPr>
          <a:spLocks noChangeArrowheads="1"/>
        </xdr:cNvSpPr>
      </xdr:nvSpPr>
      <xdr:spPr bwMode="auto">
        <a:xfrm>
          <a:off x="22542500" y="1151064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232</xdr:row>
      <xdr:rowOff>57150</xdr:rowOff>
    </xdr:from>
    <xdr:to>
      <xdr:col>24</xdr:col>
      <xdr:colOff>0</xdr:colOff>
      <xdr:row>233</xdr:row>
      <xdr:rowOff>190500</xdr:rowOff>
    </xdr:to>
    <xdr:sp macro="" textlink="">
      <xdr:nvSpPr>
        <xdr:cNvPr id="739" name="AutoShape 46">
          <a:extLst>
            <a:ext uri="{FF2B5EF4-FFF2-40B4-BE49-F238E27FC236}">
              <a16:creationId xmlns:a16="http://schemas.microsoft.com/office/drawing/2014/main" id="{934F6C30-7EF6-4370-96A0-14A6E2120CF0}"/>
            </a:ext>
          </a:extLst>
        </xdr:cNvPr>
        <xdr:cNvSpPr>
          <a:spLocks noChangeArrowheads="1"/>
        </xdr:cNvSpPr>
      </xdr:nvSpPr>
      <xdr:spPr bwMode="auto">
        <a:xfrm>
          <a:off x="25488900" y="115106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232</xdr:row>
      <xdr:rowOff>57150</xdr:rowOff>
    </xdr:from>
    <xdr:to>
      <xdr:col>26</xdr:col>
      <xdr:colOff>0</xdr:colOff>
      <xdr:row>233</xdr:row>
      <xdr:rowOff>190500</xdr:rowOff>
    </xdr:to>
    <xdr:sp macro="" textlink="">
      <xdr:nvSpPr>
        <xdr:cNvPr id="740" name="AutoShape 46">
          <a:extLst>
            <a:ext uri="{FF2B5EF4-FFF2-40B4-BE49-F238E27FC236}">
              <a16:creationId xmlns:a16="http://schemas.microsoft.com/office/drawing/2014/main" id="{8A634D0B-3E61-4796-9FD1-A0A413D133C5}"/>
            </a:ext>
          </a:extLst>
        </xdr:cNvPr>
        <xdr:cNvSpPr>
          <a:spLocks noChangeArrowheads="1"/>
        </xdr:cNvSpPr>
      </xdr:nvSpPr>
      <xdr:spPr bwMode="auto">
        <a:xfrm>
          <a:off x="27628850" y="115106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232</xdr:row>
      <xdr:rowOff>57150</xdr:rowOff>
    </xdr:from>
    <xdr:to>
      <xdr:col>28</xdr:col>
      <xdr:colOff>0</xdr:colOff>
      <xdr:row>233</xdr:row>
      <xdr:rowOff>190500</xdr:rowOff>
    </xdr:to>
    <xdr:sp macro="" textlink="">
      <xdr:nvSpPr>
        <xdr:cNvPr id="741" name="AutoShape 46">
          <a:extLst>
            <a:ext uri="{FF2B5EF4-FFF2-40B4-BE49-F238E27FC236}">
              <a16:creationId xmlns:a16="http://schemas.microsoft.com/office/drawing/2014/main" id="{DE272907-D015-456F-BD44-59ECABAE352D}"/>
            </a:ext>
          </a:extLst>
        </xdr:cNvPr>
        <xdr:cNvSpPr>
          <a:spLocks noChangeArrowheads="1"/>
        </xdr:cNvSpPr>
      </xdr:nvSpPr>
      <xdr:spPr bwMode="auto">
        <a:xfrm>
          <a:off x="29641800" y="115106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232</xdr:row>
      <xdr:rowOff>57150</xdr:rowOff>
    </xdr:from>
    <xdr:to>
      <xdr:col>18</xdr:col>
      <xdr:colOff>0</xdr:colOff>
      <xdr:row>233</xdr:row>
      <xdr:rowOff>190500</xdr:rowOff>
    </xdr:to>
    <xdr:sp macro="" textlink="">
      <xdr:nvSpPr>
        <xdr:cNvPr id="742" name="AutoShape 46">
          <a:extLst>
            <a:ext uri="{FF2B5EF4-FFF2-40B4-BE49-F238E27FC236}">
              <a16:creationId xmlns:a16="http://schemas.microsoft.com/office/drawing/2014/main" id="{7F6ADFF2-7080-4C25-ADD8-5D94EDD5C708}"/>
            </a:ext>
          </a:extLst>
        </xdr:cNvPr>
        <xdr:cNvSpPr>
          <a:spLocks noChangeArrowheads="1"/>
        </xdr:cNvSpPr>
      </xdr:nvSpPr>
      <xdr:spPr bwMode="auto">
        <a:xfrm>
          <a:off x="17729200" y="115106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232</xdr:row>
      <xdr:rowOff>57150</xdr:rowOff>
    </xdr:from>
    <xdr:to>
      <xdr:col>20</xdr:col>
      <xdr:colOff>0</xdr:colOff>
      <xdr:row>233</xdr:row>
      <xdr:rowOff>190500</xdr:rowOff>
    </xdr:to>
    <xdr:sp macro="" textlink="">
      <xdr:nvSpPr>
        <xdr:cNvPr id="743" name="AutoShape 46">
          <a:extLst>
            <a:ext uri="{FF2B5EF4-FFF2-40B4-BE49-F238E27FC236}">
              <a16:creationId xmlns:a16="http://schemas.microsoft.com/office/drawing/2014/main" id="{500C277C-47FD-465C-800E-45890315048F}"/>
            </a:ext>
          </a:extLst>
        </xdr:cNvPr>
        <xdr:cNvSpPr>
          <a:spLocks noChangeArrowheads="1"/>
        </xdr:cNvSpPr>
      </xdr:nvSpPr>
      <xdr:spPr bwMode="auto">
        <a:xfrm>
          <a:off x="19958050" y="115106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232</xdr:row>
      <xdr:rowOff>57150</xdr:rowOff>
    </xdr:from>
    <xdr:to>
      <xdr:col>22</xdr:col>
      <xdr:colOff>0</xdr:colOff>
      <xdr:row>233</xdr:row>
      <xdr:rowOff>190500</xdr:rowOff>
    </xdr:to>
    <xdr:sp macro="" textlink="">
      <xdr:nvSpPr>
        <xdr:cNvPr id="744" name="AutoShape 46">
          <a:extLst>
            <a:ext uri="{FF2B5EF4-FFF2-40B4-BE49-F238E27FC236}">
              <a16:creationId xmlns:a16="http://schemas.microsoft.com/office/drawing/2014/main" id="{B01321B2-2CFA-49C0-B05D-358E9C24D2EF}"/>
            </a:ext>
          </a:extLst>
        </xdr:cNvPr>
        <xdr:cNvSpPr>
          <a:spLocks noChangeArrowheads="1"/>
        </xdr:cNvSpPr>
      </xdr:nvSpPr>
      <xdr:spPr bwMode="auto">
        <a:xfrm>
          <a:off x="22542500" y="11510645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232</xdr:row>
      <xdr:rowOff>57150</xdr:rowOff>
    </xdr:from>
    <xdr:to>
      <xdr:col>24</xdr:col>
      <xdr:colOff>0</xdr:colOff>
      <xdr:row>233</xdr:row>
      <xdr:rowOff>190500</xdr:rowOff>
    </xdr:to>
    <xdr:sp macro="" textlink="">
      <xdr:nvSpPr>
        <xdr:cNvPr id="745" name="AutoShape 46">
          <a:extLst>
            <a:ext uri="{FF2B5EF4-FFF2-40B4-BE49-F238E27FC236}">
              <a16:creationId xmlns:a16="http://schemas.microsoft.com/office/drawing/2014/main" id="{54BA8AEF-A800-4A32-BE69-61AC624DB215}"/>
            </a:ext>
          </a:extLst>
        </xdr:cNvPr>
        <xdr:cNvSpPr>
          <a:spLocks noChangeArrowheads="1"/>
        </xdr:cNvSpPr>
      </xdr:nvSpPr>
      <xdr:spPr bwMode="auto">
        <a:xfrm>
          <a:off x="25488900" y="115106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232</xdr:row>
      <xdr:rowOff>57150</xdr:rowOff>
    </xdr:from>
    <xdr:to>
      <xdr:col>26</xdr:col>
      <xdr:colOff>0</xdr:colOff>
      <xdr:row>233</xdr:row>
      <xdr:rowOff>190500</xdr:rowOff>
    </xdr:to>
    <xdr:sp macro="" textlink="">
      <xdr:nvSpPr>
        <xdr:cNvPr id="746" name="AutoShape 46">
          <a:extLst>
            <a:ext uri="{FF2B5EF4-FFF2-40B4-BE49-F238E27FC236}">
              <a16:creationId xmlns:a16="http://schemas.microsoft.com/office/drawing/2014/main" id="{F875F41A-94F9-41B6-85FB-1160AEB8977B}"/>
            </a:ext>
          </a:extLst>
        </xdr:cNvPr>
        <xdr:cNvSpPr>
          <a:spLocks noChangeArrowheads="1"/>
        </xdr:cNvSpPr>
      </xdr:nvSpPr>
      <xdr:spPr bwMode="auto">
        <a:xfrm>
          <a:off x="27628850" y="115106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232</xdr:row>
      <xdr:rowOff>57150</xdr:rowOff>
    </xdr:from>
    <xdr:to>
      <xdr:col>28</xdr:col>
      <xdr:colOff>0</xdr:colOff>
      <xdr:row>233</xdr:row>
      <xdr:rowOff>190500</xdr:rowOff>
    </xdr:to>
    <xdr:sp macro="" textlink="">
      <xdr:nvSpPr>
        <xdr:cNvPr id="747" name="AutoShape 46">
          <a:extLst>
            <a:ext uri="{FF2B5EF4-FFF2-40B4-BE49-F238E27FC236}">
              <a16:creationId xmlns:a16="http://schemas.microsoft.com/office/drawing/2014/main" id="{6B74E18C-6F1B-43EF-AA99-62AD5E7E137F}"/>
            </a:ext>
          </a:extLst>
        </xdr:cNvPr>
        <xdr:cNvSpPr>
          <a:spLocks noChangeArrowheads="1"/>
        </xdr:cNvSpPr>
      </xdr:nvSpPr>
      <xdr:spPr bwMode="auto">
        <a:xfrm>
          <a:off x="29641800" y="115106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241</xdr:row>
      <xdr:rowOff>57150</xdr:rowOff>
    </xdr:from>
    <xdr:to>
      <xdr:col>2</xdr:col>
      <xdr:colOff>0</xdr:colOff>
      <xdr:row>242</xdr:row>
      <xdr:rowOff>190500</xdr:rowOff>
    </xdr:to>
    <xdr:sp macro="" textlink="">
      <xdr:nvSpPr>
        <xdr:cNvPr id="748" name="AutoShape 46">
          <a:extLst>
            <a:ext uri="{FF2B5EF4-FFF2-40B4-BE49-F238E27FC236}">
              <a16:creationId xmlns:a16="http://schemas.microsoft.com/office/drawing/2014/main" id="{59A105A6-65B8-47B0-8190-1C62CE921C2E}"/>
            </a:ext>
          </a:extLst>
        </xdr:cNvPr>
        <xdr:cNvSpPr>
          <a:spLocks noChangeArrowheads="1"/>
        </xdr:cNvSpPr>
      </xdr:nvSpPr>
      <xdr:spPr bwMode="auto">
        <a:xfrm>
          <a:off x="78105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241</xdr:row>
      <xdr:rowOff>57150</xdr:rowOff>
    </xdr:from>
    <xdr:to>
      <xdr:col>4</xdr:col>
      <xdr:colOff>0</xdr:colOff>
      <xdr:row>242</xdr:row>
      <xdr:rowOff>190500</xdr:rowOff>
    </xdr:to>
    <xdr:sp macro="" textlink="">
      <xdr:nvSpPr>
        <xdr:cNvPr id="749" name="AutoShape 46">
          <a:extLst>
            <a:ext uri="{FF2B5EF4-FFF2-40B4-BE49-F238E27FC236}">
              <a16:creationId xmlns:a16="http://schemas.microsoft.com/office/drawing/2014/main" id="{6AAC2A05-17A3-4673-B014-241DCBAA1953}"/>
            </a:ext>
          </a:extLst>
        </xdr:cNvPr>
        <xdr:cNvSpPr>
          <a:spLocks noChangeArrowheads="1"/>
        </xdr:cNvSpPr>
      </xdr:nvSpPr>
      <xdr:spPr bwMode="auto">
        <a:xfrm>
          <a:off x="2794000" y="1192720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241</xdr:row>
      <xdr:rowOff>57150</xdr:rowOff>
    </xdr:from>
    <xdr:to>
      <xdr:col>6</xdr:col>
      <xdr:colOff>0</xdr:colOff>
      <xdr:row>242</xdr:row>
      <xdr:rowOff>190500</xdr:rowOff>
    </xdr:to>
    <xdr:sp macro="" textlink="">
      <xdr:nvSpPr>
        <xdr:cNvPr id="750" name="AutoShape 46">
          <a:extLst>
            <a:ext uri="{FF2B5EF4-FFF2-40B4-BE49-F238E27FC236}">
              <a16:creationId xmlns:a16="http://schemas.microsoft.com/office/drawing/2014/main" id="{FF0FDEC5-F577-4A26-897F-363689C539ED}"/>
            </a:ext>
          </a:extLst>
        </xdr:cNvPr>
        <xdr:cNvSpPr>
          <a:spLocks noChangeArrowheads="1"/>
        </xdr:cNvSpPr>
      </xdr:nvSpPr>
      <xdr:spPr bwMode="auto">
        <a:xfrm>
          <a:off x="4933950" y="1192720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241</xdr:row>
      <xdr:rowOff>57150</xdr:rowOff>
    </xdr:from>
    <xdr:to>
      <xdr:col>8</xdr:col>
      <xdr:colOff>0</xdr:colOff>
      <xdr:row>242</xdr:row>
      <xdr:rowOff>190500</xdr:rowOff>
    </xdr:to>
    <xdr:sp macro="" textlink="">
      <xdr:nvSpPr>
        <xdr:cNvPr id="751" name="AutoShape 46">
          <a:extLst>
            <a:ext uri="{FF2B5EF4-FFF2-40B4-BE49-F238E27FC236}">
              <a16:creationId xmlns:a16="http://schemas.microsoft.com/office/drawing/2014/main" id="{BC622877-0681-4853-849A-97E23FE00A55}"/>
            </a:ext>
          </a:extLst>
        </xdr:cNvPr>
        <xdr:cNvSpPr>
          <a:spLocks noChangeArrowheads="1"/>
        </xdr:cNvSpPr>
      </xdr:nvSpPr>
      <xdr:spPr bwMode="auto">
        <a:xfrm>
          <a:off x="6946900" y="1192720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241</xdr:row>
      <xdr:rowOff>57150</xdr:rowOff>
    </xdr:from>
    <xdr:to>
      <xdr:col>10</xdr:col>
      <xdr:colOff>0</xdr:colOff>
      <xdr:row>242</xdr:row>
      <xdr:rowOff>190500</xdr:rowOff>
    </xdr:to>
    <xdr:sp macro="" textlink="">
      <xdr:nvSpPr>
        <xdr:cNvPr id="752" name="AutoShape 46">
          <a:extLst>
            <a:ext uri="{FF2B5EF4-FFF2-40B4-BE49-F238E27FC236}">
              <a16:creationId xmlns:a16="http://schemas.microsoft.com/office/drawing/2014/main" id="{4288BF6B-74E8-48A8-8F20-50704D0EA201}"/>
            </a:ext>
          </a:extLst>
        </xdr:cNvPr>
        <xdr:cNvSpPr>
          <a:spLocks noChangeArrowheads="1"/>
        </xdr:cNvSpPr>
      </xdr:nvSpPr>
      <xdr:spPr bwMode="auto">
        <a:xfrm>
          <a:off x="927735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241</xdr:row>
      <xdr:rowOff>57150</xdr:rowOff>
    </xdr:from>
    <xdr:to>
      <xdr:col>12</xdr:col>
      <xdr:colOff>0</xdr:colOff>
      <xdr:row>242</xdr:row>
      <xdr:rowOff>190500</xdr:rowOff>
    </xdr:to>
    <xdr:sp macro="" textlink="">
      <xdr:nvSpPr>
        <xdr:cNvPr id="753" name="AutoShape 46">
          <a:extLst>
            <a:ext uri="{FF2B5EF4-FFF2-40B4-BE49-F238E27FC236}">
              <a16:creationId xmlns:a16="http://schemas.microsoft.com/office/drawing/2014/main" id="{E673C48F-53FD-4205-ADFD-750C3CB0B2B7}"/>
            </a:ext>
          </a:extLst>
        </xdr:cNvPr>
        <xdr:cNvSpPr>
          <a:spLocks noChangeArrowheads="1"/>
        </xdr:cNvSpPr>
      </xdr:nvSpPr>
      <xdr:spPr bwMode="auto">
        <a:xfrm>
          <a:off x="11290300" y="1192720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241</xdr:row>
      <xdr:rowOff>57150</xdr:rowOff>
    </xdr:from>
    <xdr:to>
      <xdr:col>14</xdr:col>
      <xdr:colOff>0</xdr:colOff>
      <xdr:row>242</xdr:row>
      <xdr:rowOff>190500</xdr:rowOff>
    </xdr:to>
    <xdr:sp macro="" textlink="">
      <xdr:nvSpPr>
        <xdr:cNvPr id="754" name="AutoShape 46">
          <a:extLst>
            <a:ext uri="{FF2B5EF4-FFF2-40B4-BE49-F238E27FC236}">
              <a16:creationId xmlns:a16="http://schemas.microsoft.com/office/drawing/2014/main" id="{357B04DE-C229-4630-8352-23AFD8C958DC}"/>
            </a:ext>
          </a:extLst>
        </xdr:cNvPr>
        <xdr:cNvSpPr>
          <a:spLocks noChangeArrowheads="1"/>
        </xdr:cNvSpPr>
      </xdr:nvSpPr>
      <xdr:spPr bwMode="auto">
        <a:xfrm>
          <a:off x="1330325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241</xdr:row>
      <xdr:rowOff>57150</xdr:rowOff>
    </xdr:from>
    <xdr:to>
      <xdr:col>16</xdr:col>
      <xdr:colOff>0</xdr:colOff>
      <xdr:row>242</xdr:row>
      <xdr:rowOff>190500</xdr:rowOff>
    </xdr:to>
    <xdr:sp macro="" textlink="">
      <xdr:nvSpPr>
        <xdr:cNvPr id="755" name="AutoShape 46">
          <a:extLst>
            <a:ext uri="{FF2B5EF4-FFF2-40B4-BE49-F238E27FC236}">
              <a16:creationId xmlns:a16="http://schemas.microsoft.com/office/drawing/2014/main" id="{A204E9A1-CC5D-4963-9F03-8D6D22578765}"/>
            </a:ext>
          </a:extLst>
        </xdr:cNvPr>
        <xdr:cNvSpPr>
          <a:spLocks noChangeArrowheads="1"/>
        </xdr:cNvSpPr>
      </xdr:nvSpPr>
      <xdr:spPr bwMode="auto">
        <a:xfrm>
          <a:off x="15316200" y="119272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241</xdr:row>
      <xdr:rowOff>57150</xdr:rowOff>
    </xdr:from>
    <xdr:to>
      <xdr:col>16</xdr:col>
      <xdr:colOff>0</xdr:colOff>
      <xdr:row>242</xdr:row>
      <xdr:rowOff>190500</xdr:rowOff>
    </xdr:to>
    <xdr:sp macro="" textlink="">
      <xdr:nvSpPr>
        <xdr:cNvPr id="756" name="AutoShape 46">
          <a:extLst>
            <a:ext uri="{FF2B5EF4-FFF2-40B4-BE49-F238E27FC236}">
              <a16:creationId xmlns:a16="http://schemas.microsoft.com/office/drawing/2014/main" id="{D7202AE0-1F73-4423-98FE-BB9234DCB5D1}"/>
            </a:ext>
          </a:extLst>
        </xdr:cNvPr>
        <xdr:cNvSpPr>
          <a:spLocks noChangeArrowheads="1"/>
        </xdr:cNvSpPr>
      </xdr:nvSpPr>
      <xdr:spPr bwMode="auto">
        <a:xfrm>
          <a:off x="1531620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241</xdr:row>
      <xdr:rowOff>57150</xdr:rowOff>
    </xdr:from>
    <xdr:to>
      <xdr:col>18</xdr:col>
      <xdr:colOff>0</xdr:colOff>
      <xdr:row>242</xdr:row>
      <xdr:rowOff>190500</xdr:rowOff>
    </xdr:to>
    <xdr:sp macro="" textlink="">
      <xdr:nvSpPr>
        <xdr:cNvPr id="757" name="AutoShape 46">
          <a:extLst>
            <a:ext uri="{FF2B5EF4-FFF2-40B4-BE49-F238E27FC236}">
              <a16:creationId xmlns:a16="http://schemas.microsoft.com/office/drawing/2014/main" id="{81CF17CF-7098-4EAB-B4AF-BB9B2764B307}"/>
            </a:ext>
          </a:extLst>
        </xdr:cNvPr>
        <xdr:cNvSpPr>
          <a:spLocks noChangeArrowheads="1"/>
        </xdr:cNvSpPr>
      </xdr:nvSpPr>
      <xdr:spPr bwMode="auto">
        <a:xfrm>
          <a:off x="1772920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241</xdr:row>
      <xdr:rowOff>57150</xdr:rowOff>
    </xdr:from>
    <xdr:to>
      <xdr:col>20</xdr:col>
      <xdr:colOff>0</xdr:colOff>
      <xdr:row>242</xdr:row>
      <xdr:rowOff>190500</xdr:rowOff>
    </xdr:to>
    <xdr:sp macro="" textlink="">
      <xdr:nvSpPr>
        <xdr:cNvPr id="758" name="AutoShape 46">
          <a:extLst>
            <a:ext uri="{FF2B5EF4-FFF2-40B4-BE49-F238E27FC236}">
              <a16:creationId xmlns:a16="http://schemas.microsoft.com/office/drawing/2014/main" id="{10DA26BE-9CB8-4F61-A688-EEED6689C3E6}"/>
            </a:ext>
          </a:extLst>
        </xdr:cNvPr>
        <xdr:cNvSpPr>
          <a:spLocks noChangeArrowheads="1"/>
        </xdr:cNvSpPr>
      </xdr:nvSpPr>
      <xdr:spPr bwMode="auto">
        <a:xfrm>
          <a:off x="1995805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241</xdr:row>
      <xdr:rowOff>57150</xdr:rowOff>
    </xdr:from>
    <xdr:to>
      <xdr:col>22</xdr:col>
      <xdr:colOff>0</xdr:colOff>
      <xdr:row>242</xdr:row>
      <xdr:rowOff>190500</xdr:rowOff>
    </xdr:to>
    <xdr:sp macro="" textlink="">
      <xdr:nvSpPr>
        <xdr:cNvPr id="759" name="AutoShape 46">
          <a:extLst>
            <a:ext uri="{FF2B5EF4-FFF2-40B4-BE49-F238E27FC236}">
              <a16:creationId xmlns:a16="http://schemas.microsoft.com/office/drawing/2014/main" id="{696D21D4-4059-4FD0-924A-D61B9BCAECEA}"/>
            </a:ext>
          </a:extLst>
        </xdr:cNvPr>
        <xdr:cNvSpPr>
          <a:spLocks noChangeArrowheads="1"/>
        </xdr:cNvSpPr>
      </xdr:nvSpPr>
      <xdr:spPr bwMode="auto">
        <a:xfrm>
          <a:off x="22542500" y="1192720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241</xdr:row>
      <xdr:rowOff>57150</xdr:rowOff>
    </xdr:from>
    <xdr:to>
      <xdr:col>24</xdr:col>
      <xdr:colOff>0</xdr:colOff>
      <xdr:row>242</xdr:row>
      <xdr:rowOff>190500</xdr:rowOff>
    </xdr:to>
    <xdr:sp macro="" textlink="">
      <xdr:nvSpPr>
        <xdr:cNvPr id="760" name="AutoShape 46">
          <a:extLst>
            <a:ext uri="{FF2B5EF4-FFF2-40B4-BE49-F238E27FC236}">
              <a16:creationId xmlns:a16="http://schemas.microsoft.com/office/drawing/2014/main" id="{DC5B4479-74B4-40F0-BF9F-E33EF67DD7D5}"/>
            </a:ext>
          </a:extLst>
        </xdr:cNvPr>
        <xdr:cNvSpPr>
          <a:spLocks noChangeArrowheads="1"/>
        </xdr:cNvSpPr>
      </xdr:nvSpPr>
      <xdr:spPr bwMode="auto">
        <a:xfrm>
          <a:off x="2548890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241</xdr:row>
      <xdr:rowOff>57150</xdr:rowOff>
    </xdr:from>
    <xdr:to>
      <xdr:col>26</xdr:col>
      <xdr:colOff>0</xdr:colOff>
      <xdr:row>242</xdr:row>
      <xdr:rowOff>190500</xdr:rowOff>
    </xdr:to>
    <xdr:sp macro="" textlink="">
      <xdr:nvSpPr>
        <xdr:cNvPr id="761" name="AutoShape 46">
          <a:extLst>
            <a:ext uri="{FF2B5EF4-FFF2-40B4-BE49-F238E27FC236}">
              <a16:creationId xmlns:a16="http://schemas.microsoft.com/office/drawing/2014/main" id="{F59CAA41-1AD6-4B8D-827B-80CBBB6FA83D}"/>
            </a:ext>
          </a:extLst>
        </xdr:cNvPr>
        <xdr:cNvSpPr>
          <a:spLocks noChangeArrowheads="1"/>
        </xdr:cNvSpPr>
      </xdr:nvSpPr>
      <xdr:spPr bwMode="auto">
        <a:xfrm>
          <a:off x="2762885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241</xdr:row>
      <xdr:rowOff>57150</xdr:rowOff>
    </xdr:from>
    <xdr:to>
      <xdr:col>28</xdr:col>
      <xdr:colOff>0</xdr:colOff>
      <xdr:row>242</xdr:row>
      <xdr:rowOff>190500</xdr:rowOff>
    </xdr:to>
    <xdr:sp macro="" textlink="">
      <xdr:nvSpPr>
        <xdr:cNvPr id="762" name="AutoShape 46">
          <a:extLst>
            <a:ext uri="{FF2B5EF4-FFF2-40B4-BE49-F238E27FC236}">
              <a16:creationId xmlns:a16="http://schemas.microsoft.com/office/drawing/2014/main" id="{17C8E26E-4808-4DC0-AAA3-C4C513D91D95}"/>
            </a:ext>
          </a:extLst>
        </xdr:cNvPr>
        <xdr:cNvSpPr>
          <a:spLocks noChangeArrowheads="1"/>
        </xdr:cNvSpPr>
      </xdr:nvSpPr>
      <xdr:spPr bwMode="auto">
        <a:xfrm>
          <a:off x="2964180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241</xdr:row>
      <xdr:rowOff>57150</xdr:rowOff>
    </xdr:from>
    <xdr:to>
      <xdr:col>18</xdr:col>
      <xdr:colOff>0</xdr:colOff>
      <xdr:row>242</xdr:row>
      <xdr:rowOff>190500</xdr:rowOff>
    </xdr:to>
    <xdr:sp macro="" textlink="">
      <xdr:nvSpPr>
        <xdr:cNvPr id="763" name="AutoShape 46">
          <a:extLst>
            <a:ext uri="{FF2B5EF4-FFF2-40B4-BE49-F238E27FC236}">
              <a16:creationId xmlns:a16="http://schemas.microsoft.com/office/drawing/2014/main" id="{C318797A-98B1-4B5D-873E-F5E785CD8675}"/>
            </a:ext>
          </a:extLst>
        </xdr:cNvPr>
        <xdr:cNvSpPr>
          <a:spLocks noChangeArrowheads="1"/>
        </xdr:cNvSpPr>
      </xdr:nvSpPr>
      <xdr:spPr bwMode="auto">
        <a:xfrm>
          <a:off x="17729200" y="119272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241</xdr:row>
      <xdr:rowOff>57150</xdr:rowOff>
    </xdr:from>
    <xdr:to>
      <xdr:col>20</xdr:col>
      <xdr:colOff>0</xdr:colOff>
      <xdr:row>242</xdr:row>
      <xdr:rowOff>190500</xdr:rowOff>
    </xdr:to>
    <xdr:sp macro="" textlink="">
      <xdr:nvSpPr>
        <xdr:cNvPr id="764" name="AutoShape 46">
          <a:extLst>
            <a:ext uri="{FF2B5EF4-FFF2-40B4-BE49-F238E27FC236}">
              <a16:creationId xmlns:a16="http://schemas.microsoft.com/office/drawing/2014/main" id="{839EBED2-87F9-4C86-983C-34D54758C9E7}"/>
            </a:ext>
          </a:extLst>
        </xdr:cNvPr>
        <xdr:cNvSpPr>
          <a:spLocks noChangeArrowheads="1"/>
        </xdr:cNvSpPr>
      </xdr:nvSpPr>
      <xdr:spPr bwMode="auto">
        <a:xfrm>
          <a:off x="19958050" y="119272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241</xdr:row>
      <xdr:rowOff>57150</xdr:rowOff>
    </xdr:from>
    <xdr:to>
      <xdr:col>22</xdr:col>
      <xdr:colOff>0</xdr:colOff>
      <xdr:row>242</xdr:row>
      <xdr:rowOff>190500</xdr:rowOff>
    </xdr:to>
    <xdr:sp macro="" textlink="">
      <xdr:nvSpPr>
        <xdr:cNvPr id="765" name="AutoShape 46">
          <a:extLst>
            <a:ext uri="{FF2B5EF4-FFF2-40B4-BE49-F238E27FC236}">
              <a16:creationId xmlns:a16="http://schemas.microsoft.com/office/drawing/2014/main" id="{B8DF4D2E-7775-4F3F-B361-D4C3B8D003B5}"/>
            </a:ext>
          </a:extLst>
        </xdr:cNvPr>
        <xdr:cNvSpPr>
          <a:spLocks noChangeArrowheads="1"/>
        </xdr:cNvSpPr>
      </xdr:nvSpPr>
      <xdr:spPr bwMode="auto">
        <a:xfrm>
          <a:off x="22542500" y="1192720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241</xdr:row>
      <xdr:rowOff>57150</xdr:rowOff>
    </xdr:from>
    <xdr:to>
      <xdr:col>24</xdr:col>
      <xdr:colOff>0</xdr:colOff>
      <xdr:row>242</xdr:row>
      <xdr:rowOff>190500</xdr:rowOff>
    </xdr:to>
    <xdr:sp macro="" textlink="">
      <xdr:nvSpPr>
        <xdr:cNvPr id="766" name="AutoShape 46">
          <a:extLst>
            <a:ext uri="{FF2B5EF4-FFF2-40B4-BE49-F238E27FC236}">
              <a16:creationId xmlns:a16="http://schemas.microsoft.com/office/drawing/2014/main" id="{8F4E5A62-9A85-4B84-93C7-2CDCD21D1E23}"/>
            </a:ext>
          </a:extLst>
        </xdr:cNvPr>
        <xdr:cNvSpPr>
          <a:spLocks noChangeArrowheads="1"/>
        </xdr:cNvSpPr>
      </xdr:nvSpPr>
      <xdr:spPr bwMode="auto">
        <a:xfrm>
          <a:off x="25488900" y="119272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241</xdr:row>
      <xdr:rowOff>57150</xdr:rowOff>
    </xdr:from>
    <xdr:to>
      <xdr:col>26</xdr:col>
      <xdr:colOff>0</xdr:colOff>
      <xdr:row>242</xdr:row>
      <xdr:rowOff>190500</xdr:rowOff>
    </xdr:to>
    <xdr:sp macro="" textlink="">
      <xdr:nvSpPr>
        <xdr:cNvPr id="767" name="AutoShape 46">
          <a:extLst>
            <a:ext uri="{FF2B5EF4-FFF2-40B4-BE49-F238E27FC236}">
              <a16:creationId xmlns:a16="http://schemas.microsoft.com/office/drawing/2014/main" id="{407BF35B-C226-4366-876E-3E7EB39FC1ED}"/>
            </a:ext>
          </a:extLst>
        </xdr:cNvPr>
        <xdr:cNvSpPr>
          <a:spLocks noChangeArrowheads="1"/>
        </xdr:cNvSpPr>
      </xdr:nvSpPr>
      <xdr:spPr bwMode="auto">
        <a:xfrm>
          <a:off x="27628850" y="119272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241</xdr:row>
      <xdr:rowOff>57150</xdr:rowOff>
    </xdr:from>
    <xdr:to>
      <xdr:col>28</xdr:col>
      <xdr:colOff>0</xdr:colOff>
      <xdr:row>242</xdr:row>
      <xdr:rowOff>190500</xdr:rowOff>
    </xdr:to>
    <xdr:sp macro="" textlink="">
      <xdr:nvSpPr>
        <xdr:cNvPr id="768" name="AutoShape 46">
          <a:extLst>
            <a:ext uri="{FF2B5EF4-FFF2-40B4-BE49-F238E27FC236}">
              <a16:creationId xmlns:a16="http://schemas.microsoft.com/office/drawing/2014/main" id="{E2E6A146-5E3C-42C0-8EC2-70556DBD50E5}"/>
            </a:ext>
          </a:extLst>
        </xdr:cNvPr>
        <xdr:cNvSpPr>
          <a:spLocks noChangeArrowheads="1"/>
        </xdr:cNvSpPr>
      </xdr:nvSpPr>
      <xdr:spPr bwMode="auto">
        <a:xfrm>
          <a:off x="29641800" y="119272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241</xdr:row>
      <xdr:rowOff>57150</xdr:rowOff>
    </xdr:from>
    <xdr:to>
      <xdr:col>18</xdr:col>
      <xdr:colOff>0</xdr:colOff>
      <xdr:row>242</xdr:row>
      <xdr:rowOff>190500</xdr:rowOff>
    </xdr:to>
    <xdr:sp macro="" textlink="">
      <xdr:nvSpPr>
        <xdr:cNvPr id="769" name="AutoShape 46">
          <a:extLst>
            <a:ext uri="{FF2B5EF4-FFF2-40B4-BE49-F238E27FC236}">
              <a16:creationId xmlns:a16="http://schemas.microsoft.com/office/drawing/2014/main" id="{841641D6-387E-44C6-A6A3-59D4E77EFE8A}"/>
            </a:ext>
          </a:extLst>
        </xdr:cNvPr>
        <xdr:cNvSpPr>
          <a:spLocks noChangeArrowheads="1"/>
        </xdr:cNvSpPr>
      </xdr:nvSpPr>
      <xdr:spPr bwMode="auto">
        <a:xfrm>
          <a:off x="1772920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241</xdr:row>
      <xdr:rowOff>57150</xdr:rowOff>
    </xdr:from>
    <xdr:to>
      <xdr:col>20</xdr:col>
      <xdr:colOff>0</xdr:colOff>
      <xdr:row>242</xdr:row>
      <xdr:rowOff>190500</xdr:rowOff>
    </xdr:to>
    <xdr:sp macro="" textlink="">
      <xdr:nvSpPr>
        <xdr:cNvPr id="770" name="AutoShape 46">
          <a:extLst>
            <a:ext uri="{FF2B5EF4-FFF2-40B4-BE49-F238E27FC236}">
              <a16:creationId xmlns:a16="http://schemas.microsoft.com/office/drawing/2014/main" id="{6C49BEAF-831B-472F-B840-C73A95142745}"/>
            </a:ext>
          </a:extLst>
        </xdr:cNvPr>
        <xdr:cNvSpPr>
          <a:spLocks noChangeArrowheads="1"/>
        </xdr:cNvSpPr>
      </xdr:nvSpPr>
      <xdr:spPr bwMode="auto">
        <a:xfrm>
          <a:off x="19958050" y="1192720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241</xdr:row>
      <xdr:rowOff>57150</xdr:rowOff>
    </xdr:from>
    <xdr:to>
      <xdr:col>22</xdr:col>
      <xdr:colOff>0</xdr:colOff>
      <xdr:row>242</xdr:row>
      <xdr:rowOff>190500</xdr:rowOff>
    </xdr:to>
    <xdr:sp macro="" textlink="">
      <xdr:nvSpPr>
        <xdr:cNvPr id="771" name="AutoShape 46">
          <a:extLst>
            <a:ext uri="{FF2B5EF4-FFF2-40B4-BE49-F238E27FC236}">
              <a16:creationId xmlns:a16="http://schemas.microsoft.com/office/drawing/2014/main" id="{DBA4E4C1-EB51-4B44-885C-F895614F3A46}"/>
            </a:ext>
          </a:extLst>
        </xdr:cNvPr>
        <xdr:cNvSpPr>
          <a:spLocks noChangeArrowheads="1"/>
        </xdr:cNvSpPr>
      </xdr:nvSpPr>
      <xdr:spPr bwMode="auto">
        <a:xfrm>
          <a:off x="22542500" y="11927205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241</xdr:row>
      <xdr:rowOff>57150</xdr:rowOff>
    </xdr:from>
    <xdr:to>
      <xdr:col>24</xdr:col>
      <xdr:colOff>0</xdr:colOff>
      <xdr:row>242</xdr:row>
      <xdr:rowOff>190500</xdr:rowOff>
    </xdr:to>
    <xdr:sp macro="" textlink="">
      <xdr:nvSpPr>
        <xdr:cNvPr id="772" name="AutoShape 46">
          <a:extLst>
            <a:ext uri="{FF2B5EF4-FFF2-40B4-BE49-F238E27FC236}">
              <a16:creationId xmlns:a16="http://schemas.microsoft.com/office/drawing/2014/main" id="{27728D44-500C-4A22-9FDA-3B6356E6EF2F}"/>
            </a:ext>
          </a:extLst>
        </xdr:cNvPr>
        <xdr:cNvSpPr>
          <a:spLocks noChangeArrowheads="1"/>
        </xdr:cNvSpPr>
      </xdr:nvSpPr>
      <xdr:spPr bwMode="auto">
        <a:xfrm>
          <a:off x="2548890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241</xdr:row>
      <xdr:rowOff>57150</xdr:rowOff>
    </xdr:from>
    <xdr:to>
      <xdr:col>26</xdr:col>
      <xdr:colOff>0</xdr:colOff>
      <xdr:row>242</xdr:row>
      <xdr:rowOff>190500</xdr:rowOff>
    </xdr:to>
    <xdr:sp macro="" textlink="">
      <xdr:nvSpPr>
        <xdr:cNvPr id="773" name="AutoShape 46">
          <a:extLst>
            <a:ext uri="{FF2B5EF4-FFF2-40B4-BE49-F238E27FC236}">
              <a16:creationId xmlns:a16="http://schemas.microsoft.com/office/drawing/2014/main" id="{A8E6726E-F2CE-4C27-8263-1CF933EF3D2E}"/>
            </a:ext>
          </a:extLst>
        </xdr:cNvPr>
        <xdr:cNvSpPr>
          <a:spLocks noChangeArrowheads="1"/>
        </xdr:cNvSpPr>
      </xdr:nvSpPr>
      <xdr:spPr bwMode="auto">
        <a:xfrm>
          <a:off x="2762885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241</xdr:row>
      <xdr:rowOff>57150</xdr:rowOff>
    </xdr:from>
    <xdr:to>
      <xdr:col>28</xdr:col>
      <xdr:colOff>0</xdr:colOff>
      <xdr:row>242</xdr:row>
      <xdr:rowOff>190500</xdr:rowOff>
    </xdr:to>
    <xdr:sp macro="" textlink="">
      <xdr:nvSpPr>
        <xdr:cNvPr id="774" name="AutoShape 46">
          <a:extLst>
            <a:ext uri="{FF2B5EF4-FFF2-40B4-BE49-F238E27FC236}">
              <a16:creationId xmlns:a16="http://schemas.microsoft.com/office/drawing/2014/main" id="{AD549358-1BD8-4826-A721-BFB6BC0CEBBF}"/>
            </a:ext>
          </a:extLst>
        </xdr:cNvPr>
        <xdr:cNvSpPr>
          <a:spLocks noChangeArrowheads="1"/>
        </xdr:cNvSpPr>
      </xdr:nvSpPr>
      <xdr:spPr bwMode="auto">
        <a:xfrm>
          <a:off x="2964180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249</xdr:row>
      <xdr:rowOff>57150</xdr:rowOff>
    </xdr:from>
    <xdr:to>
      <xdr:col>2</xdr:col>
      <xdr:colOff>0</xdr:colOff>
      <xdr:row>250</xdr:row>
      <xdr:rowOff>190500</xdr:rowOff>
    </xdr:to>
    <xdr:sp macro="" textlink="">
      <xdr:nvSpPr>
        <xdr:cNvPr id="775" name="AutoShape 46">
          <a:extLst>
            <a:ext uri="{FF2B5EF4-FFF2-40B4-BE49-F238E27FC236}">
              <a16:creationId xmlns:a16="http://schemas.microsoft.com/office/drawing/2014/main" id="{5E34DA43-C93A-4672-9533-C82869FE77FC}"/>
            </a:ext>
          </a:extLst>
        </xdr:cNvPr>
        <xdr:cNvSpPr>
          <a:spLocks noChangeArrowheads="1"/>
        </xdr:cNvSpPr>
      </xdr:nvSpPr>
      <xdr:spPr bwMode="auto">
        <a:xfrm>
          <a:off x="78105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249</xdr:row>
      <xdr:rowOff>57150</xdr:rowOff>
    </xdr:from>
    <xdr:to>
      <xdr:col>4</xdr:col>
      <xdr:colOff>0</xdr:colOff>
      <xdr:row>250</xdr:row>
      <xdr:rowOff>190500</xdr:rowOff>
    </xdr:to>
    <xdr:sp macro="" textlink="">
      <xdr:nvSpPr>
        <xdr:cNvPr id="776" name="AutoShape 46">
          <a:extLst>
            <a:ext uri="{FF2B5EF4-FFF2-40B4-BE49-F238E27FC236}">
              <a16:creationId xmlns:a16="http://schemas.microsoft.com/office/drawing/2014/main" id="{D65B5F44-E085-40AB-8852-FC40AB277228}"/>
            </a:ext>
          </a:extLst>
        </xdr:cNvPr>
        <xdr:cNvSpPr>
          <a:spLocks noChangeArrowheads="1"/>
        </xdr:cNvSpPr>
      </xdr:nvSpPr>
      <xdr:spPr bwMode="auto">
        <a:xfrm>
          <a:off x="2794000" y="1237996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249</xdr:row>
      <xdr:rowOff>57150</xdr:rowOff>
    </xdr:from>
    <xdr:to>
      <xdr:col>6</xdr:col>
      <xdr:colOff>0</xdr:colOff>
      <xdr:row>250</xdr:row>
      <xdr:rowOff>190500</xdr:rowOff>
    </xdr:to>
    <xdr:sp macro="" textlink="">
      <xdr:nvSpPr>
        <xdr:cNvPr id="777" name="AutoShape 46">
          <a:extLst>
            <a:ext uri="{FF2B5EF4-FFF2-40B4-BE49-F238E27FC236}">
              <a16:creationId xmlns:a16="http://schemas.microsoft.com/office/drawing/2014/main" id="{98B50372-6AD8-409E-9B33-1CAFC42B6101}"/>
            </a:ext>
          </a:extLst>
        </xdr:cNvPr>
        <xdr:cNvSpPr>
          <a:spLocks noChangeArrowheads="1"/>
        </xdr:cNvSpPr>
      </xdr:nvSpPr>
      <xdr:spPr bwMode="auto">
        <a:xfrm>
          <a:off x="4933950" y="1237996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249</xdr:row>
      <xdr:rowOff>57150</xdr:rowOff>
    </xdr:from>
    <xdr:to>
      <xdr:col>8</xdr:col>
      <xdr:colOff>0</xdr:colOff>
      <xdr:row>250</xdr:row>
      <xdr:rowOff>190500</xdr:rowOff>
    </xdr:to>
    <xdr:sp macro="" textlink="">
      <xdr:nvSpPr>
        <xdr:cNvPr id="778" name="AutoShape 46">
          <a:extLst>
            <a:ext uri="{FF2B5EF4-FFF2-40B4-BE49-F238E27FC236}">
              <a16:creationId xmlns:a16="http://schemas.microsoft.com/office/drawing/2014/main" id="{7CF71E7A-892D-4D38-BD1D-B63B79E4F15A}"/>
            </a:ext>
          </a:extLst>
        </xdr:cNvPr>
        <xdr:cNvSpPr>
          <a:spLocks noChangeArrowheads="1"/>
        </xdr:cNvSpPr>
      </xdr:nvSpPr>
      <xdr:spPr bwMode="auto">
        <a:xfrm>
          <a:off x="6946900" y="1237996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249</xdr:row>
      <xdr:rowOff>57150</xdr:rowOff>
    </xdr:from>
    <xdr:to>
      <xdr:col>10</xdr:col>
      <xdr:colOff>0</xdr:colOff>
      <xdr:row>250</xdr:row>
      <xdr:rowOff>190500</xdr:rowOff>
    </xdr:to>
    <xdr:sp macro="" textlink="">
      <xdr:nvSpPr>
        <xdr:cNvPr id="779" name="AutoShape 46">
          <a:extLst>
            <a:ext uri="{FF2B5EF4-FFF2-40B4-BE49-F238E27FC236}">
              <a16:creationId xmlns:a16="http://schemas.microsoft.com/office/drawing/2014/main" id="{2139A0B7-F534-460A-8A38-18A5ED83E0DC}"/>
            </a:ext>
          </a:extLst>
        </xdr:cNvPr>
        <xdr:cNvSpPr>
          <a:spLocks noChangeArrowheads="1"/>
        </xdr:cNvSpPr>
      </xdr:nvSpPr>
      <xdr:spPr bwMode="auto">
        <a:xfrm>
          <a:off x="927735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249</xdr:row>
      <xdr:rowOff>57150</xdr:rowOff>
    </xdr:from>
    <xdr:to>
      <xdr:col>12</xdr:col>
      <xdr:colOff>0</xdr:colOff>
      <xdr:row>250</xdr:row>
      <xdr:rowOff>190500</xdr:rowOff>
    </xdr:to>
    <xdr:sp macro="" textlink="">
      <xdr:nvSpPr>
        <xdr:cNvPr id="780" name="AutoShape 46">
          <a:extLst>
            <a:ext uri="{FF2B5EF4-FFF2-40B4-BE49-F238E27FC236}">
              <a16:creationId xmlns:a16="http://schemas.microsoft.com/office/drawing/2014/main" id="{60FF6DDD-CFB7-448B-950C-596ABB49D93A}"/>
            </a:ext>
          </a:extLst>
        </xdr:cNvPr>
        <xdr:cNvSpPr>
          <a:spLocks noChangeArrowheads="1"/>
        </xdr:cNvSpPr>
      </xdr:nvSpPr>
      <xdr:spPr bwMode="auto">
        <a:xfrm>
          <a:off x="11290300" y="1237996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249</xdr:row>
      <xdr:rowOff>57150</xdr:rowOff>
    </xdr:from>
    <xdr:to>
      <xdr:col>14</xdr:col>
      <xdr:colOff>0</xdr:colOff>
      <xdr:row>250</xdr:row>
      <xdr:rowOff>190500</xdr:rowOff>
    </xdr:to>
    <xdr:sp macro="" textlink="">
      <xdr:nvSpPr>
        <xdr:cNvPr id="781" name="AutoShape 46">
          <a:extLst>
            <a:ext uri="{FF2B5EF4-FFF2-40B4-BE49-F238E27FC236}">
              <a16:creationId xmlns:a16="http://schemas.microsoft.com/office/drawing/2014/main" id="{551B936F-BC2E-43B3-BE63-251207FD7F83}"/>
            </a:ext>
          </a:extLst>
        </xdr:cNvPr>
        <xdr:cNvSpPr>
          <a:spLocks noChangeArrowheads="1"/>
        </xdr:cNvSpPr>
      </xdr:nvSpPr>
      <xdr:spPr bwMode="auto">
        <a:xfrm>
          <a:off x="1330325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249</xdr:row>
      <xdr:rowOff>57150</xdr:rowOff>
    </xdr:from>
    <xdr:to>
      <xdr:col>16</xdr:col>
      <xdr:colOff>0</xdr:colOff>
      <xdr:row>250</xdr:row>
      <xdr:rowOff>190500</xdr:rowOff>
    </xdr:to>
    <xdr:sp macro="" textlink="">
      <xdr:nvSpPr>
        <xdr:cNvPr id="782" name="AutoShape 46">
          <a:extLst>
            <a:ext uri="{FF2B5EF4-FFF2-40B4-BE49-F238E27FC236}">
              <a16:creationId xmlns:a16="http://schemas.microsoft.com/office/drawing/2014/main" id="{52E13979-41AE-4753-8888-901797037D7D}"/>
            </a:ext>
          </a:extLst>
        </xdr:cNvPr>
        <xdr:cNvSpPr>
          <a:spLocks noChangeArrowheads="1"/>
        </xdr:cNvSpPr>
      </xdr:nvSpPr>
      <xdr:spPr bwMode="auto">
        <a:xfrm>
          <a:off x="15316200" y="123799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249</xdr:row>
      <xdr:rowOff>57150</xdr:rowOff>
    </xdr:from>
    <xdr:to>
      <xdr:col>16</xdr:col>
      <xdr:colOff>0</xdr:colOff>
      <xdr:row>250</xdr:row>
      <xdr:rowOff>190500</xdr:rowOff>
    </xdr:to>
    <xdr:sp macro="" textlink="">
      <xdr:nvSpPr>
        <xdr:cNvPr id="783" name="AutoShape 46">
          <a:extLst>
            <a:ext uri="{FF2B5EF4-FFF2-40B4-BE49-F238E27FC236}">
              <a16:creationId xmlns:a16="http://schemas.microsoft.com/office/drawing/2014/main" id="{94D214FA-C71A-4E1A-9C16-EF68906A782E}"/>
            </a:ext>
          </a:extLst>
        </xdr:cNvPr>
        <xdr:cNvSpPr>
          <a:spLocks noChangeArrowheads="1"/>
        </xdr:cNvSpPr>
      </xdr:nvSpPr>
      <xdr:spPr bwMode="auto">
        <a:xfrm>
          <a:off x="1531620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249</xdr:row>
      <xdr:rowOff>57150</xdr:rowOff>
    </xdr:from>
    <xdr:to>
      <xdr:col>18</xdr:col>
      <xdr:colOff>0</xdr:colOff>
      <xdr:row>250</xdr:row>
      <xdr:rowOff>190500</xdr:rowOff>
    </xdr:to>
    <xdr:sp macro="" textlink="">
      <xdr:nvSpPr>
        <xdr:cNvPr id="784" name="AutoShape 46">
          <a:extLst>
            <a:ext uri="{FF2B5EF4-FFF2-40B4-BE49-F238E27FC236}">
              <a16:creationId xmlns:a16="http://schemas.microsoft.com/office/drawing/2014/main" id="{2C4751F9-61E7-48D8-B992-A1E068A05650}"/>
            </a:ext>
          </a:extLst>
        </xdr:cNvPr>
        <xdr:cNvSpPr>
          <a:spLocks noChangeArrowheads="1"/>
        </xdr:cNvSpPr>
      </xdr:nvSpPr>
      <xdr:spPr bwMode="auto">
        <a:xfrm>
          <a:off x="1772920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249</xdr:row>
      <xdr:rowOff>57150</xdr:rowOff>
    </xdr:from>
    <xdr:to>
      <xdr:col>20</xdr:col>
      <xdr:colOff>0</xdr:colOff>
      <xdr:row>250</xdr:row>
      <xdr:rowOff>190500</xdr:rowOff>
    </xdr:to>
    <xdr:sp macro="" textlink="">
      <xdr:nvSpPr>
        <xdr:cNvPr id="785" name="AutoShape 46">
          <a:extLst>
            <a:ext uri="{FF2B5EF4-FFF2-40B4-BE49-F238E27FC236}">
              <a16:creationId xmlns:a16="http://schemas.microsoft.com/office/drawing/2014/main" id="{56F0E2FE-8289-4422-8785-B7245B7EC76B}"/>
            </a:ext>
          </a:extLst>
        </xdr:cNvPr>
        <xdr:cNvSpPr>
          <a:spLocks noChangeArrowheads="1"/>
        </xdr:cNvSpPr>
      </xdr:nvSpPr>
      <xdr:spPr bwMode="auto">
        <a:xfrm>
          <a:off x="1995805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249</xdr:row>
      <xdr:rowOff>57150</xdr:rowOff>
    </xdr:from>
    <xdr:to>
      <xdr:col>22</xdr:col>
      <xdr:colOff>0</xdr:colOff>
      <xdr:row>250</xdr:row>
      <xdr:rowOff>190500</xdr:rowOff>
    </xdr:to>
    <xdr:sp macro="" textlink="">
      <xdr:nvSpPr>
        <xdr:cNvPr id="786" name="AutoShape 46">
          <a:extLst>
            <a:ext uri="{FF2B5EF4-FFF2-40B4-BE49-F238E27FC236}">
              <a16:creationId xmlns:a16="http://schemas.microsoft.com/office/drawing/2014/main" id="{1359A444-B7DB-4694-86EB-6E550E5E7253}"/>
            </a:ext>
          </a:extLst>
        </xdr:cNvPr>
        <xdr:cNvSpPr>
          <a:spLocks noChangeArrowheads="1"/>
        </xdr:cNvSpPr>
      </xdr:nvSpPr>
      <xdr:spPr bwMode="auto">
        <a:xfrm>
          <a:off x="22542500" y="1237996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249</xdr:row>
      <xdr:rowOff>57150</xdr:rowOff>
    </xdr:from>
    <xdr:to>
      <xdr:col>24</xdr:col>
      <xdr:colOff>0</xdr:colOff>
      <xdr:row>250</xdr:row>
      <xdr:rowOff>190500</xdr:rowOff>
    </xdr:to>
    <xdr:sp macro="" textlink="">
      <xdr:nvSpPr>
        <xdr:cNvPr id="787" name="AutoShape 46">
          <a:extLst>
            <a:ext uri="{FF2B5EF4-FFF2-40B4-BE49-F238E27FC236}">
              <a16:creationId xmlns:a16="http://schemas.microsoft.com/office/drawing/2014/main" id="{A3B6A9DB-E7F2-46C9-8550-55BA865558AE}"/>
            </a:ext>
          </a:extLst>
        </xdr:cNvPr>
        <xdr:cNvSpPr>
          <a:spLocks noChangeArrowheads="1"/>
        </xdr:cNvSpPr>
      </xdr:nvSpPr>
      <xdr:spPr bwMode="auto">
        <a:xfrm>
          <a:off x="2548890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249</xdr:row>
      <xdr:rowOff>57150</xdr:rowOff>
    </xdr:from>
    <xdr:to>
      <xdr:col>26</xdr:col>
      <xdr:colOff>0</xdr:colOff>
      <xdr:row>250</xdr:row>
      <xdr:rowOff>190500</xdr:rowOff>
    </xdr:to>
    <xdr:sp macro="" textlink="">
      <xdr:nvSpPr>
        <xdr:cNvPr id="788" name="AutoShape 46">
          <a:extLst>
            <a:ext uri="{FF2B5EF4-FFF2-40B4-BE49-F238E27FC236}">
              <a16:creationId xmlns:a16="http://schemas.microsoft.com/office/drawing/2014/main" id="{3D60AB6C-F3F9-40E5-A708-9486FDE2EC67}"/>
            </a:ext>
          </a:extLst>
        </xdr:cNvPr>
        <xdr:cNvSpPr>
          <a:spLocks noChangeArrowheads="1"/>
        </xdr:cNvSpPr>
      </xdr:nvSpPr>
      <xdr:spPr bwMode="auto">
        <a:xfrm>
          <a:off x="2762885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249</xdr:row>
      <xdr:rowOff>57150</xdr:rowOff>
    </xdr:from>
    <xdr:to>
      <xdr:col>28</xdr:col>
      <xdr:colOff>0</xdr:colOff>
      <xdr:row>250</xdr:row>
      <xdr:rowOff>190500</xdr:rowOff>
    </xdr:to>
    <xdr:sp macro="" textlink="">
      <xdr:nvSpPr>
        <xdr:cNvPr id="789" name="AutoShape 46">
          <a:extLst>
            <a:ext uri="{FF2B5EF4-FFF2-40B4-BE49-F238E27FC236}">
              <a16:creationId xmlns:a16="http://schemas.microsoft.com/office/drawing/2014/main" id="{6891A184-62E4-4DB8-A110-319C1CEE82CD}"/>
            </a:ext>
          </a:extLst>
        </xdr:cNvPr>
        <xdr:cNvSpPr>
          <a:spLocks noChangeArrowheads="1"/>
        </xdr:cNvSpPr>
      </xdr:nvSpPr>
      <xdr:spPr bwMode="auto">
        <a:xfrm>
          <a:off x="2964180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249</xdr:row>
      <xdr:rowOff>57150</xdr:rowOff>
    </xdr:from>
    <xdr:to>
      <xdr:col>18</xdr:col>
      <xdr:colOff>0</xdr:colOff>
      <xdr:row>250</xdr:row>
      <xdr:rowOff>190500</xdr:rowOff>
    </xdr:to>
    <xdr:sp macro="" textlink="">
      <xdr:nvSpPr>
        <xdr:cNvPr id="790" name="AutoShape 46">
          <a:extLst>
            <a:ext uri="{FF2B5EF4-FFF2-40B4-BE49-F238E27FC236}">
              <a16:creationId xmlns:a16="http://schemas.microsoft.com/office/drawing/2014/main" id="{19B8C947-E50B-4639-BD0B-52B8DDBFC998}"/>
            </a:ext>
          </a:extLst>
        </xdr:cNvPr>
        <xdr:cNvSpPr>
          <a:spLocks noChangeArrowheads="1"/>
        </xdr:cNvSpPr>
      </xdr:nvSpPr>
      <xdr:spPr bwMode="auto">
        <a:xfrm>
          <a:off x="17729200" y="123799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249</xdr:row>
      <xdr:rowOff>57150</xdr:rowOff>
    </xdr:from>
    <xdr:to>
      <xdr:col>20</xdr:col>
      <xdr:colOff>0</xdr:colOff>
      <xdr:row>250</xdr:row>
      <xdr:rowOff>190500</xdr:rowOff>
    </xdr:to>
    <xdr:sp macro="" textlink="">
      <xdr:nvSpPr>
        <xdr:cNvPr id="791" name="AutoShape 46">
          <a:extLst>
            <a:ext uri="{FF2B5EF4-FFF2-40B4-BE49-F238E27FC236}">
              <a16:creationId xmlns:a16="http://schemas.microsoft.com/office/drawing/2014/main" id="{63843AC3-DB85-4D05-AA9B-86CE0C92BA0B}"/>
            </a:ext>
          </a:extLst>
        </xdr:cNvPr>
        <xdr:cNvSpPr>
          <a:spLocks noChangeArrowheads="1"/>
        </xdr:cNvSpPr>
      </xdr:nvSpPr>
      <xdr:spPr bwMode="auto">
        <a:xfrm>
          <a:off x="19958050" y="123799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249</xdr:row>
      <xdr:rowOff>57150</xdr:rowOff>
    </xdr:from>
    <xdr:to>
      <xdr:col>22</xdr:col>
      <xdr:colOff>0</xdr:colOff>
      <xdr:row>250</xdr:row>
      <xdr:rowOff>190500</xdr:rowOff>
    </xdr:to>
    <xdr:sp macro="" textlink="">
      <xdr:nvSpPr>
        <xdr:cNvPr id="792" name="AutoShape 46">
          <a:extLst>
            <a:ext uri="{FF2B5EF4-FFF2-40B4-BE49-F238E27FC236}">
              <a16:creationId xmlns:a16="http://schemas.microsoft.com/office/drawing/2014/main" id="{D704FAEB-F28A-439F-B915-28A1F3994CEC}"/>
            </a:ext>
          </a:extLst>
        </xdr:cNvPr>
        <xdr:cNvSpPr>
          <a:spLocks noChangeArrowheads="1"/>
        </xdr:cNvSpPr>
      </xdr:nvSpPr>
      <xdr:spPr bwMode="auto">
        <a:xfrm>
          <a:off x="22542500" y="12379960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249</xdr:row>
      <xdr:rowOff>57150</xdr:rowOff>
    </xdr:from>
    <xdr:to>
      <xdr:col>24</xdr:col>
      <xdr:colOff>0</xdr:colOff>
      <xdr:row>250</xdr:row>
      <xdr:rowOff>190500</xdr:rowOff>
    </xdr:to>
    <xdr:sp macro="" textlink="">
      <xdr:nvSpPr>
        <xdr:cNvPr id="793" name="AutoShape 46">
          <a:extLst>
            <a:ext uri="{FF2B5EF4-FFF2-40B4-BE49-F238E27FC236}">
              <a16:creationId xmlns:a16="http://schemas.microsoft.com/office/drawing/2014/main" id="{32DF36DE-A82D-4755-A5EF-C9820ED9249B}"/>
            </a:ext>
          </a:extLst>
        </xdr:cNvPr>
        <xdr:cNvSpPr>
          <a:spLocks noChangeArrowheads="1"/>
        </xdr:cNvSpPr>
      </xdr:nvSpPr>
      <xdr:spPr bwMode="auto">
        <a:xfrm>
          <a:off x="25488900" y="123799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249</xdr:row>
      <xdr:rowOff>57150</xdr:rowOff>
    </xdr:from>
    <xdr:to>
      <xdr:col>26</xdr:col>
      <xdr:colOff>0</xdr:colOff>
      <xdr:row>250</xdr:row>
      <xdr:rowOff>190500</xdr:rowOff>
    </xdr:to>
    <xdr:sp macro="" textlink="">
      <xdr:nvSpPr>
        <xdr:cNvPr id="794" name="AutoShape 46">
          <a:extLst>
            <a:ext uri="{FF2B5EF4-FFF2-40B4-BE49-F238E27FC236}">
              <a16:creationId xmlns:a16="http://schemas.microsoft.com/office/drawing/2014/main" id="{40B6ABFC-C67F-45A3-9233-AAFC984D14D4}"/>
            </a:ext>
          </a:extLst>
        </xdr:cNvPr>
        <xdr:cNvSpPr>
          <a:spLocks noChangeArrowheads="1"/>
        </xdr:cNvSpPr>
      </xdr:nvSpPr>
      <xdr:spPr bwMode="auto">
        <a:xfrm>
          <a:off x="27628850" y="123799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249</xdr:row>
      <xdr:rowOff>57150</xdr:rowOff>
    </xdr:from>
    <xdr:to>
      <xdr:col>28</xdr:col>
      <xdr:colOff>0</xdr:colOff>
      <xdr:row>250</xdr:row>
      <xdr:rowOff>190500</xdr:rowOff>
    </xdr:to>
    <xdr:sp macro="" textlink="">
      <xdr:nvSpPr>
        <xdr:cNvPr id="795" name="AutoShape 46">
          <a:extLst>
            <a:ext uri="{FF2B5EF4-FFF2-40B4-BE49-F238E27FC236}">
              <a16:creationId xmlns:a16="http://schemas.microsoft.com/office/drawing/2014/main" id="{14C41563-1D38-4624-A035-FA0C82ACA528}"/>
            </a:ext>
          </a:extLst>
        </xdr:cNvPr>
        <xdr:cNvSpPr>
          <a:spLocks noChangeArrowheads="1"/>
        </xdr:cNvSpPr>
      </xdr:nvSpPr>
      <xdr:spPr bwMode="auto">
        <a:xfrm>
          <a:off x="29641800" y="123799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249</xdr:row>
      <xdr:rowOff>57150</xdr:rowOff>
    </xdr:from>
    <xdr:to>
      <xdr:col>18</xdr:col>
      <xdr:colOff>0</xdr:colOff>
      <xdr:row>250</xdr:row>
      <xdr:rowOff>190500</xdr:rowOff>
    </xdr:to>
    <xdr:sp macro="" textlink="">
      <xdr:nvSpPr>
        <xdr:cNvPr id="796" name="AutoShape 46">
          <a:extLst>
            <a:ext uri="{FF2B5EF4-FFF2-40B4-BE49-F238E27FC236}">
              <a16:creationId xmlns:a16="http://schemas.microsoft.com/office/drawing/2014/main" id="{A39868C2-B6AC-4D3D-B021-8DD98BC15BA8}"/>
            </a:ext>
          </a:extLst>
        </xdr:cNvPr>
        <xdr:cNvSpPr>
          <a:spLocks noChangeArrowheads="1"/>
        </xdr:cNvSpPr>
      </xdr:nvSpPr>
      <xdr:spPr bwMode="auto">
        <a:xfrm>
          <a:off x="1772920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249</xdr:row>
      <xdr:rowOff>57150</xdr:rowOff>
    </xdr:from>
    <xdr:to>
      <xdr:col>20</xdr:col>
      <xdr:colOff>0</xdr:colOff>
      <xdr:row>250</xdr:row>
      <xdr:rowOff>190500</xdr:rowOff>
    </xdr:to>
    <xdr:sp macro="" textlink="">
      <xdr:nvSpPr>
        <xdr:cNvPr id="797" name="AutoShape 46">
          <a:extLst>
            <a:ext uri="{FF2B5EF4-FFF2-40B4-BE49-F238E27FC236}">
              <a16:creationId xmlns:a16="http://schemas.microsoft.com/office/drawing/2014/main" id="{A8D717C9-DB70-46BF-AFCA-88BFBC648E48}"/>
            </a:ext>
          </a:extLst>
        </xdr:cNvPr>
        <xdr:cNvSpPr>
          <a:spLocks noChangeArrowheads="1"/>
        </xdr:cNvSpPr>
      </xdr:nvSpPr>
      <xdr:spPr bwMode="auto">
        <a:xfrm>
          <a:off x="19958050" y="1237996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249</xdr:row>
      <xdr:rowOff>57150</xdr:rowOff>
    </xdr:from>
    <xdr:to>
      <xdr:col>22</xdr:col>
      <xdr:colOff>0</xdr:colOff>
      <xdr:row>250</xdr:row>
      <xdr:rowOff>190500</xdr:rowOff>
    </xdr:to>
    <xdr:sp macro="" textlink="">
      <xdr:nvSpPr>
        <xdr:cNvPr id="798" name="AutoShape 46">
          <a:extLst>
            <a:ext uri="{FF2B5EF4-FFF2-40B4-BE49-F238E27FC236}">
              <a16:creationId xmlns:a16="http://schemas.microsoft.com/office/drawing/2014/main" id="{04CC6667-0394-4101-9FB1-828B2430E659}"/>
            </a:ext>
          </a:extLst>
        </xdr:cNvPr>
        <xdr:cNvSpPr>
          <a:spLocks noChangeArrowheads="1"/>
        </xdr:cNvSpPr>
      </xdr:nvSpPr>
      <xdr:spPr bwMode="auto">
        <a:xfrm>
          <a:off x="22542500" y="12379960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249</xdr:row>
      <xdr:rowOff>57150</xdr:rowOff>
    </xdr:from>
    <xdr:to>
      <xdr:col>24</xdr:col>
      <xdr:colOff>0</xdr:colOff>
      <xdr:row>250</xdr:row>
      <xdr:rowOff>190500</xdr:rowOff>
    </xdr:to>
    <xdr:sp macro="" textlink="">
      <xdr:nvSpPr>
        <xdr:cNvPr id="799" name="AutoShape 46">
          <a:extLst>
            <a:ext uri="{FF2B5EF4-FFF2-40B4-BE49-F238E27FC236}">
              <a16:creationId xmlns:a16="http://schemas.microsoft.com/office/drawing/2014/main" id="{52A2D875-11E2-4C96-B9F5-CC469A1AEC1E}"/>
            </a:ext>
          </a:extLst>
        </xdr:cNvPr>
        <xdr:cNvSpPr>
          <a:spLocks noChangeArrowheads="1"/>
        </xdr:cNvSpPr>
      </xdr:nvSpPr>
      <xdr:spPr bwMode="auto">
        <a:xfrm>
          <a:off x="2548890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249</xdr:row>
      <xdr:rowOff>57150</xdr:rowOff>
    </xdr:from>
    <xdr:to>
      <xdr:col>26</xdr:col>
      <xdr:colOff>0</xdr:colOff>
      <xdr:row>250</xdr:row>
      <xdr:rowOff>190500</xdr:rowOff>
    </xdr:to>
    <xdr:sp macro="" textlink="">
      <xdr:nvSpPr>
        <xdr:cNvPr id="800" name="AutoShape 46">
          <a:extLst>
            <a:ext uri="{FF2B5EF4-FFF2-40B4-BE49-F238E27FC236}">
              <a16:creationId xmlns:a16="http://schemas.microsoft.com/office/drawing/2014/main" id="{C9F6EAE7-287A-4A0E-A571-878EDE57DA59}"/>
            </a:ext>
          </a:extLst>
        </xdr:cNvPr>
        <xdr:cNvSpPr>
          <a:spLocks noChangeArrowheads="1"/>
        </xdr:cNvSpPr>
      </xdr:nvSpPr>
      <xdr:spPr bwMode="auto">
        <a:xfrm>
          <a:off x="2762885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249</xdr:row>
      <xdr:rowOff>57150</xdr:rowOff>
    </xdr:from>
    <xdr:to>
      <xdr:col>28</xdr:col>
      <xdr:colOff>0</xdr:colOff>
      <xdr:row>250</xdr:row>
      <xdr:rowOff>190500</xdr:rowOff>
    </xdr:to>
    <xdr:sp macro="" textlink="">
      <xdr:nvSpPr>
        <xdr:cNvPr id="801" name="AutoShape 46">
          <a:extLst>
            <a:ext uri="{FF2B5EF4-FFF2-40B4-BE49-F238E27FC236}">
              <a16:creationId xmlns:a16="http://schemas.microsoft.com/office/drawing/2014/main" id="{9CED496E-AF75-49C4-B130-4707BF1E18B9}"/>
            </a:ext>
          </a:extLst>
        </xdr:cNvPr>
        <xdr:cNvSpPr>
          <a:spLocks noChangeArrowheads="1"/>
        </xdr:cNvSpPr>
      </xdr:nvSpPr>
      <xdr:spPr bwMode="auto">
        <a:xfrm>
          <a:off x="2964180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257</xdr:row>
      <xdr:rowOff>57150</xdr:rowOff>
    </xdr:from>
    <xdr:to>
      <xdr:col>2</xdr:col>
      <xdr:colOff>0</xdr:colOff>
      <xdr:row>258</xdr:row>
      <xdr:rowOff>190500</xdr:rowOff>
    </xdr:to>
    <xdr:sp macro="" textlink="">
      <xdr:nvSpPr>
        <xdr:cNvPr id="802" name="AutoShape 46">
          <a:extLst>
            <a:ext uri="{FF2B5EF4-FFF2-40B4-BE49-F238E27FC236}">
              <a16:creationId xmlns:a16="http://schemas.microsoft.com/office/drawing/2014/main" id="{40D29E43-D6F5-4DA6-8B4D-F46417AE6A08}"/>
            </a:ext>
          </a:extLst>
        </xdr:cNvPr>
        <xdr:cNvSpPr>
          <a:spLocks noChangeArrowheads="1"/>
        </xdr:cNvSpPr>
      </xdr:nvSpPr>
      <xdr:spPr bwMode="auto">
        <a:xfrm>
          <a:off x="781050" y="127336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257</xdr:row>
      <xdr:rowOff>57150</xdr:rowOff>
    </xdr:from>
    <xdr:to>
      <xdr:col>4</xdr:col>
      <xdr:colOff>0</xdr:colOff>
      <xdr:row>258</xdr:row>
      <xdr:rowOff>190500</xdr:rowOff>
    </xdr:to>
    <xdr:sp macro="" textlink="">
      <xdr:nvSpPr>
        <xdr:cNvPr id="803" name="AutoShape 46">
          <a:extLst>
            <a:ext uri="{FF2B5EF4-FFF2-40B4-BE49-F238E27FC236}">
              <a16:creationId xmlns:a16="http://schemas.microsoft.com/office/drawing/2014/main" id="{6030F425-B472-4FFC-8393-AD06C1A1B09E}"/>
            </a:ext>
          </a:extLst>
        </xdr:cNvPr>
        <xdr:cNvSpPr>
          <a:spLocks noChangeArrowheads="1"/>
        </xdr:cNvSpPr>
      </xdr:nvSpPr>
      <xdr:spPr bwMode="auto">
        <a:xfrm>
          <a:off x="2794000" y="1273365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257</xdr:row>
      <xdr:rowOff>57150</xdr:rowOff>
    </xdr:from>
    <xdr:to>
      <xdr:col>8</xdr:col>
      <xdr:colOff>0</xdr:colOff>
      <xdr:row>258</xdr:row>
      <xdr:rowOff>190500</xdr:rowOff>
    </xdr:to>
    <xdr:sp macro="" textlink="">
      <xdr:nvSpPr>
        <xdr:cNvPr id="804" name="AutoShape 46">
          <a:extLst>
            <a:ext uri="{FF2B5EF4-FFF2-40B4-BE49-F238E27FC236}">
              <a16:creationId xmlns:a16="http://schemas.microsoft.com/office/drawing/2014/main" id="{F24926B3-3DB3-404C-9774-EEE8BE792145}"/>
            </a:ext>
          </a:extLst>
        </xdr:cNvPr>
        <xdr:cNvSpPr>
          <a:spLocks noChangeArrowheads="1"/>
        </xdr:cNvSpPr>
      </xdr:nvSpPr>
      <xdr:spPr bwMode="auto">
        <a:xfrm>
          <a:off x="6946900" y="1273365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257</xdr:row>
      <xdr:rowOff>57150</xdr:rowOff>
    </xdr:from>
    <xdr:to>
      <xdr:col>10</xdr:col>
      <xdr:colOff>0</xdr:colOff>
      <xdr:row>258</xdr:row>
      <xdr:rowOff>190500</xdr:rowOff>
    </xdr:to>
    <xdr:sp macro="" textlink="">
      <xdr:nvSpPr>
        <xdr:cNvPr id="805" name="AutoShape 46">
          <a:extLst>
            <a:ext uri="{FF2B5EF4-FFF2-40B4-BE49-F238E27FC236}">
              <a16:creationId xmlns:a16="http://schemas.microsoft.com/office/drawing/2014/main" id="{94532540-59F2-42D6-9605-B6C1354DE387}"/>
            </a:ext>
          </a:extLst>
        </xdr:cNvPr>
        <xdr:cNvSpPr>
          <a:spLocks noChangeArrowheads="1"/>
        </xdr:cNvSpPr>
      </xdr:nvSpPr>
      <xdr:spPr bwMode="auto">
        <a:xfrm>
          <a:off x="9277350" y="127336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257</xdr:row>
      <xdr:rowOff>57150</xdr:rowOff>
    </xdr:from>
    <xdr:to>
      <xdr:col>12</xdr:col>
      <xdr:colOff>0</xdr:colOff>
      <xdr:row>258</xdr:row>
      <xdr:rowOff>190500</xdr:rowOff>
    </xdr:to>
    <xdr:sp macro="" textlink="">
      <xdr:nvSpPr>
        <xdr:cNvPr id="806" name="AutoShape 46">
          <a:extLst>
            <a:ext uri="{FF2B5EF4-FFF2-40B4-BE49-F238E27FC236}">
              <a16:creationId xmlns:a16="http://schemas.microsoft.com/office/drawing/2014/main" id="{50D26C8E-493A-4B97-9E86-71B6CD46F87C}"/>
            </a:ext>
          </a:extLst>
        </xdr:cNvPr>
        <xdr:cNvSpPr>
          <a:spLocks noChangeArrowheads="1"/>
        </xdr:cNvSpPr>
      </xdr:nvSpPr>
      <xdr:spPr bwMode="auto">
        <a:xfrm>
          <a:off x="11290300" y="1273365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257</xdr:row>
      <xdr:rowOff>57150</xdr:rowOff>
    </xdr:from>
    <xdr:to>
      <xdr:col>14</xdr:col>
      <xdr:colOff>0</xdr:colOff>
      <xdr:row>258</xdr:row>
      <xdr:rowOff>190500</xdr:rowOff>
    </xdr:to>
    <xdr:sp macro="" textlink="">
      <xdr:nvSpPr>
        <xdr:cNvPr id="807" name="AutoShape 46">
          <a:extLst>
            <a:ext uri="{FF2B5EF4-FFF2-40B4-BE49-F238E27FC236}">
              <a16:creationId xmlns:a16="http://schemas.microsoft.com/office/drawing/2014/main" id="{FB7629C4-BB2F-47CD-821C-5758EE5910F1}"/>
            </a:ext>
          </a:extLst>
        </xdr:cNvPr>
        <xdr:cNvSpPr>
          <a:spLocks noChangeArrowheads="1"/>
        </xdr:cNvSpPr>
      </xdr:nvSpPr>
      <xdr:spPr bwMode="auto">
        <a:xfrm>
          <a:off x="13303250" y="127336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257</xdr:row>
      <xdr:rowOff>57150</xdr:rowOff>
    </xdr:from>
    <xdr:to>
      <xdr:col>16</xdr:col>
      <xdr:colOff>0</xdr:colOff>
      <xdr:row>258</xdr:row>
      <xdr:rowOff>190500</xdr:rowOff>
    </xdr:to>
    <xdr:sp macro="" textlink="">
      <xdr:nvSpPr>
        <xdr:cNvPr id="808" name="AutoShape 46">
          <a:extLst>
            <a:ext uri="{FF2B5EF4-FFF2-40B4-BE49-F238E27FC236}">
              <a16:creationId xmlns:a16="http://schemas.microsoft.com/office/drawing/2014/main" id="{5EDFDDAC-688A-4E93-A58E-B8E3F73D442A}"/>
            </a:ext>
          </a:extLst>
        </xdr:cNvPr>
        <xdr:cNvSpPr>
          <a:spLocks noChangeArrowheads="1"/>
        </xdr:cNvSpPr>
      </xdr:nvSpPr>
      <xdr:spPr bwMode="auto">
        <a:xfrm>
          <a:off x="15316200" y="127336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257</xdr:row>
      <xdr:rowOff>57150</xdr:rowOff>
    </xdr:from>
    <xdr:to>
      <xdr:col>16</xdr:col>
      <xdr:colOff>0</xdr:colOff>
      <xdr:row>258</xdr:row>
      <xdr:rowOff>190500</xdr:rowOff>
    </xdr:to>
    <xdr:sp macro="" textlink="">
      <xdr:nvSpPr>
        <xdr:cNvPr id="809" name="AutoShape 46">
          <a:extLst>
            <a:ext uri="{FF2B5EF4-FFF2-40B4-BE49-F238E27FC236}">
              <a16:creationId xmlns:a16="http://schemas.microsoft.com/office/drawing/2014/main" id="{520E9908-1840-4561-A45B-B4995C6C8DB0}"/>
            </a:ext>
          </a:extLst>
        </xdr:cNvPr>
        <xdr:cNvSpPr>
          <a:spLocks noChangeArrowheads="1"/>
        </xdr:cNvSpPr>
      </xdr:nvSpPr>
      <xdr:spPr bwMode="auto">
        <a:xfrm>
          <a:off x="15316200" y="127336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257</xdr:row>
      <xdr:rowOff>57150</xdr:rowOff>
    </xdr:from>
    <xdr:to>
      <xdr:col>18</xdr:col>
      <xdr:colOff>0</xdr:colOff>
      <xdr:row>258</xdr:row>
      <xdr:rowOff>190500</xdr:rowOff>
    </xdr:to>
    <xdr:sp macro="" textlink="">
      <xdr:nvSpPr>
        <xdr:cNvPr id="810" name="AutoShape 46">
          <a:extLst>
            <a:ext uri="{FF2B5EF4-FFF2-40B4-BE49-F238E27FC236}">
              <a16:creationId xmlns:a16="http://schemas.microsoft.com/office/drawing/2014/main" id="{166D8538-8D45-4A97-A869-AFDC6B033ECD}"/>
            </a:ext>
          </a:extLst>
        </xdr:cNvPr>
        <xdr:cNvSpPr>
          <a:spLocks noChangeArrowheads="1"/>
        </xdr:cNvSpPr>
      </xdr:nvSpPr>
      <xdr:spPr bwMode="auto">
        <a:xfrm>
          <a:off x="17729200" y="127336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257</xdr:row>
      <xdr:rowOff>57150</xdr:rowOff>
    </xdr:from>
    <xdr:to>
      <xdr:col>20</xdr:col>
      <xdr:colOff>0</xdr:colOff>
      <xdr:row>258</xdr:row>
      <xdr:rowOff>190500</xdr:rowOff>
    </xdr:to>
    <xdr:sp macro="" textlink="">
      <xdr:nvSpPr>
        <xdr:cNvPr id="811" name="AutoShape 46">
          <a:extLst>
            <a:ext uri="{FF2B5EF4-FFF2-40B4-BE49-F238E27FC236}">
              <a16:creationId xmlns:a16="http://schemas.microsoft.com/office/drawing/2014/main" id="{4A31C1D5-BAAC-410A-B19D-17EE86B2033E}"/>
            </a:ext>
          </a:extLst>
        </xdr:cNvPr>
        <xdr:cNvSpPr>
          <a:spLocks noChangeArrowheads="1"/>
        </xdr:cNvSpPr>
      </xdr:nvSpPr>
      <xdr:spPr bwMode="auto">
        <a:xfrm>
          <a:off x="19958050" y="127336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257</xdr:row>
      <xdr:rowOff>57150</xdr:rowOff>
    </xdr:from>
    <xdr:to>
      <xdr:col>22</xdr:col>
      <xdr:colOff>0</xdr:colOff>
      <xdr:row>258</xdr:row>
      <xdr:rowOff>190500</xdr:rowOff>
    </xdr:to>
    <xdr:sp macro="" textlink="">
      <xdr:nvSpPr>
        <xdr:cNvPr id="812" name="AutoShape 46">
          <a:extLst>
            <a:ext uri="{FF2B5EF4-FFF2-40B4-BE49-F238E27FC236}">
              <a16:creationId xmlns:a16="http://schemas.microsoft.com/office/drawing/2014/main" id="{C83F8377-584E-49D3-9A1F-7937BF60E6BA}"/>
            </a:ext>
          </a:extLst>
        </xdr:cNvPr>
        <xdr:cNvSpPr>
          <a:spLocks noChangeArrowheads="1"/>
        </xdr:cNvSpPr>
      </xdr:nvSpPr>
      <xdr:spPr bwMode="auto">
        <a:xfrm>
          <a:off x="22542500" y="1273365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257</xdr:row>
      <xdr:rowOff>57150</xdr:rowOff>
    </xdr:from>
    <xdr:to>
      <xdr:col>24</xdr:col>
      <xdr:colOff>0</xdr:colOff>
      <xdr:row>258</xdr:row>
      <xdr:rowOff>190500</xdr:rowOff>
    </xdr:to>
    <xdr:sp macro="" textlink="">
      <xdr:nvSpPr>
        <xdr:cNvPr id="813" name="AutoShape 46">
          <a:extLst>
            <a:ext uri="{FF2B5EF4-FFF2-40B4-BE49-F238E27FC236}">
              <a16:creationId xmlns:a16="http://schemas.microsoft.com/office/drawing/2014/main" id="{94782F93-2490-44D2-BEBC-751E57F419DC}"/>
            </a:ext>
          </a:extLst>
        </xdr:cNvPr>
        <xdr:cNvSpPr>
          <a:spLocks noChangeArrowheads="1"/>
        </xdr:cNvSpPr>
      </xdr:nvSpPr>
      <xdr:spPr bwMode="auto">
        <a:xfrm>
          <a:off x="25488900" y="127336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257</xdr:row>
      <xdr:rowOff>57150</xdr:rowOff>
    </xdr:from>
    <xdr:to>
      <xdr:col>26</xdr:col>
      <xdr:colOff>0</xdr:colOff>
      <xdr:row>258</xdr:row>
      <xdr:rowOff>190500</xdr:rowOff>
    </xdr:to>
    <xdr:sp macro="" textlink="">
      <xdr:nvSpPr>
        <xdr:cNvPr id="814" name="AutoShape 46">
          <a:extLst>
            <a:ext uri="{FF2B5EF4-FFF2-40B4-BE49-F238E27FC236}">
              <a16:creationId xmlns:a16="http://schemas.microsoft.com/office/drawing/2014/main" id="{1CE9E018-815B-4087-A0E0-81E562340CFC}"/>
            </a:ext>
          </a:extLst>
        </xdr:cNvPr>
        <xdr:cNvSpPr>
          <a:spLocks noChangeArrowheads="1"/>
        </xdr:cNvSpPr>
      </xdr:nvSpPr>
      <xdr:spPr bwMode="auto">
        <a:xfrm>
          <a:off x="27628850" y="127336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257</xdr:row>
      <xdr:rowOff>57150</xdr:rowOff>
    </xdr:from>
    <xdr:to>
      <xdr:col>28</xdr:col>
      <xdr:colOff>0</xdr:colOff>
      <xdr:row>258</xdr:row>
      <xdr:rowOff>190500</xdr:rowOff>
    </xdr:to>
    <xdr:sp macro="" textlink="">
      <xdr:nvSpPr>
        <xdr:cNvPr id="815" name="AutoShape 46">
          <a:extLst>
            <a:ext uri="{FF2B5EF4-FFF2-40B4-BE49-F238E27FC236}">
              <a16:creationId xmlns:a16="http://schemas.microsoft.com/office/drawing/2014/main" id="{6357097B-9070-41A9-B003-9F74860D6034}"/>
            </a:ext>
          </a:extLst>
        </xdr:cNvPr>
        <xdr:cNvSpPr>
          <a:spLocks noChangeArrowheads="1"/>
        </xdr:cNvSpPr>
      </xdr:nvSpPr>
      <xdr:spPr bwMode="auto">
        <a:xfrm>
          <a:off x="29641800" y="127336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257</xdr:row>
      <xdr:rowOff>57150</xdr:rowOff>
    </xdr:from>
    <xdr:to>
      <xdr:col>18</xdr:col>
      <xdr:colOff>0</xdr:colOff>
      <xdr:row>258</xdr:row>
      <xdr:rowOff>190500</xdr:rowOff>
    </xdr:to>
    <xdr:sp macro="" textlink="">
      <xdr:nvSpPr>
        <xdr:cNvPr id="816" name="AutoShape 46">
          <a:extLst>
            <a:ext uri="{FF2B5EF4-FFF2-40B4-BE49-F238E27FC236}">
              <a16:creationId xmlns:a16="http://schemas.microsoft.com/office/drawing/2014/main" id="{6F892C26-53F1-48CF-90B9-D61B975147CA}"/>
            </a:ext>
          </a:extLst>
        </xdr:cNvPr>
        <xdr:cNvSpPr>
          <a:spLocks noChangeArrowheads="1"/>
        </xdr:cNvSpPr>
      </xdr:nvSpPr>
      <xdr:spPr bwMode="auto">
        <a:xfrm>
          <a:off x="17729200" y="127336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257</xdr:row>
      <xdr:rowOff>57150</xdr:rowOff>
    </xdr:from>
    <xdr:to>
      <xdr:col>20</xdr:col>
      <xdr:colOff>0</xdr:colOff>
      <xdr:row>258</xdr:row>
      <xdr:rowOff>190500</xdr:rowOff>
    </xdr:to>
    <xdr:sp macro="" textlink="">
      <xdr:nvSpPr>
        <xdr:cNvPr id="817" name="AutoShape 46">
          <a:extLst>
            <a:ext uri="{FF2B5EF4-FFF2-40B4-BE49-F238E27FC236}">
              <a16:creationId xmlns:a16="http://schemas.microsoft.com/office/drawing/2014/main" id="{679F2795-CDF2-404D-A060-F64DF1FF6392}"/>
            </a:ext>
          </a:extLst>
        </xdr:cNvPr>
        <xdr:cNvSpPr>
          <a:spLocks noChangeArrowheads="1"/>
        </xdr:cNvSpPr>
      </xdr:nvSpPr>
      <xdr:spPr bwMode="auto">
        <a:xfrm>
          <a:off x="19958050" y="127336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257</xdr:row>
      <xdr:rowOff>57150</xdr:rowOff>
    </xdr:from>
    <xdr:to>
      <xdr:col>22</xdr:col>
      <xdr:colOff>0</xdr:colOff>
      <xdr:row>258</xdr:row>
      <xdr:rowOff>190500</xdr:rowOff>
    </xdr:to>
    <xdr:sp macro="" textlink="">
      <xdr:nvSpPr>
        <xdr:cNvPr id="818" name="AutoShape 46">
          <a:extLst>
            <a:ext uri="{FF2B5EF4-FFF2-40B4-BE49-F238E27FC236}">
              <a16:creationId xmlns:a16="http://schemas.microsoft.com/office/drawing/2014/main" id="{01179769-3CC1-4ADC-A54D-BB4713EF1BD2}"/>
            </a:ext>
          </a:extLst>
        </xdr:cNvPr>
        <xdr:cNvSpPr>
          <a:spLocks noChangeArrowheads="1"/>
        </xdr:cNvSpPr>
      </xdr:nvSpPr>
      <xdr:spPr bwMode="auto">
        <a:xfrm>
          <a:off x="22542500" y="1273365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257</xdr:row>
      <xdr:rowOff>57150</xdr:rowOff>
    </xdr:from>
    <xdr:to>
      <xdr:col>24</xdr:col>
      <xdr:colOff>0</xdr:colOff>
      <xdr:row>258</xdr:row>
      <xdr:rowOff>190500</xdr:rowOff>
    </xdr:to>
    <xdr:sp macro="" textlink="">
      <xdr:nvSpPr>
        <xdr:cNvPr id="819" name="AutoShape 46">
          <a:extLst>
            <a:ext uri="{FF2B5EF4-FFF2-40B4-BE49-F238E27FC236}">
              <a16:creationId xmlns:a16="http://schemas.microsoft.com/office/drawing/2014/main" id="{F8892FB8-7B8C-4646-A359-523C268BDE5E}"/>
            </a:ext>
          </a:extLst>
        </xdr:cNvPr>
        <xdr:cNvSpPr>
          <a:spLocks noChangeArrowheads="1"/>
        </xdr:cNvSpPr>
      </xdr:nvSpPr>
      <xdr:spPr bwMode="auto">
        <a:xfrm>
          <a:off x="25488900" y="127336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257</xdr:row>
      <xdr:rowOff>57150</xdr:rowOff>
    </xdr:from>
    <xdr:to>
      <xdr:col>26</xdr:col>
      <xdr:colOff>0</xdr:colOff>
      <xdr:row>258</xdr:row>
      <xdr:rowOff>190500</xdr:rowOff>
    </xdr:to>
    <xdr:sp macro="" textlink="">
      <xdr:nvSpPr>
        <xdr:cNvPr id="820" name="AutoShape 46">
          <a:extLst>
            <a:ext uri="{FF2B5EF4-FFF2-40B4-BE49-F238E27FC236}">
              <a16:creationId xmlns:a16="http://schemas.microsoft.com/office/drawing/2014/main" id="{DD8CB91E-6C6F-46C3-882E-A4DF7B86AE87}"/>
            </a:ext>
          </a:extLst>
        </xdr:cNvPr>
        <xdr:cNvSpPr>
          <a:spLocks noChangeArrowheads="1"/>
        </xdr:cNvSpPr>
      </xdr:nvSpPr>
      <xdr:spPr bwMode="auto">
        <a:xfrm>
          <a:off x="27628850" y="127336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257</xdr:row>
      <xdr:rowOff>57150</xdr:rowOff>
    </xdr:from>
    <xdr:to>
      <xdr:col>28</xdr:col>
      <xdr:colOff>0</xdr:colOff>
      <xdr:row>258</xdr:row>
      <xdr:rowOff>190500</xdr:rowOff>
    </xdr:to>
    <xdr:sp macro="" textlink="">
      <xdr:nvSpPr>
        <xdr:cNvPr id="821" name="AutoShape 46">
          <a:extLst>
            <a:ext uri="{FF2B5EF4-FFF2-40B4-BE49-F238E27FC236}">
              <a16:creationId xmlns:a16="http://schemas.microsoft.com/office/drawing/2014/main" id="{CE405C7D-4432-4476-9F96-8CCBB5F5A71D}"/>
            </a:ext>
          </a:extLst>
        </xdr:cNvPr>
        <xdr:cNvSpPr>
          <a:spLocks noChangeArrowheads="1"/>
        </xdr:cNvSpPr>
      </xdr:nvSpPr>
      <xdr:spPr bwMode="auto">
        <a:xfrm>
          <a:off x="29641800" y="127336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257</xdr:row>
      <xdr:rowOff>57150</xdr:rowOff>
    </xdr:from>
    <xdr:to>
      <xdr:col>18</xdr:col>
      <xdr:colOff>0</xdr:colOff>
      <xdr:row>258</xdr:row>
      <xdr:rowOff>190500</xdr:rowOff>
    </xdr:to>
    <xdr:sp macro="" textlink="">
      <xdr:nvSpPr>
        <xdr:cNvPr id="822" name="AutoShape 46">
          <a:extLst>
            <a:ext uri="{FF2B5EF4-FFF2-40B4-BE49-F238E27FC236}">
              <a16:creationId xmlns:a16="http://schemas.microsoft.com/office/drawing/2014/main" id="{DF87670B-5959-45CB-A0F1-B3A20F7D047C}"/>
            </a:ext>
          </a:extLst>
        </xdr:cNvPr>
        <xdr:cNvSpPr>
          <a:spLocks noChangeArrowheads="1"/>
        </xdr:cNvSpPr>
      </xdr:nvSpPr>
      <xdr:spPr bwMode="auto">
        <a:xfrm>
          <a:off x="17729200" y="127336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257</xdr:row>
      <xdr:rowOff>57150</xdr:rowOff>
    </xdr:from>
    <xdr:to>
      <xdr:col>20</xdr:col>
      <xdr:colOff>0</xdr:colOff>
      <xdr:row>258</xdr:row>
      <xdr:rowOff>190500</xdr:rowOff>
    </xdr:to>
    <xdr:sp macro="" textlink="">
      <xdr:nvSpPr>
        <xdr:cNvPr id="823" name="AutoShape 46">
          <a:extLst>
            <a:ext uri="{FF2B5EF4-FFF2-40B4-BE49-F238E27FC236}">
              <a16:creationId xmlns:a16="http://schemas.microsoft.com/office/drawing/2014/main" id="{311B2BE7-2C0E-40CC-9D3B-AACACA0F1813}"/>
            </a:ext>
          </a:extLst>
        </xdr:cNvPr>
        <xdr:cNvSpPr>
          <a:spLocks noChangeArrowheads="1"/>
        </xdr:cNvSpPr>
      </xdr:nvSpPr>
      <xdr:spPr bwMode="auto">
        <a:xfrm>
          <a:off x="19958050" y="1273365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257</xdr:row>
      <xdr:rowOff>57150</xdr:rowOff>
    </xdr:from>
    <xdr:to>
      <xdr:col>22</xdr:col>
      <xdr:colOff>0</xdr:colOff>
      <xdr:row>258</xdr:row>
      <xdr:rowOff>190500</xdr:rowOff>
    </xdr:to>
    <xdr:sp macro="" textlink="">
      <xdr:nvSpPr>
        <xdr:cNvPr id="824" name="AutoShape 46">
          <a:extLst>
            <a:ext uri="{FF2B5EF4-FFF2-40B4-BE49-F238E27FC236}">
              <a16:creationId xmlns:a16="http://schemas.microsoft.com/office/drawing/2014/main" id="{05B471A4-E2DD-40F7-9D43-FB0FA7F551BE}"/>
            </a:ext>
          </a:extLst>
        </xdr:cNvPr>
        <xdr:cNvSpPr>
          <a:spLocks noChangeArrowheads="1"/>
        </xdr:cNvSpPr>
      </xdr:nvSpPr>
      <xdr:spPr bwMode="auto">
        <a:xfrm>
          <a:off x="22542500" y="1273365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257</xdr:row>
      <xdr:rowOff>57150</xdr:rowOff>
    </xdr:from>
    <xdr:to>
      <xdr:col>24</xdr:col>
      <xdr:colOff>0</xdr:colOff>
      <xdr:row>258</xdr:row>
      <xdr:rowOff>190500</xdr:rowOff>
    </xdr:to>
    <xdr:sp macro="" textlink="">
      <xdr:nvSpPr>
        <xdr:cNvPr id="825" name="AutoShape 46">
          <a:extLst>
            <a:ext uri="{FF2B5EF4-FFF2-40B4-BE49-F238E27FC236}">
              <a16:creationId xmlns:a16="http://schemas.microsoft.com/office/drawing/2014/main" id="{21B9A286-5AAB-4474-BD84-E83C613D862B}"/>
            </a:ext>
          </a:extLst>
        </xdr:cNvPr>
        <xdr:cNvSpPr>
          <a:spLocks noChangeArrowheads="1"/>
        </xdr:cNvSpPr>
      </xdr:nvSpPr>
      <xdr:spPr bwMode="auto">
        <a:xfrm>
          <a:off x="25488900" y="127336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257</xdr:row>
      <xdr:rowOff>57150</xdr:rowOff>
    </xdr:from>
    <xdr:to>
      <xdr:col>26</xdr:col>
      <xdr:colOff>0</xdr:colOff>
      <xdr:row>258</xdr:row>
      <xdr:rowOff>190500</xdr:rowOff>
    </xdr:to>
    <xdr:sp macro="" textlink="">
      <xdr:nvSpPr>
        <xdr:cNvPr id="826" name="AutoShape 46">
          <a:extLst>
            <a:ext uri="{FF2B5EF4-FFF2-40B4-BE49-F238E27FC236}">
              <a16:creationId xmlns:a16="http://schemas.microsoft.com/office/drawing/2014/main" id="{C027303A-B889-42C9-B6E0-8460834181D2}"/>
            </a:ext>
          </a:extLst>
        </xdr:cNvPr>
        <xdr:cNvSpPr>
          <a:spLocks noChangeArrowheads="1"/>
        </xdr:cNvSpPr>
      </xdr:nvSpPr>
      <xdr:spPr bwMode="auto">
        <a:xfrm>
          <a:off x="27628850" y="127336550"/>
          <a:ext cx="1231900" cy="558800"/>
        </a:xfrm>
        <a:prstGeom prst="triangle">
          <a:avLst>
            <a:gd name="adj" fmla="val 50000"/>
          </a:avLst>
        </a:prstGeom>
        <a:solidFill>
          <a:srgbClr val="FFFF00"/>
        </a:solidFill>
        <a:ln w="9525">
          <a:solidFill>
            <a:srgbClr val="000000"/>
          </a:solidFill>
          <a:miter lim="800000"/>
          <a:headEnd/>
          <a:tailEnd/>
        </a:ln>
      </xdr:spPr>
    </xdr:sp>
    <xdr:clientData/>
  </xdr:twoCellAnchor>
  <xdr:twoCellAnchor>
    <xdr:from>
      <xdr:col>27</xdr:col>
      <xdr:colOff>0</xdr:colOff>
      <xdr:row>257</xdr:row>
      <xdr:rowOff>57150</xdr:rowOff>
    </xdr:from>
    <xdr:to>
      <xdr:col>28</xdr:col>
      <xdr:colOff>0</xdr:colOff>
      <xdr:row>258</xdr:row>
      <xdr:rowOff>190500</xdr:rowOff>
    </xdr:to>
    <xdr:sp macro="" textlink="">
      <xdr:nvSpPr>
        <xdr:cNvPr id="827" name="AutoShape 46">
          <a:extLst>
            <a:ext uri="{FF2B5EF4-FFF2-40B4-BE49-F238E27FC236}">
              <a16:creationId xmlns:a16="http://schemas.microsoft.com/office/drawing/2014/main" id="{84C08EE4-F653-4D59-A087-30BA2259B846}"/>
            </a:ext>
          </a:extLst>
        </xdr:cNvPr>
        <xdr:cNvSpPr>
          <a:spLocks noChangeArrowheads="1"/>
        </xdr:cNvSpPr>
      </xdr:nvSpPr>
      <xdr:spPr bwMode="auto">
        <a:xfrm>
          <a:off x="29641800" y="127336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265</xdr:row>
      <xdr:rowOff>57150</xdr:rowOff>
    </xdr:from>
    <xdr:to>
      <xdr:col>2</xdr:col>
      <xdr:colOff>0</xdr:colOff>
      <xdr:row>266</xdr:row>
      <xdr:rowOff>190500</xdr:rowOff>
    </xdr:to>
    <xdr:sp macro="" textlink="">
      <xdr:nvSpPr>
        <xdr:cNvPr id="828" name="AutoShape 46">
          <a:extLst>
            <a:ext uri="{FF2B5EF4-FFF2-40B4-BE49-F238E27FC236}">
              <a16:creationId xmlns:a16="http://schemas.microsoft.com/office/drawing/2014/main" id="{79160D99-E903-4028-BF10-BAFA72C1155F}"/>
            </a:ext>
          </a:extLst>
        </xdr:cNvPr>
        <xdr:cNvSpPr>
          <a:spLocks noChangeArrowheads="1"/>
        </xdr:cNvSpPr>
      </xdr:nvSpPr>
      <xdr:spPr bwMode="auto">
        <a:xfrm>
          <a:off x="781050" y="131133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3</xdr:col>
      <xdr:colOff>0</xdr:colOff>
      <xdr:row>265</xdr:row>
      <xdr:rowOff>57150</xdr:rowOff>
    </xdr:from>
    <xdr:to>
      <xdr:col>4</xdr:col>
      <xdr:colOff>0</xdr:colOff>
      <xdr:row>266</xdr:row>
      <xdr:rowOff>190500</xdr:rowOff>
    </xdr:to>
    <xdr:sp macro="" textlink="">
      <xdr:nvSpPr>
        <xdr:cNvPr id="829" name="AutoShape 46">
          <a:extLst>
            <a:ext uri="{FF2B5EF4-FFF2-40B4-BE49-F238E27FC236}">
              <a16:creationId xmlns:a16="http://schemas.microsoft.com/office/drawing/2014/main" id="{7628D136-8AE5-4A23-B7BD-ACAF67149F79}"/>
            </a:ext>
          </a:extLst>
        </xdr:cNvPr>
        <xdr:cNvSpPr>
          <a:spLocks noChangeArrowheads="1"/>
        </xdr:cNvSpPr>
      </xdr:nvSpPr>
      <xdr:spPr bwMode="auto">
        <a:xfrm>
          <a:off x="2794000" y="131133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5</xdr:col>
      <xdr:colOff>0</xdr:colOff>
      <xdr:row>265</xdr:row>
      <xdr:rowOff>57150</xdr:rowOff>
    </xdr:from>
    <xdr:to>
      <xdr:col>6</xdr:col>
      <xdr:colOff>0</xdr:colOff>
      <xdr:row>266</xdr:row>
      <xdr:rowOff>190500</xdr:rowOff>
    </xdr:to>
    <xdr:sp macro="" textlink="">
      <xdr:nvSpPr>
        <xdr:cNvPr id="830" name="AutoShape 46">
          <a:extLst>
            <a:ext uri="{FF2B5EF4-FFF2-40B4-BE49-F238E27FC236}">
              <a16:creationId xmlns:a16="http://schemas.microsoft.com/office/drawing/2014/main" id="{7201A379-8B09-4A21-8945-F33D137D0FDE}"/>
            </a:ext>
          </a:extLst>
        </xdr:cNvPr>
        <xdr:cNvSpPr>
          <a:spLocks noChangeArrowheads="1"/>
        </xdr:cNvSpPr>
      </xdr:nvSpPr>
      <xdr:spPr bwMode="auto">
        <a:xfrm>
          <a:off x="4933950" y="131133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7</xdr:col>
      <xdr:colOff>0</xdr:colOff>
      <xdr:row>265</xdr:row>
      <xdr:rowOff>57150</xdr:rowOff>
    </xdr:from>
    <xdr:to>
      <xdr:col>8</xdr:col>
      <xdr:colOff>0</xdr:colOff>
      <xdr:row>266</xdr:row>
      <xdr:rowOff>190500</xdr:rowOff>
    </xdr:to>
    <xdr:sp macro="" textlink="">
      <xdr:nvSpPr>
        <xdr:cNvPr id="831" name="AutoShape 46">
          <a:extLst>
            <a:ext uri="{FF2B5EF4-FFF2-40B4-BE49-F238E27FC236}">
              <a16:creationId xmlns:a16="http://schemas.microsoft.com/office/drawing/2014/main" id="{33521CF5-EC8B-486C-96C4-53D67F6A7723}"/>
            </a:ext>
          </a:extLst>
        </xdr:cNvPr>
        <xdr:cNvSpPr>
          <a:spLocks noChangeArrowheads="1"/>
        </xdr:cNvSpPr>
      </xdr:nvSpPr>
      <xdr:spPr bwMode="auto">
        <a:xfrm>
          <a:off x="6946900" y="1311338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265</xdr:row>
      <xdr:rowOff>57150</xdr:rowOff>
    </xdr:from>
    <xdr:to>
      <xdr:col>10</xdr:col>
      <xdr:colOff>0</xdr:colOff>
      <xdr:row>266</xdr:row>
      <xdr:rowOff>190500</xdr:rowOff>
    </xdr:to>
    <xdr:sp macro="" textlink="">
      <xdr:nvSpPr>
        <xdr:cNvPr id="832" name="AutoShape 46">
          <a:extLst>
            <a:ext uri="{FF2B5EF4-FFF2-40B4-BE49-F238E27FC236}">
              <a16:creationId xmlns:a16="http://schemas.microsoft.com/office/drawing/2014/main" id="{B5F09A43-FBBA-4743-BD9D-302305EAC737}"/>
            </a:ext>
          </a:extLst>
        </xdr:cNvPr>
        <xdr:cNvSpPr>
          <a:spLocks noChangeArrowheads="1"/>
        </xdr:cNvSpPr>
      </xdr:nvSpPr>
      <xdr:spPr bwMode="auto">
        <a:xfrm>
          <a:off x="9277350" y="131133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265</xdr:row>
      <xdr:rowOff>57150</xdr:rowOff>
    </xdr:from>
    <xdr:to>
      <xdr:col>12</xdr:col>
      <xdr:colOff>0</xdr:colOff>
      <xdr:row>266</xdr:row>
      <xdr:rowOff>190500</xdr:rowOff>
    </xdr:to>
    <xdr:sp macro="" textlink="">
      <xdr:nvSpPr>
        <xdr:cNvPr id="833" name="AutoShape 46">
          <a:extLst>
            <a:ext uri="{FF2B5EF4-FFF2-40B4-BE49-F238E27FC236}">
              <a16:creationId xmlns:a16="http://schemas.microsoft.com/office/drawing/2014/main" id="{A532F06E-9806-4B98-9DE7-EB914BAB2658}"/>
            </a:ext>
          </a:extLst>
        </xdr:cNvPr>
        <xdr:cNvSpPr>
          <a:spLocks noChangeArrowheads="1"/>
        </xdr:cNvSpPr>
      </xdr:nvSpPr>
      <xdr:spPr bwMode="auto">
        <a:xfrm>
          <a:off x="11290300" y="1311338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265</xdr:row>
      <xdr:rowOff>57150</xdr:rowOff>
    </xdr:from>
    <xdr:to>
      <xdr:col>14</xdr:col>
      <xdr:colOff>0</xdr:colOff>
      <xdr:row>266</xdr:row>
      <xdr:rowOff>190500</xdr:rowOff>
    </xdr:to>
    <xdr:sp macro="" textlink="">
      <xdr:nvSpPr>
        <xdr:cNvPr id="834" name="AutoShape 46">
          <a:extLst>
            <a:ext uri="{FF2B5EF4-FFF2-40B4-BE49-F238E27FC236}">
              <a16:creationId xmlns:a16="http://schemas.microsoft.com/office/drawing/2014/main" id="{6AC0350C-461E-42BC-B93B-57FF8ABD6995}"/>
            </a:ext>
          </a:extLst>
        </xdr:cNvPr>
        <xdr:cNvSpPr>
          <a:spLocks noChangeArrowheads="1"/>
        </xdr:cNvSpPr>
      </xdr:nvSpPr>
      <xdr:spPr bwMode="auto">
        <a:xfrm>
          <a:off x="13303250" y="131133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265</xdr:row>
      <xdr:rowOff>57150</xdr:rowOff>
    </xdr:from>
    <xdr:to>
      <xdr:col>16</xdr:col>
      <xdr:colOff>0</xdr:colOff>
      <xdr:row>266</xdr:row>
      <xdr:rowOff>190500</xdr:rowOff>
    </xdr:to>
    <xdr:sp macro="" textlink="">
      <xdr:nvSpPr>
        <xdr:cNvPr id="835" name="AutoShape 46">
          <a:extLst>
            <a:ext uri="{FF2B5EF4-FFF2-40B4-BE49-F238E27FC236}">
              <a16:creationId xmlns:a16="http://schemas.microsoft.com/office/drawing/2014/main" id="{B6BD3072-FD60-4AE1-B00C-6DE1210E6072}"/>
            </a:ext>
          </a:extLst>
        </xdr:cNvPr>
        <xdr:cNvSpPr>
          <a:spLocks noChangeArrowheads="1"/>
        </xdr:cNvSpPr>
      </xdr:nvSpPr>
      <xdr:spPr bwMode="auto">
        <a:xfrm>
          <a:off x="15316200" y="131133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265</xdr:row>
      <xdr:rowOff>57150</xdr:rowOff>
    </xdr:from>
    <xdr:to>
      <xdr:col>16</xdr:col>
      <xdr:colOff>0</xdr:colOff>
      <xdr:row>266</xdr:row>
      <xdr:rowOff>190500</xdr:rowOff>
    </xdr:to>
    <xdr:sp macro="" textlink="">
      <xdr:nvSpPr>
        <xdr:cNvPr id="836" name="AutoShape 46">
          <a:extLst>
            <a:ext uri="{FF2B5EF4-FFF2-40B4-BE49-F238E27FC236}">
              <a16:creationId xmlns:a16="http://schemas.microsoft.com/office/drawing/2014/main" id="{C2BEC8B4-1700-430F-9CA6-F047B8609B1F}"/>
            </a:ext>
          </a:extLst>
        </xdr:cNvPr>
        <xdr:cNvSpPr>
          <a:spLocks noChangeArrowheads="1"/>
        </xdr:cNvSpPr>
      </xdr:nvSpPr>
      <xdr:spPr bwMode="auto">
        <a:xfrm>
          <a:off x="15316200" y="131133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265</xdr:row>
      <xdr:rowOff>57150</xdr:rowOff>
    </xdr:from>
    <xdr:to>
      <xdr:col>20</xdr:col>
      <xdr:colOff>0</xdr:colOff>
      <xdr:row>266</xdr:row>
      <xdr:rowOff>190500</xdr:rowOff>
    </xdr:to>
    <xdr:sp macro="" textlink="">
      <xdr:nvSpPr>
        <xdr:cNvPr id="837" name="AutoShape 46">
          <a:extLst>
            <a:ext uri="{FF2B5EF4-FFF2-40B4-BE49-F238E27FC236}">
              <a16:creationId xmlns:a16="http://schemas.microsoft.com/office/drawing/2014/main" id="{F48C01F1-4DAC-4F33-9EBD-0A4009C3DC4B}"/>
            </a:ext>
          </a:extLst>
        </xdr:cNvPr>
        <xdr:cNvSpPr>
          <a:spLocks noChangeArrowheads="1"/>
        </xdr:cNvSpPr>
      </xdr:nvSpPr>
      <xdr:spPr bwMode="auto">
        <a:xfrm>
          <a:off x="19958050" y="131133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265</xdr:row>
      <xdr:rowOff>57150</xdr:rowOff>
    </xdr:from>
    <xdr:to>
      <xdr:col>22</xdr:col>
      <xdr:colOff>0</xdr:colOff>
      <xdr:row>266</xdr:row>
      <xdr:rowOff>190500</xdr:rowOff>
    </xdr:to>
    <xdr:sp macro="" textlink="">
      <xdr:nvSpPr>
        <xdr:cNvPr id="838" name="AutoShape 46">
          <a:extLst>
            <a:ext uri="{FF2B5EF4-FFF2-40B4-BE49-F238E27FC236}">
              <a16:creationId xmlns:a16="http://schemas.microsoft.com/office/drawing/2014/main" id="{510DAA53-A93F-4E49-8551-22A3A2DAD3C1}"/>
            </a:ext>
          </a:extLst>
        </xdr:cNvPr>
        <xdr:cNvSpPr>
          <a:spLocks noChangeArrowheads="1"/>
        </xdr:cNvSpPr>
      </xdr:nvSpPr>
      <xdr:spPr bwMode="auto">
        <a:xfrm>
          <a:off x="22542500" y="1311338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265</xdr:row>
      <xdr:rowOff>57150</xdr:rowOff>
    </xdr:from>
    <xdr:to>
      <xdr:col>24</xdr:col>
      <xdr:colOff>0</xdr:colOff>
      <xdr:row>266</xdr:row>
      <xdr:rowOff>190500</xdr:rowOff>
    </xdr:to>
    <xdr:sp macro="" textlink="">
      <xdr:nvSpPr>
        <xdr:cNvPr id="839" name="AutoShape 46">
          <a:extLst>
            <a:ext uri="{FF2B5EF4-FFF2-40B4-BE49-F238E27FC236}">
              <a16:creationId xmlns:a16="http://schemas.microsoft.com/office/drawing/2014/main" id="{742DFE5D-0382-4A89-8AAE-7D3F0583F3AC}"/>
            </a:ext>
          </a:extLst>
        </xdr:cNvPr>
        <xdr:cNvSpPr>
          <a:spLocks noChangeArrowheads="1"/>
        </xdr:cNvSpPr>
      </xdr:nvSpPr>
      <xdr:spPr bwMode="auto">
        <a:xfrm>
          <a:off x="25488900" y="131133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265</xdr:row>
      <xdr:rowOff>57150</xdr:rowOff>
    </xdr:from>
    <xdr:to>
      <xdr:col>26</xdr:col>
      <xdr:colOff>0</xdr:colOff>
      <xdr:row>266</xdr:row>
      <xdr:rowOff>190500</xdr:rowOff>
    </xdr:to>
    <xdr:sp macro="" textlink="">
      <xdr:nvSpPr>
        <xdr:cNvPr id="840" name="AutoShape 46">
          <a:extLst>
            <a:ext uri="{FF2B5EF4-FFF2-40B4-BE49-F238E27FC236}">
              <a16:creationId xmlns:a16="http://schemas.microsoft.com/office/drawing/2014/main" id="{97325891-B1B8-4F69-9137-60995A151D44}"/>
            </a:ext>
          </a:extLst>
        </xdr:cNvPr>
        <xdr:cNvSpPr>
          <a:spLocks noChangeArrowheads="1"/>
        </xdr:cNvSpPr>
      </xdr:nvSpPr>
      <xdr:spPr bwMode="auto">
        <a:xfrm>
          <a:off x="27628850" y="131133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265</xdr:row>
      <xdr:rowOff>57150</xdr:rowOff>
    </xdr:from>
    <xdr:to>
      <xdr:col>28</xdr:col>
      <xdr:colOff>0</xdr:colOff>
      <xdr:row>266</xdr:row>
      <xdr:rowOff>190500</xdr:rowOff>
    </xdr:to>
    <xdr:sp macro="" textlink="">
      <xdr:nvSpPr>
        <xdr:cNvPr id="841" name="AutoShape 46">
          <a:extLst>
            <a:ext uri="{FF2B5EF4-FFF2-40B4-BE49-F238E27FC236}">
              <a16:creationId xmlns:a16="http://schemas.microsoft.com/office/drawing/2014/main" id="{A6332C39-19DD-4003-B14A-D8BBD1426A1A}"/>
            </a:ext>
          </a:extLst>
        </xdr:cNvPr>
        <xdr:cNvSpPr>
          <a:spLocks noChangeArrowheads="1"/>
        </xdr:cNvSpPr>
      </xdr:nvSpPr>
      <xdr:spPr bwMode="auto">
        <a:xfrm>
          <a:off x="29641800" y="131133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29</xdr:col>
      <xdr:colOff>0</xdr:colOff>
      <xdr:row>265</xdr:row>
      <xdr:rowOff>57150</xdr:rowOff>
    </xdr:from>
    <xdr:to>
      <xdr:col>30</xdr:col>
      <xdr:colOff>0</xdr:colOff>
      <xdr:row>266</xdr:row>
      <xdr:rowOff>190500</xdr:rowOff>
    </xdr:to>
    <xdr:sp macro="" textlink="">
      <xdr:nvSpPr>
        <xdr:cNvPr id="842" name="AutoShape 46">
          <a:extLst>
            <a:ext uri="{FF2B5EF4-FFF2-40B4-BE49-F238E27FC236}">
              <a16:creationId xmlns:a16="http://schemas.microsoft.com/office/drawing/2014/main" id="{CFFEF55C-FB30-4170-ACD3-C69607DCAE85}"/>
            </a:ext>
          </a:extLst>
        </xdr:cNvPr>
        <xdr:cNvSpPr>
          <a:spLocks noChangeArrowheads="1"/>
        </xdr:cNvSpPr>
      </xdr:nvSpPr>
      <xdr:spPr bwMode="auto">
        <a:xfrm>
          <a:off x="31813500" y="131133850"/>
          <a:ext cx="10350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265</xdr:row>
      <xdr:rowOff>57150</xdr:rowOff>
    </xdr:from>
    <xdr:to>
      <xdr:col>20</xdr:col>
      <xdr:colOff>0</xdr:colOff>
      <xdr:row>266</xdr:row>
      <xdr:rowOff>190500</xdr:rowOff>
    </xdr:to>
    <xdr:sp macro="" textlink="">
      <xdr:nvSpPr>
        <xdr:cNvPr id="843" name="AutoShape 46">
          <a:extLst>
            <a:ext uri="{FF2B5EF4-FFF2-40B4-BE49-F238E27FC236}">
              <a16:creationId xmlns:a16="http://schemas.microsoft.com/office/drawing/2014/main" id="{E5397EEF-15A6-4C68-8941-49DAF7D9D6E6}"/>
            </a:ext>
          </a:extLst>
        </xdr:cNvPr>
        <xdr:cNvSpPr>
          <a:spLocks noChangeArrowheads="1"/>
        </xdr:cNvSpPr>
      </xdr:nvSpPr>
      <xdr:spPr bwMode="auto">
        <a:xfrm>
          <a:off x="19958050" y="131133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265</xdr:row>
      <xdr:rowOff>57150</xdr:rowOff>
    </xdr:from>
    <xdr:to>
      <xdr:col>22</xdr:col>
      <xdr:colOff>0</xdr:colOff>
      <xdr:row>266</xdr:row>
      <xdr:rowOff>190500</xdr:rowOff>
    </xdr:to>
    <xdr:sp macro="" textlink="">
      <xdr:nvSpPr>
        <xdr:cNvPr id="844" name="AutoShape 46">
          <a:extLst>
            <a:ext uri="{FF2B5EF4-FFF2-40B4-BE49-F238E27FC236}">
              <a16:creationId xmlns:a16="http://schemas.microsoft.com/office/drawing/2014/main" id="{CB7909FF-3215-4000-BAA8-D9F86218B1F9}"/>
            </a:ext>
          </a:extLst>
        </xdr:cNvPr>
        <xdr:cNvSpPr>
          <a:spLocks noChangeArrowheads="1"/>
        </xdr:cNvSpPr>
      </xdr:nvSpPr>
      <xdr:spPr bwMode="auto">
        <a:xfrm>
          <a:off x="22542500" y="1311338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265</xdr:row>
      <xdr:rowOff>57150</xdr:rowOff>
    </xdr:from>
    <xdr:to>
      <xdr:col>24</xdr:col>
      <xdr:colOff>0</xdr:colOff>
      <xdr:row>266</xdr:row>
      <xdr:rowOff>190500</xdr:rowOff>
    </xdr:to>
    <xdr:sp macro="" textlink="">
      <xdr:nvSpPr>
        <xdr:cNvPr id="845" name="AutoShape 46">
          <a:extLst>
            <a:ext uri="{FF2B5EF4-FFF2-40B4-BE49-F238E27FC236}">
              <a16:creationId xmlns:a16="http://schemas.microsoft.com/office/drawing/2014/main" id="{DA49024C-4321-4CD1-8239-100FA1217AF0}"/>
            </a:ext>
          </a:extLst>
        </xdr:cNvPr>
        <xdr:cNvSpPr>
          <a:spLocks noChangeArrowheads="1"/>
        </xdr:cNvSpPr>
      </xdr:nvSpPr>
      <xdr:spPr bwMode="auto">
        <a:xfrm>
          <a:off x="25488900" y="131133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265</xdr:row>
      <xdr:rowOff>57150</xdr:rowOff>
    </xdr:from>
    <xdr:to>
      <xdr:col>26</xdr:col>
      <xdr:colOff>0</xdr:colOff>
      <xdr:row>266</xdr:row>
      <xdr:rowOff>190500</xdr:rowOff>
    </xdr:to>
    <xdr:sp macro="" textlink="">
      <xdr:nvSpPr>
        <xdr:cNvPr id="846" name="AutoShape 46">
          <a:extLst>
            <a:ext uri="{FF2B5EF4-FFF2-40B4-BE49-F238E27FC236}">
              <a16:creationId xmlns:a16="http://schemas.microsoft.com/office/drawing/2014/main" id="{03F898A6-53E7-48B9-B929-44C2BC587FE0}"/>
            </a:ext>
          </a:extLst>
        </xdr:cNvPr>
        <xdr:cNvSpPr>
          <a:spLocks noChangeArrowheads="1"/>
        </xdr:cNvSpPr>
      </xdr:nvSpPr>
      <xdr:spPr bwMode="auto">
        <a:xfrm>
          <a:off x="27628850" y="131133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265</xdr:row>
      <xdr:rowOff>57150</xdr:rowOff>
    </xdr:from>
    <xdr:to>
      <xdr:col>28</xdr:col>
      <xdr:colOff>0</xdr:colOff>
      <xdr:row>266</xdr:row>
      <xdr:rowOff>190500</xdr:rowOff>
    </xdr:to>
    <xdr:sp macro="" textlink="">
      <xdr:nvSpPr>
        <xdr:cNvPr id="847" name="AutoShape 46">
          <a:extLst>
            <a:ext uri="{FF2B5EF4-FFF2-40B4-BE49-F238E27FC236}">
              <a16:creationId xmlns:a16="http://schemas.microsoft.com/office/drawing/2014/main" id="{011ED822-E1AA-49FE-B66C-A6F353D9DF8E}"/>
            </a:ext>
          </a:extLst>
        </xdr:cNvPr>
        <xdr:cNvSpPr>
          <a:spLocks noChangeArrowheads="1"/>
        </xdr:cNvSpPr>
      </xdr:nvSpPr>
      <xdr:spPr bwMode="auto">
        <a:xfrm>
          <a:off x="29641800" y="131133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29</xdr:col>
      <xdr:colOff>0</xdr:colOff>
      <xdr:row>265</xdr:row>
      <xdr:rowOff>57150</xdr:rowOff>
    </xdr:from>
    <xdr:to>
      <xdr:col>30</xdr:col>
      <xdr:colOff>0</xdr:colOff>
      <xdr:row>266</xdr:row>
      <xdr:rowOff>190500</xdr:rowOff>
    </xdr:to>
    <xdr:sp macro="" textlink="">
      <xdr:nvSpPr>
        <xdr:cNvPr id="848" name="AutoShape 46">
          <a:extLst>
            <a:ext uri="{FF2B5EF4-FFF2-40B4-BE49-F238E27FC236}">
              <a16:creationId xmlns:a16="http://schemas.microsoft.com/office/drawing/2014/main" id="{8166E5E4-7352-425A-8EA5-E87C66DB4C2C}"/>
            </a:ext>
          </a:extLst>
        </xdr:cNvPr>
        <xdr:cNvSpPr>
          <a:spLocks noChangeArrowheads="1"/>
        </xdr:cNvSpPr>
      </xdr:nvSpPr>
      <xdr:spPr bwMode="auto">
        <a:xfrm>
          <a:off x="31813500" y="131133850"/>
          <a:ext cx="103505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265</xdr:row>
      <xdr:rowOff>57150</xdr:rowOff>
    </xdr:from>
    <xdr:to>
      <xdr:col>20</xdr:col>
      <xdr:colOff>0</xdr:colOff>
      <xdr:row>266</xdr:row>
      <xdr:rowOff>190500</xdr:rowOff>
    </xdr:to>
    <xdr:sp macro="" textlink="">
      <xdr:nvSpPr>
        <xdr:cNvPr id="849" name="AutoShape 46">
          <a:extLst>
            <a:ext uri="{FF2B5EF4-FFF2-40B4-BE49-F238E27FC236}">
              <a16:creationId xmlns:a16="http://schemas.microsoft.com/office/drawing/2014/main" id="{35F41351-9110-4AED-8EF5-72671DB71A41}"/>
            </a:ext>
          </a:extLst>
        </xdr:cNvPr>
        <xdr:cNvSpPr>
          <a:spLocks noChangeArrowheads="1"/>
        </xdr:cNvSpPr>
      </xdr:nvSpPr>
      <xdr:spPr bwMode="auto">
        <a:xfrm>
          <a:off x="19958050" y="131133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265</xdr:row>
      <xdr:rowOff>57150</xdr:rowOff>
    </xdr:from>
    <xdr:to>
      <xdr:col>22</xdr:col>
      <xdr:colOff>0</xdr:colOff>
      <xdr:row>266</xdr:row>
      <xdr:rowOff>190500</xdr:rowOff>
    </xdr:to>
    <xdr:sp macro="" textlink="">
      <xdr:nvSpPr>
        <xdr:cNvPr id="850" name="AutoShape 46">
          <a:extLst>
            <a:ext uri="{FF2B5EF4-FFF2-40B4-BE49-F238E27FC236}">
              <a16:creationId xmlns:a16="http://schemas.microsoft.com/office/drawing/2014/main" id="{6ED01726-8076-4F97-B953-13ED1A3B410D}"/>
            </a:ext>
          </a:extLst>
        </xdr:cNvPr>
        <xdr:cNvSpPr>
          <a:spLocks noChangeArrowheads="1"/>
        </xdr:cNvSpPr>
      </xdr:nvSpPr>
      <xdr:spPr bwMode="auto">
        <a:xfrm>
          <a:off x="22542500" y="13113385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265</xdr:row>
      <xdr:rowOff>57150</xdr:rowOff>
    </xdr:from>
    <xdr:to>
      <xdr:col>24</xdr:col>
      <xdr:colOff>0</xdr:colOff>
      <xdr:row>266</xdr:row>
      <xdr:rowOff>190500</xdr:rowOff>
    </xdr:to>
    <xdr:sp macro="" textlink="">
      <xdr:nvSpPr>
        <xdr:cNvPr id="851" name="AutoShape 46">
          <a:extLst>
            <a:ext uri="{FF2B5EF4-FFF2-40B4-BE49-F238E27FC236}">
              <a16:creationId xmlns:a16="http://schemas.microsoft.com/office/drawing/2014/main" id="{6255C79C-21BB-40F7-B0A8-CF51A7A0ADEC}"/>
            </a:ext>
          </a:extLst>
        </xdr:cNvPr>
        <xdr:cNvSpPr>
          <a:spLocks noChangeArrowheads="1"/>
        </xdr:cNvSpPr>
      </xdr:nvSpPr>
      <xdr:spPr bwMode="auto">
        <a:xfrm>
          <a:off x="25488900" y="1311338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265</xdr:row>
      <xdr:rowOff>57150</xdr:rowOff>
    </xdr:from>
    <xdr:to>
      <xdr:col>26</xdr:col>
      <xdr:colOff>0</xdr:colOff>
      <xdr:row>266</xdr:row>
      <xdr:rowOff>190500</xdr:rowOff>
    </xdr:to>
    <xdr:sp macro="" textlink="">
      <xdr:nvSpPr>
        <xdr:cNvPr id="852" name="AutoShape 46">
          <a:extLst>
            <a:ext uri="{FF2B5EF4-FFF2-40B4-BE49-F238E27FC236}">
              <a16:creationId xmlns:a16="http://schemas.microsoft.com/office/drawing/2014/main" id="{91A08EB7-2411-411C-A579-EC8D0EEB5DB8}"/>
            </a:ext>
          </a:extLst>
        </xdr:cNvPr>
        <xdr:cNvSpPr>
          <a:spLocks noChangeArrowheads="1"/>
        </xdr:cNvSpPr>
      </xdr:nvSpPr>
      <xdr:spPr bwMode="auto">
        <a:xfrm>
          <a:off x="27628850" y="131133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265</xdr:row>
      <xdr:rowOff>57150</xdr:rowOff>
    </xdr:from>
    <xdr:to>
      <xdr:col>28</xdr:col>
      <xdr:colOff>0</xdr:colOff>
      <xdr:row>266</xdr:row>
      <xdr:rowOff>190500</xdr:rowOff>
    </xdr:to>
    <xdr:sp macro="" textlink="">
      <xdr:nvSpPr>
        <xdr:cNvPr id="853" name="AutoShape 46">
          <a:extLst>
            <a:ext uri="{FF2B5EF4-FFF2-40B4-BE49-F238E27FC236}">
              <a16:creationId xmlns:a16="http://schemas.microsoft.com/office/drawing/2014/main" id="{77A53B91-BC02-4F1C-87FE-2A907AFD84D3}"/>
            </a:ext>
          </a:extLst>
        </xdr:cNvPr>
        <xdr:cNvSpPr>
          <a:spLocks noChangeArrowheads="1"/>
        </xdr:cNvSpPr>
      </xdr:nvSpPr>
      <xdr:spPr bwMode="auto">
        <a:xfrm>
          <a:off x="29641800" y="131133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29</xdr:col>
      <xdr:colOff>0</xdr:colOff>
      <xdr:row>265</xdr:row>
      <xdr:rowOff>57150</xdr:rowOff>
    </xdr:from>
    <xdr:to>
      <xdr:col>30</xdr:col>
      <xdr:colOff>0</xdr:colOff>
      <xdr:row>266</xdr:row>
      <xdr:rowOff>190500</xdr:rowOff>
    </xdr:to>
    <xdr:sp macro="" textlink="">
      <xdr:nvSpPr>
        <xdr:cNvPr id="854" name="AutoShape 46">
          <a:extLst>
            <a:ext uri="{FF2B5EF4-FFF2-40B4-BE49-F238E27FC236}">
              <a16:creationId xmlns:a16="http://schemas.microsoft.com/office/drawing/2014/main" id="{BE7E98A1-49D4-434F-8AF7-39E1DB250BCB}"/>
            </a:ext>
          </a:extLst>
        </xdr:cNvPr>
        <xdr:cNvSpPr>
          <a:spLocks noChangeArrowheads="1"/>
        </xdr:cNvSpPr>
      </xdr:nvSpPr>
      <xdr:spPr bwMode="auto">
        <a:xfrm>
          <a:off x="31813500" y="131133850"/>
          <a:ext cx="10350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273</xdr:row>
      <xdr:rowOff>57150</xdr:rowOff>
    </xdr:from>
    <xdr:to>
      <xdr:col>2</xdr:col>
      <xdr:colOff>0</xdr:colOff>
      <xdr:row>274</xdr:row>
      <xdr:rowOff>190500</xdr:rowOff>
    </xdr:to>
    <xdr:sp macro="" textlink="">
      <xdr:nvSpPr>
        <xdr:cNvPr id="855" name="AutoShape 46">
          <a:extLst>
            <a:ext uri="{FF2B5EF4-FFF2-40B4-BE49-F238E27FC236}">
              <a16:creationId xmlns:a16="http://schemas.microsoft.com/office/drawing/2014/main" id="{D9AE65C6-F876-49F6-90C0-8F6AD3082B0F}"/>
            </a:ext>
          </a:extLst>
        </xdr:cNvPr>
        <xdr:cNvSpPr>
          <a:spLocks noChangeArrowheads="1"/>
        </xdr:cNvSpPr>
      </xdr:nvSpPr>
      <xdr:spPr bwMode="auto">
        <a:xfrm>
          <a:off x="781050" y="1346962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273</xdr:row>
      <xdr:rowOff>57150</xdr:rowOff>
    </xdr:from>
    <xdr:to>
      <xdr:col>4</xdr:col>
      <xdr:colOff>0</xdr:colOff>
      <xdr:row>274</xdr:row>
      <xdr:rowOff>190500</xdr:rowOff>
    </xdr:to>
    <xdr:sp macro="" textlink="">
      <xdr:nvSpPr>
        <xdr:cNvPr id="856" name="AutoShape 46">
          <a:extLst>
            <a:ext uri="{FF2B5EF4-FFF2-40B4-BE49-F238E27FC236}">
              <a16:creationId xmlns:a16="http://schemas.microsoft.com/office/drawing/2014/main" id="{CC8ABC3C-BE37-4709-A71A-ECC1A952C079}"/>
            </a:ext>
          </a:extLst>
        </xdr:cNvPr>
        <xdr:cNvSpPr>
          <a:spLocks noChangeArrowheads="1"/>
        </xdr:cNvSpPr>
      </xdr:nvSpPr>
      <xdr:spPr bwMode="auto">
        <a:xfrm>
          <a:off x="2794000" y="1346962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5</xdr:col>
      <xdr:colOff>0</xdr:colOff>
      <xdr:row>273</xdr:row>
      <xdr:rowOff>57150</xdr:rowOff>
    </xdr:from>
    <xdr:to>
      <xdr:col>6</xdr:col>
      <xdr:colOff>0</xdr:colOff>
      <xdr:row>274</xdr:row>
      <xdr:rowOff>190500</xdr:rowOff>
    </xdr:to>
    <xdr:sp macro="" textlink="">
      <xdr:nvSpPr>
        <xdr:cNvPr id="857" name="AutoShape 46">
          <a:extLst>
            <a:ext uri="{FF2B5EF4-FFF2-40B4-BE49-F238E27FC236}">
              <a16:creationId xmlns:a16="http://schemas.microsoft.com/office/drawing/2014/main" id="{B3E47907-D50E-454D-82A9-C28B15949740}"/>
            </a:ext>
          </a:extLst>
        </xdr:cNvPr>
        <xdr:cNvSpPr>
          <a:spLocks noChangeArrowheads="1"/>
        </xdr:cNvSpPr>
      </xdr:nvSpPr>
      <xdr:spPr bwMode="auto">
        <a:xfrm>
          <a:off x="4933950" y="134696200"/>
          <a:ext cx="1231900" cy="558800"/>
        </a:xfrm>
        <a:prstGeom prst="triangle">
          <a:avLst>
            <a:gd name="adj" fmla="val 50000"/>
          </a:avLst>
        </a:prstGeom>
        <a:solidFill>
          <a:srgbClr val="FFFF00"/>
        </a:solidFill>
        <a:ln w="9525">
          <a:solidFill>
            <a:srgbClr val="000000"/>
          </a:solidFill>
          <a:miter lim="800000"/>
          <a:headEnd/>
          <a:tailEnd/>
        </a:ln>
      </xdr:spPr>
    </xdr:sp>
    <xdr:clientData/>
  </xdr:twoCellAnchor>
  <xdr:twoCellAnchor>
    <xdr:from>
      <xdr:col>7</xdr:col>
      <xdr:colOff>0</xdr:colOff>
      <xdr:row>273</xdr:row>
      <xdr:rowOff>57150</xdr:rowOff>
    </xdr:from>
    <xdr:to>
      <xdr:col>8</xdr:col>
      <xdr:colOff>0</xdr:colOff>
      <xdr:row>274</xdr:row>
      <xdr:rowOff>190500</xdr:rowOff>
    </xdr:to>
    <xdr:sp macro="" textlink="">
      <xdr:nvSpPr>
        <xdr:cNvPr id="858" name="AutoShape 46">
          <a:extLst>
            <a:ext uri="{FF2B5EF4-FFF2-40B4-BE49-F238E27FC236}">
              <a16:creationId xmlns:a16="http://schemas.microsoft.com/office/drawing/2014/main" id="{5A1A669D-FBE4-4305-96B0-60DE32A5C890}"/>
            </a:ext>
          </a:extLst>
        </xdr:cNvPr>
        <xdr:cNvSpPr>
          <a:spLocks noChangeArrowheads="1"/>
        </xdr:cNvSpPr>
      </xdr:nvSpPr>
      <xdr:spPr bwMode="auto">
        <a:xfrm>
          <a:off x="6946900" y="1346962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273</xdr:row>
      <xdr:rowOff>57150</xdr:rowOff>
    </xdr:from>
    <xdr:to>
      <xdr:col>10</xdr:col>
      <xdr:colOff>0</xdr:colOff>
      <xdr:row>274</xdr:row>
      <xdr:rowOff>190500</xdr:rowOff>
    </xdr:to>
    <xdr:sp macro="" textlink="">
      <xdr:nvSpPr>
        <xdr:cNvPr id="859" name="AutoShape 46">
          <a:extLst>
            <a:ext uri="{FF2B5EF4-FFF2-40B4-BE49-F238E27FC236}">
              <a16:creationId xmlns:a16="http://schemas.microsoft.com/office/drawing/2014/main" id="{C5ED853A-A2E7-4804-B082-7090019CE6A7}"/>
            </a:ext>
          </a:extLst>
        </xdr:cNvPr>
        <xdr:cNvSpPr>
          <a:spLocks noChangeArrowheads="1"/>
        </xdr:cNvSpPr>
      </xdr:nvSpPr>
      <xdr:spPr bwMode="auto">
        <a:xfrm>
          <a:off x="9277350" y="1346962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273</xdr:row>
      <xdr:rowOff>57150</xdr:rowOff>
    </xdr:from>
    <xdr:to>
      <xdr:col>12</xdr:col>
      <xdr:colOff>0</xdr:colOff>
      <xdr:row>274</xdr:row>
      <xdr:rowOff>190500</xdr:rowOff>
    </xdr:to>
    <xdr:sp macro="" textlink="">
      <xdr:nvSpPr>
        <xdr:cNvPr id="860" name="AutoShape 46">
          <a:extLst>
            <a:ext uri="{FF2B5EF4-FFF2-40B4-BE49-F238E27FC236}">
              <a16:creationId xmlns:a16="http://schemas.microsoft.com/office/drawing/2014/main" id="{A59DE2A6-3CDD-4CE2-B058-6AF10ADDE078}"/>
            </a:ext>
          </a:extLst>
        </xdr:cNvPr>
        <xdr:cNvSpPr>
          <a:spLocks noChangeArrowheads="1"/>
        </xdr:cNvSpPr>
      </xdr:nvSpPr>
      <xdr:spPr bwMode="auto">
        <a:xfrm>
          <a:off x="11290300" y="1346962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273</xdr:row>
      <xdr:rowOff>57150</xdr:rowOff>
    </xdr:from>
    <xdr:to>
      <xdr:col>14</xdr:col>
      <xdr:colOff>0</xdr:colOff>
      <xdr:row>274</xdr:row>
      <xdr:rowOff>190500</xdr:rowOff>
    </xdr:to>
    <xdr:sp macro="" textlink="">
      <xdr:nvSpPr>
        <xdr:cNvPr id="861" name="AutoShape 46">
          <a:extLst>
            <a:ext uri="{FF2B5EF4-FFF2-40B4-BE49-F238E27FC236}">
              <a16:creationId xmlns:a16="http://schemas.microsoft.com/office/drawing/2014/main" id="{BD79C4CD-2A5B-47A3-97D0-375AD2482D66}"/>
            </a:ext>
          </a:extLst>
        </xdr:cNvPr>
        <xdr:cNvSpPr>
          <a:spLocks noChangeArrowheads="1"/>
        </xdr:cNvSpPr>
      </xdr:nvSpPr>
      <xdr:spPr bwMode="auto">
        <a:xfrm>
          <a:off x="13303250" y="1346962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14</xdr:col>
      <xdr:colOff>746125</xdr:colOff>
      <xdr:row>273</xdr:row>
      <xdr:rowOff>57150</xdr:rowOff>
    </xdr:from>
    <xdr:to>
      <xdr:col>15</xdr:col>
      <xdr:colOff>1285875</xdr:colOff>
      <xdr:row>274</xdr:row>
      <xdr:rowOff>190500</xdr:rowOff>
    </xdr:to>
    <xdr:sp macro="" textlink="">
      <xdr:nvSpPr>
        <xdr:cNvPr id="862" name="AutoShape 46">
          <a:extLst>
            <a:ext uri="{FF2B5EF4-FFF2-40B4-BE49-F238E27FC236}">
              <a16:creationId xmlns:a16="http://schemas.microsoft.com/office/drawing/2014/main" id="{04FAD99B-6317-403D-9A29-B80AAE8ECC34}"/>
            </a:ext>
          </a:extLst>
        </xdr:cNvPr>
        <xdr:cNvSpPr>
          <a:spLocks noChangeArrowheads="1"/>
        </xdr:cNvSpPr>
      </xdr:nvSpPr>
      <xdr:spPr bwMode="auto">
        <a:xfrm>
          <a:off x="15281275" y="134696200"/>
          <a:ext cx="12636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14</xdr:col>
      <xdr:colOff>0</xdr:colOff>
      <xdr:row>276</xdr:row>
      <xdr:rowOff>0</xdr:rowOff>
    </xdr:from>
    <xdr:to>
      <xdr:col>14</xdr:col>
      <xdr:colOff>228600</xdr:colOff>
      <xdr:row>277</xdr:row>
      <xdr:rowOff>0</xdr:rowOff>
    </xdr:to>
    <xdr:grpSp>
      <xdr:nvGrpSpPr>
        <xdr:cNvPr id="863" name="Group 1008">
          <a:extLst>
            <a:ext uri="{FF2B5EF4-FFF2-40B4-BE49-F238E27FC236}">
              <a16:creationId xmlns:a16="http://schemas.microsoft.com/office/drawing/2014/main" id="{A32E155C-C208-4951-9F28-EC3E43B09001}"/>
            </a:ext>
          </a:extLst>
        </xdr:cNvPr>
        <xdr:cNvGrpSpPr>
          <a:grpSpLocks/>
        </xdr:cNvGrpSpPr>
      </xdr:nvGrpSpPr>
      <xdr:grpSpPr bwMode="auto">
        <a:xfrm>
          <a:off x="14573250" y="136763125"/>
          <a:ext cx="228600" cy="206375"/>
          <a:chOff x="5475762" y="47760700"/>
          <a:chExt cx="314325" cy="230209"/>
        </a:xfrm>
      </xdr:grpSpPr>
      <xdr:cxnSp macro="">
        <xdr:nvCxnSpPr>
          <xdr:cNvPr id="864" name="Straight Connector 863">
            <a:extLst>
              <a:ext uri="{FF2B5EF4-FFF2-40B4-BE49-F238E27FC236}">
                <a16:creationId xmlns:a16="http://schemas.microsoft.com/office/drawing/2014/main" id="{F58F0F84-3722-138E-595B-3D30D57F9207}"/>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865" name="Straight Connector 529">
            <a:extLst>
              <a:ext uri="{FF2B5EF4-FFF2-40B4-BE49-F238E27FC236}">
                <a16:creationId xmlns:a16="http://schemas.microsoft.com/office/drawing/2014/main" id="{EC2B7425-42E3-23A4-51DC-8544AF78D70C}"/>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866" name="Straight Connector 531">
            <a:extLst>
              <a:ext uri="{FF2B5EF4-FFF2-40B4-BE49-F238E27FC236}">
                <a16:creationId xmlns:a16="http://schemas.microsoft.com/office/drawing/2014/main" id="{7080D9A4-6094-20E4-010B-0D21FCE2B566}"/>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867" name="Straight Connector 533">
            <a:extLst>
              <a:ext uri="{FF2B5EF4-FFF2-40B4-BE49-F238E27FC236}">
                <a16:creationId xmlns:a16="http://schemas.microsoft.com/office/drawing/2014/main" id="{276F35B3-A617-5FF8-7E29-4924445BD563}"/>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868" name="Straight Connector 535">
            <a:extLst>
              <a:ext uri="{FF2B5EF4-FFF2-40B4-BE49-F238E27FC236}">
                <a16:creationId xmlns:a16="http://schemas.microsoft.com/office/drawing/2014/main" id="{16E0F73C-44B2-14EA-A355-EA43B406D35C}"/>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869" name="Straight Connector 537">
            <a:extLst>
              <a:ext uri="{FF2B5EF4-FFF2-40B4-BE49-F238E27FC236}">
                <a16:creationId xmlns:a16="http://schemas.microsoft.com/office/drawing/2014/main" id="{370261DB-BBB5-18A6-66E6-D7B9AFE913F0}"/>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12</xdr:col>
      <xdr:colOff>0</xdr:colOff>
      <xdr:row>276</xdr:row>
      <xdr:rowOff>0</xdr:rowOff>
    </xdr:from>
    <xdr:to>
      <xdr:col>12</xdr:col>
      <xdr:colOff>228600</xdr:colOff>
      <xdr:row>277</xdr:row>
      <xdr:rowOff>0</xdr:rowOff>
    </xdr:to>
    <xdr:grpSp>
      <xdr:nvGrpSpPr>
        <xdr:cNvPr id="870" name="Group 1008">
          <a:extLst>
            <a:ext uri="{FF2B5EF4-FFF2-40B4-BE49-F238E27FC236}">
              <a16:creationId xmlns:a16="http://schemas.microsoft.com/office/drawing/2014/main" id="{95AE19C7-74F7-44F0-96F5-B85935E59279}"/>
            </a:ext>
          </a:extLst>
        </xdr:cNvPr>
        <xdr:cNvGrpSpPr>
          <a:grpSpLocks/>
        </xdr:cNvGrpSpPr>
      </xdr:nvGrpSpPr>
      <xdr:grpSpPr bwMode="auto">
        <a:xfrm>
          <a:off x="12557125" y="136763125"/>
          <a:ext cx="228600" cy="206375"/>
          <a:chOff x="5475762" y="47760700"/>
          <a:chExt cx="314325" cy="230209"/>
        </a:xfrm>
      </xdr:grpSpPr>
      <xdr:cxnSp macro="">
        <xdr:nvCxnSpPr>
          <xdr:cNvPr id="871" name="Straight Connector 870">
            <a:extLst>
              <a:ext uri="{FF2B5EF4-FFF2-40B4-BE49-F238E27FC236}">
                <a16:creationId xmlns:a16="http://schemas.microsoft.com/office/drawing/2014/main" id="{D08AA88F-0379-23B0-F545-F28236373082}"/>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872" name="Straight Connector 529">
            <a:extLst>
              <a:ext uri="{FF2B5EF4-FFF2-40B4-BE49-F238E27FC236}">
                <a16:creationId xmlns:a16="http://schemas.microsoft.com/office/drawing/2014/main" id="{0415A8A4-F687-EC4F-0D49-899EE8D39390}"/>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873" name="Straight Connector 531">
            <a:extLst>
              <a:ext uri="{FF2B5EF4-FFF2-40B4-BE49-F238E27FC236}">
                <a16:creationId xmlns:a16="http://schemas.microsoft.com/office/drawing/2014/main" id="{7EDD8F40-E732-3735-ABC0-4AC7B1B3742D}"/>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874" name="Straight Connector 533">
            <a:extLst>
              <a:ext uri="{FF2B5EF4-FFF2-40B4-BE49-F238E27FC236}">
                <a16:creationId xmlns:a16="http://schemas.microsoft.com/office/drawing/2014/main" id="{86382115-9C9C-9977-D97C-6FE69A749C1A}"/>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875" name="Straight Connector 535">
            <a:extLst>
              <a:ext uri="{FF2B5EF4-FFF2-40B4-BE49-F238E27FC236}">
                <a16:creationId xmlns:a16="http://schemas.microsoft.com/office/drawing/2014/main" id="{E9EF0198-06A0-5508-ADB9-DF12DA4FAD2A}"/>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876" name="Straight Connector 537">
            <a:extLst>
              <a:ext uri="{FF2B5EF4-FFF2-40B4-BE49-F238E27FC236}">
                <a16:creationId xmlns:a16="http://schemas.microsoft.com/office/drawing/2014/main" id="{4A28D204-72EB-F3DE-08BA-F485C72873CC}"/>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8</xdr:col>
      <xdr:colOff>0</xdr:colOff>
      <xdr:row>276</xdr:row>
      <xdr:rowOff>0</xdr:rowOff>
    </xdr:from>
    <xdr:to>
      <xdr:col>8</xdr:col>
      <xdr:colOff>228600</xdr:colOff>
      <xdr:row>277</xdr:row>
      <xdr:rowOff>0</xdr:rowOff>
    </xdr:to>
    <xdr:grpSp>
      <xdr:nvGrpSpPr>
        <xdr:cNvPr id="877" name="Group 1008">
          <a:extLst>
            <a:ext uri="{FF2B5EF4-FFF2-40B4-BE49-F238E27FC236}">
              <a16:creationId xmlns:a16="http://schemas.microsoft.com/office/drawing/2014/main" id="{B9097F0D-BBAD-4982-BA9F-DF1E7B85C2FB}"/>
            </a:ext>
          </a:extLst>
        </xdr:cNvPr>
        <xdr:cNvGrpSpPr>
          <a:grpSpLocks/>
        </xdr:cNvGrpSpPr>
      </xdr:nvGrpSpPr>
      <xdr:grpSpPr bwMode="auto">
        <a:xfrm>
          <a:off x="8191500" y="136763125"/>
          <a:ext cx="228600" cy="206375"/>
          <a:chOff x="5475762" y="47760700"/>
          <a:chExt cx="314325" cy="230209"/>
        </a:xfrm>
      </xdr:grpSpPr>
      <xdr:cxnSp macro="">
        <xdr:nvCxnSpPr>
          <xdr:cNvPr id="878" name="Straight Connector 877">
            <a:extLst>
              <a:ext uri="{FF2B5EF4-FFF2-40B4-BE49-F238E27FC236}">
                <a16:creationId xmlns:a16="http://schemas.microsoft.com/office/drawing/2014/main" id="{4F03DD0D-D541-1AF4-09AC-0FB043716B97}"/>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879" name="Straight Connector 529">
            <a:extLst>
              <a:ext uri="{FF2B5EF4-FFF2-40B4-BE49-F238E27FC236}">
                <a16:creationId xmlns:a16="http://schemas.microsoft.com/office/drawing/2014/main" id="{A7C8D8B0-B4E8-8865-E579-35A96352EA28}"/>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880" name="Straight Connector 531">
            <a:extLst>
              <a:ext uri="{FF2B5EF4-FFF2-40B4-BE49-F238E27FC236}">
                <a16:creationId xmlns:a16="http://schemas.microsoft.com/office/drawing/2014/main" id="{EA2D7600-2229-1A59-3A00-BFF59D0439E0}"/>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881" name="Straight Connector 533">
            <a:extLst>
              <a:ext uri="{FF2B5EF4-FFF2-40B4-BE49-F238E27FC236}">
                <a16:creationId xmlns:a16="http://schemas.microsoft.com/office/drawing/2014/main" id="{CFC6982E-1429-4998-4B5C-612C361FCF27}"/>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882" name="Straight Connector 535">
            <a:extLst>
              <a:ext uri="{FF2B5EF4-FFF2-40B4-BE49-F238E27FC236}">
                <a16:creationId xmlns:a16="http://schemas.microsoft.com/office/drawing/2014/main" id="{6DD5337B-8035-09E2-801F-E45F4F59769B}"/>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883" name="Straight Connector 537">
            <a:extLst>
              <a:ext uri="{FF2B5EF4-FFF2-40B4-BE49-F238E27FC236}">
                <a16:creationId xmlns:a16="http://schemas.microsoft.com/office/drawing/2014/main" id="{98B63762-D18E-EEF1-D4BC-42D925637801}"/>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6</xdr:col>
      <xdr:colOff>0</xdr:colOff>
      <xdr:row>276</xdr:row>
      <xdr:rowOff>0</xdr:rowOff>
    </xdr:from>
    <xdr:to>
      <xdr:col>6</xdr:col>
      <xdr:colOff>228600</xdr:colOff>
      <xdr:row>277</xdr:row>
      <xdr:rowOff>0</xdr:rowOff>
    </xdr:to>
    <xdr:grpSp>
      <xdr:nvGrpSpPr>
        <xdr:cNvPr id="884" name="Group 1008">
          <a:extLst>
            <a:ext uri="{FF2B5EF4-FFF2-40B4-BE49-F238E27FC236}">
              <a16:creationId xmlns:a16="http://schemas.microsoft.com/office/drawing/2014/main" id="{DA274145-BFCF-44D3-B4BA-AF7B4AD1256C}"/>
            </a:ext>
          </a:extLst>
        </xdr:cNvPr>
        <xdr:cNvGrpSpPr>
          <a:grpSpLocks/>
        </xdr:cNvGrpSpPr>
      </xdr:nvGrpSpPr>
      <xdr:grpSpPr bwMode="auto">
        <a:xfrm>
          <a:off x="6175375" y="136763125"/>
          <a:ext cx="228600" cy="206375"/>
          <a:chOff x="5475762" y="47760700"/>
          <a:chExt cx="314325" cy="230209"/>
        </a:xfrm>
      </xdr:grpSpPr>
      <xdr:cxnSp macro="">
        <xdr:nvCxnSpPr>
          <xdr:cNvPr id="885" name="Straight Connector 884">
            <a:extLst>
              <a:ext uri="{FF2B5EF4-FFF2-40B4-BE49-F238E27FC236}">
                <a16:creationId xmlns:a16="http://schemas.microsoft.com/office/drawing/2014/main" id="{385F328C-DF97-4788-E4CE-B718A9E7204F}"/>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886" name="Straight Connector 529">
            <a:extLst>
              <a:ext uri="{FF2B5EF4-FFF2-40B4-BE49-F238E27FC236}">
                <a16:creationId xmlns:a16="http://schemas.microsoft.com/office/drawing/2014/main" id="{05092A71-0494-27A6-8D1C-F7DB91FDB21D}"/>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887" name="Straight Connector 531">
            <a:extLst>
              <a:ext uri="{FF2B5EF4-FFF2-40B4-BE49-F238E27FC236}">
                <a16:creationId xmlns:a16="http://schemas.microsoft.com/office/drawing/2014/main" id="{E9F38D7E-1079-6EF9-7377-261120D1D844}"/>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888" name="Straight Connector 533">
            <a:extLst>
              <a:ext uri="{FF2B5EF4-FFF2-40B4-BE49-F238E27FC236}">
                <a16:creationId xmlns:a16="http://schemas.microsoft.com/office/drawing/2014/main" id="{7283A781-7389-8380-10E5-1546DACDC2C8}"/>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889" name="Straight Connector 535">
            <a:extLst>
              <a:ext uri="{FF2B5EF4-FFF2-40B4-BE49-F238E27FC236}">
                <a16:creationId xmlns:a16="http://schemas.microsoft.com/office/drawing/2014/main" id="{FC6230E9-58EE-84A2-3D2E-AE2B36408FD4}"/>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890" name="Straight Connector 537">
            <a:extLst>
              <a:ext uri="{FF2B5EF4-FFF2-40B4-BE49-F238E27FC236}">
                <a16:creationId xmlns:a16="http://schemas.microsoft.com/office/drawing/2014/main" id="{59D2093F-D108-C0A1-1439-8F0D31562F4A}"/>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4</xdr:col>
      <xdr:colOff>0</xdr:colOff>
      <xdr:row>276</xdr:row>
      <xdr:rowOff>0</xdr:rowOff>
    </xdr:from>
    <xdr:to>
      <xdr:col>4</xdr:col>
      <xdr:colOff>228600</xdr:colOff>
      <xdr:row>277</xdr:row>
      <xdr:rowOff>0</xdr:rowOff>
    </xdr:to>
    <xdr:grpSp>
      <xdr:nvGrpSpPr>
        <xdr:cNvPr id="891" name="Group 1008">
          <a:extLst>
            <a:ext uri="{FF2B5EF4-FFF2-40B4-BE49-F238E27FC236}">
              <a16:creationId xmlns:a16="http://schemas.microsoft.com/office/drawing/2014/main" id="{D5DB3F0C-A895-49B7-B9F0-57D3D9BC0FCC}"/>
            </a:ext>
          </a:extLst>
        </xdr:cNvPr>
        <xdr:cNvGrpSpPr>
          <a:grpSpLocks/>
        </xdr:cNvGrpSpPr>
      </xdr:nvGrpSpPr>
      <xdr:grpSpPr bwMode="auto">
        <a:xfrm>
          <a:off x="4032250" y="136763125"/>
          <a:ext cx="228600" cy="206375"/>
          <a:chOff x="5475762" y="47760700"/>
          <a:chExt cx="314325" cy="230209"/>
        </a:xfrm>
      </xdr:grpSpPr>
      <xdr:cxnSp macro="">
        <xdr:nvCxnSpPr>
          <xdr:cNvPr id="892" name="Straight Connector 891">
            <a:extLst>
              <a:ext uri="{FF2B5EF4-FFF2-40B4-BE49-F238E27FC236}">
                <a16:creationId xmlns:a16="http://schemas.microsoft.com/office/drawing/2014/main" id="{F4334255-445B-A835-DD4D-B45FA04A896F}"/>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893" name="Straight Connector 529">
            <a:extLst>
              <a:ext uri="{FF2B5EF4-FFF2-40B4-BE49-F238E27FC236}">
                <a16:creationId xmlns:a16="http://schemas.microsoft.com/office/drawing/2014/main" id="{BC90B323-8BC6-D48A-513B-478B3825E74D}"/>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894" name="Straight Connector 531">
            <a:extLst>
              <a:ext uri="{FF2B5EF4-FFF2-40B4-BE49-F238E27FC236}">
                <a16:creationId xmlns:a16="http://schemas.microsoft.com/office/drawing/2014/main" id="{75DFB99D-9628-2474-D7E4-3587E5B7E7D1}"/>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895" name="Straight Connector 533">
            <a:extLst>
              <a:ext uri="{FF2B5EF4-FFF2-40B4-BE49-F238E27FC236}">
                <a16:creationId xmlns:a16="http://schemas.microsoft.com/office/drawing/2014/main" id="{746B9759-1CA2-DEBF-4C13-CAE35245B79F}"/>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896" name="Straight Connector 535">
            <a:extLst>
              <a:ext uri="{FF2B5EF4-FFF2-40B4-BE49-F238E27FC236}">
                <a16:creationId xmlns:a16="http://schemas.microsoft.com/office/drawing/2014/main" id="{8B41A2F3-D945-299F-CEE9-CAE51E7A7F84}"/>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897" name="Straight Connector 537">
            <a:extLst>
              <a:ext uri="{FF2B5EF4-FFF2-40B4-BE49-F238E27FC236}">
                <a16:creationId xmlns:a16="http://schemas.microsoft.com/office/drawing/2014/main" id="{6FD58F4C-00CB-F611-A9F5-29703DB80CE1}"/>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16</xdr:col>
      <xdr:colOff>0</xdr:colOff>
      <xdr:row>276</xdr:row>
      <xdr:rowOff>0</xdr:rowOff>
    </xdr:from>
    <xdr:to>
      <xdr:col>16</xdr:col>
      <xdr:colOff>228600</xdr:colOff>
      <xdr:row>277</xdr:row>
      <xdr:rowOff>0</xdr:rowOff>
    </xdr:to>
    <xdr:grpSp>
      <xdr:nvGrpSpPr>
        <xdr:cNvPr id="898" name="Group 1008">
          <a:extLst>
            <a:ext uri="{FF2B5EF4-FFF2-40B4-BE49-F238E27FC236}">
              <a16:creationId xmlns:a16="http://schemas.microsoft.com/office/drawing/2014/main" id="{7817468F-7307-43E7-B0C8-AE5200ED3966}"/>
            </a:ext>
          </a:extLst>
        </xdr:cNvPr>
        <xdr:cNvGrpSpPr>
          <a:grpSpLocks/>
        </xdr:cNvGrpSpPr>
      </xdr:nvGrpSpPr>
      <xdr:grpSpPr bwMode="auto">
        <a:xfrm>
          <a:off x="16589375" y="136763125"/>
          <a:ext cx="228600" cy="206375"/>
          <a:chOff x="5475762" y="47760700"/>
          <a:chExt cx="314325" cy="230209"/>
        </a:xfrm>
      </xdr:grpSpPr>
      <xdr:cxnSp macro="">
        <xdr:nvCxnSpPr>
          <xdr:cNvPr id="899" name="Straight Connector 898">
            <a:extLst>
              <a:ext uri="{FF2B5EF4-FFF2-40B4-BE49-F238E27FC236}">
                <a16:creationId xmlns:a16="http://schemas.microsoft.com/office/drawing/2014/main" id="{04D2E68D-77AB-87ED-A9B2-FB092EB484E4}"/>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00" name="Straight Connector 529">
            <a:extLst>
              <a:ext uri="{FF2B5EF4-FFF2-40B4-BE49-F238E27FC236}">
                <a16:creationId xmlns:a16="http://schemas.microsoft.com/office/drawing/2014/main" id="{0285CFDB-592D-FA84-BAE2-EFE5257FA795}"/>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01" name="Straight Connector 531">
            <a:extLst>
              <a:ext uri="{FF2B5EF4-FFF2-40B4-BE49-F238E27FC236}">
                <a16:creationId xmlns:a16="http://schemas.microsoft.com/office/drawing/2014/main" id="{27D56090-C06D-728A-A110-26F3B7F40315}"/>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02" name="Straight Connector 533">
            <a:extLst>
              <a:ext uri="{FF2B5EF4-FFF2-40B4-BE49-F238E27FC236}">
                <a16:creationId xmlns:a16="http://schemas.microsoft.com/office/drawing/2014/main" id="{0C3C598C-37A9-8600-36EA-01B0ECCEF8D7}"/>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03" name="Straight Connector 535">
            <a:extLst>
              <a:ext uri="{FF2B5EF4-FFF2-40B4-BE49-F238E27FC236}">
                <a16:creationId xmlns:a16="http://schemas.microsoft.com/office/drawing/2014/main" id="{45701CD6-05E3-E77C-A12D-035081D3D703}"/>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04" name="Straight Connector 537">
            <a:extLst>
              <a:ext uri="{FF2B5EF4-FFF2-40B4-BE49-F238E27FC236}">
                <a16:creationId xmlns:a16="http://schemas.microsoft.com/office/drawing/2014/main" id="{D2087958-ED4B-3277-4E26-202353AFA746}"/>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10</xdr:col>
      <xdr:colOff>0</xdr:colOff>
      <xdr:row>276</xdr:row>
      <xdr:rowOff>0</xdr:rowOff>
    </xdr:from>
    <xdr:to>
      <xdr:col>10</xdr:col>
      <xdr:colOff>228600</xdr:colOff>
      <xdr:row>277</xdr:row>
      <xdr:rowOff>0</xdr:rowOff>
    </xdr:to>
    <xdr:grpSp>
      <xdr:nvGrpSpPr>
        <xdr:cNvPr id="905" name="Group 1008">
          <a:extLst>
            <a:ext uri="{FF2B5EF4-FFF2-40B4-BE49-F238E27FC236}">
              <a16:creationId xmlns:a16="http://schemas.microsoft.com/office/drawing/2014/main" id="{D97A2A29-D8D7-40CD-9F96-327B25355F14}"/>
            </a:ext>
          </a:extLst>
        </xdr:cNvPr>
        <xdr:cNvGrpSpPr>
          <a:grpSpLocks/>
        </xdr:cNvGrpSpPr>
      </xdr:nvGrpSpPr>
      <xdr:grpSpPr bwMode="auto">
        <a:xfrm>
          <a:off x="10541000" y="136763125"/>
          <a:ext cx="228600" cy="206375"/>
          <a:chOff x="5475762" y="47760700"/>
          <a:chExt cx="314325" cy="230209"/>
        </a:xfrm>
      </xdr:grpSpPr>
      <xdr:cxnSp macro="">
        <xdr:nvCxnSpPr>
          <xdr:cNvPr id="906" name="Straight Connector 905">
            <a:extLst>
              <a:ext uri="{FF2B5EF4-FFF2-40B4-BE49-F238E27FC236}">
                <a16:creationId xmlns:a16="http://schemas.microsoft.com/office/drawing/2014/main" id="{A1FD8105-7AC6-12E5-1591-1CC175437482}"/>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07" name="Straight Connector 529">
            <a:extLst>
              <a:ext uri="{FF2B5EF4-FFF2-40B4-BE49-F238E27FC236}">
                <a16:creationId xmlns:a16="http://schemas.microsoft.com/office/drawing/2014/main" id="{180D7FB1-A81A-9696-0A27-2511D9C11E51}"/>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08" name="Straight Connector 531">
            <a:extLst>
              <a:ext uri="{FF2B5EF4-FFF2-40B4-BE49-F238E27FC236}">
                <a16:creationId xmlns:a16="http://schemas.microsoft.com/office/drawing/2014/main" id="{76747C48-B4F1-EBFD-0678-04F08A81D29F}"/>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09" name="Straight Connector 533">
            <a:extLst>
              <a:ext uri="{FF2B5EF4-FFF2-40B4-BE49-F238E27FC236}">
                <a16:creationId xmlns:a16="http://schemas.microsoft.com/office/drawing/2014/main" id="{84D2EEB9-65E3-D095-BE88-53B990DBA871}"/>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10" name="Straight Connector 535">
            <a:extLst>
              <a:ext uri="{FF2B5EF4-FFF2-40B4-BE49-F238E27FC236}">
                <a16:creationId xmlns:a16="http://schemas.microsoft.com/office/drawing/2014/main" id="{189F2AD4-7C98-7AC7-3106-43ADA6D83C60}"/>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11" name="Straight Connector 537">
            <a:extLst>
              <a:ext uri="{FF2B5EF4-FFF2-40B4-BE49-F238E27FC236}">
                <a16:creationId xmlns:a16="http://schemas.microsoft.com/office/drawing/2014/main" id="{445E0509-1595-693C-F0E0-825286D05570}"/>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17</xdr:col>
      <xdr:colOff>0</xdr:colOff>
      <xdr:row>273</xdr:row>
      <xdr:rowOff>57150</xdr:rowOff>
    </xdr:from>
    <xdr:to>
      <xdr:col>18</xdr:col>
      <xdr:colOff>0</xdr:colOff>
      <xdr:row>274</xdr:row>
      <xdr:rowOff>190500</xdr:rowOff>
    </xdr:to>
    <xdr:sp macro="" textlink="">
      <xdr:nvSpPr>
        <xdr:cNvPr id="912" name="AutoShape 46">
          <a:extLst>
            <a:ext uri="{FF2B5EF4-FFF2-40B4-BE49-F238E27FC236}">
              <a16:creationId xmlns:a16="http://schemas.microsoft.com/office/drawing/2014/main" id="{EC6442DE-6A8E-4FB5-BB5D-7B38628D3609}"/>
            </a:ext>
          </a:extLst>
        </xdr:cNvPr>
        <xdr:cNvSpPr>
          <a:spLocks noChangeArrowheads="1"/>
        </xdr:cNvSpPr>
      </xdr:nvSpPr>
      <xdr:spPr bwMode="auto">
        <a:xfrm>
          <a:off x="17729200" y="1346962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273</xdr:row>
      <xdr:rowOff>57150</xdr:rowOff>
    </xdr:from>
    <xdr:to>
      <xdr:col>20</xdr:col>
      <xdr:colOff>0</xdr:colOff>
      <xdr:row>274</xdr:row>
      <xdr:rowOff>190500</xdr:rowOff>
    </xdr:to>
    <xdr:sp macro="" textlink="">
      <xdr:nvSpPr>
        <xdr:cNvPr id="913" name="AutoShape 46">
          <a:extLst>
            <a:ext uri="{FF2B5EF4-FFF2-40B4-BE49-F238E27FC236}">
              <a16:creationId xmlns:a16="http://schemas.microsoft.com/office/drawing/2014/main" id="{44401011-ED9C-4733-99A6-34B2BEBFAC4F}"/>
            </a:ext>
          </a:extLst>
        </xdr:cNvPr>
        <xdr:cNvSpPr>
          <a:spLocks noChangeArrowheads="1"/>
        </xdr:cNvSpPr>
      </xdr:nvSpPr>
      <xdr:spPr bwMode="auto">
        <a:xfrm>
          <a:off x="19958050" y="1346962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273</xdr:row>
      <xdr:rowOff>57150</xdr:rowOff>
    </xdr:from>
    <xdr:to>
      <xdr:col>22</xdr:col>
      <xdr:colOff>0</xdr:colOff>
      <xdr:row>274</xdr:row>
      <xdr:rowOff>190500</xdr:rowOff>
    </xdr:to>
    <xdr:sp macro="" textlink="">
      <xdr:nvSpPr>
        <xdr:cNvPr id="914" name="AutoShape 46">
          <a:extLst>
            <a:ext uri="{FF2B5EF4-FFF2-40B4-BE49-F238E27FC236}">
              <a16:creationId xmlns:a16="http://schemas.microsoft.com/office/drawing/2014/main" id="{7DCA25F0-1EB8-4975-8FA1-D32811C797F2}"/>
            </a:ext>
          </a:extLst>
        </xdr:cNvPr>
        <xdr:cNvSpPr>
          <a:spLocks noChangeArrowheads="1"/>
        </xdr:cNvSpPr>
      </xdr:nvSpPr>
      <xdr:spPr bwMode="auto">
        <a:xfrm>
          <a:off x="22542500" y="1346962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273</xdr:row>
      <xdr:rowOff>57150</xdr:rowOff>
    </xdr:from>
    <xdr:to>
      <xdr:col>24</xdr:col>
      <xdr:colOff>0</xdr:colOff>
      <xdr:row>274</xdr:row>
      <xdr:rowOff>190500</xdr:rowOff>
    </xdr:to>
    <xdr:sp macro="" textlink="">
      <xdr:nvSpPr>
        <xdr:cNvPr id="915" name="AutoShape 46">
          <a:extLst>
            <a:ext uri="{FF2B5EF4-FFF2-40B4-BE49-F238E27FC236}">
              <a16:creationId xmlns:a16="http://schemas.microsoft.com/office/drawing/2014/main" id="{1ECE87EF-5B9D-4DDC-A028-0F5C28FC2342}"/>
            </a:ext>
          </a:extLst>
        </xdr:cNvPr>
        <xdr:cNvSpPr>
          <a:spLocks noChangeArrowheads="1"/>
        </xdr:cNvSpPr>
      </xdr:nvSpPr>
      <xdr:spPr bwMode="auto">
        <a:xfrm>
          <a:off x="25488900" y="1346962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273</xdr:row>
      <xdr:rowOff>57150</xdr:rowOff>
    </xdr:from>
    <xdr:to>
      <xdr:col>26</xdr:col>
      <xdr:colOff>0</xdr:colOff>
      <xdr:row>274</xdr:row>
      <xdr:rowOff>190500</xdr:rowOff>
    </xdr:to>
    <xdr:sp macro="" textlink="">
      <xdr:nvSpPr>
        <xdr:cNvPr id="916" name="AutoShape 46">
          <a:extLst>
            <a:ext uri="{FF2B5EF4-FFF2-40B4-BE49-F238E27FC236}">
              <a16:creationId xmlns:a16="http://schemas.microsoft.com/office/drawing/2014/main" id="{5C5FA536-0989-4C51-8515-98DEB53E81DB}"/>
            </a:ext>
          </a:extLst>
        </xdr:cNvPr>
        <xdr:cNvSpPr>
          <a:spLocks noChangeArrowheads="1"/>
        </xdr:cNvSpPr>
      </xdr:nvSpPr>
      <xdr:spPr bwMode="auto">
        <a:xfrm>
          <a:off x="27628850" y="1346962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273</xdr:row>
      <xdr:rowOff>57150</xdr:rowOff>
    </xdr:from>
    <xdr:to>
      <xdr:col>28</xdr:col>
      <xdr:colOff>0</xdr:colOff>
      <xdr:row>274</xdr:row>
      <xdr:rowOff>190500</xdr:rowOff>
    </xdr:to>
    <xdr:sp macro="" textlink="">
      <xdr:nvSpPr>
        <xdr:cNvPr id="917" name="AutoShape 46">
          <a:extLst>
            <a:ext uri="{FF2B5EF4-FFF2-40B4-BE49-F238E27FC236}">
              <a16:creationId xmlns:a16="http://schemas.microsoft.com/office/drawing/2014/main" id="{38B0766C-90B5-44A1-A0F6-D5987ACE0316}"/>
            </a:ext>
          </a:extLst>
        </xdr:cNvPr>
        <xdr:cNvSpPr>
          <a:spLocks noChangeArrowheads="1"/>
        </xdr:cNvSpPr>
      </xdr:nvSpPr>
      <xdr:spPr bwMode="auto">
        <a:xfrm>
          <a:off x="29641800" y="1346962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273</xdr:row>
      <xdr:rowOff>57150</xdr:rowOff>
    </xdr:from>
    <xdr:to>
      <xdr:col>18</xdr:col>
      <xdr:colOff>0</xdr:colOff>
      <xdr:row>274</xdr:row>
      <xdr:rowOff>190500</xdr:rowOff>
    </xdr:to>
    <xdr:sp macro="" textlink="">
      <xdr:nvSpPr>
        <xdr:cNvPr id="918" name="AutoShape 46">
          <a:extLst>
            <a:ext uri="{FF2B5EF4-FFF2-40B4-BE49-F238E27FC236}">
              <a16:creationId xmlns:a16="http://schemas.microsoft.com/office/drawing/2014/main" id="{89768A3F-4886-4471-A591-E731654424C7}"/>
            </a:ext>
          </a:extLst>
        </xdr:cNvPr>
        <xdr:cNvSpPr>
          <a:spLocks noChangeArrowheads="1"/>
        </xdr:cNvSpPr>
      </xdr:nvSpPr>
      <xdr:spPr bwMode="auto">
        <a:xfrm>
          <a:off x="17729200" y="1346962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273</xdr:row>
      <xdr:rowOff>57150</xdr:rowOff>
    </xdr:from>
    <xdr:to>
      <xdr:col>20</xdr:col>
      <xdr:colOff>0</xdr:colOff>
      <xdr:row>274</xdr:row>
      <xdr:rowOff>190500</xdr:rowOff>
    </xdr:to>
    <xdr:sp macro="" textlink="">
      <xdr:nvSpPr>
        <xdr:cNvPr id="919" name="AutoShape 46">
          <a:extLst>
            <a:ext uri="{FF2B5EF4-FFF2-40B4-BE49-F238E27FC236}">
              <a16:creationId xmlns:a16="http://schemas.microsoft.com/office/drawing/2014/main" id="{90650549-9DF6-48C2-B082-CDA4CBC5B2CB}"/>
            </a:ext>
          </a:extLst>
        </xdr:cNvPr>
        <xdr:cNvSpPr>
          <a:spLocks noChangeArrowheads="1"/>
        </xdr:cNvSpPr>
      </xdr:nvSpPr>
      <xdr:spPr bwMode="auto">
        <a:xfrm>
          <a:off x="19958050" y="1346962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273</xdr:row>
      <xdr:rowOff>57150</xdr:rowOff>
    </xdr:from>
    <xdr:to>
      <xdr:col>22</xdr:col>
      <xdr:colOff>0</xdr:colOff>
      <xdr:row>274</xdr:row>
      <xdr:rowOff>190500</xdr:rowOff>
    </xdr:to>
    <xdr:sp macro="" textlink="">
      <xdr:nvSpPr>
        <xdr:cNvPr id="920" name="AutoShape 46">
          <a:extLst>
            <a:ext uri="{FF2B5EF4-FFF2-40B4-BE49-F238E27FC236}">
              <a16:creationId xmlns:a16="http://schemas.microsoft.com/office/drawing/2014/main" id="{E738B419-A1ED-4632-B941-DD7713CC42DD}"/>
            </a:ext>
          </a:extLst>
        </xdr:cNvPr>
        <xdr:cNvSpPr>
          <a:spLocks noChangeArrowheads="1"/>
        </xdr:cNvSpPr>
      </xdr:nvSpPr>
      <xdr:spPr bwMode="auto">
        <a:xfrm>
          <a:off x="22542500" y="13469620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273</xdr:row>
      <xdr:rowOff>57150</xdr:rowOff>
    </xdr:from>
    <xdr:to>
      <xdr:col>24</xdr:col>
      <xdr:colOff>0</xdr:colOff>
      <xdr:row>274</xdr:row>
      <xdr:rowOff>190500</xdr:rowOff>
    </xdr:to>
    <xdr:sp macro="" textlink="">
      <xdr:nvSpPr>
        <xdr:cNvPr id="921" name="AutoShape 46">
          <a:extLst>
            <a:ext uri="{FF2B5EF4-FFF2-40B4-BE49-F238E27FC236}">
              <a16:creationId xmlns:a16="http://schemas.microsoft.com/office/drawing/2014/main" id="{BDE47031-B897-42AA-B838-8493874D8C76}"/>
            </a:ext>
          </a:extLst>
        </xdr:cNvPr>
        <xdr:cNvSpPr>
          <a:spLocks noChangeArrowheads="1"/>
        </xdr:cNvSpPr>
      </xdr:nvSpPr>
      <xdr:spPr bwMode="auto">
        <a:xfrm>
          <a:off x="25488900" y="1346962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273</xdr:row>
      <xdr:rowOff>57150</xdr:rowOff>
    </xdr:from>
    <xdr:to>
      <xdr:col>26</xdr:col>
      <xdr:colOff>0</xdr:colOff>
      <xdr:row>274</xdr:row>
      <xdr:rowOff>190500</xdr:rowOff>
    </xdr:to>
    <xdr:sp macro="" textlink="">
      <xdr:nvSpPr>
        <xdr:cNvPr id="922" name="AutoShape 46">
          <a:extLst>
            <a:ext uri="{FF2B5EF4-FFF2-40B4-BE49-F238E27FC236}">
              <a16:creationId xmlns:a16="http://schemas.microsoft.com/office/drawing/2014/main" id="{607190F0-4C1C-44EB-83ED-075B96AF566F}"/>
            </a:ext>
          </a:extLst>
        </xdr:cNvPr>
        <xdr:cNvSpPr>
          <a:spLocks noChangeArrowheads="1"/>
        </xdr:cNvSpPr>
      </xdr:nvSpPr>
      <xdr:spPr bwMode="auto">
        <a:xfrm>
          <a:off x="27628850" y="1346962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273</xdr:row>
      <xdr:rowOff>57150</xdr:rowOff>
    </xdr:from>
    <xdr:to>
      <xdr:col>28</xdr:col>
      <xdr:colOff>0</xdr:colOff>
      <xdr:row>274</xdr:row>
      <xdr:rowOff>190500</xdr:rowOff>
    </xdr:to>
    <xdr:sp macro="" textlink="">
      <xdr:nvSpPr>
        <xdr:cNvPr id="923" name="AutoShape 46">
          <a:extLst>
            <a:ext uri="{FF2B5EF4-FFF2-40B4-BE49-F238E27FC236}">
              <a16:creationId xmlns:a16="http://schemas.microsoft.com/office/drawing/2014/main" id="{737B8620-18FF-48E6-9501-41F21F992E4B}"/>
            </a:ext>
          </a:extLst>
        </xdr:cNvPr>
        <xdr:cNvSpPr>
          <a:spLocks noChangeArrowheads="1"/>
        </xdr:cNvSpPr>
      </xdr:nvSpPr>
      <xdr:spPr bwMode="auto">
        <a:xfrm>
          <a:off x="29641800" y="1346962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18</xdr:col>
      <xdr:colOff>0</xdr:colOff>
      <xdr:row>276</xdr:row>
      <xdr:rowOff>15875</xdr:rowOff>
    </xdr:from>
    <xdr:to>
      <xdr:col>18</xdr:col>
      <xdr:colOff>228600</xdr:colOff>
      <xdr:row>277</xdr:row>
      <xdr:rowOff>0</xdr:rowOff>
    </xdr:to>
    <xdr:grpSp>
      <xdr:nvGrpSpPr>
        <xdr:cNvPr id="924" name="Group 1008">
          <a:extLst>
            <a:ext uri="{FF2B5EF4-FFF2-40B4-BE49-F238E27FC236}">
              <a16:creationId xmlns:a16="http://schemas.microsoft.com/office/drawing/2014/main" id="{1B5AE194-2122-4C8A-A491-064E26147203}"/>
            </a:ext>
          </a:extLst>
        </xdr:cNvPr>
        <xdr:cNvGrpSpPr>
          <a:grpSpLocks/>
        </xdr:cNvGrpSpPr>
      </xdr:nvGrpSpPr>
      <xdr:grpSpPr bwMode="auto">
        <a:xfrm>
          <a:off x="19002375" y="136779000"/>
          <a:ext cx="228600" cy="190500"/>
          <a:chOff x="5475762" y="47760700"/>
          <a:chExt cx="314325" cy="230209"/>
        </a:xfrm>
      </xdr:grpSpPr>
      <xdr:cxnSp macro="">
        <xdr:nvCxnSpPr>
          <xdr:cNvPr id="925" name="Straight Connector 924">
            <a:extLst>
              <a:ext uri="{FF2B5EF4-FFF2-40B4-BE49-F238E27FC236}">
                <a16:creationId xmlns:a16="http://schemas.microsoft.com/office/drawing/2014/main" id="{EEDEC9F8-D2D9-33DA-9171-4B4BDFD8ECAD}"/>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26" name="Straight Connector 529">
            <a:extLst>
              <a:ext uri="{FF2B5EF4-FFF2-40B4-BE49-F238E27FC236}">
                <a16:creationId xmlns:a16="http://schemas.microsoft.com/office/drawing/2014/main" id="{73458C22-E192-D413-94B0-5A3C73019844}"/>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27" name="Straight Connector 531">
            <a:extLst>
              <a:ext uri="{FF2B5EF4-FFF2-40B4-BE49-F238E27FC236}">
                <a16:creationId xmlns:a16="http://schemas.microsoft.com/office/drawing/2014/main" id="{284AF6B1-D5D7-7442-2B76-1348437D3A00}"/>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28" name="Straight Connector 533">
            <a:extLst>
              <a:ext uri="{FF2B5EF4-FFF2-40B4-BE49-F238E27FC236}">
                <a16:creationId xmlns:a16="http://schemas.microsoft.com/office/drawing/2014/main" id="{30519CF8-D87B-C391-F9C0-CA59FA5976F5}"/>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29" name="Straight Connector 535">
            <a:extLst>
              <a:ext uri="{FF2B5EF4-FFF2-40B4-BE49-F238E27FC236}">
                <a16:creationId xmlns:a16="http://schemas.microsoft.com/office/drawing/2014/main" id="{71B9B48E-0D01-A068-DB5E-30DA02D89EB9}"/>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30" name="Straight Connector 537">
            <a:extLst>
              <a:ext uri="{FF2B5EF4-FFF2-40B4-BE49-F238E27FC236}">
                <a16:creationId xmlns:a16="http://schemas.microsoft.com/office/drawing/2014/main" id="{28CC2E95-D2E4-F7A4-1FC1-D78220DCC9DC}"/>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20</xdr:col>
      <xdr:colOff>0</xdr:colOff>
      <xdr:row>276</xdr:row>
      <xdr:rowOff>0</xdr:rowOff>
    </xdr:from>
    <xdr:to>
      <xdr:col>20</xdr:col>
      <xdr:colOff>228600</xdr:colOff>
      <xdr:row>277</xdr:row>
      <xdr:rowOff>0</xdr:rowOff>
    </xdr:to>
    <xdr:grpSp>
      <xdr:nvGrpSpPr>
        <xdr:cNvPr id="931" name="Group 1008">
          <a:extLst>
            <a:ext uri="{FF2B5EF4-FFF2-40B4-BE49-F238E27FC236}">
              <a16:creationId xmlns:a16="http://schemas.microsoft.com/office/drawing/2014/main" id="{3744F824-9DE9-43B7-BF41-2EC6821500E9}"/>
            </a:ext>
          </a:extLst>
        </xdr:cNvPr>
        <xdr:cNvGrpSpPr>
          <a:grpSpLocks/>
        </xdr:cNvGrpSpPr>
      </xdr:nvGrpSpPr>
      <xdr:grpSpPr bwMode="auto">
        <a:xfrm>
          <a:off x="21224875" y="136763125"/>
          <a:ext cx="228600" cy="206375"/>
          <a:chOff x="5475762" y="47760700"/>
          <a:chExt cx="314325" cy="230209"/>
        </a:xfrm>
      </xdr:grpSpPr>
      <xdr:cxnSp macro="">
        <xdr:nvCxnSpPr>
          <xdr:cNvPr id="932" name="Straight Connector 931">
            <a:extLst>
              <a:ext uri="{FF2B5EF4-FFF2-40B4-BE49-F238E27FC236}">
                <a16:creationId xmlns:a16="http://schemas.microsoft.com/office/drawing/2014/main" id="{F5167274-3E9A-2DE3-20FC-E0F108D8E100}"/>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33" name="Straight Connector 529">
            <a:extLst>
              <a:ext uri="{FF2B5EF4-FFF2-40B4-BE49-F238E27FC236}">
                <a16:creationId xmlns:a16="http://schemas.microsoft.com/office/drawing/2014/main" id="{465B0F48-314D-B925-A5F9-C81487BD86AA}"/>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34" name="Straight Connector 531">
            <a:extLst>
              <a:ext uri="{FF2B5EF4-FFF2-40B4-BE49-F238E27FC236}">
                <a16:creationId xmlns:a16="http://schemas.microsoft.com/office/drawing/2014/main" id="{CA518205-1478-F53E-D17E-4423FAA39565}"/>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35" name="Straight Connector 533">
            <a:extLst>
              <a:ext uri="{FF2B5EF4-FFF2-40B4-BE49-F238E27FC236}">
                <a16:creationId xmlns:a16="http://schemas.microsoft.com/office/drawing/2014/main" id="{DF896BCA-9306-67F8-B18F-1B96E1E0CFE6}"/>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36" name="Straight Connector 535">
            <a:extLst>
              <a:ext uri="{FF2B5EF4-FFF2-40B4-BE49-F238E27FC236}">
                <a16:creationId xmlns:a16="http://schemas.microsoft.com/office/drawing/2014/main" id="{2660636F-0438-3CAE-5D9C-3F00D90E0F25}"/>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37" name="Straight Connector 537">
            <a:extLst>
              <a:ext uri="{FF2B5EF4-FFF2-40B4-BE49-F238E27FC236}">
                <a16:creationId xmlns:a16="http://schemas.microsoft.com/office/drawing/2014/main" id="{B497B178-6B0E-5DF1-9424-E1D8B8046BAC}"/>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22</xdr:col>
      <xdr:colOff>0</xdr:colOff>
      <xdr:row>276</xdr:row>
      <xdr:rowOff>0</xdr:rowOff>
    </xdr:from>
    <xdr:to>
      <xdr:col>22</xdr:col>
      <xdr:colOff>228600</xdr:colOff>
      <xdr:row>277</xdr:row>
      <xdr:rowOff>0</xdr:rowOff>
    </xdr:to>
    <xdr:grpSp>
      <xdr:nvGrpSpPr>
        <xdr:cNvPr id="938" name="Group 1008">
          <a:extLst>
            <a:ext uri="{FF2B5EF4-FFF2-40B4-BE49-F238E27FC236}">
              <a16:creationId xmlns:a16="http://schemas.microsoft.com/office/drawing/2014/main" id="{FB16C629-4018-46F0-8507-B343E066C796}"/>
            </a:ext>
          </a:extLst>
        </xdr:cNvPr>
        <xdr:cNvGrpSpPr>
          <a:grpSpLocks/>
        </xdr:cNvGrpSpPr>
      </xdr:nvGrpSpPr>
      <xdr:grpSpPr bwMode="auto">
        <a:xfrm>
          <a:off x="24193500" y="136763125"/>
          <a:ext cx="228600" cy="206375"/>
          <a:chOff x="5475762" y="47760700"/>
          <a:chExt cx="314325" cy="230209"/>
        </a:xfrm>
      </xdr:grpSpPr>
      <xdr:cxnSp macro="">
        <xdr:nvCxnSpPr>
          <xdr:cNvPr id="939" name="Straight Connector 938">
            <a:extLst>
              <a:ext uri="{FF2B5EF4-FFF2-40B4-BE49-F238E27FC236}">
                <a16:creationId xmlns:a16="http://schemas.microsoft.com/office/drawing/2014/main" id="{F9A3E04F-1668-2658-63D5-2D0C572A4D48}"/>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40" name="Straight Connector 529">
            <a:extLst>
              <a:ext uri="{FF2B5EF4-FFF2-40B4-BE49-F238E27FC236}">
                <a16:creationId xmlns:a16="http://schemas.microsoft.com/office/drawing/2014/main" id="{6FD63B61-D830-37DE-FA43-485995D888FB}"/>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41" name="Straight Connector 531">
            <a:extLst>
              <a:ext uri="{FF2B5EF4-FFF2-40B4-BE49-F238E27FC236}">
                <a16:creationId xmlns:a16="http://schemas.microsoft.com/office/drawing/2014/main" id="{39786206-05A0-6CC3-69B7-951C5B4F678B}"/>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42" name="Straight Connector 533">
            <a:extLst>
              <a:ext uri="{FF2B5EF4-FFF2-40B4-BE49-F238E27FC236}">
                <a16:creationId xmlns:a16="http://schemas.microsoft.com/office/drawing/2014/main" id="{24881088-003A-E1D7-3D89-1D149F4677E3}"/>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43" name="Straight Connector 535">
            <a:extLst>
              <a:ext uri="{FF2B5EF4-FFF2-40B4-BE49-F238E27FC236}">
                <a16:creationId xmlns:a16="http://schemas.microsoft.com/office/drawing/2014/main" id="{82204884-834C-3181-A8E1-B7022263019D}"/>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44" name="Straight Connector 537">
            <a:extLst>
              <a:ext uri="{FF2B5EF4-FFF2-40B4-BE49-F238E27FC236}">
                <a16:creationId xmlns:a16="http://schemas.microsoft.com/office/drawing/2014/main" id="{F8FD0915-1576-B67C-70F1-6497B6C3B2F4}"/>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17</xdr:col>
      <xdr:colOff>0</xdr:colOff>
      <xdr:row>273</xdr:row>
      <xdr:rowOff>57150</xdr:rowOff>
    </xdr:from>
    <xdr:to>
      <xdr:col>18</xdr:col>
      <xdr:colOff>0</xdr:colOff>
      <xdr:row>274</xdr:row>
      <xdr:rowOff>190500</xdr:rowOff>
    </xdr:to>
    <xdr:sp macro="" textlink="">
      <xdr:nvSpPr>
        <xdr:cNvPr id="945" name="AutoShape 46">
          <a:extLst>
            <a:ext uri="{FF2B5EF4-FFF2-40B4-BE49-F238E27FC236}">
              <a16:creationId xmlns:a16="http://schemas.microsoft.com/office/drawing/2014/main" id="{EA9D3E3C-0AC4-483A-BF7B-F157649C502C}"/>
            </a:ext>
          </a:extLst>
        </xdr:cNvPr>
        <xdr:cNvSpPr>
          <a:spLocks noChangeArrowheads="1"/>
        </xdr:cNvSpPr>
      </xdr:nvSpPr>
      <xdr:spPr bwMode="auto">
        <a:xfrm>
          <a:off x="17729200" y="1346962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273</xdr:row>
      <xdr:rowOff>57150</xdr:rowOff>
    </xdr:from>
    <xdr:to>
      <xdr:col>20</xdr:col>
      <xdr:colOff>0</xdr:colOff>
      <xdr:row>274</xdr:row>
      <xdr:rowOff>190500</xdr:rowOff>
    </xdr:to>
    <xdr:sp macro="" textlink="">
      <xdr:nvSpPr>
        <xdr:cNvPr id="946" name="AutoShape 46">
          <a:extLst>
            <a:ext uri="{FF2B5EF4-FFF2-40B4-BE49-F238E27FC236}">
              <a16:creationId xmlns:a16="http://schemas.microsoft.com/office/drawing/2014/main" id="{8DDBC844-050A-4E4A-91F5-38ADADACE1F1}"/>
            </a:ext>
          </a:extLst>
        </xdr:cNvPr>
        <xdr:cNvSpPr>
          <a:spLocks noChangeArrowheads="1"/>
        </xdr:cNvSpPr>
      </xdr:nvSpPr>
      <xdr:spPr bwMode="auto">
        <a:xfrm>
          <a:off x="19958050" y="1346962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273</xdr:row>
      <xdr:rowOff>57150</xdr:rowOff>
    </xdr:from>
    <xdr:to>
      <xdr:col>22</xdr:col>
      <xdr:colOff>0</xdr:colOff>
      <xdr:row>274</xdr:row>
      <xdr:rowOff>190500</xdr:rowOff>
    </xdr:to>
    <xdr:sp macro="" textlink="">
      <xdr:nvSpPr>
        <xdr:cNvPr id="947" name="AutoShape 46">
          <a:extLst>
            <a:ext uri="{FF2B5EF4-FFF2-40B4-BE49-F238E27FC236}">
              <a16:creationId xmlns:a16="http://schemas.microsoft.com/office/drawing/2014/main" id="{658BD107-0C06-497E-B299-0668083A0E13}"/>
            </a:ext>
          </a:extLst>
        </xdr:cNvPr>
        <xdr:cNvSpPr>
          <a:spLocks noChangeArrowheads="1"/>
        </xdr:cNvSpPr>
      </xdr:nvSpPr>
      <xdr:spPr bwMode="auto">
        <a:xfrm>
          <a:off x="22542500" y="134696200"/>
          <a:ext cx="1612900" cy="558800"/>
        </a:xfrm>
        <a:prstGeom prst="triangle">
          <a:avLst>
            <a:gd name="adj" fmla="val 50000"/>
          </a:avLst>
        </a:prstGeom>
        <a:solidFill>
          <a:srgbClr val="FFFF00"/>
        </a:solidFill>
        <a:ln w="9525">
          <a:solidFill>
            <a:srgbClr val="000000"/>
          </a:solidFill>
          <a:miter lim="800000"/>
          <a:headEnd/>
          <a:tailEnd/>
        </a:ln>
      </xdr:spPr>
    </xdr:sp>
    <xdr:clientData/>
  </xdr:twoCellAnchor>
  <xdr:twoCellAnchor>
    <xdr:from>
      <xdr:col>25</xdr:col>
      <xdr:colOff>0</xdr:colOff>
      <xdr:row>273</xdr:row>
      <xdr:rowOff>57150</xdr:rowOff>
    </xdr:from>
    <xdr:to>
      <xdr:col>26</xdr:col>
      <xdr:colOff>0</xdr:colOff>
      <xdr:row>274</xdr:row>
      <xdr:rowOff>190500</xdr:rowOff>
    </xdr:to>
    <xdr:sp macro="" textlink="">
      <xdr:nvSpPr>
        <xdr:cNvPr id="948" name="AutoShape 46">
          <a:extLst>
            <a:ext uri="{FF2B5EF4-FFF2-40B4-BE49-F238E27FC236}">
              <a16:creationId xmlns:a16="http://schemas.microsoft.com/office/drawing/2014/main" id="{038272E8-EA5D-4D81-B39C-138462832EB8}"/>
            </a:ext>
          </a:extLst>
        </xdr:cNvPr>
        <xdr:cNvSpPr>
          <a:spLocks noChangeArrowheads="1"/>
        </xdr:cNvSpPr>
      </xdr:nvSpPr>
      <xdr:spPr bwMode="auto">
        <a:xfrm>
          <a:off x="27628850" y="1346962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273</xdr:row>
      <xdr:rowOff>57150</xdr:rowOff>
    </xdr:from>
    <xdr:to>
      <xdr:col>28</xdr:col>
      <xdr:colOff>0</xdr:colOff>
      <xdr:row>274</xdr:row>
      <xdr:rowOff>190500</xdr:rowOff>
    </xdr:to>
    <xdr:sp macro="" textlink="">
      <xdr:nvSpPr>
        <xdr:cNvPr id="949" name="AutoShape 46">
          <a:extLst>
            <a:ext uri="{FF2B5EF4-FFF2-40B4-BE49-F238E27FC236}">
              <a16:creationId xmlns:a16="http://schemas.microsoft.com/office/drawing/2014/main" id="{A6D6BFFF-4558-4D76-88C6-0802798C5A7B}"/>
            </a:ext>
          </a:extLst>
        </xdr:cNvPr>
        <xdr:cNvSpPr>
          <a:spLocks noChangeArrowheads="1"/>
        </xdr:cNvSpPr>
      </xdr:nvSpPr>
      <xdr:spPr bwMode="auto">
        <a:xfrm>
          <a:off x="29641800" y="1346962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xdr:col>
      <xdr:colOff>0</xdr:colOff>
      <xdr:row>281</xdr:row>
      <xdr:rowOff>57150</xdr:rowOff>
    </xdr:from>
    <xdr:to>
      <xdr:col>2</xdr:col>
      <xdr:colOff>0</xdr:colOff>
      <xdr:row>282</xdr:row>
      <xdr:rowOff>190500</xdr:rowOff>
    </xdr:to>
    <xdr:sp macro="" textlink="">
      <xdr:nvSpPr>
        <xdr:cNvPr id="950" name="AutoShape 46">
          <a:extLst>
            <a:ext uri="{FF2B5EF4-FFF2-40B4-BE49-F238E27FC236}">
              <a16:creationId xmlns:a16="http://schemas.microsoft.com/office/drawing/2014/main" id="{A2068C04-4D58-435B-9A22-13471BE0D66E}"/>
            </a:ext>
          </a:extLst>
        </xdr:cNvPr>
        <xdr:cNvSpPr>
          <a:spLocks noChangeArrowheads="1"/>
        </xdr:cNvSpPr>
      </xdr:nvSpPr>
      <xdr:spPr bwMode="auto">
        <a:xfrm>
          <a:off x="78105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3</xdr:col>
      <xdr:colOff>0</xdr:colOff>
      <xdr:row>281</xdr:row>
      <xdr:rowOff>57150</xdr:rowOff>
    </xdr:from>
    <xdr:to>
      <xdr:col>4</xdr:col>
      <xdr:colOff>0</xdr:colOff>
      <xdr:row>282</xdr:row>
      <xdr:rowOff>190500</xdr:rowOff>
    </xdr:to>
    <xdr:sp macro="" textlink="">
      <xdr:nvSpPr>
        <xdr:cNvPr id="951" name="AutoShape 46">
          <a:extLst>
            <a:ext uri="{FF2B5EF4-FFF2-40B4-BE49-F238E27FC236}">
              <a16:creationId xmlns:a16="http://schemas.microsoft.com/office/drawing/2014/main" id="{10BE9437-BF7F-4017-8620-F338576BF1EE}"/>
            </a:ext>
          </a:extLst>
        </xdr:cNvPr>
        <xdr:cNvSpPr>
          <a:spLocks noChangeArrowheads="1"/>
        </xdr:cNvSpPr>
      </xdr:nvSpPr>
      <xdr:spPr bwMode="auto">
        <a:xfrm>
          <a:off x="279400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5</xdr:col>
      <xdr:colOff>0</xdr:colOff>
      <xdr:row>281</xdr:row>
      <xdr:rowOff>14817</xdr:rowOff>
    </xdr:from>
    <xdr:to>
      <xdr:col>6</xdr:col>
      <xdr:colOff>0</xdr:colOff>
      <xdr:row>282</xdr:row>
      <xdr:rowOff>148167</xdr:rowOff>
    </xdr:to>
    <xdr:sp macro="" textlink="">
      <xdr:nvSpPr>
        <xdr:cNvPr id="952" name="AutoShape 46">
          <a:extLst>
            <a:ext uri="{FF2B5EF4-FFF2-40B4-BE49-F238E27FC236}">
              <a16:creationId xmlns:a16="http://schemas.microsoft.com/office/drawing/2014/main" id="{DC46B504-867E-48A8-87A0-4F14C1214740}"/>
            </a:ext>
          </a:extLst>
        </xdr:cNvPr>
        <xdr:cNvSpPr>
          <a:spLocks noChangeArrowheads="1"/>
        </xdr:cNvSpPr>
      </xdr:nvSpPr>
      <xdr:spPr bwMode="auto">
        <a:xfrm>
          <a:off x="4933950" y="138508317"/>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7</xdr:col>
      <xdr:colOff>0</xdr:colOff>
      <xdr:row>281</xdr:row>
      <xdr:rowOff>57150</xdr:rowOff>
    </xdr:from>
    <xdr:to>
      <xdr:col>8</xdr:col>
      <xdr:colOff>0</xdr:colOff>
      <xdr:row>282</xdr:row>
      <xdr:rowOff>190500</xdr:rowOff>
    </xdr:to>
    <xdr:sp macro="" textlink="">
      <xdr:nvSpPr>
        <xdr:cNvPr id="953" name="AutoShape 46">
          <a:extLst>
            <a:ext uri="{FF2B5EF4-FFF2-40B4-BE49-F238E27FC236}">
              <a16:creationId xmlns:a16="http://schemas.microsoft.com/office/drawing/2014/main" id="{1BD4DD76-4BAD-4682-94F2-0688AD7C0F97}"/>
            </a:ext>
          </a:extLst>
        </xdr:cNvPr>
        <xdr:cNvSpPr>
          <a:spLocks noChangeArrowheads="1"/>
        </xdr:cNvSpPr>
      </xdr:nvSpPr>
      <xdr:spPr bwMode="auto">
        <a:xfrm>
          <a:off x="694690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9</xdr:col>
      <xdr:colOff>0</xdr:colOff>
      <xdr:row>281</xdr:row>
      <xdr:rowOff>57150</xdr:rowOff>
    </xdr:from>
    <xdr:to>
      <xdr:col>10</xdr:col>
      <xdr:colOff>0</xdr:colOff>
      <xdr:row>282</xdr:row>
      <xdr:rowOff>190500</xdr:rowOff>
    </xdr:to>
    <xdr:sp macro="" textlink="">
      <xdr:nvSpPr>
        <xdr:cNvPr id="954" name="AutoShape 46">
          <a:extLst>
            <a:ext uri="{FF2B5EF4-FFF2-40B4-BE49-F238E27FC236}">
              <a16:creationId xmlns:a16="http://schemas.microsoft.com/office/drawing/2014/main" id="{A2F09844-FBAD-48CD-A42A-161B4413B999}"/>
            </a:ext>
          </a:extLst>
        </xdr:cNvPr>
        <xdr:cNvSpPr>
          <a:spLocks noChangeArrowheads="1"/>
        </xdr:cNvSpPr>
      </xdr:nvSpPr>
      <xdr:spPr bwMode="auto">
        <a:xfrm>
          <a:off x="927735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11</xdr:col>
      <xdr:colOff>0</xdr:colOff>
      <xdr:row>281</xdr:row>
      <xdr:rowOff>57150</xdr:rowOff>
    </xdr:from>
    <xdr:to>
      <xdr:col>12</xdr:col>
      <xdr:colOff>0</xdr:colOff>
      <xdr:row>282</xdr:row>
      <xdr:rowOff>190500</xdr:rowOff>
    </xdr:to>
    <xdr:sp macro="" textlink="">
      <xdr:nvSpPr>
        <xdr:cNvPr id="955" name="AutoShape 46">
          <a:extLst>
            <a:ext uri="{FF2B5EF4-FFF2-40B4-BE49-F238E27FC236}">
              <a16:creationId xmlns:a16="http://schemas.microsoft.com/office/drawing/2014/main" id="{EFC5F959-282A-4810-B118-CF165A2CAA0D}"/>
            </a:ext>
          </a:extLst>
        </xdr:cNvPr>
        <xdr:cNvSpPr>
          <a:spLocks noChangeArrowheads="1"/>
        </xdr:cNvSpPr>
      </xdr:nvSpPr>
      <xdr:spPr bwMode="auto">
        <a:xfrm>
          <a:off x="1129030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13</xdr:col>
      <xdr:colOff>0</xdr:colOff>
      <xdr:row>281</xdr:row>
      <xdr:rowOff>57150</xdr:rowOff>
    </xdr:from>
    <xdr:to>
      <xdr:col>14</xdr:col>
      <xdr:colOff>0</xdr:colOff>
      <xdr:row>282</xdr:row>
      <xdr:rowOff>190500</xdr:rowOff>
    </xdr:to>
    <xdr:sp macro="" textlink="">
      <xdr:nvSpPr>
        <xdr:cNvPr id="956" name="AutoShape 46">
          <a:extLst>
            <a:ext uri="{FF2B5EF4-FFF2-40B4-BE49-F238E27FC236}">
              <a16:creationId xmlns:a16="http://schemas.microsoft.com/office/drawing/2014/main" id="{EF05F655-7866-4344-B05E-BCFAAC76B747}"/>
            </a:ext>
          </a:extLst>
        </xdr:cNvPr>
        <xdr:cNvSpPr>
          <a:spLocks noChangeArrowheads="1"/>
        </xdr:cNvSpPr>
      </xdr:nvSpPr>
      <xdr:spPr bwMode="auto">
        <a:xfrm>
          <a:off x="1330325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281</xdr:row>
      <xdr:rowOff>57150</xdr:rowOff>
    </xdr:from>
    <xdr:to>
      <xdr:col>16</xdr:col>
      <xdr:colOff>0</xdr:colOff>
      <xdr:row>282</xdr:row>
      <xdr:rowOff>190500</xdr:rowOff>
    </xdr:to>
    <xdr:sp macro="" textlink="">
      <xdr:nvSpPr>
        <xdr:cNvPr id="957" name="AutoShape 46">
          <a:extLst>
            <a:ext uri="{FF2B5EF4-FFF2-40B4-BE49-F238E27FC236}">
              <a16:creationId xmlns:a16="http://schemas.microsoft.com/office/drawing/2014/main" id="{A57681F3-3E1E-4BFC-A9CE-D5B9920197B4}"/>
            </a:ext>
          </a:extLst>
        </xdr:cNvPr>
        <xdr:cNvSpPr>
          <a:spLocks noChangeArrowheads="1"/>
        </xdr:cNvSpPr>
      </xdr:nvSpPr>
      <xdr:spPr bwMode="auto">
        <a:xfrm>
          <a:off x="1531620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281</xdr:row>
      <xdr:rowOff>57150</xdr:rowOff>
    </xdr:from>
    <xdr:to>
      <xdr:col>16</xdr:col>
      <xdr:colOff>0</xdr:colOff>
      <xdr:row>282</xdr:row>
      <xdr:rowOff>190500</xdr:rowOff>
    </xdr:to>
    <xdr:sp macro="" textlink="">
      <xdr:nvSpPr>
        <xdr:cNvPr id="958" name="AutoShape 46">
          <a:extLst>
            <a:ext uri="{FF2B5EF4-FFF2-40B4-BE49-F238E27FC236}">
              <a16:creationId xmlns:a16="http://schemas.microsoft.com/office/drawing/2014/main" id="{C290DF2E-25F5-440B-B733-DFF7388CB9D0}"/>
            </a:ext>
          </a:extLst>
        </xdr:cNvPr>
        <xdr:cNvSpPr>
          <a:spLocks noChangeArrowheads="1"/>
        </xdr:cNvSpPr>
      </xdr:nvSpPr>
      <xdr:spPr bwMode="auto">
        <a:xfrm>
          <a:off x="1531620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281</xdr:row>
      <xdr:rowOff>57150</xdr:rowOff>
    </xdr:from>
    <xdr:to>
      <xdr:col>18</xdr:col>
      <xdr:colOff>0</xdr:colOff>
      <xdr:row>282</xdr:row>
      <xdr:rowOff>190500</xdr:rowOff>
    </xdr:to>
    <xdr:sp macro="" textlink="">
      <xdr:nvSpPr>
        <xdr:cNvPr id="959" name="AutoShape 46">
          <a:extLst>
            <a:ext uri="{FF2B5EF4-FFF2-40B4-BE49-F238E27FC236}">
              <a16:creationId xmlns:a16="http://schemas.microsoft.com/office/drawing/2014/main" id="{C7CD1D4B-B23D-4607-A94D-060A787F600B}"/>
            </a:ext>
          </a:extLst>
        </xdr:cNvPr>
        <xdr:cNvSpPr>
          <a:spLocks noChangeArrowheads="1"/>
        </xdr:cNvSpPr>
      </xdr:nvSpPr>
      <xdr:spPr bwMode="auto">
        <a:xfrm>
          <a:off x="17729200" y="138550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281</xdr:row>
      <xdr:rowOff>57150</xdr:rowOff>
    </xdr:from>
    <xdr:to>
      <xdr:col>20</xdr:col>
      <xdr:colOff>0</xdr:colOff>
      <xdr:row>282</xdr:row>
      <xdr:rowOff>190500</xdr:rowOff>
    </xdr:to>
    <xdr:sp macro="" textlink="">
      <xdr:nvSpPr>
        <xdr:cNvPr id="960" name="AutoShape 46">
          <a:extLst>
            <a:ext uri="{FF2B5EF4-FFF2-40B4-BE49-F238E27FC236}">
              <a16:creationId xmlns:a16="http://schemas.microsoft.com/office/drawing/2014/main" id="{2B175F69-60B7-4E4F-A83C-8674D4859031}"/>
            </a:ext>
          </a:extLst>
        </xdr:cNvPr>
        <xdr:cNvSpPr>
          <a:spLocks noChangeArrowheads="1"/>
        </xdr:cNvSpPr>
      </xdr:nvSpPr>
      <xdr:spPr bwMode="auto">
        <a:xfrm>
          <a:off x="19958050" y="138550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281</xdr:row>
      <xdr:rowOff>57150</xdr:rowOff>
    </xdr:from>
    <xdr:to>
      <xdr:col>22</xdr:col>
      <xdr:colOff>0</xdr:colOff>
      <xdr:row>282</xdr:row>
      <xdr:rowOff>190500</xdr:rowOff>
    </xdr:to>
    <xdr:sp macro="" textlink="">
      <xdr:nvSpPr>
        <xdr:cNvPr id="961" name="AutoShape 46">
          <a:extLst>
            <a:ext uri="{FF2B5EF4-FFF2-40B4-BE49-F238E27FC236}">
              <a16:creationId xmlns:a16="http://schemas.microsoft.com/office/drawing/2014/main" id="{BB076642-ADD8-4981-B7E2-CE239B1D5AEE}"/>
            </a:ext>
          </a:extLst>
        </xdr:cNvPr>
        <xdr:cNvSpPr>
          <a:spLocks noChangeArrowheads="1"/>
        </xdr:cNvSpPr>
      </xdr:nvSpPr>
      <xdr:spPr bwMode="auto">
        <a:xfrm>
          <a:off x="22542500" y="1385506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281</xdr:row>
      <xdr:rowOff>57150</xdr:rowOff>
    </xdr:from>
    <xdr:to>
      <xdr:col>24</xdr:col>
      <xdr:colOff>0</xdr:colOff>
      <xdr:row>282</xdr:row>
      <xdr:rowOff>190500</xdr:rowOff>
    </xdr:to>
    <xdr:sp macro="" textlink="">
      <xdr:nvSpPr>
        <xdr:cNvPr id="962" name="AutoShape 46">
          <a:extLst>
            <a:ext uri="{FF2B5EF4-FFF2-40B4-BE49-F238E27FC236}">
              <a16:creationId xmlns:a16="http://schemas.microsoft.com/office/drawing/2014/main" id="{110A67D4-3F6E-4C29-AD4F-52BB394A6569}"/>
            </a:ext>
          </a:extLst>
        </xdr:cNvPr>
        <xdr:cNvSpPr>
          <a:spLocks noChangeArrowheads="1"/>
        </xdr:cNvSpPr>
      </xdr:nvSpPr>
      <xdr:spPr bwMode="auto">
        <a:xfrm>
          <a:off x="25488900" y="138550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281</xdr:row>
      <xdr:rowOff>57150</xdr:rowOff>
    </xdr:from>
    <xdr:to>
      <xdr:col>26</xdr:col>
      <xdr:colOff>0</xdr:colOff>
      <xdr:row>282</xdr:row>
      <xdr:rowOff>190500</xdr:rowOff>
    </xdr:to>
    <xdr:sp macro="" textlink="">
      <xdr:nvSpPr>
        <xdr:cNvPr id="963" name="AutoShape 46">
          <a:extLst>
            <a:ext uri="{FF2B5EF4-FFF2-40B4-BE49-F238E27FC236}">
              <a16:creationId xmlns:a16="http://schemas.microsoft.com/office/drawing/2014/main" id="{43F8FEC0-2468-4C84-BF3B-276EF6C195B9}"/>
            </a:ext>
          </a:extLst>
        </xdr:cNvPr>
        <xdr:cNvSpPr>
          <a:spLocks noChangeArrowheads="1"/>
        </xdr:cNvSpPr>
      </xdr:nvSpPr>
      <xdr:spPr bwMode="auto">
        <a:xfrm>
          <a:off x="27628850" y="138550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281</xdr:row>
      <xdr:rowOff>57150</xdr:rowOff>
    </xdr:from>
    <xdr:to>
      <xdr:col>28</xdr:col>
      <xdr:colOff>0</xdr:colOff>
      <xdr:row>282</xdr:row>
      <xdr:rowOff>190500</xdr:rowOff>
    </xdr:to>
    <xdr:sp macro="" textlink="">
      <xdr:nvSpPr>
        <xdr:cNvPr id="964" name="AutoShape 46">
          <a:extLst>
            <a:ext uri="{FF2B5EF4-FFF2-40B4-BE49-F238E27FC236}">
              <a16:creationId xmlns:a16="http://schemas.microsoft.com/office/drawing/2014/main" id="{45373999-8A47-4C8E-AA7F-40A20F0B8A93}"/>
            </a:ext>
          </a:extLst>
        </xdr:cNvPr>
        <xdr:cNvSpPr>
          <a:spLocks noChangeArrowheads="1"/>
        </xdr:cNvSpPr>
      </xdr:nvSpPr>
      <xdr:spPr bwMode="auto">
        <a:xfrm>
          <a:off x="29641800" y="138550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281</xdr:row>
      <xdr:rowOff>57150</xdr:rowOff>
    </xdr:from>
    <xdr:to>
      <xdr:col>18</xdr:col>
      <xdr:colOff>0</xdr:colOff>
      <xdr:row>282</xdr:row>
      <xdr:rowOff>190500</xdr:rowOff>
    </xdr:to>
    <xdr:sp macro="" textlink="">
      <xdr:nvSpPr>
        <xdr:cNvPr id="965" name="AutoShape 46">
          <a:extLst>
            <a:ext uri="{FF2B5EF4-FFF2-40B4-BE49-F238E27FC236}">
              <a16:creationId xmlns:a16="http://schemas.microsoft.com/office/drawing/2014/main" id="{AB3322C2-0AE8-43FF-A869-BA03582A2399}"/>
            </a:ext>
          </a:extLst>
        </xdr:cNvPr>
        <xdr:cNvSpPr>
          <a:spLocks noChangeArrowheads="1"/>
        </xdr:cNvSpPr>
      </xdr:nvSpPr>
      <xdr:spPr bwMode="auto">
        <a:xfrm>
          <a:off x="1772920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281</xdr:row>
      <xdr:rowOff>57150</xdr:rowOff>
    </xdr:from>
    <xdr:to>
      <xdr:col>20</xdr:col>
      <xdr:colOff>0</xdr:colOff>
      <xdr:row>282</xdr:row>
      <xdr:rowOff>190500</xdr:rowOff>
    </xdr:to>
    <xdr:sp macro="" textlink="">
      <xdr:nvSpPr>
        <xdr:cNvPr id="966" name="AutoShape 46">
          <a:extLst>
            <a:ext uri="{FF2B5EF4-FFF2-40B4-BE49-F238E27FC236}">
              <a16:creationId xmlns:a16="http://schemas.microsoft.com/office/drawing/2014/main" id="{77E92E91-D023-458B-9FBA-C6BBD99D3593}"/>
            </a:ext>
          </a:extLst>
        </xdr:cNvPr>
        <xdr:cNvSpPr>
          <a:spLocks noChangeArrowheads="1"/>
        </xdr:cNvSpPr>
      </xdr:nvSpPr>
      <xdr:spPr bwMode="auto">
        <a:xfrm>
          <a:off x="1995805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281</xdr:row>
      <xdr:rowOff>57150</xdr:rowOff>
    </xdr:from>
    <xdr:to>
      <xdr:col>22</xdr:col>
      <xdr:colOff>0</xdr:colOff>
      <xdr:row>282</xdr:row>
      <xdr:rowOff>190500</xdr:rowOff>
    </xdr:to>
    <xdr:sp macro="" textlink="">
      <xdr:nvSpPr>
        <xdr:cNvPr id="967" name="AutoShape 46">
          <a:extLst>
            <a:ext uri="{FF2B5EF4-FFF2-40B4-BE49-F238E27FC236}">
              <a16:creationId xmlns:a16="http://schemas.microsoft.com/office/drawing/2014/main" id="{6D52474E-5E15-4BA3-84B7-92AD378C58AC}"/>
            </a:ext>
          </a:extLst>
        </xdr:cNvPr>
        <xdr:cNvSpPr>
          <a:spLocks noChangeArrowheads="1"/>
        </xdr:cNvSpPr>
      </xdr:nvSpPr>
      <xdr:spPr bwMode="auto">
        <a:xfrm>
          <a:off x="22542500" y="1385506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281</xdr:row>
      <xdr:rowOff>57150</xdr:rowOff>
    </xdr:from>
    <xdr:to>
      <xdr:col>24</xdr:col>
      <xdr:colOff>0</xdr:colOff>
      <xdr:row>282</xdr:row>
      <xdr:rowOff>190500</xdr:rowOff>
    </xdr:to>
    <xdr:sp macro="" textlink="">
      <xdr:nvSpPr>
        <xdr:cNvPr id="968" name="AutoShape 46">
          <a:extLst>
            <a:ext uri="{FF2B5EF4-FFF2-40B4-BE49-F238E27FC236}">
              <a16:creationId xmlns:a16="http://schemas.microsoft.com/office/drawing/2014/main" id="{54658EA5-7812-43EC-A550-6F10BC87D501}"/>
            </a:ext>
          </a:extLst>
        </xdr:cNvPr>
        <xdr:cNvSpPr>
          <a:spLocks noChangeArrowheads="1"/>
        </xdr:cNvSpPr>
      </xdr:nvSpPr>
      <xdr:spPr bwMode="auto">
        <a:xfrm>
          <a:off x="2548890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281</xdr:row>
      <xdr:rowOff>57150</xdr:rowOff>
    </xdr:from>
    <xdr:to>
      <xdr:col>26</xdr:col>
      <xdr:colOff>0</xdr:colOff>
      <xdr:row>282</xdr:row>
      <xdr:rowOff>190500</xdr:rowOff>
    </xdr:to>
    <xdr:sp macro="" textlink="">
      <xdr:nvSpPr>
        <xdr:cNvPr id="969" name="AutoShape 46">
          <a:extLst>
            <a:ext uri="{FF2B5EF4-FFF2-40B4-BE49-F238E27FC236}">
              <a16:creationId xmlns:a16="http://schemas.microsoft.com/office/drawing/2014/main" id="{2CF7353F-7B54-4210-AE50-9742F1D5C397}"/>
            </a:ext>
          </a:extLst>
        </xdr:cNvPr>
        <xdr:cNvSpPr>
          <a:spLocks noChangeArrowheads="1"/>
        </xdr:cNvSpPr>
      </xdr:nvSpPr>
      <xdr:spPr bwMode="auto">
        <a:xfrm>
          <a:off x="2762885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281</xdr:row>
      <xdr:rowOff>57150</xdr:rowOff>
    </xdr:from>
    <xdr:to>
      <xdr:col>28</xdr:col>
      <xdr:colOff>0</xdr:colOff>
      <xdr:row>282</xdr:row>
      <xdr:rowOff>190500</xdr:rowOff>
    </xdr:to>
    <xdr:sp macro="" textlink="">
      <xdr:nvSpPr>
        <xdr:cNvPr id="970" name="AutoShape 46">
          <a:extLst>
            <a:ext uri="{FF2B5EF4-FFF2-40B4-BE49-F238E27FC236}">
              <a16:creationId xmlns:a16="http://schemas.microsoft.com/office/drawing/2014/main" id="{6AA7BBF1-4832-45CF-BC2B-BFA1603DED3D}"/>
            </a:ext>
          </a:extLst>
        </xdr:cNvPr>
        <xdr:cNvSpPr>
          <a:spLocks noChangeArrowheads="1"/>
        </xdr:cNvSpPr>
      </xdr:nvSpPr>
      <xdr:spPr bwMode="auto">
        <a:xfrm>
          <a:off x="2964180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281</xdr:row>
      <xdr:rowOff>57150</xdr:rowOff>
    </xdr:from>
    <xdr:to>
      <xdr:col>18</xdr:col>
      <xdr:colOff>0</xdr:colOff>
      <xdr:row>282</xdr:row>
      <xdr:rowOff>190500</xdr:rowOff>
    </xdr:to>
    <xdr:sp macro="" textlink="">
      <xdr:nvSpPr>
        <xdr:cNvPr id="971" name="AutoShape 46">
          <a:extLst>
            <a:ext uri="{FF2B5EF4-FFF2-40B4-BE49-F238E27FC236}">
              <a16:creationId xmlns:a16="http://schemas.microsoft.com/office/drawing/2014/main" id="{92BD9EAB-AA24-4F77-BA54-84581766DCA4}"/>
            </a:ext>
          </a:extLst>
        </xdr:cNvPr>
        <xdr:cNvSpPr>
          <a:spLocks noChangeArrowheads="1"/>
        </xdr:cNvSpPr>
      </xdr:nvSpPr>
      <xdr:spPr bwMode="auto">
        <a:xfrm>
          <a:off x="1772920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281</xdr:row>
      <xdr:rowOff>57150</xdr:rowOff>
    </xdr:from>
    <xdr:to>
      <xdr:col>20</xdr:col>
      <xdr:colOff>0</xdr:colOff>
      <xdr:row>282</xdr:row>
      <xdr:rowOff>190500</xdr:rowOff>
    </xdr:to>
    <xdr:sp macro="" textlink="">
      <xdr:nvSpPr>
        <xdr:cNvPr id="972" name="AutoShape 46">
          <a:extLst>
            <a:ext uri="{FF2B5EF4-FFF2-40B4-BE49-F238E27FC236}">
              <a16:creationId xmlns:a16="http://schemas.microsoft.com/office/drawing/2014/main" id="{049CEC18-89D7-4DEC-951C-814A6B6BF77C}"/>
            </a:ext>
          </a:extLst>
        </xdr:cNvPr>
        <xdr:cNvSpPr>
          <a:spLocks noChangeArrowheads="1"/>
        </xdr:cNvSpPr>
      </xdr:nvSpPr>
      <xdr:spPr bwMode="auto">
        <a:xfrm>
          <a:off x="19958050" y="138550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281</xdr:row>
      <xdr:rowOff>57150</xdr:rowOff>
    </xdr:from>
    <xdr:to>
      <xdr:col>22</xdr:col>
      <xdr:colOff>0</xdr:colOff>
      <xdr:row>282</xdr:row>
      <xdr:rowOff>190500</xdr:rowOff>
    </xdr:to>
    <xdr:sp macro="" textlink="">
      <xdr:nvSpPr>
        <xdr:cNvPr id="973" name="AutoShape 46">
          <a:extLst>
            <a:ext uri="{FF2B5EF4-FFF2-40B4-BE49-F238E27FC236}">
              <a16:creationId xmlns:a16="http://schemas.microsoft.com/office/drawing/2014/main" id="{CC1685AE-9165-44A7-A050-105937CA71D9}"/>
            </a:ext>
          </a:extLst>
        </xdr:cNvPr>
        <xdr:cNvSpPr>
          <a:spLocks noChangeArrowheads="1"/>
        </xdr:cNvSpPr>
      </xdr:nvSpPr>
      <xdr:spPr bwMode="auto">
        <a:xfrm>
          <a:off x="22542500" y="1385506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281</xdr:row>
      <xdr:rowOff>57150</xdr:rowOff>
    </xdr:from>
    <xdr:to>
      <xdr:col>24</xdr:col>
      <xdr:colOff>0</xdr:colOff>
      <xdr:row>282</xdr:row>
      <xdr:rowOff>190500</xdr:rowOff>
    </xdr:to>
    <xdr:sp macro="" textlink="">
      <xdr:nvSpPr>
        <xdr:cNvPr id="974" name="AutoShape 46">
          <a:extLst>
            <a:ext uri="{FF2B5EF4-FFF2-40B4-BE49-F238E27FC236}">
              <a16:creationId xmlns:a16="http://schemas.microsoft.com/office/drawing/2014/main" id="{274A5899-F8BF-43F6-B544-BE914A19C70B}"/>
            </a:ext>
          </a:extLst>
        </xdr:cNvPr>
        <xdr:cNvSpPr>
          <a:spLocks noChangeArrowheads="1"/>
        </xdr:cNvSpPr>
      </xdr:nvSpPr>
      <xdr:spPr bwMode="auto">
        <a:xfrm>
          <a:off x="2548890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281</xdr:row>
      <xdr:rowOff>57150</xdr:rowOff>
    </xdr:from>
    <xdr:to>
      <xdr:col>26</xdr:col>
      <xdr:colOff>0</xdr:colOff>
      <xdr:row>282</xdr:row>
      <xdr:rowOff>190500</xdr:rowOff>
    </xdr:to>
    <xdr:sp macro="" textlink="">
      <xdr:nvSpPr>
        <xdr:cNvPr id="975" name="AutoShape 46">
          <a:extLst>
            <a:ext uri="{FF2B5EF4-FFF2-40B4-BE49-F238E27FC236}">
              <a16:creationId xmlns:a16="http://schemas.microsoft.com/office/drawing/2014/main" id="{2AF18216-4F4F-4B2B-A873-BCA93086E920}"/>
            </a:ext>
          </a:extLst>
        </xdr:cNvPr>
        <xdr:cNvSpPr>
          <a:spLocks noChangeArrowheads="1"/>
        </xdr:cNvSpPr>
      </xdr:nvSpPr>
      <xdr:spPr bwMode="auto">
        <a:xfrm>
          <a:off x="2762885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281</xdr:row>
      <xdr:rowOff>57150</xdr:rowOff>
    </xdr:from>
    <xdr:to>
      <xdr:col>28</xdr:col>
      <xdr:colOff>0</xdr:colOff>
      <xdr:row>282</xdr:row>
      <xdr:rowOff>190500</xdr:rowOff>
    </xdr:to>
    <xdr:sp macro="" textlink="">
      <xdr:nvSpPr>
        <xdr:cNvPr id="976" name="AutoShape 46">
          <a:extLst>
            <a:ext uri="{FF2B5EF4-FFF2-40B4-BE49-F238E27FC236}">
              <a16:creationId xmlns:a16="http://schemas.microsoft.com/office/drawing/2014/main" id="{6AEAED81-0E9D-426F-B010-1CA8F0DA6F99}"/>
            </a:ext>
          </a:extLst>
        </xdr:cNvPr>
        <xdr:cNvSpPr>
          <a:spLocks noChangeArrowheads="1"/>
        </xdr:cNvSpPr>
      </xdr:nvSpPr>
      <xdr:spPr bwMode="auto">
        <a:xfrm>
          <a:off x="2964180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xdr:col>
      <xdr:colOff>0</xdr:colOff>
      <xdr:row>289</xdr:row>
      <xdr:rowOff>57150</xdr:rowOff>
    </xdr:from>
    <xdr:to>
      <xdr:col>2</xdr:col>
      <xdr:colOff>0</xdr:colOff>
      <xdr:row>290</xdr:row>
      <xdr:rowOff>190500</xdr:rowOff>
    </xdr:to>
    <xdr:sp macro="" textlink="">
      <xdr:nvSpPr>
        <xdr:cNvPr id="977" name="AutoShape 46">
          <a:extLst>
            <a:ext uri="{FF2B5EF4-FFF2-40B4-BE49-F238E27FC236}">
              <a16:creationId xmlns:a16="http://schemas.microsoft.com/office/drawing/2014/main" id="{0C0B34BC-771C-48BE-8FA1-B14432DB4216}"/>
            </a:ext>
          </a:extLst>
        </xdr:cNvPr>
        <xdr:cNvSpPr>
          <a:spLocks noChangeArrowheads="1"/>
        </xdr:cNvSpPr>
      </xdr:nvSpPr>
      <xdr:spPr bwMode="auto">
        <a:xfrm>
          <a:off x="781050" y="142195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3</xdr:col>
      <xdr:colOff>0</xdr:colOff>
      <xdr:row>289</xdr:row>
      <xdr:rowOff>57150</xdr:rowOff>
    </xdr:from>
    <xdr:to>
      <xdr:col>4</xdr:col>
      <xdr:colOff>0</xdr:colOff>
      <xdr:row>290</xdr:row>
      <xdr:rowOff>190500</xdr:rowOff>
    </xdr:to>
    <xdr:sp macro="" textlink="">
      <xdr:nvSpPr>
        <xdr:cNvPr id="978" name="AutoShape 46">
          <a:extLst>
            <a:ext uri="{FF2B5EF4-FFF2-40B4-BE49-F238E27FC236}">
              <a16:creationId xmlns:a16="http://schemas.microsoft.com/office/drawing/2014/main" id="{00E239F6-1BD2-4AC4-8D57-DF133C9F5344}"/>
            </a:ext>
          </a:extLst>
        </xdr:cNvPr>
        <xdr:cNvSpPr>
          <a:spLocks noChangeArrowheads="1"/>
        </xdr:cNvSpPr>
      </xdr:nvSpPr>
      <xdr:spPr bwMode="auto">
        <a:xfrm>
          <a:off x="2794000" y="142195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5</xdr:col>
      <xdr:colOff>0</xdr:colOff>
      <xdr:row>289</xdr:row>
      <xdr:rowOff>57150</xdr:rowOff>
    </xdr:from>
    <xdr:to>
      <xdr:col>6</xdr:col>
      <xdr:colOff>0</xdr:colOff>
      <xdr:row>290</xdr:row>
      <xdr:rowOff>190500</xdr:rowOff>
    </xdr:to>
    <xdr:sp macro="" textlink="">
      <xdr:nvSpPr>
        <xdr:cNvPr id="979" name="AutoShape 46">
          <a:extLst>
            <a:ext uri="{FF2B5EF4-FFF2-40B4-BE49-F238E27FC236}">
              <a16:creationId xmlns:a16="http://schemas.microsoft.com/office/drawing/2014/main" id="{47B9DDD2-4D3E-4697-AAE5-6D99063ED461}"/>
            </a:ext>
          </a:extLst>
        </xdr:cNvPr>
        <xdr:cNvSpPr>
          <a:spLocks noChangeArrowheads="1"/>
        </xdr:cNvSpPr>
      </xdr:nvSpPr>
      <xdr:spPr bwMode="auto">
        <a:xfrm>
          <a:off x="4933950" y="142195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7</xdr:col>
      <xdr:colOff>0</xdr:colOff>
      <xdr:row>289</xdr:row>
      <xdr:rowOff>57150</xdr:rowOff>
    </xdr:from>
    <xdr:to>
      <xdr:col>8</xdr:col>
      <xdr:colOff>0</xdr:colOff>
      <xdr:row>290</xdr:row>
      <xdr:rowOff>190500</xdr:rowOff>
    </xdr:to>
    <xdr:sp macro="" textlink="">
      <xdr:nvSpPr>
        <xdr:cNvPr id="980" name="AutoShape 46">
          <a:extLst>
            <a:ext uri="{FF2B5EF4-FFF2-40B4-BE49-F238E27FC236}">
              <a16:creationId xmlns:a16="http://schemas.microsoft.com/office/drawing/2014/main" id="{D3DA30B1-B42A-44CB-8F8C-6A507E9BBAB3}"/>
            </a:ext>
          </a:extLst>
        </xdr:cNvPr>
        <xdr:cNvSpPr>
          <a:spLocks noChangeArrowheads="1"/>
        </xdr:cNvSpPr>
      </xdr:nvSpPr>
      <xdr:spPr bwMode="auto">
        <a:xfrm>
          <a:off x="6946900" y="142195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9</xdr:col>
      <xdr:colOff>0</xdr:colOff>
      <xdr:row>289</xdr:row>
      <xdr:rowOff>57150</xdr:rowOff>
    </xdr:from>
    <xdr:to>
      <xdr:col>10</xdr:col>
      <xdr:colOff>0</xdr:colOff>
      <xdr:row>290</xdr:row>
      <xdr:rowOff>190500</xdr:rowOff>
    </xdr:to>
    <xdr:sp macro="" textlink="">
      <xdr:nvSpPr>
        <xdr:cNvPr id="981" name="AutoShape 46">
          <a:extLst>
            <a:ext uri="{FF2B5EF4-FFF2-40B4-BE49-F238E27FC236}">
              <a16:creationId xmlns:a16="http://schemas.microsoft.com/office/drawing/2014/main" id="{1A325879-0F03-4B1F-A6A5-347756B68AD0}"/>
            </a:ext>
          </a:extLst>
        </xdr:cNvPr>
        <xdr:cNvSpPr>
          <a:spLocks noChangeArrowheads="1"/>
        </xdr:cNvSpPr>
      </xdr:nvSpPr>
      <xdr:spPr bwMode="auto">
        <a:xfrm>
          <a:off x="9277350" y="142195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289</xdr:row>
      <xdr:rowOff>57150</xdr:rowOff>
    </xdr:from>
    <xdr:to>
      <xdr:col>12</xdr:col>
      <xdr:colOff>0</xdr:colOff>
      <xdr:row>290</xdr:row>
      <xdr:rowOff>190500</xdr:rowOff>
    </xdr:to>
    <xdr:sp macro="" textlink="">
      <xdr:nvSpPr>
        <xdr:cNvPr id="982" name="AutoShape 46">
          <a:extLst>
            <a:ext uri="{FF2B5EF4-FFF2-40B4-BE49-F238E27FC236}">
              <a16:creationId xmlns:a16="http://schemas.microsoft.com/office/drawing/2014/main" id="{E1959C96-57F1-41EC-AC91-48B4DA191596}"/>
            </a:ext>
          </a:extLst>
        </xdr:cNvPr>
        <xdr:cNvSpPr>
          <a:spLocks noChangeArrowheads="1"/>
        </xdr:cNvSpPr>
      </xdr:nvSpPr>
      <xdr:spPr bwMode="auto">
        <a:xfrm>
          <a:off x="11290300" y="1421955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289</xdr:row>
      <xdr:rowOff>57150</xdr:rowOff>
    </xdr:from>
    <xdr:to>
      <xdr:col>14</xdr:col>
      <xdr:colOff>0</xdr:colOff>
      <xdr:row>290</xdr:row>
      <xdr:rowOff>190500</xdr:rowOff>
    </xdr:to>
    <xdr:sp macro="" textlink="">
      <xdr:nvSpPr>
        <xdr:cNvPr id="983" name="AutoShape 46">
          <a:extLst>
            <a:ext uri="{FF2B5EF4-FFF2-40B4-BE49-F238E27FC236}">
              <a16:creationId xmlns:a16="http://schemas.microsoft.com/office/drawing/2014/main" id="{73F03E1D-12D1-4E73-94DB-A78288E6A9C3}"/>
            </a:ext>
          </a:extLst>
        </xdr:cNvPr>
        <xdr:cNvSpPr>
          <a:spLocks noChangeArrowheads="1"/>
        </xdr:cNvSpPr>
      </xdr:nvSpPr>
      <xdr:spPr bwMode="auto">
        <a:xfrm>
          <a:off x="13303250" y="142195550"/>
          <a:ext cx="1231900" cy="558800"/>
        </a:xfrm>
        <a:prstGeom prst="triangle">
          <a:avLst>
            <a:gd name="adj" fmla="val 50000"/>
          </a:avLst>
        </a:prstGeom>
        <a:solidFill>
          <a:srgbClr val="FFFF00"/>
        </a:solidFill>
        <a:ln w="9525">
          <a:solidFill>
            <a:srgbClr val="000000"/>
          </a:solidFill>
          <a:miter lim="800000"/>
          <a:headEnd/>
          <a:tailEnd/>
        </a:ln>
      </xdr:spPr>
    </xdr:sp>
    <xdr:clientData/>
  </xdr:twoCellAnchor>
  <xdr:twoCellAnchor>
    <xdr:from>
      <xdr:col>15</xdr:col>
      <xdr:colOff>0</xdr:colOff>
      <xdr:row>289</xdr:row>
      <xdr:rowOff>57150</xdr:rowOff>
    </xdr:from>
    <xdr:to>
      <xdr:col>16</xdr:col>
      <xdr:colOff>0</xdr:colOff>
      <xdr:row>290</xdr:row>
      <xdr:rowOff>190500</xdr:rowOff>
    </xdr:to>
    <xdr:sp macro="" textlink="">
      <xdr:nvSpPr>
        <xdr:cNvPr id="984" name="AutoShape 46">
          <a:extLst>
            <a:ext uri="{FF2B5EF4-FFF2-40B4-BE49-F238E27FC236}">
              <a16:creationId xmlns:a16="http://schemas.microsoft.com/office/drawing/2014/main" id="{17F0DC76-3B25-40D4-861A-E6382AC48441}"/>
            </a:ext>
          </a:extLst>
        </xdr:cNvPr>
        <xdr:cNvSpPr>
          <a:spLocks noChangeArrowheads="1"/>
        </xdr:cNvSpPr>
      </xdr:nvSpPr>
      <xdr:spPr bwMode="auto">
        <a:xfrm>
          <a:off x="15316200" y="142195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15875</xdr:colOff>
      <xdr:row>289</xdr:row>
      <xdr:rowOff>57150</xdr:rowOff>
    </xdr:from>
    <xdr:to>
      <xdr:col>16</xdr:col>
      <xdr:colOff>15875</xdr:colOff>
      <xdr:row>290</xdr:row>
      <xdr:rowOff>190500</xdr:rowOff>
    </xdr:to>
    <xdr:sp macro="" textlink="">
      <xdr:nvSpPr>
        <xdr:cNvPr id="985" name="AutoShape 46">
          <a:extLst>
            <a:ext uri="{FF2B5EF4-FFF2-40B4-BE49-F238E27FC236}">
              <a16:creationId xmlns:a16="http://schemas.microsoft.com/office/drawing/2014/main" id="{A7361B8A-F9A5-4A91-A59E-FEF8BB66A5CD}"/>
            </a:ext>
          </a:extLst>
        </xdr:cNvPr>
        <xdr:cNvSpPr>
          <a:spLocks noChangeArrowheads="1"/>
        </xdr:cNvSpPr>
      </xdr:nvSpPr>
      <xdr:spPr bwMode="auto">
        <a:xfrm>
          <a:off x="15351125" y="142424150"/>
          <a:ext cx="1238250" cy="561975"/>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17</xdr:col>
      <xdr:colOff>0</xdr:colOff>
      <xdr:row>289</xdr:row>
      <xdr:rowOff>57150</xdr:rowOff>
    </xdr:from>
    <xdr:to>
      <xdr:col>18</xdr:col>
      <xdr:colOff>0</xdr:colOff>
      <xdr:row>290</xdr:row>
      <xdr:rowOff>190500</xdr:rowOff>
    </xdr:to>
    <xdr:sp macro="" textlink="">
      <xdr:nvSpPr>
        <xdr:cNvPr id="986" name="AutoShape 46">
          <a:extLst>
            <a:ext uri="{FF2B5EF4-FFF2-40B4-BE49-F238E27FC236}">
              <a16:creationId xmlns:a16="http://schemas.microsoft.com/office/drawing/2014/main" id="{A334855C-619B-41DF-B1C4-DBE5CD6EDD3E}"/>
            </a:ext>
          </a:extLst>
        </xdr:cNvPr>
        <xdr:cNvSpPr>
          <a:spLocks noChangeArrowheads="1"/>
        </xdr:cNvSpPr>
      </xdr:nvSpPr>
      <xdr:spPr bwMode="auto">
        <a:xfrm>
          <a:off x="17729200" y="142195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289</xdr:row>
      <xdr:rowOff>57150</xdr:rowOff>
    </xdr:from>
    <xdr:to>
      <xdr:col>20</xdr:col>
      <xdr:colOff>0</xdr:colOff>
      <xdr:row>290</xdr:row>
      <xdr:rowOff>190500</xdr:rowOff>
    </xdr:to>
    <xdr:sp macro="" textlink="">
      <xdr:nvSpPr>
        <xdr:cNvPr id="987" name="AutoShape 46">
          <a:extLst>
            <a:ext uri="{FF2B5EF4-FFF2-40B4-BE49-F238E27FC236}">
              <a16:creationId xmlns:a16="http://schemas.microsoft.com/office/drawing/2014/main" id="{9264AFFF-D2AD-4772-8B53-0C8F6EA908EF}"/>
            </a:ext>
          </a:extLst>
        </xdr:cNvPr>
        <xdr:cNvSpPr>
          <a:spLocks noChangeArrowheads="1"/>
        </xdr:cNvSpPr>
      </xdr:nvSpPr>
      <xdr:spPr bwMode="auto">
        <a:xfrm>
          <a:off x="19958050" y="142195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289</xdr:row>
      <xdr:rowOff>57150</xdr:rowOff>
    </xdr:from>
    <xdr:to>
      <xdr:col>22</xdr:col>
      <xdr:colOff>0</xdr:colOff>
      <xdr:row>290</xdr:row>
      <xdr:rowOff>190500</xdr:rowOff>
    </xdr:to>
    <xdr:sp macro="" textlink="">
      <xdr:nvSpPr>
        <xdr:cNvPr id="988" name="AutoShape 46">
          <a:extLst>
            <a:ext uri="{FF2B5EF4-FFF2-40B4-BE49-F238E27FC236}">
              <a16:creationId xmlns:a16="http://schemas.microsoft.com/office/drawing/2014/main" id="{F1A4E17B-384B-4FD6-92CB-BF0851D1BF15}"/>
            </a:ext>
          </a:extLst>
        </xdr:cNvPr>
        <xdr:cNvSpPr>
          <a:spLocks noChangeArrowheads="1"/>
        </xdr:cNvSpPr>
      </xdr:nvSpPr>
      <xdr:spPr bwMode="auto">
        <a:xfrm>
          <a:off x="22542500" y="1421955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289</xdr:row>
      <xdr:rowOff>57150</xdr:rowOff>
    </xdr:from>
    <xdr:to>
      <xdr:col>24</xdr:col>
      <xdr:colOff>0</xdr:colOff>
      <xdr:row>290</xdr:row>
      <xdr:rowOff>190500</xdr:rowOff>
    </xdr:to>
    <xdr:sp macro="" textlink="">
      <xdr:nvSpPr>
        <xdr:cNvPr id="989" name="AutoShape 46">
          <a:extLst>
            <a:ext uri="{FF2B5EF4-FFF2-40B4-BE49-F238E27FC236}">
              <a16:creationId xmlns:a16="http://schemas.microsoft.com/office/drawing/2014/main" id="{2809F97F-3B37-4B44-BC70-EE24524A58A7}"/>
            </a:ext>
          </a:extLst>
        </xdr:cNvPr>
        <xdr:cNvSpPr>
          <a:spLocks noChangeArrowheads="1"/>
        </xdr:cNvSpPr>
      </xdr:nvSpPr>
      <xdr:spPr bwMode="auto">
        <a:xfrm>
          <a:off x="25488900" y="142195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289</xdr:row>
      <xdr:rowOff>57150</xdr:rowOff>
    </xdr:from>
    <xdr:to>
      <xdr:col>26</xdr:col>
      <xdr:colOff>0</xdr:colOff>
      <xdr:row>290</xdr:row>
      <xdr:rowOff>190500</xdr:rowOff>
    </xdr:to>
    <xdr:sp macro="" textlink="">
      <xdr:nvSpPr>
        <xdr:cNvPr id="990" name="AutoShape 46">
          <a:extLst>
            <a:ext uri="{FF2B5EF4-FFF2-40B4-BE49-F238E27FC236}">
              <a16:creationId xmlns:a16="http://schemas.microsoft.com/office/drawing/2014/main" id="{FB9F932F-B268-4F77-B45F-BD28555A5259}"/>
            </a:ext>
          </a:extLst>
        </xdr:cNvPr>
        <xdr:cNvSpPr>
          <a:spLocks noChangeArrowheads="1"/>
        </xdr:cNvSpPr>
      </xdr:nvSpPr>
      <xdr:spPr bwMode="auto">
        <a:xfrm>
          <a:off x="27628850" y="142195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289</xdr:row>
      <xdr:rowOff>57150</xdr:rowOff>
    </xdr:from>
    <xdr:to>
      <xdr:col>28</xdr:col>
      <xdr:colOff>0</xdr:colOff>
      <xdr:row>290</xdr:row>
      <xdr:rowOff>190500</xdr:rowOff>
    </xdr:to>
    <xdr:sp macro="" textlink="">
      <xdr:nvSpPr>
        <xdr:cNvPr id="991" name="AutoShape 46">
          <a:extLst>
            <a:ext uri="{FF2B5EF4-FFF2-40B4-BE49-F238E27FC236}">
              <a16:creationId xmlns:a16="http://schemas.microsoft.com/office/drawing/2014/main" id="{C0FF0321-D02C-4CBA-B37F-1AC32EE40231}"/>
            </a:ext>
          </a:extLst>
        </xdr:cNvPr>
        <xdr:cNvSpPr>
          <a:spLocks noChangeArrowheads="1"/>
        </xdr:cNvSpPr>
      </xdr:nvSpPr>
      <xdr:spPr bwMode="auto">
        <a:xfrm>
          <a:off x="29641800" y="142195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289</xdr:row>
      <xdr:rowOff>57150</xdr:rowOff>
    </xdr:from>
    <xdr:to>
      <xdr:col>18</xdr:col>
      <xdr:colOff>0</xdr:colOff>
      <xdr:row>290</xdr:row>
      <xdr:rowOff>190500</xdr:rowOff>
    </xdr:to>
    <xdr:sp macro="" textlink="">
      <xdr:nvSpPr>
        <xdr:cNvPr id="992" name="AutoShape 46">
          <a:extLst>
            <a:ext uri="{FF2B5EF4-FFF2-40B4-BE49-F238E27FC236}">
              <a16:creationId xmlns:a16="http://schemas.microsoft.com/office/drawing/2014/main" id="{03F46B0F-06C8-43B2-83BB-91135C4B074E}"/>
            </a:ext>
          </a:extLst>
        </xdr:cNvPr>
        <xdr:cNvSpPr>
          <a:spLocks noChangeArrowheads="1"/>
        </xdr:cNvSpPr>
      </xdr:nvSpPr>
      <xdr:spPr bwMode="auto">
        <a:xfrm>
          <a:off x="17729200" y="142195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289</xdr:row>
      <xdr:rowOff>57150</xdr:rowOff>
    </xdr:from>
    <xdr:to>
      <xdr:col>22</xdr:col>
      <xdr:colOff>0</xdr:colOff>
      <xdr:row>290</xdr:row>
      <xdr:rowOff>190500</xdr:rowOff>
    </xdr:to>
    <xdr:sp macro="" textlink="">
      <xdr:nvSpPr>
        <xdr:cNvPr id="993" name="AutoShape 46">
          <a:extLst>
            <a:ext uri="{FF2B5EF4-FFF2-40B4-BE49-F238E27FC236}">
              <a16:creationId xmlns:a16="http://schemas.microsoft.com/office/drawing/2014/main" id="{552083EE-5652-430F-B51F-E474C0823CAB}"/>
            </a:ext>
          </a:extLst>
        </xdr:cNvPr>
        <xdr:cNvSpPr>
          <a:spLocks noChangeArrowheads="1"/>
        </xdr:cNvSpPr>
      </xdr:nvSpPr>
      <xdr:spPr bwMode="auto">
        <a:xfrm>
          <a:off x="22542500" y="1421955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289</xdr:row>
      <xdr:rowOff>57150</xdr:rowOff>
    </xdr:from>
    <xdr:to>
      <xdr:col>24</xdr:col>
      <xdr:colOff>0</xdr:colOff>
      <xdr:row>290</xdr:row>
      <xdr:rowOff>190500</xdr:rowOff>
    </xdr:to>
    <xdr:sp macro="" textlink="">
      <xdr:nvSpPr>
        <xdr:cNvPr id="994" name="AutoShape 46">
          <a:extLst>
            <a:ext uri="{FF2B5EF4-FFF2-40B4-BE49-F238E27FC236}">
              <a16:creationId xmlns:a16="http://schemas.microsoft.com/office/drawing/2014/main" id="{CEACA71F-9126-474A-BEE5-95CB68BDF489}"/>
            </a:ext>
          </a:extLst>
        </xdr:cNvPr>
        <xdr:cNvSpPr>
          <a:spLocks noChangeArrowheads="1"/>
        </xdr:cNvSpPr>
      </xdr:nvSpPr>
      <xdr:spPr bwMode="auto">
        <a:xfrm>
          <a:off x="25488900" y="142195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289</xdr:row>
      <xdr:rowOff>57150</xdr:rowOff>
    </xdr:from>
    <xdr:to>
      <xdr:col>26</xdr:col>
      <xdr:colOff>0</xdr:colOff>
      <xdr:row>290</xdr:row>
      <xdr:rowOff>190500</xdr:rowOff>
    </xdr:to>
    <xdr:sp macro="" textlink="">
      <xdr:nvSpPr>
        <xdr:cNvPr id="995" name="AutoShape 46">
          <a:extLst>
            <a:ext uri="{FF2B5EF4-FFF2-40B4-BE49-F238E27FC236}">
              <a16:creationId xmlns:a16="http://schemas.microsoft.com/office/drawing/2014/main" id="{D27A7A96-84FD-4E12-AD96-2576A4B2287A}"/>
            </a:ext>
          </a:extLst>
        </xdr:cNvPr>
        <xdr:cNvSpPr>
          <a:spLocks noChangeArrowheads="1"/>
        </xdr:cNvSpPr>
      </xdr:nvSpPr>
      <xdr:spPr bwMode="auto">
        <a:xfrm>
          <a:off x="27628850" y="142195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289</xdr:row>
      <xdr:rowOff>57150</xdr:rowOff>
    </xdr:from>
    <xdr:to>
      <xdr:col>28</xdr:col>
      <xdr:colOff>0</xdr:colOff>
      <xdr:row>290</xdr:row>
      <xdr:rowOff>190500</xdr:rowOff>
    </xdr:to>
    <xdr:sp macro="" textlink="">
      <xdr:nvSpPr>
        <xdr:cNvPr id="996" name="AutoShape 46">
          <a:extLst>
            <a:ext uri="{FF2B5EF4-FFF2-40B4-BE49-F238E27FC236}">
              <a16:creationId xmlns:a16="http://schemas.microsoft.com/office/drawing/2014/main" id="{6068325C-39AC-4EBE-86B7-DE70A21B111E}"/>
            </a:ext>
          </a:extLst>
        </xdr:cNvPr>
        <xdr:cNvSpPr>
          <a:spLocks noChangeArrowheads="1"/>
        </xdr:cNvSpPr>
      </xdr:nvSpPr>
      <xdr:spPr bwMode="auto">
        <a:xfrm>
          <a:off x="29641800" y="142195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289</xdr:row>
      <xdr:rowOff>57150</xdr:rowOff>
    </xdr:from>
    <xdr:to>
      <xdr:col>18</xdr:col>
      <xdr:colOff>0</xdr:colOff>
      <xdr:row>290</xdr:row>
      <xdr:rowOff>190500</xdr:rowOff>
    </xdr:to>
    <xdr:sp macro="" textlink="">
      <xdr:nvSpPr>
        <xdr:cNvPr id="997" name="AutoShape 46">
          <a:extLst>
            <a:ext uri="{FF2B5EF4-FFF2-40B4-BE49-F238E27FC236}">
              <a16:creationId xmlns:a16="http://schemas.microsoft.com/office/drawing/2014/main" id="{45CA4F14-22C7-4194-A652-EF8A2683B260}"/>
            </a:ext>
          </a:extLst>
        </xdr:cNvPr>
        <xdr:cNvSpPr>
          <a:spLocks noChangeArrowheads="1"/>
        </xdr:cNvSpPr>
      </xdr:nvSpPr>
      <xdr:spPr bwMode="auto">
        <a:xfrm>
          <a:off x="17729200" y="1421955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21</xdr:col>
      <xdr:colOff>0</xdr:colOff>
      <xdr:row>289</xdr:row>
      <xdr:rowOff>57150</xdr:rowOff>
    </xdr:from>
    <xdr:to>
      <xdr:col>22</xdr:col>
      <xdr:colOff>0</xdr:colOff>
      <xdr:row>290</xdr:row>
      <xdr:rowOff>190500</xdr:rowOff>
    </xdr:to>
    <xdr:sp macro="" textlink="">
      <xdr:nvSpPr>
        <xdr:cNvPr id="998" name="AutoShape 46">
          <a:extLst>
            <a:ext uri="{FF2B5EF4-FFF2-40B4-BE49-F238E27FC236}">
              <a16:creationId xmlns:a16="http://schemas.microsoft.com/office/drawing/2014/main" id="{F4112E49-2ED9-4731-884F-DEEB2C79AD6C}"/>
            </a:ext>
          </a:extLst>
        </xdr:cNvPr>
        <xdr:cNvSpPr>
          <a:spLocks noChangeArrowheads="1"/>
        </xdr:cNvSpPr>
      </xdr:nvSpPr>
      <xdr:spPr bwMode="auto">
        <a:xfrm>
          <a:off x="22542500" y="1421955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289</xdr:row>
      <xdr:rowOff>57150</xdr:rowOff>
    </xdr:from>
    <xdr:to>
      <xdr:col>24</xdr:col>
      <xdr:colOff>0</xdr:colOff>
      <xdr:row>290</xdr:row>
      <xdr:rowOff>190500</xdr:rowOff>
    </xdr:to>
    <xdr:sp macro="" textlink="">
      <xdr:nvSpPr>
        <xdr:cNvPr id="999" name="AutoShape 46">
          <a:extLst>
            <a:ext uri="{FF2B5EF4-FFF2-40B4-BE49-F238E27FC236}">
              <a16:creationId xmlns:a16="http://schemas.microsoft.com/office/drawing/2014/main" id="{BA771F67-26D8-4DE3-90A8-465E88EBBEE4}"/>
            </a:ext>
          </a:extLst>
        </xdr:cNvPr>
        <xdr:cNvSpPr>
          <a:spLocks noChangeArrowheads="1"/>
        </xdr:cNvSpPr>
      </xdr:nvSpPr>
      <xdr:spPr bwMode="auto">
        <a:xfrm>
          <a:off x="25488900" y="1421955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25</xdr:col>
      <xdr:colOff>0</xdr:colOff>
      <xdr:row>289</xdr:row>
      <xdr:rowOff>57150</xdr:rowOff>
    </xdr:from>
    <xdr:to>
      <xdr:col>26</xdr:col>
      <xdr:colOff>0</xdr:colOff>
      <xdr:row>290</xdr:row>
      <xdr:rowOff>190500</xdr:rowOff>
    </xdr:to>
    <xdr:sp macro="" textlink="">
      <xdr:nvSpPr>
        <xdr:cNvPr id="1000" name="AutoShape 46">
          <a:extLst>
            <a:ext uri="{FF2B5EF4-FFF2-40B4-BE49-F238E27FC236}">
              <a16:creationId xmlns:a16="http://schemas.microsoft.com/office/drawing/2014/main" id="{8EAD524D-B0C6-4994-ADB6-8CB671D6FC05}"/>
            </a:ext>
          </a:extLst>
        </xdr:cNvPr>
        <xdr:cNvSpPr>
          <a:spLocks noChangeArrowheads="1"/>
        </xdr:cNvSpPr>
      </xdr:nvSpPr>
      <xdr:spPr bwMode="auto">
        <a:xfrm>
          <a:off x="27628850" y="1421955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27</xdr:col>
      <xdr:colOff>0</xdr:colOff>
      <xdr:row>289</xdr:row>
      <xdr:rowOff>57150</xdr:rowOff>
    </xdr:from>
    <xdr:to>
      <xdr:col>28</xdr:col>
      <xdr:colOff>0</xdr:colOff>
      <xdr:row>290</xdr:row>
      <xdr:rowOff>190500</xdr:rowOff>
    </xdr:to>
    <xdr:sp macro="" textlink="">
      <xdr:nvSpPr>
        <xdr:cNvPr id="1001" name="AutoShape 46">
          <a:extLst>
            <a:ext uri="{FF2B5EF4-FFF2-40B4-BE49-F238E27FC236}">
              <a16:creationId xmlns:a16="http://schemas.microsoft.com/office/drawing/2014/main" id="{2371C74A-7601-4DEB-9116-74136558F67B}"/>
            </a:ext>
          </a:extLst>
        </xdr:cNvPr>
        <xdr:cNvSpPr>
          <a:spLocks noChangeArrowheads="1"/>
        </xdr:cNvSpPr>
      </xdr:nvSpPr>
      <xdr:spPr bwMode="auto">
        <a:xfrm>
          <a:off x="29641800" y="142195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297</xdr:row>
      <xdr:rowOff>57150</xdr:rowOff>
    </xdr:from>
    <xdr:to>
      <xdr:col>2</xdr:col>
      <xdr:colOff>0</xdr:colOff>
      <xdr:row>298</xdr:row>
      <xdr:rowOff>190500</xdr:rowOff>
    </xdr:to>
    <xdr:sp macro="" textlink="">
      <xdr:nvSpPr>
        <xdr:cNvPr id="1002" name="AutoShape 46">
          <a:extLst>
            <a:ext uri="{FF2B5EF4-FFF2-40B4-BE49-F238E27FC236}">
              <a16:creationId xmlns:a16="http://schemas.microsoft.com/office/drawing/2014/main" id="{787FDE1B-1A91-445A-981E-65452C42D2E4}"/>
            </a:ext>
          </a:extLst>
        </xdr:cNvPr>
        <xdr:cNvSpPr>
          <a:spLocks noChangeArrowheads="1"/>
        </xdr:cNvSpPr>
      </xdr:nvSpPr>
      <xdr:spPr bwMode="auto">
        <a:xfrm>
          <a:off x="781050" y="1459357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297</xdr:row>
      <xdr:rowOff>57150</xdr:rowOff>
    </xdr:from>
    <xdr:to>
      <xdr:col>4</xdr:col>
      <xdr:colOff>0</xdr:colOff>
      <xdr:row>298</xdr:row>
      <xdr:rowOff>190500</xdr:rowOff>
    </xdr:to>
    <xdr:sp macro="" textlink="">
      <xdr:nvSpPr>
        <xdr:cNvPr id="1003" name="AutoShape 46">
          <a:extLst>
            <a:ext uri="{FF2B5EF4-FFF2-40B4-BE49-F238E27FC236}">
              <a16:creationId xmlns:a16="http://schemas.microsoft.com/office/drawing/2014/main" id="{E9972851-10F0-4933-B4A0-D18C2943D007}"/>
            </a:ext>
          </a:extLst>
        </xdr:cNvPr>
        <xdr:cNvSpPr>
          <a:spLocks noChangeArrowheads="1"/>
        </xdr:cNvSpPr>
      </xdr:nvSpPr>
      <xdr:spPr bwMode="auto">
        <a:xfrm>
          <a:off x="279400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5</xdr:col>
      <xdr:colOff>0</xdr:colOff>
      <xdr:row>297</xdr:row>
      <xdr:rowOff>57150</xdr:rowOff>
    </xdr:from>
    <xdr:to>
      <xdr:col>6</xdr:col>
      <xdr:colOff>0</xdr:colOff>
      <xdr:row>298</xdr:row>
      <xdr:rowOff>190500</xdr:rowOff>
    </xdr:to>
    <xdr:sp macro="" textlink="">
      <xdr:nvSpPr>
        <xdr:cNvPr id="1004" name="AutoShape 46">
          <a:extLst>
            <a:ext uri="{FF2B5EF4-FFF2-40B4-BE49-F238E27FC236}">
              <a16:creationId xmlns:a16="http://schemas.microsoft.com/office/drawing/2014/main" id="{DFF40553-8307-4F08-A889-0F548424BD03}"/>
            </a:ext>
          </a:extLst>
        </xdr:cNvPr>
        <xdr:cNvSpPr>
          <a:spLocks noChangeArrowheads="1"/>
        </xdr:cNvSpPr>
      </xdr:nvSpPr>
      <xdr:spPr bwMode="auto">
        <a:xfrm>
          <a:off x="493395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7</xdr:col>
      <xdr:colOff>0</xdr:colOff>
      <xdr:row>297</xdr:row>
      <xdr:rowOff>57150</xdr:rowOff>
    </xdr:from>
    <xdr:to>
      <xdr:col>8</xdr:col>
      <xdr:colOff>0</xdr:colOff>
      <xdr:row>298</xdr:row>
      <xdr:rowOff>190500</xdr:rowOff>
    </xdr:to>
    <xdr:sp macro="" textlink="">
      <xdr:nvSpPr>
        <xdr:cNvPr id="1005" name="AutoShape 46">
          <a:extLst>
            <a:ext uri="{FF2B5EF4-FFF2-40B4-BE49-F238E27FC236}">
              <a16:creationId xmlns:a16="http://schemas.microsoft.com/office/drawing/2014/main" id="{2312F1EC-D9A7-4C45-8304-F6DEAAC1E6DE}"/>
            </a:ext>
          </a:extLst>
        </xdr:cNvPr>
        <xdr:cNvSpPr>
          <a:spLocks noChangeArrowheads="1"/>
        </xdr:cNvSpPr>
      </xdr:nvSpPr>
      <xdr:spPr bwMode="auto">
        <a:xfrm>
          <a:off x="694690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9</xdr:col>
      <xdr:colOff>0</xdr:colOff>
      <xdr:row>297</xdr:row>
      <xdr:rowOff>57150</xdr:rowOff>
    </xdr:from>
    <xdr:to>
      <xdr:col>10</xdr:col>
      <xdr:colOff>0</xdr:colOff>
      <xdr:row>298</xdr:row>
      <xdr:rowOff>190500</xdr:rowOff>
    </xdr:to>
    <xdr:sp macro="" textlink="">
      <xdr:nvSpPr>
        <xdr:cNvPr id="1006" name="AutoShape 46">
          <a:extLst>
            <a:ext uri="{FF2B5EF4-FFF2-40B4-BE49-F238E27FC236}">
              <a16:creationId xmlns:a16="http://schemas.microsoft.com/office/drawing/2014/main" id="{5C5FC5CF-6362-4F21-BB93-EA187AA01647}"/>
            </a:ext>
          </a:extLst>
        </xdr:cNvPr>
        <xdr:cNvSpPr>
          <a:spLocks noChangeArrowheads="1"/>
        </xdr:cNvSpPr>
      </xdr:nvSpPr>
      <xdr:spPr bwMode="auto">
        <a:xfrm>
          <a:off x="927735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11</xdr:col>
      <xdr:colOff>0</xdr:colOff>
      <xdr:row>297</xdr:row>
      <xdr:rowOff>57150</xdr:rowOff>
    </xdr:from>
    <xdr:to>
      <xdr:col>12</xdr:col>
      <xdr:colOff>0</xdr:colOff>
      <xdr:row>298</xdr:row>
      <xdr:rowOff>190500</xdr:rowOff>
    </xdr:to>
    <xdr:sp macro="" textlink="">
      <xdr:nvSpPr>
        <xdr:cNvPr id="1007" name="AutoShape 46">
          <a:extLst>
            <a:ext uri="{FF2B5EF4-FFF2-40B4-BE49-F238E27FC236}">
              <a16:creationId xmlns:a16="http://schemas.microsoft.com/office/drawing/2014/main" id="{966B2944-99ED-48FE-B23F-312193532B41}"/>
            </a:ext>
          </a:extLst>
        </xdr:cNvPr>
        <xdr:cNvSpPr>
          <a:spLocks noChangeArrowheads="1"/>
        </xdr:cNvSpPr>
      </xdr:nvSpPr>
      <xdr:spPr bwMode="auto">
        <a:xfrm>
          <a:off x="1129030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13</xdr:col>
      <xdr:colOff>0</xdr:colOff>
      <xdr:row>297</xdr:row>
      <xdr:rowOff>57150</xdr:rowOff>
    </xdr:from>
    <xdr:to>
      <xdr:col>14</xdr:col>
      <xdr:colOff>0</xdr:colOff>
      <xdr:row>298</xdr:row>
      <xdr:rowOff>190500</xdr:rowOff>
    </xdr:to>
    <xdr:sp macro="" textlink="">
      <xdr:nvSpPr>
        <xdr:cNvPr id="1008" name="AutoShape 46">
          <a:extLst>
            <a:ext uri="{FF2B5EF4-FFF2-40B4-BE49-F238E27FC236}">
              <a16:creationId xmlns:a16="http://schemas.microsoft.com/office/drawing/2014/main" id="{1D2973E8-D394-447A-B754-A59E435ED76D}"/>
            </a:ext>
          </a:extLst>
        </xdr:cNvPr>
        <xdr:cNvSpPr>
          <a:spLocks noChangeArrowheads="1"/>
        </xdr:cNvSpPr>
      </xdr:nvSpPr>
      <xdr:spPr bwMode="auto">
        <a:xfrm>
          <a:off x="1330325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297</xdr:row>
      <xdr:rowOff>57150</xdr:rowOff>
    </xdr:from>
    <xdr:to>
      <xdr:col>16</xdr:col>
      <xdr:colOff>0</xdr:colOff>
      <xdr:row>298</xdr:row>
      <xdr:rowOff>190500</xdr:rowOff>
    </xdr:to>
    <xdr:sp macro="" textlink="">
      <xdr:nvSpPr>
        <xdr:cNvPr id="1009" name="AutoShape 46">
          <a:extLst>
            <a:ext uri="{FF2B5EF4-FFF2-40B4-BE49-F238E27FC236}">
              <a16:creationId xmlns:a16="http://schemas.microsoft.com/office/drawing/2014/main" id="{0F2A0B32-3D94-49F8-986F-D27BF30EA92A}"/>
            </a:ext>
          </a:extLst>
        </xdr:cNvPr>
        <xdr:cNvSpPr>
          <a:spLocks noChangeArrowheads="1"/>
        </xdr:cNvSpPr>
      </xdr:nvSpPr>
      <xdr:spPr bwMode="auto">
        <a:xfrm>
          <a:off x="1531620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297</xdr:row>
      <xdr:rowOff>57150</xdr:rowOff>
    </xdr:from>
    <xdr:to>
      <xdr:col>16</xdr:col>
      <xdr:colOff>0</xdr:colOff>
      <xdr:row>298</xdr:row>
      <xdr:rowOff>190500</xdr:rowOff>
    </xdr:to>
    <xdr:sp macro="" textlink="">
      <xdr:nvSpPr>
        <xdr:cNvPr id="1010" name="AutoShape 46">
          <a:extLst>
            <a:ext uri="{FF2B5EF4-FFF2-40B4-BE49-F238E27FC236}">
              <a16:creationId xmlns:a16="http://schemas.microsoft.com/office/drawing/2014/main" id="{F19F77AF-0684-41E7-8B0C-5183F6B65DA3}"/>
            </a:ext>
          </a:extLst>
        </xdr:cNvPr>
        <xdr:cNvSpPr>
          <a:spLocks noChangeArrowheads="1"/>
        </xdr:cNvSpPr>
      </xdr:nvSpPr>
      <xdr:spPr bwMode="auto">
        <a:xfrm>
          <a:off x="1531620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297</xdr:row>
      <xdr:rowOff>57150</xdr:rowOff>
    </xdr:from>
    <xdr:to>
      <xdr:col>18</xdr:col>
      <xdr:colOff>0</xdr:colOff>
      <xdr:row>298</xdr:row>
      <xdr:rowOff>190500</xdr:rowOff>
    </xdr:to>
    <xdr:sp macro="" textlink="">
      <xdr:nvSpPr>
        <xdr:cNvPr id="1011" name="AutoShape 46">
          <a:extLst>
            <a:ext uri="{FF2B5EF4-FFF2-40B4-BE49-F238E27FC236}">
              <a16:creationId xmlns:a16="http://schemas.microsoft.com/office/drawing/2014/main" id="{B59AF05A-2B3B-4BE0-B390-58B3663A6548}"/>
            </a:ext>
          </a:extLst>
        </xdr:cNvPr>
        <xdr:cNvSpPr>
          <a:spLocks noChangeArrowheads="1"/>
        </xdr:cNvSpPr>
      </xdr:nvSpPr>
      <xdr:spPr bwMode="auto">
        <a:xfrm>
          <a:off x="17729200" y="1459357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297</xdr:row>
      <xdr:rowOff>57150</xdr:rowOff>
    </xdr:from>
    <xdr:to>
      <xdr:col>20</xdr:col>
      <xdr:colOff>0</xdr:colOff>
      <xdr:row>298</xdr:row>
      <xdr:rowOff>190500</xdr:rowOff>
    </xdr:to>
    <xdr:sp macro="" textlink="">
      <xdr:nvSpPr>
        <xdr:cNvPr id="1012" name="AutoShape 46">
          <a:extLst>
            <a:ext uri="{FF2B5EF4-FFF2-40B4-BE49-F238E27FC236}">
              <a16:creationId xmlns:a16="http://schemas.microsoft.com/office/drawing/2014/main" id="{2C00D6D7-DE5D-44C3-9A34-DB9AEBEAF10B}"/>
            </a:ext>
          </a:extLst>
        </xdr:cNvPr>
        <xdr:cNvSpPr>
          <a:spLocks noChangeArrowheads="1"/>
        </xdr:cNvSpPr>
      </xdr:nvSpPr>
      <xdr:spPr bwMode="auto">
        <a:xfrm>
          <a:off x="19958050" y="1459357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297</xdr:row>
      <xdr:rowOff>57150</xdr:rowOff>
    </xdr:from>
    <xdr:to>
      <xdr:col>22</xdr:col>
      <xdr:colOff>0</xdr:colOff>
      <xdr:row>298</xdr:row>
      <xdr:rowOff>190500</xdr:rowOff>
    </xdr:to>
    <xdr:sp macro="" textlink="">
      <xdr:nvSpPr>
        <xdr:cNvPr id="1013" name="AutoShape 46">
          <a:extLst>
            <a:ext uri="{FF2B5EF4-FFF2-40B4-BE49-F238E27FC236}">
              <a16:creationId xmlns:a16="http://schemas.microsoft.com/office/drawing/2014/main" id="{0560A4E2-B072-4A9E-AE5C-57ADC03655A9}"/>
            </a:ext>
          </a:extLst>
        </xdr:cNvPr>
        <xdr:cNvSpPr>
          <a:spLocks noChangeArrowheads="1"/>
        </xdr:cNvSpPr>
      </xdr:nvSpPr>
      <xdr:spPr bwMode="auto">
        <a:xfrm>
          <a:off x="22542500" y="1459357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297</xdr:row>
      <xdr:rowOff>57150</xdr:rowOff>
    </xdr:from>
    <xdr:to>
      <xdr:col>24</xdr:col>
      <xdr:colOff>0</xdr:colOff>
      <xdr:row>298</xdr:row>
      <xdr:rowOff>190500</xdr:rowOff>
    </xdr:to>
    <xdr:sp macro="" textlink="">
      <xdr:nvSpPr>
        <xdr:cNvPr id="1014" name="AutoShape 46">
          <a:extLst>
            <a:ext uri="{FF2B5EF4-FFF2-40B4-BE49-F238E27FC236}">
              <a16:creationId xmlns:a16="http://schemas.microsoft.com/office/drawing/2014/main" id="{4C7B3275-E523-42A1-A4B8-062859988192}"/>
            </a:ext>
          </a:extLst>
        </xdr:cNvPr>
        <xdr:cNvSpPr>
          <a:spLocks noChangeArrowheads="1"/>
        </xdr:cNvSpPr>
      </xdr:nvSpPr>
      <xdr:spPr bwMode="auto">
        <a:xfrm>
          <a:off x="25488900" y="1459357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297</xdr:row>
      <xdr:rowOff>57150</xdr:rowOff>
    </xdr:from>
    <xdr:to>
      <xdr:col>28</xdr:col>
      <xdr:colOff>0</xdr:colOff>
      <xdr:row>298</xdr:row>
      <xdr:rowOff>190500</xdr:rowOff>
    </xdr:to>
    <xdr:sp macro="" textlink="">
      <xdr:nvSpPr>
        <xdr:cNvPr id="1015" name="AutoShape 46">
          <a:extLst>
            <a:ext uri="{FF2B5EF4-FFF2-40B4-BE49-F238E27FC236}">
              <a16:creationId xmlns:a16="http://schemas.microsoft.com/office/drawing/2014/main" id="{F2C40268-8573-4A22-856C-C9361BF024E2}"/>
            </a:ext>
          </a:extLst>
        </xdr:cNvPr>
        <xdr:cNvSpPr>
          <a:spLocks noChangeArrowheads="1"/>
        </xdr:cNvSpPr>
      </xdr:nvSpPr>
      <xdr:spPr bwMode="auto">
        <a:xfrm>
          <a:off x="29641800" y="1459357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29</xdr:col>
      <xdr:colOff>0</xdr:colOff>
      <xdr:row>297</xdr:row>
      <xdr:rowOff>57150</xdr:rowOff>
    </xdr:from>
    <xdr:to>
      <xdr:col>30</xdr:col>
      <xdr:colOff>0</xdr:colOff>
      <xdr:row>298</xdr:row>
      <xdr:rowOff>190500</xdr:rowOff>
    </xdr:to>
    <xdr:sp macro="" textlink="">
      <xdr:nvSpPr>
        <xdr:cNvPr id="1016" name="AutoShape 46">
          <a:extLst>
            <a:ext uri="{FF2B5EF4-FFF2-40B4-BE49-F238E27FC236}">
              <a16:creationId xmlns:a16="http://schemas.microsoft.com/office/drawing/2014/main" id="{91662EF4-2FCD-49E4-AB6D-FA08603A254A}"/>
            </a:ext>
          </a:extLst>
        </xdr:cNvPr>
        <xdr:cNvSpPr>
          <a:spLocks noChangeArrowheads="1"/>
        </xdr:cNvSpPr>
      </xdr:nvSpPr>
      <xdr:spPr bwMode="auto">
        <a:xfrm>
          <a:off x="31813500" y="145935700"/>
          <a:ext cx="10350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297</xdr:row>
      <xdr:rowOff>57150</xdr:rowOff>
    </xdr:from>
    <xdr:to>
      <xdr:col>18</xdr:col>
      <xdr:colOff>0</xdr:colOff>
      <xdr:row>298</xdr:row>
      <xdr:rowOff>190500</xdr:rowOff>
    </xdr:to>
    <xdr:sp macro="" textlink="">
      <xdr:nvSpPr>
        <xdr:cNvPr id="1017" name="AutoShape 46">
          <a:extLst>
            <a:ext uri="{FF2B5EF4-FFF2-40B4-BE49-F238E27FC236}">
              <a16:creationId xmlns:a16="http://schemas.microsoft.com/office/drawing/2014/main" id="{604F5433-5ECB-41F1-8926-FC984AF489C3}"/>
            </a:ext>
          </a:extLst>
        </xdr:cNvPr>
        <xdr:cNvSpPr>
          <a:spLocks noChangeArrowheads="1"/>
        </xdr:cNvSpPr>
      </xdr:nvSpPr>
      <xdr:spPr bwMode="auto">
        <a:xfrm>
          <a:off x="17729200" y="1459357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297</xdr:row>
      <xdr:rowOff>57150</xdr:rowOff>
    </xdr:from>
    <xdr:to>
      <xdr:col>20</xdr:col>
      <xdr:colOff>0</xdr:colOff>
      <xdr:row>298</xdr:row>
      <xdr:rowOff>190500</xdr:rowOff>
    </xdr:to>
    <xdr:sp macro="" textlink="">
      <xdr:nvSpPr>
        <xdr:cNvPr id="1018" name="AutoShape 46">
          <a:extLst>
            <a:ext uri="{FF2B5EF4-FFF2-40B4-BE49-F238E27FC236}">
              <a16:creationId xmlns:a16="http://schemas.microsoft.com/office/drawing/2014/main" id="{E7B33F7C-785E-4BE6-9123-1B65371F1D23}"/>
            </a:ext>
          </a:extLst>
        </xdr:cNvPr>
        <xdr:cNvSpPr>
          <a:spLocks noChangeArrowheads="1"/>
        </xdr:cNvSpPr>
      </xdr:nvSpPr>
      <xdr:spPr bwMode="auto">
        <a:xfrm>
          <a:off x="1995805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297</xdr:row>
      <xdr:rowOff>57150</xdr:rowOff>
    </xdr:from>
    <xdr:to>
      <xdr:col>22</xdr:col>
      <xdr:colOff>0</xdr:colOff>
      <xdr:row>298</xdr:row>
      <xdr:rowOff>190500</xdr:rowOff>
    </xdr:to>
    <xdr:sp macro="" textlink="">
      <xdr:nvSpPr>
        <xdr:cNvPr id="1019" name="AutoShape 46">
          <a:extLst>
            <a:ext uri="{FF2B5EF4-FFF2-40B4-BE49-F238E27FC236}">
              <a16:creationId xmlns:a16="http://schemas.microsoft.com/office/drawing/2014/main" id="{307F95AD-B39B-4A92-ACC3-BA2C494F8644}"/>
            </a:ext>
          </a:extLst>
        </xdr:cNvPr>
        <xdr:cNvSpPr>
          <a:spLocks noChangeArrowheads="1"/>
        </xdr:cNvSpPr>
      </xdr:nvSpPr>
      <xdr:spPr bwMode="auto">
        <a:xfrm>
          <a:off x="22542500" y="14593570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297</xdr:row>
      <xdr:rowOff>57150</xdr:rowOff>
    </xdr:from>
    <xdr:to>
      <xdr:col>24</xdr:col>
      <xdr:colOff>0</xdr:colOff>
      <xdr:row>298</xdr:row>
      <xdr:rowOff>190500</xdr:rowOff>
    </xdr:to>
    <xdr:sp macro="" textlink="">
      <xdr:nvSpPr>
        <xdr:cNvPr id="1020" name="AutoShape 46">
          <a:extLst>
            <a:ext uri="{FF2B5EF4-FFF2-40B4-BE49-F238E27FC236}">
              <a16:creationId xmlns:a16="http://schemas.microsoft.com/office/drawing/2014/main" id="{F02018A6-BD3F-4AA1-AD06-33C30A07E166}"/>
            </a:ext>
          </a:extLst>
        </xdr:cNvPr>
        <xdr:cNvSpPr>
          <a:spLocks noChangeArrowheads="1"/>
        </xdr:cNvSpPr>
      </xdr:nvSpPr>
      <xdr:spPr bwMode="auto">
        <a:xfrm>
          <a:off x="2548890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297</xdr:row>
      <xdr:rowOff>57150</xdr:rowOff>
    </xdr:from>
    <xdr:to>
      <xdr:col>28</xdr:col>
      <xdr:colOff>0</xdr:colOff>
      <xdr:row>298</xdr:row>
      <xdr:rowOff>190500</xdr:rowOff>
    </xdr:to>
    <xdr:sp macro="" textlink="">
      <xdr:nvSpPr>
        <xdr:cNvPr id="1021" name="AutoShape 46">
          <a:extLst>
            <a:ext uri="{FF2B5EF4-FFF2-40B4-BE49-F238E27FC236}">
              <a16:creationId xmlns:a16="http://schemas.microsoft.com/office/drawing/2014/main" id="{31CC68D6-58B0-4E06-B33C-045AE1D73683}"/>
            </a:ext>
          </a:extLst>
        </xdr:cNvPr>
        <xdr:cNvSpPr>
          <a:spLocks noChangeArrowheads="1"/>
        </xdr:cNvSpPr>
      </xdr:nvSpPr>
      <xdr:spPr bwMode="auto">
        <a:xfrm>
          <a:off x="2964180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29</xdr:col>
      <xdr:colOff>0</xdr:colOff>
      <xdr:row>297</xdr:row>
      <xdr:rowOff>57150</xdr:rowOff>
    </xdr:from>
    <xdr:to>
      <xdr:col>30</xdr:col>
      <xdr:colOff>0</xdr:colOff>
      <xdr:row>298</xdr:row>
      <xdr:rowOff>190500</xdr:rowOff>
    </xdr:to>
    <xdr:sp macro="" textlink="">
      <xdr:nvSpPr>
        <xdr:cNvPr id="1022" name="AutoShape 46">
          <a:extLst>
            <a:ext uri="{FF2B5EF4-FFF2-40B4-BE49-F238E27FC236}">
              <a16:creationId xmlns:a16="http://schemas.microsoft.com/office/drawing/2014/main" id="{E841FE0E-FA6A-453B-AB48-87F117361B3D}"/>
            </a:ext>
          </a:extLst>
        </xdr:cNvPr>
        <xdr:cNvSpPr>
          <a:spLocks noChangeArrowheads="1"/>
        </xdr:cNvSpPr>
      </xdr:nvSpPr>
      <xdr:spPr bwMode="auto">
        <a:xfrm>
          <a:off x="31813500" y="145935700"/>
          <a:ext cx="103505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297</xdr:row>
      <xdr:rowOff>57150</xdr:rowOff>
    </xdr:from>
    <xdr:to>
      <xdr:col>18</xdr:col>
      <xdr:colOff>0</xdr:colOff>
      <xdr:row>298</xdr:row>
      <xdr:rowOff>190500</xdr:rowOff>
    </xdr:to>
    <xdr:sp macro="" textlink="">
      <xdr:nvSpPr>
        <xdr:cNvPr id="1023" name="AutoShape 46">
          <a:extLst>
            <a:ext uri="{FF2B5EF4-FFF2-40B4-BE49-F238E27FC236}">
              <a16:creationId xmlns:a16="http://schemas.microsoft.com/office/drawing/2014/main" id="{624D33C8-9C7E-4111-9B4B-D8B9DF03F17E}"/>
            </a:ext>
          </a:extLst>
        </xdr:cNvPr>
        <xdr:cNvSpPr>
          <a:spLocks noChangeArrowheads="1"/>
        </xdr:cNvSpPr>
      </xdr:nvSpPr>
      <xdr:spPr bwMode="auto">
        <a:xfrm>
          <a:off x="17729200" y="145935700"/>
          <a:ext cx="1231900" cy="558800"/>
        </a:xfrm>
        <a:prstGeom prst="triangle">
          <a:avLst>
            <a:gd name="adj" fmla="val 50000"/>
          </a:avLst>
        </a:prstGeom>
        <a:solidFill>
          <a:srgbClr val="FFFF00"/>
        </a:solidFill>
        <a:ln w="9525">
          <a:solidFill>
            <a:srgbClr val="000000"/>
          </a:solidFill>
          <a:miter lim="800000"/>
          <a:headEnd/>
          <a:tailEnd/>
        </a:ln>
      </xdr:spPr>
    </xdr:sp>
    <xdr:clientData/>
  </xdr:twoCellAnchor>
  <xdr:twoCellAnchor>
    <xdr:from>
      <xdr:col>19</xdr:col>
      <xdr:colOff>0</xdr:colOff>
      <xdr:row>297</xdr:row>
      <xdr:rowOff>57150</xdr:rowOff>
    </xdr:from>
    <xdr:to>
      <xdr:col>20</xdr:col>
      <xdr:colOff>0</xdr:colOff>
      <xdr:row>298</xdr:row>
      <xdr:rowOff>190500</xdr:rowOff>
    </xdr:to>
    <xdr:sp macro="" textlink="">
      <xdr:nvSpPr>
        <xdr:cNvPr id="1024" name="AutoShape 46">
          <a:extLst>
            <a:ext uri="{FF2B5EF4-FFF2-40B4-BE49-F238E27FC236}">
              <a16:creationId xmlns:a16="http://schemas.microsoft.com/office/drawing/2014/main" id="{D8DB48A6-C4F9-4FA3-9FD3-CF97BD40B76D}"/>
            </a:ext>
          </a:extLst>
        </xdr:cNvPr>
        <xdr:cNvSpPr>
          <a:spLocks noChangeArrowheads="1"/>
        </xdr:cNvSpPr>
      </xdr:nvSpPr>
      <xdr:spPr bwMode="auto">
        <a:xfrm>
          <a:off x="19958050" y="1459357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297</xdr:row>
      <xdr:rowOff>57150</xdr:rowOff>
    </xdr:from>
    <xdr:to>
      <xdr:col>22</xdr:col>
      <xdr:colOff>0</xdr:colOff>
      <xdr:row>298</xdr:row>
      <xdr:rowOff>190500</xdr:rowOff>
    </xdr:to>
    <xdr:sp macro="" textlink="">
      <xdr:nvSpPr>
        <xdr:cNvPr id="1025" name="AutoShape 46">
          <a:extLst>
            <a:ext uri="{FF2B5EF4-FFF2-40B4-BE49-F238E27FC236}">
              <a16:creationId xmlns:a16="http://schemas.microsoft.com/office/drawing/2014/main" id="{B168F7D3-F6EB-43C9-A180-1EFB04F31738}"/>
            </a:ext>
          </a:extLst>
        </xdr:cNvPr>
        <xdr:cNvSpPr>
          <a:spLocks noChangeArrowheads="1"/>
        </xdr:cNvSpPr>
      </xdr:nvSpPr>
      <xdr:spPr bwMode="auto">
        <a:xfrm>
          <a:off x="22542500" y="14593570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297</xdr:row>
      <xdr:rowOff>57150</xdr:rowOff>
    </xdr:from>
    <xdr:to>
      <xdr:col>24</xdr:col>
      <xdr:colOff>0</xdr:colOff>
      <xdr:row>298</xdr:row>
      <xdr:rowOff>190500</xdr:rowOff>
    </xdr:to>
    <xdr:sp macro="" textlink="">
      <xdr:nvSpPr>
        <xdr:cNvPr id="1026" name="AutoShape 46">
          <a:extLst>
            <a:ext uri="{FF2B5EF4-FFF2-40B4-BE49-F238E27FC236}">
              <a16:creationId xmlns:a16="http://schemas.microsoft.com/office/drawing/2014/main" id="{5FFC1747-E3B3-4457-8DAF-55647548BBE8}"/>
            </a:ext>
          </a:extLst>
        </xdr:cNvPr>
        <xdr:cNvSpPr>
          <a:spLocks noChangeArrowheads="1"/>
        </xdr:cNvSpPr>
      </xdr:nvSpPr>
      <xdr:spPr bwMode="auto">
        <a:xfrm>
          <a:off x="2548890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297</xdr:row>
      <xdr:rowOff>57150</xdr:rowOff>
    </xdr:from>
    <xdr:to>
      <xdr:col>28</xdr:col>
      <xdr:colOff>0</xdr:colOff>
      <xdr:row>298</xdr:row>
      <xdr:rowOff>190500</xdr:rowOff>
    </xdr:to>
    <xdr:sp macro="" textlink="">
      <xdr:nvSpPr>
        <xdr:cNvPr id="1027" name="AutoShape 46">
          <a:extLst>
            <a:ext uri="{FF2B5EF4-FFF2-40B4-BE49-F238E27FC236}">
              <a16:creationId xmlns:a16="http://schemas.microsoft.com/office/drawing/2014/main" id="{3CAAC695-BC0C-4B6A-AA6F-A338DDDEA4EE}"/>
            </a:ext>
          </a:extLst>
        </xdr:cNvPr>
        <xdr:cNvSpPr>
          <a:spLocks noChangeArrowheads="1"/>
        </xdr:cNvSpPr>
      </xdr:nvSpPr>
      <xdr:spPr bwMode="auto">
        <a:xfrm>
          <a:off x="29641800" y="1459357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29</xdr:col>
      <xdr:colOff>0</xdr:colOff>
      <xdr:row>297</xdr:row>
      <xdr:rowOff>57150</xdr:rowOff>
    </xdr:from>
    <xdr:to>
      <xdr:col>30</xdr:col>
      <xdr:colOff>0</xdr:colOff>
      <xdr:row>298</xdr:row>
      <xdr:rowOff>190500</xdr:rowOff>
    </xdr:to>
    <xdr:sp macro="" textlink="">
      <xdr:nvSpPr>
        <xdr:cNvPr id="1028" name="AutoShape 46">
          <a:extLst>
            <a:ext uri="{FF2B5EF4-FFF2-40B4-BE49-F238E27FC236}">
              <a16:creationId xmlns:a16="http://schemas.microsoft.com/office/drawing/2014/main" id="{833CA7DD-09CE-4C71-8412-B13A06525FD8}"/>
            </a:ext>
          </a:extLst>
        </xdr:cNvPr>
        <xdr:cNvSpPr>
          <a:spLocks noChangeArrowheads="1"/>
        </xdr:cNvSpPr>
      </xdr:nvSpPr>
      <xdr:spPr bwMode="auto">
        <a:xfrm>
          <a:off x="31813500" y="145935700"/>
          <a:ext cx="10350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305</xdr:row>
      <xdr:rowOff>247650</xdr:rowOff>
    </xdr:from>
    <xdr:to>
      <xdr:col>2</xdr:col>
      <xdr:colOff>0</xdr:colOff>
      <xdr:row>306</xdr:row>
      <xdr:rowOff>381000</xdr:rowOff>
    </xdr:to>
    <xdr:sp macro="" textlink="">
      <xdr:nvSpPr>
        <xdr:cNvPr id="1029" name="AutoShape 46">
          <a:extLst>
            <a:ext uri="{FF2B5EF4-FFF2-40B4-BE49-F238E27FC236}">
              <a16:creationId xmlns:a16="http://schemas.microsoft.com/office/drawing/2014/main" id="{9B150BF3-0FF9-41C1-B47C-2228FB5A9076}"/>
            </a:ext>
          </a:extLst>
        </xdr:cNvPr>
        <xdr:cNvSpPr>
          <a:spLocks noChangeArrowheads="1"/>
        </xdr:cNvSpPr>
      </xdr:nvSpPr>
      <xdr:spPr bwMode="auto">
        <a:xfrm>
          <a:off x="781050" y="149529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1443</xdr:colOff>
      <xdr:row>305</xdr:row>
      <xdr:rowOff>289984</xdr:rowOff>
    </xdr:from>
    <xdr:to>
      <xdr:col>3</xdr:col>
      <xdr:colOff>1158875</xdr:colOff>
      <xdr:row>306</xdr:row>
      <xdr:rowOff>403130</xdr:rowOff>
    </xdr:to>
    <xdr:sp macro="" textlink="">
      <xdr:nvSpPr>
        <xdr:cNvPr id="1030" name="AutoShape 46">
          <a:extLst>
            <a:ext uri="{FF2B5EF4-FFF2-40B4-BE49-F238E27FC236}">
              <a16:creationId xmlns:a16="http://schemas.microsoft.com/office/drawing/2014/main" id="{8000F974-92C9-49C4-9859-F85D6A00CE01}"/>
            </a:ext>
          </a:extLst>
        </xdr:cNvPr>
        <xdr:cNvSpPr>
          <a:spLocks noChangeArrowheads="1"/>
        </xdr:cNvSpPr>
      </xdr:nvSpPr>
      <xdr:spPr bwMode="auto">
        <a:xfrm>
          <a:off x="2795443" y="149572134"/>
          <a:ext cx="1157432" cy="538596"/>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4</xdr:col>
      <xdr:colOff>830792</xdr:colOff>
      <xdr:row>305</xdr:row>
      <xdr:rowOff>252941</xdr:rowOff>
    </xdr:from>
    <xdr:to>
      <xdr:col>6</xdr:col>
      <xdr:colOff>68792</xdr:colOff>
      <xdr:row>306</xdr:row>
      <xdr:rowOff>381962</xdr:rowOff>
    </xdr:to>
    <xdr:sp macro="" textlink="">
      <xdr:nvSpPr>
        <xdr:cNvPr id="1031" name="AutoShape 46">
          <a:extLst>
            <a:ext uri="{FF2B5EF4-FFF2-40B4-BE49-F238E27FC236}">
              <a16:creationId xmlns:a16="http://schemas.microsoft.com/office/drawing/2014/main" id="{5E3195A4-A22D-41C9-8872-85EBEE8F8B54}"/>
            </a:ext>
          </a:extLst>
        </xdr:cNvPr>
        <xdr:cNvSpPr>
          <a:spLocks noChangeArrowheads="1"/>
        </xdr:cNvSpPr>
      </xdr:nvSpPr>
      <xdr:spPr bwMode="auto">
        <a:xfrm>
          <a:off x="4856692" y="149535091"/>
          <a:ext cx="1377950" cy="554471"/>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6</xdr:col>
      <xdr:colOff>762000</xdr:colOff>
      <xdr:row>305</xdr:row>
      <xdr:rowOff>295275</xdr:rowOff>
    </xdr:from>
    <xdr:to>
      <xdr:col>7</xdr:col>
      <xdr:colOff>1222375</xdr:colOff>
      <xdr:row>307</xdr:row>
      <xdr:rowOff>15875</xdr:rowOff>
    </xdr:to>
    <xdr:sp macro="" textlink="">
      <xdr:nvSpPr>
        <xdr:cNvPr id="1032" name="AutoShape 46">
          <a:extLst>
            <a:ext uri="{FF2B5EF4-FFF2-40B4-BE49-F238E27FC236}">
              <a16:creationId xmlns:a16="http://schemas.microsoft.com/office/drawing/2014/main" id="{02907F8E-4A50-43CB-ACE9-AF7E65A6F686}"/>
            </a:ext>
          </a:extLst>
        </xdr:cNvPr>
        <xdr:cNvSpPr>
          <a:spLocks noChangeArrowheads="1"/>
        </xdr:cNvSpPr>
      </xdr:nvSpPr>
      <xdr:spPr bwMode="auto">
        <a:xfrm>
          <a:off x="6927850" y="149577425"/>
          <a:ext cx="1241425"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305</xdr:row>
      <xdr:rowOff>231775</xdr:rowOff>
    </xdr:from>
    <xdr:to>
      <xdr:col>10</xdr:col>
      <xdr:colOff>0</xdr:colOff>
      <xdr:row>306</xdr:row>
      <xdr:rowOff>365125</xdr:rowOff>
    </xdr:to>
    <xdr:sp macro="" textlink="">
      <xdr:nvSpPr>
        <xdr:cNvPr id="1033" name="AutoShape 46">
          <a:extLst>
            <a:ext uri="{FF2B5EF4-FFF2-40B4-BE49-F238E27FC236}">
              <a16:creationId xmlns:a16="http://schemas.microsoft.com/office/drawing/2014/main" id="{B9465D3D-02F1-4F3D-88E5-6AF0D7A4E131}"/>
            </a:ext>
          </a:extLst>
        </xdr:cNvPr>
        <xdr:cNvSpPr>
          <a:spLocks noChangeArrowheads="1"/>
        </xdr:cNvSpPr>
      </xdr:nvSpPr>
      <xdr:spPr bwMode="auto">
        <a:xfrm>
          <a:off x="9277350" y="149513925"/>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305</xdr:row>
      <xdr:rowOff>279400</xdr:rowOff>
    </xdr:from>
    <xdr:to>
      <xdr:col>12</xdr:col>
      <xdr:colOff>0</xdr:colOff>
      <xdr:row>307</xdr:row>
      <xdr:rowOff>0</xdr:rowOff>
    </xdr:to>
    <xdr:sp macro="" textlink="">
      <xdr:nvSpPr>
        <xdr:cNvPr id="1034" name="AutoShape 46">
          <a:extLst>
            <a:ext uri="{FF2B5EF4-FFF2-40B4-BE49-F238E27FC236}">
              <a16:creationId xmlns:a16="http://schemas.microsoft.com/office/drawing/2014/main" id="{7664CB4E-DFDC-4593-8A11-01B94F4AA78D}"/>
            </a:ext>
          </a:extLst>
        </xdr:cNvPr>
        <xdr:cNvSpPr>
          <a:spLocks noChangeArrowheads="1"/>
        </xdr:cNvSpPr>
      </xdr:nvSpPr>
      <xdr:spPr bwMode="auto">
        <a:xfrm>
          <a:off x="11290300" y="1495615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12</xdr:col>
      <xdr:colOff>762000</xdr:colOff>
      <xdr:row>305</xdr:row>
      <xdr:rowOff>247650</xdr:rowOff>
    </xdr:from>
    <xdr:to>
      <xdr:col>13</xdr:col>
      <xdr:colOff>1222375</xdr:colOff>
      <xdr:row>306</xdr:row>
      <xdr:rowOff>381000</xdr:rowOff>
    </xdr:to>
    <xdr:sp macro="" textlink="">
      <xdr:nvSpPr>
        <xdr:cNvPr id="1035" name="AutoShape 46">
          <a:extLst>
            <a:ext uri="{FF2B5EF4-FFF2-40B4-BE49-F238E27FC236}">
              <a16:creationId xmlns:a16="http://schemas.microsoft.com/office/drawing/2014/main" id="{0200F417-A486-411D-85CC-3E67B50A6197}"/>
            </a:ext>
          </a:extLst>
        </xdr:cNvPr>
        <xdr:cNvSpPr>
          <a:spLocks noChangeArrowheads="1"/>
        </xdr:cNvSpPr>
      </xdr:nvSpPr>
      <xdr:spPr bwMode="auto">
        <a:xfrm>
          <a:off x="13284200" y="149529800"/>
          <a:ext cx="1241425"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20</xdr:col>
      <xdr:colOff>232833</xdr:colOff>
      <xdr:row>6</xdr:row>
      <xdr:rowOff>169332</xdr:rowOff>
    </xdr:from>
    <xdr:to>
      <xdr:col>20</xdr:col>
      <xdr:colOff>412749</xdr:colOff>
      <xdr:row>7</xdr:row>
      <xdr:rowOff>95249</xdr:rowOff>
    </xdr:to>
    <xdr:sp macro="" textlink="">
      <xdr:nvSpPr>
        <xdr:cNvPr id="1036" name="Oval 1035">
          <a:extLst>
            <a:ext uri="{FF2B5EF4-FFF2-40B4-BE49-F238E27FC236}">
              <a16:creationId xmlns:a16="http://schemas.microsoft.com/office/drawing/2014/main" id="{0BDAC56A-E336-41E8-A918-CA62F9FD7B71}"/>
            </a:ext>
          </a:extLst>
        </xdr:cNvPr>
        <xdr:cNvSpPr/>
      </xdr:nvSpPr>
      <xdr:spPr>
        <a:xfrm>
          <a:off x="21422783" y="2468032"/>
          <a:ext cx="179916" cy="433917"/>
        </a:xfrm>
        <a:prstGeom prst="ellipse">
          <a:avLst/>
        </a:prstGeom>
        <a:solidFill>
          <a:schemeClr val="tx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18</xdr:col>
      <xdr:colOff>318558</xdr:colOff>
      <xdr:row>3</xdr:row>
      <xdr:rowOff>136677</xdr:rowOff>
    </xdr:from>
    <xdr:to>
      <xdr:col>26</xdr:col>
      <xdr:colOff>99619</xdr:colOff>
      <xdr:row>14</xdr:row>
      <xdr:rowOff>83760</xdr:rowOff>
    </xdr:to>
    <xdr:grpSp>
      <xdr:nvGrpSpPr>
        <xdr:cNvPr id="1037" name="Group 1036">
          <a:extLst>
            <a:ext uri="{FF2B5EF4-FFF2-40B4-BE49-F238E27FC236}">
              <a16:creationId xmlns:a16="http://schemas.microsoft.com/office/drawing/2014/main" id="{A3B0698F-62FE-48BF-A956-5333F7AEF061}"/>
            </a:ext>
          </a:extLst>
        </xdr:cNvPr>
        <xdr:cNvGrpSpPr/>
      </xdr:nvGrpSpPr>
      <xdr:grpSpPr>
        <a:xfrm>
          <a:off x="19320933" y="1533677"/>
          <a:ext cx="9687061" cy="4931833"/>
          <a:chOff x="10153650" y="1536195"/>
          <a:chExt cx="2552700" cy="2203955"/>
        </a:xfrm>
      </xdr:grpSpPr>
      <xdr:sp macro="" textlink="">
        <xdr:nvSpPr>
          <xdr:cNvPr id="1038" name="Rectangle 10693">
            <a:extLst>
              <a:ext uri="{FF2B5EF4-FFF2-40B4-BE49-F238E27FC236}">
                <a16:creationId xmlns:a16="http://schemas.microsoft.com/office/drawing/2014/main" id="{22B7D9F8-CCF9-B144-9090-6A60DB42A790}"/>
              </a:ext>
            </a:extLst>
          </xdr:cNvPr>
          <xdr:cNvSpPr>
            <a:spLocks noChangeArrowheads="1"/>
          </xdr:cNvSpPr>
        </xdr:nvSpPr>
        <xdr:spPr bwMode="auto">
          <a:xfrm>
            <a:off x="10658475" y="3133725"/>
            <a:ext cx="342900" cy="152400"/>
          </a:xfrm>
          <a:prstGeom prst="rect">
            <a:avLst/>
          </a:prstGeom>
          <a:solidFill>
            <a:srgbClr val="000000"/>
          </a:solidFill>
          <a:ln w="9525">
            <a:solidFill>
              <a:srgbClr val="000000"/>
            </a:solidFill>
            <a:miter lim="800000"/>
            <a:headEnd/>
            <a:tailEnd/>
          </a:ln>
        </xdr:spPr>
      </xdr:sp>
      <xdr:sp macro="" textlink="">
        <xdr:nvSpPr>
          <xdr:cNvPr id="1039" name="Rectangle 10709">
            <a:extLst>
              <a:ext uri="{FF2B5EF4-FFF2-40B4-BE49-F238E27FC236}">
                <a16:creationId xmlns:a16="http://schemas.microsoft.com/office/drawing/2014/main" id="{C44773A1-5062-2FE3-5AB6-5BC290F8EA7F}"/>
              </a:ext>
            </a:extLst>
          </xdr:cNvPr>
          <xdr:cNvSpPr>
            <a:spLocks noChangeArrowheads="1"/>
          </xdr:cNvSpPr>
        </xdr:nvSpPr>
        <xdr:spPr bwMode="auto">
          <a:xfrm>
            <a:off x="11687175" y="3133725"/>
            <a:ext cx="342900" cy="152400"/>
          </a:xfrm>
          <a:prstGeom prst="rect">
            <a:avLst/>
          </a:prstGeom>
          <a:solidFill>
            <a:srgbClr val="000000"/>
          </a:solidFill>
          <a:ln w="9525">
            <a:solidFill>
              <a:srgbClr val="000000"/>
            </a:solidFill>
            <a:miter lim="800000"/>
            <a:headEnd/>
            <a:tailEnd/>
          </a:ln>
        </xdr:spPr>
      </xdr:sp>
      <xdr:grpSp>
        <xdr:nvGrpSpPr>
          <xdr:cNvPr id="1040" name="Group 1039">
            <a:extLst>
              <a:ext uri="{FF2B5EF4-FFF2-40B4-BE49-F238E27FC236}">
                <a16:creationId xmlns:a16="http://schemas.microsoft.com/office/drawing/2014/main" id="{BE0A210F-E889-4CE7-DD0C-F8291A0D0CFD}"/>
              </a:ext>
            </a:extLst>
          </xdr:cNvPr>
          <xdr:cNvGrpSpPr/>
        </xdr:nvGrpSpPr>
        <xdr:grpSpPr>
          <a:xfrm>
            <a:off x="10153650" y="1536195"/>
            <a:ext cx="2552700" cy="2203955"/>
            <a:chOff x="10153650" y="1536195"/>
            <a:chExt cx="2552700" cy="2203955"/>
          </a:xfrm>
        </xdr:grpSpPr>
        <xdr:sp macro="" textlink="">
          <xdr:nvSpPr>
            <xdr:cNvPr id="1041" name="Rectangle 10690">
              <a:extLst>
                <a:ext uri="{FF2B5EF4-FFF2-40B4-BE49-F238E27FC236}">
                  <a16:creationId xmlns:a16="http://schemas.microsoft.com/office/drawing/2014/main" id="{38B60DA3-887B-468E-D1D2-49C2C791DD1D}"/>
                </a:ext>
              </a:extLst>
            </xdr:cNvPr>
            <xdr:cNvSpPr>
              <a:spLocks noChangeArrowheads="1"/>
            </xdr:cNvSpPr>
          </xdr:nvSpPr>
          <xdr:spPr bwMode="auto">
            <a:xfrm>
              <a:off x="10658475" y="2733675"/>
              <a:ext cx="342900" cy="495300"/>
            </a:xfrm>
            <a:prstGeom prst="rect">
              <a:avLst/>
            </a:prstGeom>
            <a:solidFill>
              <a:srgbClr val="92D050"/>
            </a:solidFill>
            <a:ln w="9525">
              <a:solidFill>
                <a:srgbClr val="000000"/>
              </a:solidFill>
              <a:miter lim="800000"/>
              <a:headEnd/>
              <a:tailEnd/>
            </a:ln>
          </xdr:spPr>
          <xdr:txBody>
            <a:bodyPr/>
            <a:lstStyle/>
            <a:p>
              <a:endParaRPr lang="en-IN"/>
            </a:p>
          </xdr:txBody>
        </xdr:sp>
        <xdr:sp macro="" textlink="">
          <xdr:nvSpPr>
            <xdr:cNvPr id="1042" name="AutoShape 10694">
              <a:extLst>
                <a:ext uri="{FF2B5EF4-FFF2-40B4-BE49-F238E27FC236}">
                  <a16:creationId xmlns:a16="http://schemas.microsoft.com/office/drawing/2014/main" id="{3DF5DB26-E855-4D9B-43D0-8D4A661981FA}"/>
                </a:ext>
              </a:extLst>
            </xdr:cNvPr>
            <xdr:cNvSpPr>
              <a:spLocks noChangeArrowheads="1"/>
            </xdr:cNvSpPr>
          </xdr:nvSpPr>
          <xdr:spPr bwMode="auto">
            <a:xfrm>
              <a:off x="10658475" y="2276475"/>
              <a:ext cx="342900" cy="476250"/>
            </a:xfrm>
            <a:prstGeom prst="triangle">
              <a:avLst>
                <a:gd name="adj" fmla="val 50000"/>
              </a:avLst>
            </a:prstGeom>
            <a:solidFill>
              <a:schemeClr val="accent4">
                <a:lumMod val="60000"/>
                <a:lumOff val="40000"/>
              </a:schemeClr>
            </a:solidFill>
            <a:ln w="9525">
              <a:solidFill>
                <a:srgbClr val="000000"/>
              </a:solidFill>
              <a:miter lim="800000"/>
              <a:headEnd/>
              <a:tailEnd/>
            </a:ln>
          </xdr:spPr>
          <xdr:txBody>
            <a:bodyPr/>
            <a:lstStyle/>
            <a:p>
              <a:endParaRPr lang="en-IN"/>
            </a:p>
          </xdr:txBody>
        </xdr:sp>
        <xdr:sp macro="" textlink="">
          <xdr:nvSpPr>
            <xdr:cNvPr id="1043" name="Freeform 10695">
              <a:extLst>
                <a:ext uri="{FF2B5EF4-FFF2-40B4-BE49-F238E27FC236}">
                  <a16:creationId xmlns:a16="http://schemas.microsoft.com/office/drawing/2014/main" id="{D93F156B-A664-41F2-3FDF-EE371F44D03A}"/>
                </a:ext>
              </a:extLst>
            </xdr:cNvPr>
            <xdr:cNvSpPr>
              <a:spLocks/>
            </xdr:cNvSpPr>
          </xdr:nvSpPr>
          <xdr:spPr bwMode="auto">
            <a:xfrm>
              <a:off x="10153650" y="2266950"/>
              <a:ext cx="6953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sp macro="" textlink="">
          <xdr:nvSpPr>
            <xdr:cNvPr id="1044" name="Rectangle 10696">
              <a:extLst>
                <a:ext uri="{FF2B5EF4-FFF2-40B4-BE49-F238E27FC236}">
                  <a16:creationId xmlns:a16="http://schemas.microsoft.com/office/drawing/2014/main" id="{4A98D090-2CE7-2158-EFF7-9E463411A969}"/>
                </a:ext>
              </a:extLst>
            </xdr:cNvPr>
            <xdr:cNvSpPr>
              <a:spLocks noChangeArrowheads="1"/>
            </xdr:cNvSpPr>
          </xdr:nvSpPr>
          <xdr:spPr bwMode="auto">
            <a:xfrm>
              <a:off x="11687175" y="2733675"/>
              <a:ext cx="342900" cy="495300"/>
            </a:xfrm>
            <a:prstGeom prst="rect">
              <a:avLst/>
            </a:prstGeom>
            <a:solidFill>
              <a:srgbClr val="FFFF00"/>
            </a:solidFill>
            <a:ln w="9525">
              <a:solidFill>
                <a:srgbClr val="000000"/>
              </a:solidFill>
              <a:miter lim="800000"/>
              <a:headEnd/>
              <a:tailEnd/>
            </a:ln>
          </xdr:spPr>
          <xdr:txBody>
            <a:bodyPr/>
            <a:lstStyle/>
            <a:p>
              <a:endParaRPr lang="en-US"/>
            </a:p>
          </xdr:txBody>
        </xdr:sp>
        <xdr:sp macro="" textlink="">
          <xdr:nvSpPr>
            <xdr:cNvPr id="1045" name="AutoShape 10700">
              <a:extLst>
                <a:ext uri="{FF2B5EF4-FFF2-40B4-BE49-F238E27FC236}">
                  <a16:creationId xmlns:a16="http://schemas.microsoft.com/office/drawing/2014/main" id="{DC7ADD64-72F0-34F3-D712-0AEB70C3C2C3}"/>
                </a:ext>
              </a:extLst>
            </xdr:cNvPr>
            <xdr:cNvSpPr>
              <a:spLocks noChangeArrowheads="1"/>
            </xdr:cNvSpPr>
          </xdr:nvSpPr>
          <xdr:spPr bwMode="auto">
            <a:xfrm>
              <a:off x="11687175" y="2276475"/>
              <a:ext cx="352425" cy="476250"/>
            </a:xfrm>
            <a:prstGeom prst="triangle">
              <a:avLst>
                <a:gd name="adj" fmla="val 50000"/>
              </a:avLst>
            </a:prstGeom>
            <a:solidFill>
              <a:srgbClr val="FFFF00"/>
            </a:solidFill>
            <a:ln w="9525">
              <a:solidFill>
                <a:srgbClr val="000000"/>
              </a:solidFill>
              <a:miter lim="800000"/>
              <a:headEnd/>
              <a:tailEnd/>
            </a:ln>
          </xdr:spPr>
          <xdr:txBody>
            <a:bodyPr/>
            <a:lstStyle/>
            <a:p>
              <a:endParaRPr lang="en-US"/>
            </a:p>
          </xdr:txBody>
        </xdr:sp>
        <xdr:sp macro="" textlink="">
          <xdr:nvSpPr>
            <xdr:cNvPr id="1046" name="Freeform 10706">
              <a:extLst>
                <a:ext uri="{FF2B5EF4-FFF2-40B4-BE49-F238E27FC236}">
                  <a16:creationId xmlns:a16="http://schemas.microsoft.com/office/drawing/2014/main" id="{7CDCEE92-66A1-8779-D012-5FAEBF4D83EB}"/>
                </a:ext>
              </a:extLst>
            </xdr:cNvPr>
            <xdr:cNvSpPr>
              <a:spLocks/>
            </xdr:cNvSpPr>
          </xdr:nvSpPr>
          <xdr:spPr bwMode="auto">
            <a:xfrm>
              <a:off x="11868150" y="2266950"/>
              <a:ext cx="6953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sp macro="" textlink="">
          <xdr:nvSpPr>
            <xdr:cNvPr id="1047" name="Freeform 10707">
              <a:extLst>
                <a:ext uri="{FF2B5EF4-FFF2-40B4-BE49-F238E27FC236}">
                  <a16:creationId xmlns:a16="http://schemas.microsoft.com/office/drawing/2014/main" id="{693BB084-20F1-0DF3-22F6-3BD78894AA7F}"/>
                </a:ext>
              </a:extLst>
            </xdr:cNvPr>
            <xdr:cNvSpPr>
              <a:spLocks/>
            </xdr:cNvSpPr>
          </xdr:nvSpPr>
          <xdr:spPr bwMode="auto">
            <a:xfrm>
              <a:off x="10820400" y="2266950"/>
              <a:ext cx="10382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sp macro="" textlink="">
          <xdr:nvSpPr>
            <xdr:cNvPr id="1048" name="Line 10711">
              <a:extLst>
                <a:ext uri="{FF2B5EF4-FFF2-40B4-BE49-F238E27FC236}">
                  <a16:creationId xmlns:a16="http://schemas.microsoft.com/office/drawing/2014/main" id="{32A828C2-DA02-D901-3C69-8754F48121A5}"/>
                </a:ext>
              </a:extLst>
            </xdr:cNvPr>
            <xdr:cNvSpPr>
              <a:spLocks noChangeShapeType="1"/>
            </xdr:cNvSpPr>
          </xdr:nvSpPr>
          <xdr:spPr bwMode="auto">
            <a:xfrm flipV="1">
              <a:off x="11515725" y="2000250"/>
              <a:ext cx="0" cy="304800"/>
            </a:xfrm>
            <a:prstGeom prst="line">
              <a:avLst/>
            </a:prstGeom>
            <a:noFill/>
            <a:ln w="9525">
              <a:solidFill>
                <a:srgbClr val="000000"/>
              </a:solidFill>
              <a:round/>
              <a:headEnd/>
              <a:tailEnd type="triangle" w="med" len="med"/>
            </a:ln>
          </xdr:spPr>
        </xdr:sp>
        <xdr:sp macro="" textlink="">
          <xdr:nvSpPr>
            <xdr:cNvPr id="1049" name="Line 10719">
              <a:extLst>
                <a:ext uri="{FF2B5EF4-FFF2-40B4-BE49-F238E27FC236}">
                  <a16:creationId xmlns:a16="http://schemas.microsoft.com/office/drawing/2014/main" id="{4CEB305E-643B-BFF0-5506-0305773BBF62}"/>
                </a:ext>
              </a:extLst>
            </xdr:cNvPr>
            <xdr:cNvSpPr>
              <a:spLocks noChangeShapeType="1"/>
            </xdr:cNvSpPr>
          </xdr:nvSpPr>
          <xdr:spPr bwMode="auto">
            <a:xfrm flipH="1">
              <a:off x="10296525" y="3257550"/>
              <a:ext cx="361950" cy="0"/>
            </a:xfrm>
            <a:prstGeom prst="line">
              <a:avLst/>
            </a:prstGeom>
            <a:noFill/>
            <a:ln w="9525">
              <a:solidFill>
                <a:srgbClr val="000000"/>
              </a:solidFill>
              <a:round/>
              <a:headEnd/>
              <a:tailEnd type="triangle" w="med" len="med"/>
            </a:ln>
          </xdr:spPr>
        </xdr:sp>
        <xdr:sp macro="" textlink="">
          <xdr:nvSpPr>
            <xdr:cNvPr id="1050" name="Line 10711">
              <a:extLst>
                <a:ext uri="{FF2B5EF4-FFF2-40B4-BE49-F238E27FC236}">
                  <a16:creationId xmlns:a16="http://schemas.microsoft.com/office/drawing/2014/main" id="{28EC58D3-4F25-FB0D-B3A0-72C74726C2B1}"/>
                </a:ext>
              </a:extLst>
            </xdr:cNvPr>
            <xdr:cNvSpPr>
              <a:spLocks noChangeShapeType="1"/>
            </xdr:cNvSpPr>
          </xdr:nvSpPr>
          <xdr:spPr bwMode="auto">
            <a:xfrm flipV="1">
              <a:off x="10429875" y="1536195"/>
              <a:ext cx="11931" cy="740279"/>
            </a:xfrm>
            <a:prstGeom prst="line">
              <a:avLst/>
            </a:prstGeom>
            <a:noFill/>
            <a:ln w="9525">
              <a:solidFill>
                <a:srgbClr val="000000"/>
              </a:solidFill>
              <a:round/>
              <a:headEnd/>
              <a:tailEnd type="triangle" w="med" len="med"/>
            </a:ln>
          </xdr:spPr>
        </xdr:sp>
        <xdr:grpSp>
          <xdr:nvGrpSpPr>
            <xdr:cNvPr id="1051" name="Group 1008">
              <a:extLst>
                <a:ext uri="{FF2B5EF4-FFF2-40B4-BE49-F238E27FC236}">
                  <a16:creationId xmlns:a16="http://schemas.microsoft.com/office/drawing/2014/main" id="{91804701-0C26-7E86-1B4D-21B929A1C364}"/>
                </a:ext>
              </a:extLst>
            </xdr:cNvPr>
            <xdr:cNvGrpSpPr>
              <a:grpSpLocks/>
            </xdr:cNvGrpSpPr>
          </xdr:nvGrpSpPr>
          <xdr:grpSpPr bwMode="auto">
            <a:xfrm>
              <a:off x="12030075" y="3435569"/>
              <a:ext cx="228600" cy="126570"/>
              <a:chOff x="5475762" y="47903507"/>
              <a:chExt cx="314325" cy="87402"/>
            </a:xfrm>
          </xdr:grpSpPr>
          <xdr:cxnSp macro="">
            <xdr:nvCxnSpPr>
              <xdr:cNvPr id="1054" name="Straight Connector 531">
                <a:extLst>
                  <a:ext uri="{FF2B5EF4-FFF2-40B4-BE49-F238E27FC236}">
                    <a16:creationId xmlns:a16="http://schemas.microsoft.com/office/drawing/2014/main" id="{59DE426C-FB1C-7AF1-6939-6D1A95538BD9}"/>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1055" name="Straight Connector 533">
                <a:extLst>
                  <a:ext uri="{FF2B5EF4-FFF2-40B4-BE49-F238E27FC236}">
                    <a16:creationId xmlns:a16="http://schemas.microsoft.com/office/drawing/2014/main" id="{E95A82C9-BFA4-8374-2928-40D0F0D6C103}"/>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1056" name="Straight Connector 535">
                <a:extLst>
                  <a:ext uri="{FF2B5EF4-FFF2-40B4-BE49-F238E27FC236}">
                    <a16:creationId xmlns:a16="http://schemas.microsoft.com/office/drawing/2014/main" id="{236E55B2-498C-CCB0-A213-A2A77696BAD2}"/>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1057" name="Straight Connector 537">
                <a:extLst>
                  <a:ext uri="{FF2B5EF4-FFF2-40B4-BE49-F238E27FC236}">
                    <a16:creationId xmlns:a16="http://schemas.microsoft.com/office/drawing/2014/main" id="{9AE5D68F-C5AF-0298-B95C-5CEA93014067}"/>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xnSp macro="">
          <xdr:nvCxnSpPr>
            <xdr:cNvPr id="1052" name="Straight Arrow Connector 1051">
              <a:extLst>
                <a:ext uri="{FF2B5EF4-FFF2-40B4-BE49-F238E27FC236}">
                  <a16:creationId xmlns:a16="http://schemas.microsoft.com/office/drawing/2014/main" id="{745EEE17-865A-680E-979A-EB8B9350CD21}"/>
                </a:ext>
              </a:extLst>
            </xdr:cNvPr>
            <xdr:cNvCxnSpPr/>
          </xdr:nvCxnSpPr>
          <xdr:spPr>
            <a:xfrm flipV="1">
              <a:off x="12014200" y="2565400"/>
              <a:ext cx="692150" cy="3175"/>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xnSp macro="">
          <xdr:nvCxnSpPr>
            <xdr:cNvPr id="1053" name="Straight Arrow Connector 1052">
              <a:extLst>
                <a:ext uri="{FF2B5EF4-FFF2-40B4-BE49-F238E27FC236}">
                  <a16:creationId xmlns:a16="http://schemas.microsoft.com/office/drawing/2014/main" id="{87C3EDC9-FD98-49EC-498E-41BA0C2335E4}"/>
                </a:ext>
              </a:extLst>
            </xdr:cNvPr>
            <xdr:cNvCxnSpPr/>
          </xdr:nvCxnSpPr>
          <xdr:spPr>
            <a:xfrm flipH="1">
              <a:off x="11661775" y="3076575"/>
              <a:ext cx="120650" cy="663575"/>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grpSp>
    </xdr:grpSp>
    <xdr:clientData/>
  </xdr:twoCellAnchor>
  <xdr:twoCellAnchor>
    <xdr:from>
      <xdr:col>14</xdr:col>
      <xdr:colOff>714374</xdr:colOff>
      <xdr:row>305</xdr:row>
      <xdr:rowOff>47625</xdr:rowOff>
    </xdr:from>
    <xdr:to>
      <xdr:col>16</xdr:col>
      <xdr:colOff>10885</xdr:colOff>
      <xdr:row>307</xdr:row>
      <xdr:rowOff>21772</xdr:rowOff>
    </xdr:to>
    <xdr:sp macro="" textlink="">
      <xdr:nvSpPr>
        <xdr:cNvPr id="1058" name="AutoShape 46">
          <a:extLst>
            <a:ext uri="{FF2B5EF4-FFF2-40B4-BE49-F238E27FC236}">
              <a16:creationId xmlns:a16="http://schemas.microsoft.com/office/drawing/2014/main" id="{71112710-AEBC-4681-98B3-8222C1BA4306}"/>
            </a:ext>
          </a:extLst>
        </xdr:cNvPr>
        <xdr:cNvSpPr>
          <a:spLocks noChangeArrowheads="1"/>
        </xdr:cNvSpPr>
      </xdr:nvSpPr>
      <xdr:spPr bwMode="auto">
        <a:xfrm>
          <a:off x="15249524" y="149329775"/>
          <a:ext cx="1309461" cy="812347"/>
        </a:xfrm>
        <a:prstGeom prst="triangle">
          <a:avLst>
            <a:gd name="adj" fmla="val 50000"/>
          </a:avLst>
        </a:prstGeom>
        <a:solidFill>
          <a:schemeClr val="accent5"/>
        </a:solidFill>
        <a:ln w="9525">
          <a:solidFill>
            <a:srgbClr val="000000"/>
          </a:solidFill>
          <a:miter lim="800000"/>
          <a:headEnd/>
          <a:tailEnd/>
        </a:ln>
      </xdr:spPr>
    </xdr:sp>
    <xdr:clientData/>
  </xdr:twoCellAnchor>
  <xdr:twoCellAnchor>
    <xdr:from>
      <xdr:col>10</xdr:col>
      <xdr:colOff>151795</xdr:colOff>
      <xdr:row>16</xdr:row>
      <xdr:rowOff>84667</xdr:rowOff>
    </xdr:from>
    <xdr:to>
      <xdr:col>11</xdr:col>
      <xdr:colOff>36679</xdr:colOff>
      <xdr:row>18</xdr:row>
      <xdr:rowOff>95250</xdr:rowOff>
    </xdr:to>
    <xdr:pic>
      <xdr:nvPicPr>
        <xdr:cNvPr id="1059" name="Picture 7">
          <a:extLst>
            <a:ext uri="{FF2B5EF4-FFF2-40B4-BE49-F238E27FC236}">
              <a16:creationId xmlns:a16="http://schemas.microsoft.com/office/drawing/2014/main" id="{28CE57CD-C6CC-4A14-BC67-23873C4B0241}"/>
            </a:ext>
          </a:extLst>
        </xdr:cNvPr>
        <xdr:cNvPicPr>
          <a:picLocks noChangeAspect="1"/>
        </xdr:cNvPicPr>
      </xdr:nvPicPr>
      <xdr:blipFill>
        <a:blip xmlns:r="http://schemas.openxmlformats.org/officeDocument/2006/relationships" r:embed="rId1" cstate="print"/>
        <a:srcRect/>
        <a:stretch>
          <a:fillRect/>
        </a:stretch>
      </xdr:blipFill>
      <xdr:spPr bwMode="auto">
        <a:xfrm>
          <a:off x="10661045" y="7463367"/>
          <a:ext cx="665934" cy="1286933"/>
        </a:xfrm>
        <a:prstGeom prst="rect">
          <a:avLst/>
        </a:prstGeom>
        <a:noFill/>
        <a:ln w="9525">
          <a:noFill/>
          <a:miter lim="800000"/>
          <a:headEnd/>
          <a:tailEnd/>
        </a:ln>
      </xdr:spPr>
    </xdr:pic>
    <xdr:clientData/>
  </xdr:twoCellAnchor>
  <xdr:twoCellAnchor>
    <xdr:from>
      <xdr:col>10</xdr:col>
      <xdr:colOff>141515</xdr:colOff>
      <xdr:row>23</xdr:row>
      <xdr:rowOff>5140</xdr:rowOff>
    </xdr:from>
    <xdr:to>
      <xdr:col>11</xdr:col>
      <xdr:colOff>63500</xdr:colOff>
      <xdr:row>26</xdr:row>
      <xdr:rowOff>2188</xdr:rowOff>
    </xdr:to>
    <xdr:pic>
      <xdr:nvPicPr>
        <xdr:cNvPr id="1060" name="Picture 7">
          <a:extLst>
            <a:ext uri="{FF2B5EF4-FFF2-40B4-BE49-F238E27FC236}">
              <a16:creationId xmlns:a16="http://schemas.microsoft.com/office/drawing/2014/main" id="{3FDB382D-BFCB-4F1D-BBEF-6E33C62551E7}"/>
            </a:ext>
          </a:extLst>
        </xdr:cNvPr>
        <xdr:cNvPicPr>
          <a:picLocks noChangeAspect="1"/>
        </xdr:cNvPicPr>
      </xdr:nvPicPr>
      <xdr:blipFill>
        <a:blip xmlns:r="http://schemas.openxmlformats.org/officeDocument/2006/relationships" r:embed="rId1" cstate="print"/>
        <a:srcRect/>
        <a:stretch>
          <a:fillRect/>
        </a:stretch>
      </xdr:blipFill>
      <xdr:spPr bwMode="auto">
        <a:xfrm>
          <a:off x="10650765" y="11123990"/>
          <a:ext cx="703035" cy="974948"/>
        </a:xfrm>
        <a:prstGeom prst="rect">
          <a:avLst/>
        </a:prstGeom>
        <a:noFill/>
        <a:ln w="9525">
          <a:noFill/>
          <a:miter lim="800000"/>
          <a:headEnd/>
          <a:tailEnd/>
        </a:ln>
      </xdr:spPr>
    </xdr:pic>
    <xdr:clientData/>
  </xdr:twoCellAnchor>
  <xdr:twoCellAnchor>
    <xdr:from>
      <xdr:col>28</xdr:col>
      <xdr:colOff>119742</xdr:colOff>
      <xdr:row>67</xdr:row>
      <xdr:rowOff>222250</xdr:rowOff>
    </xdr:from>
    <xdr:to>
      <xdr:col>28</xdr:col>
      <xdr:colOff>497417</xdr:colOff>
      <xdr:row>72</xdr:row>
      <xdr:rowOff>2492</xdr:rowOff>
    </xdr:to>
    <xdr:pic>
      <xdr:nvPicPr>
        <xdr:cNvPr id="1061" name="Picture 7">
          <a:extLst>
            <a:ext uri="{FF2B5EF4-FFF2-40B4-BE49-F238E27FC236}">
              <a16:creationId xmlns:a16="http://schemas.microsoft.com/office/drawing/2014/main" id="{3B9023BA-6FB8-4C24-8A7B-38E9582E08F8}"/>
            </a:ext>
          </a:extLst>
        </xdr:cNvPr>
        <xdr:cNvPicPr>
          <a:picLocks noChangeAspect="1"/>
        </xdr:cNvPicPr>
      </xdr:nvPicPr>
      <xdr:blipFill>
        <a:blip xmlns:r="http://schemas.openxmlformats.org/officeDocument/2006/relationships" r:embed="rId1" cstate="print"/>
        <a:srcRect/>
        <a:stretch>
          <a:fillRect/>
        </a:stretch>
      </xdr:blipFill>
      <xdr:spPr bwMode="auto">
        <a:xfrm>
          <a:off x="30993442" y="34080450"/>
          <a:ext cx="377675" cy="1856692"/>
        </a:xfrm>
        <a:prstGeom prst="rect">
          <a:avLst/>
        </a:prstGeom>
        <a:noFill/>
        <a:ln w="9525">
          <a:noFill/>
          <a:miter lim="800000"/>
          <a:headEnd/>
          <a:tailEnd/>
        </a:ln>
      </xdr:spPr>
    </xdr:pic>
    <xdr:clientData/>
  </xdr:twoCellAnchor>
  <xdr:twoCellAnchor>
    <xdr:from>
      <xdr:col>8</xdr:col>
      <xdr:colOff>67431</xdr:colOff>
      <xdr:row>304</xdr:row>
      <xdr:rowOff>206375</xdr:rowOff>
    </xdr:from>
    <xdr:to>
      <xdr:col>8</xdr:col>
      <xdr:colOff>752399</xdr:colOff>
      <xdr:row>307</xdr:row>
      <xdr:rowOff>207807</xdr:rowOff>
    </xdr:to>
    <xdr:pic>
      <xdr:nvPicPr>
        <xdr:cNvPr id="1062" name="Picture 7">
          <a:extLst>
            <a:ext uri="{FF2B5EF4-FFF2-40B4-BE49-F238E27FC236}">
              <a16:creationId xmlns:a16="http://schemas.microsoft.com/office/drawing/2014/main" id="{D2987CC0-9A87-47D8-8432-41B41B58D9AE}"/>
            </a:ext>
          </a:extLst>
        </xdr:cNvPr>
        <xdr:cNvPicPr>
          <a:picLocks noChangeAspect="1"/>
        </xdr:cNvPicPr>
      </xdr:nvPicPr>
      <xdr:blipFill>
        <a:blip xmlns:r="http://schemas.openxmlformats.org/officeDocument/2006/relationships" r:embed="rId1" cstate="print"/>
        <a:srcRect/>
        <a:stretch>
          <a:fillRect/>
        </a:stretch>
      </xdr:blipFill>
      <xdr:spPr bwMode="auto">
        <a:xfrm>
          <a:off x="8246231" y="149063075"/>
          <a:ext cx="684968" cy="1265082"/>
        </a:xfrm>
        <a:prstGeom prst="rect">
          <a:avLst/>
        </a:prstGeom>
        <a:noFill/>
        <a:ln w="9525">
          <a:noFill/>
          <a:miter lim="800000"/>
          <a:headEnd/>
          <a:tailEnd/>
        </a:ln>
      </xdr:spPr>
    </xdr:pic>
    <xdr:clientData/>
  </xdr:twoCellAnchor>
  <xdr:twoCellAnchor>
    <xdr:from>
      <xdr:col>8</xdr:col>
      <xdr:colOff>103566</xdr:colOff>
      <xdr:row>16</xdr:row>
      <xdr:rowOff>142875</xdr:rowOff>
    </xdr:from>
    <xdr:to>
      <xdr:col>8</xdr:col>
      <xdr:colOff>873125</xdr:colOff>
      <xdr:row>18</xdr:row>
      <xdr:rowOff>139622</xdr:rowOff>
    </xdr:to>
    <xdr:pic>
      <xdr:nvPicPr>
        <xdr:cNvPr id="1063" name="Picture 7">
          <a:extLst>
            <a:ext uri="{FF2B5EF4-FFF2-40B4-BE49-F238E27FC236}">
              <a16:creationId xmlns:a16="http://schemas.microsoft.com/office/drawing/2014/main" id="{C07DF89E-C5C1-42D5-8ACF-E687C008FD24}"/>
            </a:ext>
          </a:extLst>
        </xdr:cNvPr>
        <xdr:cNvPicPr>
          <a:picLocks noChangeAspect="1"/>
        </xdr:cNvPicPr>
      </xdr:nvPicPr>
      <xdr:blipFill>
        <a:blip xmlns:r="http://schemas.openxmlformats.org/officeDocument/2006/relationships" r:embed="rId1" cstate="print"/>
        <a:srcRect/>
        <a:stretch>
          <a:fillRect/>
        </a:stretch>
      </xdr:blipFill>
      <xdr:spPr bwMode="auto">
        <a:xfrm>
          <a:off x="8282366" y="7521575"/>
          <a:ext cx="769559" cy="1273097"/>
        </a:xfrm>
        <a:prstGeom prst="rect">
          <a:avLst/>
        </a:prstGeom>
        <a:noFill/>
        <a:ln w="9525">
          <a:noFill/>
          <a:miter lim="800000"/>
          <a:headEnd/>
          <a:tailEnd/>
        </a:ln>
      </xdr:spPr>
    </xdr:pic>
    <xdr:clientData/>
  </xdr:twoCellAnchor>
  <xdr:twoCellAnchor>
    <xdr:from>
      <xdr:col>28</xdr:col>
      <xdr:colOff>174625</xdr:colOff>
      <xdr:row>16</xdr:row>
      <xdr:rowOff>508003</xdr:rowOff>
    </xdr:from>
    <xdr:to>
      <xdr:col>28</xdr:col>
      <xdr:colOff>597958</xdr:colOff>
      <xdr:row>19</xdr:row>
      <xdr:rowOff>359838</xdr:rowOff>
    </xdr:to>
    <xdr:sp macro="" textlink="">
      <xdr:nvSpPr>
        <xdr:cNvPr id="1064" name="Equals 2636">
          <a:extLst>
            <a:ext uri="{FF2B5EF4-FFF2-40B4-BE49-F238E27FC236}">
              <a16:creationId xmlns:a16="http://schemas.microsoft.com/office/drawing/2014/main" id="{1726E95A-C0ED-4FD6-9FEE-91D73EAFE4A8}"/>
            </a:ext>
          </a:extLst>
        </xdr:cNvPr>
        <xdr:cNvSpPr/>
      </xdr:nvSpPr>
      <xdr:spPr>
        <a:xfrm rot="5400000">
          <a:off x="30600649" y="8334379"/>
          <a:ext cx="1318685" cy="423333"/>
        </a:xfrm>
        <a:prstGeom prst="mathEqual">
          <a:avLst>
            <a:gd name="adj1" fmla="val 11832"/>
            <a:gd name="adj2" fmla="val 11761"/>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26</xdr:col>
      <xdr:colOff>110670</xdr:colOff>
      <xdr:row>111</xdr:row>
      <xdr:rowOff>0</xdr:rowOff>
    </xdr:from>
    <xdr:to>
      <xdr:col>26</xdr:col>
      <xdr:colOff>596899</xdr:colOff>
      <xdr:row>114</xdr:row>
      <xdr:rowOff>63500</xdr:rowOff>
    </xdr:to>
    <xdr:grpSp>
      <xdr:nvGrpSpPr>
        <xdr:cNvPr id="1065" name="Group 1115">
          <a:extLst>
            <a:ext uri="{FF2B5EF4-FFF2-40B4-BE49-F238E27FC236}">
              <a16:creationId xmlns:a16="http://schemas.microsoft.com/office/drawing/2014/main" id="{4486A7A0-6DFE-4A0E-B04D-5ED98C6908B1}"/>
            </a:ext>
          </a:extLst>
        </xdr:cNvPr>
        <xdr:cNvGrpSpPr>
          <a:grpSpLocks/>
        </xdr:cNvGrpSpPr>
      </xdr:nvGrpSpPr>
      <xdr:grpSpPr bwMode="auto">
        <a:xfrm>
          <a:off x="29019045" y="55721250"/>
          <a:ext cx="486229" cy="1524000"/>
          <a:chOff x="5424645" y="49113913"/>
          <a:chExt cx="313716" cy="343844"/>
        </a:xfrm>
      </xdr:grpSpPr>
      <xdr:cxnSp macro="">
        <xdr:nvCxnSpPr>
          <xdr:cNvPr id="1066" name="Straight Connector 1107">
            <a:extLst>
              <a:ext uri="{FF2B5EF4-FFF2-40B4-BE49-F238E27FC236}">
                <a16:creationId xmlns:a16="http://schemas.microsoft.com/office/drawing/2014/main" id="{F51C2063-D2BD-E44D-12C4-FD26E313CE61}"/>
              </a:ext>
            </a:extLst>
          </xdr:cNvPr>
          <xdr:cNvCxnSpPr>
            <a:cxnSpLocks noChangeShapeType="1"/>
          </xdr:cNvCxnSpPr>
        </xdr:nvCxnSpPr>
        <xdr:spPr bwMode="auto">
          <a:xfrm rot="5400000">
            <a:off x="5360689" y="49184430"/>
            <a:ext cx="331534" cy="190500"/>
          </a:xfrm>
          <a:prstGeom prst="line">
            <a:avLst/>
          </a:prstGeom>
          <a:noFill/>
          <a:ln w="76200" algn="ctr">
            <a:solidFill>
              <a:srgbClr val="00003E"/>
            </a:solidFill>
            <a:round/>
            <a:headEnd/>
            <a:tailEnd/>
          </a:ln>
        </xdr:spPr>
      </xdr:cxnSp>
      <xdr:cxnSp macro="">
        <xdr:nvCxnSpPr>
          <xdr:cNvPr id="1067" name="Straight Connector 1108">
            <a:extLst>
              <a:ext uri="{FF2B5EF4-FFF2-40B4-BE49-F238E27FC236}">
                <a16:creationId xmlns:a16="http://schemas.microsoft.com/office/drawing/2014/main" id="{56049566-D194-5D84-DBC8-40C968D70D40}"/>
              </a:ext>
            </a:extLst>
          </xdr:cNvPr>
          <xdr:cNvCxnSpPr>
            <a:cxnSpLocks noChangeShapeType="1"/>
          </xdr:cNvCxnSpPr>
        </xdr:nvCxnSpPr>
        <xdr:spPr bwMode="auto">
          <a:xfrm rot="5400000">
            <a:off x="5477115" y="49196740"/>
            <a:ext cx="331534" cy="190500"/>
          </a:xfrm>
          <a:prstGeom prst="line">
            <a:avLst/>
          </a:prstGeom>
          <a:noFill/>
          <a:ln w="76200" algn="ctr">
            <a:solidFill>
              <a:srgbClr val="00003E"/>
            </a:solidFill>
            <a:round/>
            <a:headEnd/>
            <a:tailEnd/>
          </a:ln>
        </xdr:spPr>
      </xdr:cxnSp>
      <xdr:cxnSp macro="">
        <xdr:nvCxnSpPr>
          <xdr:cNvPr id="1068" name="Straight Connector 1109">
            <a:extLst>
              <a:ext uri="{FF2B5EF4-FFF2-40B4-BE49-F238E27FC236}">
                <a16:creationId xmlns:a16="http://schemas.microsoft.com/office/drawing/2014/main" id="{F366DA4C-58B0-037B-18F1-B9FE4167A55F}"/>
              </a:ext>
            </a:extLst>
          </xdr:cNvPr>
          <xdr:cNvCxnSpPr>
            <a:cxnSpLocks noChangeShapeType="1"/>
          </xdr:cNvCxnSpPr>
        </xdr:nvCxnSpPr>
        <xdr:spPr bwMode="auto">
          <a:xfrm rot="10800000">
            <a:off x="5569028" y="49168571"/>
            <a:ext cx="169333" cy="3"/>
          </a:xfrm>
          <a:prstGeom prst="line">
            <a:avLst/>
          </a:prstGeom>
          <a:noFill/>
          <a:ln w="76200" algn="ctr">
            <a:solidFill>
              <a:srgbClr val="00003E"/>
            </a:solidFill>
            <a:round/>
            <a:headEnd/>
            <a:tailEnd/>
          </a:ln>
        </xdr:spPr>
      </xdr:cxnSp>
      <xdr:cxnSp macro="">
        <xdr:nvCxnSpPr>
          <xdr:cNvPr id="1069" name="Straight Connector 1111">
            <a:extLst>
              <a:ext uri="{FF2B5EF4-FFF2-40B4-BE49-F238E27FC236}">
                <a16:creationId xmlns:a16="http://schemas.microsoft.com/office/drawing/2014/main" id="{A3EF941A-34B0-E437-500B-60A92FC5B965}"/>
              </a:ext>
            </a:extLst>
          </xdr:cNvPr>
          <xdr:cNvCxnSpPr>
            <a:cxnSpLocks noChangeShapeType="1"/>
          </xdr:cNvCxnSpPr>
        </xdr:nvCxnSpPr>
        <xdr:spPr bwMode="auto">
          <a:xfrm rot="10800000">
            <a:off x="5526466" y="49232058"/>
            <a:ext cx="169333" cy="3"/>
          </a:xfrm>
          <a:prstGeom prst="line">
            <a:avLst/>
          </a:prstGeom>
          <a:noFill/>
          <a:ln w="76200" algn="ctr">
            <a:solidFill>
              <a:srgbClr val="00003E"/>
            </a:solidFill>
            <a:round/>
            <a:headEnd/>
            <a:tailEnd/>
          </a:ln>
        </xdr:spPr>
      </xdr:cxnSp>
      <xdr:cxnSp macro="">
        <xdr:nvCxnSpPr>
          <xdr:cNvPr id="1070" name="Straight Connector 1112">
            <a:extLst>
              <a:ext uri="{FF2B5EF4-FFF2-40B4-BE49-F238E27FC236}">
                <a16:creationId xmlns:a16="http://schemas.microsoft.com/office/drawing/2014/main" id="{F14EE3A0-0B44-FD68-A30D-10E54926303B}"/>
              </a:ext>
            </a:extLst>
          </xdr:cNvPr>
          <xdr:cNvCxnSpPr>
            <a:cxnSpLocks noChangeShapeType="1"/>
          </xdr:cNvCxnSpPr>
        </xdr:nvCxnSpPr>
        <xdr:spPr bwMode="auto">
          <a:xfrm rot="10800000">
            <a:off x="5462968" y="49360784"/>
            <a:ext cx="169333" cy="3"/>
          </a:xfrm>
          <a:prstGeom prst="line">
            <a:avLst/>
          </a:prstGeom>
          <a:noFill/>
          <a:ln w="76200" algn="ctr">
            <a:solidFill>
              <a:srgbClr val="00003E"/>
            </a:solidFill>
            <a:round/>
            <a:headEnd/>
            <a:tailEnd/>
          </a:ln>
        </xdr:spPr>
      </xdr:cxnSp>
      <xdr:cxnSp macro="">
        <xdr:nvCxnSpPr>
          <xdr:cNvPr id="1071" name="Straight Connector 1113">
            <a:extLst>
              <a:ext uri="{FF2B5EF4-FFF2-40B4-BE49-F238E27FC236}">
                <a16:creationId xmlns:a16="http://schemas.microsoft.com/office/drawing/2014/main" id="{309FADC7-6547-3B0B-205C-3DD9042E4FAF}"/>
              </a:ext>
            </a:extLst>
          </xdr:cNvPr>
          <xdr:cNvCxnSpPr>
            <a:cxnSpLocks noChangeShapeType="1"/>
          </xdr:cNvCxnSpPr>
        </xdr:nvCxnSpPr>
        <xdr:spPr bwMode="auto">
          <a:xfrm rot="10800000">
            <a:off x="5494717" y="49297291"/>
            <a:ext cx="169333" cy="3"/>
          </a:xfrm>
          <a:prstGeom prst="line">
            <a:avLst/>
          </a:prstGeom>
          <a:noFill/>
          <a:ln w="76200" algn="ctr">
            <a:solidFill>
              <a:srgbClr val="00003E"/>
            </a:solidFill>
            <a:round/>
            <a:headEnd/>
            <a:tailEnd/>
          </a:ln>
        </xdr:spPr>
      </xdr:cxnSp>
      <xdr:cxnSp macro="">
        <xdr:nvCxnSpPr>
          <xdr:cNvPr id="1072" name="Straight Connector 1114">
            <a:extLst>
              <a:ext uri="{FF2B5EF4-FFF2-40B4-BE49-F238E27FC236}">
                <a16:creationId xmlns:a16="http://schemas.microsoft.com/office/drawing/2014/main" id="{A72A4A6D-0330-48E6-46DB-C11C54F13B70}"/>
              </a:ext>
            </a:extLst>
          </xdr:cNvPr>
          <xdr:cNvCxnSpPr>
            <a:cxnSpLocks noChangeShapeType="1"/>
          </xdr:cNvCxnSpPr>
        </xdr:nvCxnSpPr>
        <xdr:spPr bwMode="auto">
          <a:xfrm rot="10800000">
            <a:off x="5424645" y="49417942"/>
            <a:ext cx="169333" cy="3"/>
          </a:xfrm>
          <a:prstGeom prst="line">
            <a:avLst/>
          </a:prstGeom>
          <a:noFill/>
          <a:ln w="76200" algn="ctr">
            <a:solidFill>
              <a:srgbClr val="00003E"/>
            </a:solidFill>
            <a:round/>
            <a:headEnd/>
            <a:tailEnd/>
          </a:ln>
        </xdr:spPr>
      </xdr:cxnSp>
    </xdr:grpSp>
    <xdr:clientData/>
  </xdr:twoCellAnchor>
  <xdr:twoCellAnchor>
    <xdr:from>
      <xdr:col>10</xdr:col>
      <xdr:colOff>46567</xdr:colOff>
      <xdr:row>119</xdr:row>
      <xdr:rowOff>86481</xdr:rowOff>
    </xdr:from>
    <xdr:to>
      <xdr:col>10</xdr:col>
      <xdr:colOff>486834</xdr:colOff>
      <xdr:row>122</xdr:row>
      <xdr:rowOff>110441</xdr:rowOff>
    </xdr:to>
    <xdr:pic>
      <xdr:nvPicPr>
        <xdr:cNvPr id="1073" name="Picture 7">
          <a:extLst>
            <a:ext uri="{FF2B5EF4-FFF2-40B4-BE49-F238E27FC236}">
              <a16:creationId xmlns:a16="http://schemas.microsoft.com/office/drawing/2014/main" id="{E4CF8B45-F56C-46D2-8D44-90FE070ED68A}"/>
            </a:ext>
          </a:extLst>
        </xdr:cNvPr>
        <xdr:cNvPicPr>
          <a:picLocks noChangeAspect="1"/>
        </xdr:cNvPicPr>
      </xdr:nvPicPr>
      <xdr:blipFill>
        <a:blip xmlns:r="http://schemas.openxmlformats.org/officeDocument/2006/relationships" r:embed="rId1" cstate="print"/>
        <a:srcRect/>
        <a:stretch>
          <a:fillRect/>
        </a:stretch>
      </xdr:blipFill>
      <xdr:spPr bwMode="auto">
        <a:xfrm>
          <a:off x="10555817" y="60227331"/>
          <a:ext cx="440267" cy="1008210"/>
        </a:xfrm>
        <a:prstGeom prst="rect">
          <a:avLst/>
        </a:prstGeom>
        <a:noFill/>
        <a:ln w="9525">
          <a:noFill/>
          <a:miter lim="800000"/>
          <a:headEnd/>
          <a:tailEnd/>
        </a:ln>
      </xdr:spPr>
    </xdr:pic>
    <xdr:clientData/>
  </xdr:twoCellAnchor>
  <xdr:twoCellAnchor>
    <xdr:from>
      <xdr:col>22</xdr:col>
      <xdr:colOff>184452</xdr:colOff>
      <xdr:row>128</xdr:row>
      <xdr:rowOff>426223</xdr:rowOff>
    </xdr:from>
    <xdr:to>
      <xdr:col>22</xdr:col>
      <xdr:colOff>603250</xdr:colOff>
      <xdr:row>131</xdr:row>
      <xdr:rowOff>212798</xdr:rowOff>
    </xdr:to>
    <xdr:pic>
      <xdr:nvPicPr>
        <xdr:cNvPr id="1074" name="Picture 7">
          <a:extLst>
            <a:ext uri="{FF2B5EF4-FFF2-40B4-BE49-F238E27FC236}">
              <a16:creationId xmlns:a16="http://schemas.microsoft.com/office/drawing/2014/main" id="{C8C45421-0795-4528-8119-BEAE9283781E}"/>
            </a:ext>
          </a:extLst>
        </xdr:cNvPr>
        <xdr:cNvPicPr>
          <a:picLocks noChangeAspect="1"/>
        </xdr:cNvPicPr>
      </xdr:nvPicPr>
      <xdr:blipFill>
        <a:blip xmlns:r="http://schemas.openxmlformats.org/officeDocument/2006/relationships" r:embed="rId1" cstate="print"/>
        <a:srcRect/>
        <a:stretch>
          <a:fillRect/>
        </a:stretch>
      </xdr:blipFill>
      <xdr:spPr bwMode="auto">
        <a:xfrm>
          <a:off x="24339852" y="64770773"/>
          <a:ext cx="418798" cy="1272475"/>
        </a:xfrm>
        <a:prstGeom prst="rect">
          <a:avLst/>
        </a:prstGeom>
        <a:noFill/>
        <a:ln w="9525">
          <a:noFill/>
          <a:miter lim="800000"/>
          <a:headEnd/>
          <a:tailEnd/>
        </a:ln>
      </xdr:spPr>
    </xdr:pic>
    <xdr:clientData/>
  </xdr:twoCellAnchor>
  <xdr:twoCellAnchor>
    <xdr:from>
      <xdr:col>2</xdr:col>
      <xdr:colOff>89203</xdr:colOff>
      <xdr:row>231</xdr:row>
      <xdr:rowOff>127000</xdr:rowOff>
    </xdr:from>
    <xdr:to>
      <xdr:col>2</xdr:col>
      <xdr:colOff>486834</xdr:colOff>
      <xdr:row>234</xdr:row>
      <xdr:rowOff>225952</xdr:rowOff>
    </xdr:to>
    <xdr:pic>
      <xdr:nvPicPr>
        <xdr:cNvPr id="1075" name="Picture 7">
          <a:extLst>
            <a:ext uri="{FF2B5EF4-FFF2-40B4-BE49-F238E27FC236}">
              <a16:creationId xmlns:a16="http://schemas.microsoft.com/office/drawing/2014/main" id="{37BE2E26-E13F-4FCA-8771-076113A0DA9A}"/>
            </a:ext>
          </a:extLst>
        </xdr:cNvPr>
        <xdr:cNvPicPr>
          <a:picLocks noChangeAspect="1"/>
        </xdr:cNvPicPr>
      </xdr:nvPicPr>
      <xdr:blipFill>
        <a:blip xmlns:r="http://schemas.openxmlformats.org/officeDocument/2006/relationships" r:embed="rId1" cstate="print"/>
        <a:srcRect/>
        <a:stretch>
          <a:fillRect/>
        </a:stretch>
      </xdr:blipFill>
      <xdr:spPr bwMode="auto">
        <a:xfrm>
          <a:off x="2102153" y="114712750"/>
          <a:ext cx="397631" cy="1197502"/>
        </a:xfrm>
        <a:prstGeom prst="rect">
          <a:avLst/>
        </a:prstGeom>
        <a:noFill/>
        <a:ln w="9525">
          <a:noFill/>
          <a:miter lim="800000"/>
          <a:headEnd/>
          <a:tailEnd/>
        </a:ln>
      </xdr:spPr>
    </xdr:pic>
    <xdr:clientData/>
  </xdr:twoCellAnchor>
  <xdr:twoCellAnchor>
    <xdr:from>
      <xdr:col>12</xdr:col>
      <xdr:colOff>114300</xdr:colOff>
      <xdr:row>240</xdr:row>
      <xdr:rowOff>301628</xdr:rowOff>
    </xdr:from>
    <xdr:to>
      <xdr:col>12</xdr:col>
      <xdr:colOff>596900</xdr:colOff>
      <xdr:row>243</xdr:row>
      <xdr:rowOff>301628</xdr:rowOff>
    </xdr:to>
    <xdr:sp macro="" textlink="">
      <xdr:nvSpPr>
        <xdr:cNvPr id="1076" name="Equals 2636">
          <a:extLst>
            <a:ext uri="{FF2B5EF4-FFF2-40B4-BE49-F238E27FC236}">
              <a16:creationId xmlns:a16="http://schemas.microsoft.com/office/drawing/2014/main" id="{A1E8BAC2-1C89-4BCC-80ED-65D7718E3880}"/>
            </a:ext>
          </a:extLst>
        </xdr:cNvPr>
        <xdr:cNvSpPr/>
      </xdr:nvSpPr>
      <xdr:spPr>
        <a:xfrm rot="5400000">
          <a:off x="12366625" y="119399053"/>
          <a:ext cx="1022350" cy="482600"/>
        </a:xfrm>
        <a:prstGeom prst="mathEqual">
          <a:avLst/>
        </a:prstGeom>
        <a:solidFill>
          <a:srgbClr val="FFC00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26</xdr:col>
      <xdr:colOff>150283</xdr:colOff>
      <xdr:row>288</xdr:row>
      <xdr:rowOff>203203</xdr:rowOff>
    </xdr:from>
    <xdr:to>
      <xdr:col>26</xdr:col>
      <xdr:colOff>743404</xdr:colOff>
      <xdr:row>291</xdr:row>
      <xdr:rowOff>366486</xdr:rowOff>
    </xdr:to>
    <xdr:sp macro="" textlink="">
      <xdr:nvSpPr>
        <xdr:cNvPr id="1077" name="Equals 2636">
          <a:extLst>
            <a:ext uri="{FF2B5EF4-FFF2-40B4-BE49-F238E27FC236}">
              <a16:creationId xmlns:a16="http://schemas.microsoft.com/office/drawing/2014/main" id="{DFE4E93C-EC1B-4D49-B063-743D47A39BBD}"/>
            </a:ext>
          </a:extLst>
        </xdr:cNvPr>
        <xdr:cNvSpPr/>
      </xdr:nvSpPr>
      <xdr:spPr>
        <a:xfrm rot="5400000">
          <a:off x="28695727" y="142231459"/>
          <a:ext cx="1223733" cy="593121"/>
        </a:xfrm>
        <a:prstGeom prst="mathEqual">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xdr:col>
      <xdr:colOff>88899</xdr:colOff>
      <xdr:row>304</xdr:row>
      <xdr:rowOff>63500</xdr:rowOff>
    </xdr:from>
    <xdr:to>
      <xdr:col>3</xdr:col>
      <xdr:colOff>21167</xdr:colOff>
      <xdr:row>307</xdr:row>
      <xdr:rowOff>228672</xdr:rowOff>
    </xdr:to>
    <xdr:pic>
      <xdr:nvPicPr>
        <xdr:cNvPr id="1078" name="Picture 7">
          <a:extLst>
            <a:ext uri="{FF2B5EF4-FFF2-40B4-BE49-F238E27FC236}">
              <a16:creationId xmlns:a16="http://schemas.microsoft.com/office/drawing/2014/main" id="{502EC7C7-88BF-4743-9991-AD3BB4D6DCF0}"/>
            </a:ext>
          </a:extLst>
        </xdr:cNvPr>
        <xdr:cNvPicPr>
          <a:picLocks noChangeAspect="1"/>
        </xdr:cNvPicPr>
      </xdr:nvPicPr>
      <xdr:blipFill>
        <a:blip xmlns:r="http://schemas.openxmlformats.org/officeDocument/2006/relationships" r:embed="rId1" cstate="print"/>
        <a:srcRect/>
        <a:stretch>
          <a:fillRect/>
        </a:stretch>
      </xdr:blipFill>
      <xdr:spPr bwMode="auto">
        <a:xfrm>
          <a:off x="2101849" y="148920200"/>
          <a:ext cx="713318" cy="1428822"/>
        </a:xfrm>
        <a:prstGeom prst="rect">
          <a:avLst/>
        </a:prstGeom>
        <a:noFill/>
        <a:ln w="9525">
          <a:noFill/>
          <a:miter lim="800000"/>
          <a:headEnd/>
          <a:tailEnd/>
        </a:ln>
      </xdr:spPr>
    </xdr:pic>
    <xdr:clientData/>
  </xdr:twoCellAnchor>
  <xdr:twoCellAnchor editAs="oneCell">
    <xdr:from>
      <xdr:col>4</xdr:col>
      <xdr:colOff>1</xdr:colOff>
      <xdr:row>176</xdr:row>
      <xdr:rowOff>47625</xdr:rowOff>
    </xdr:from>
    <xdr:to>
      <xdr:col>4</xdr:col>
      <xdr:colOff>299111</xdr:colOff>
      <xdr:row>182</xdr:row>
      <xdr:rowOff>99950</xdr:rowOff>
    </xdr:to>
    <xdr:pic>
      <xdr:nvPicPr>
        <xdr:cNvPr id="1079" name="Picture 1078">
          <a:extLst>
            <a:ext uri="{FF2B5EF4-FFF2-40B4-BE49-F238E27FC236}">
              <a16:creationId xmlns:a16="http://schemas.microsoft.com/office/drawing/2014/main" id="{08C38A3E-DA83-44F3-9843-1C9662F9A7D5}"/>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25901" y="88445975"/>
          <a:ext cx="299110" cy="1157225"/>
        </a:xfrm>
        <a:prstGeom prst="rect">
          <a:avLst/>
        </a:prstGeom>
      </xdr:spPr>
    </xdr:pic>
    <xdr:clientData/>
  </xdr:twoCellAnchor>
  <xdr:twoCellAnchor editAs="oneCell">
    <xdr:from>
      <xdr:col>2</xdr:col>
      <xdr:colOff>0</xdr:colOff>
      <xdr:row>176</xdr:row>
      <xdr:rowOff>0</xdr:rowOff>
    </xdr:from>
    <xdr:to>
      <xdr:col>2</xdr:col>
      <xdr:colOff>299110</xdr:colOff>
      <xdr:row>181</xdr:row>
      <xdr:rowOff>94659</xdr:rowOff>
    </xdr:to>
    <xdr:pic>
      <xdr:nvPicPr>
        <xdr:cNvPr id="1080" name="Picture 1079">
          <a:extLst>
            <a:ext uri="{FF2B5EF4-FFF2-40B4-BE49-F238E27FC236}">
              <a16:creationId xmlns:a16="http://schemas.microsoft.com/office/drawing/2014/main" id="{BEFE0A96-1C82-4571-A59D-B0F6EC928422}"/>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012950" y="88398350"/>
          <a:ext cx="299110" cy="1015409"/>
        </a:xfrm>
        <a:prstGeom prst="rect">
          <a:avLst/>
        </a:prstGeom>
      </xdr:spPr>
    </xdr:pic>
    <xdr:clientData/>
  </xdr:twoCellAnchor>
  <xdr:twoCellAnchor editAs="oneCell">
    <xdr:from>
      <xdr:col>20</xdr:col>
      <xdr:colOff>0</xdr:colOff>
      <xdr:row>176</xdr:row>
      <xdr:rowOff>0</xdr:rowOff>
    </xdr:from>
    <xdr:to>
      <xdr:col>20</xdr:col>
      <xdr:colOff>299110</xdr:colOff>
      <xdr:row>181</xdr:row>
      <xdr:rowOff>94659</xdr:rowOff>
    </xdr:to>
    <xdr:pic>
      <xdr:nvPicPr>
        <xdr:cNvPr id="1081" name="Picture 1080">
          <a:extLst>
            <a:ext uri="{FF2B5EF4-FFF2-40B4-BE49-F238E27FC236}">
              <a16:creationId xmlns:a16="http://schemas.microsoft.com/office/drawing/2014/main" id="{C8EBA2FC-0023-4511-9A69-DFA583E2833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1189950" y="88398350"/>
          <a:ext cx="299110" cy="1015409"/>
        </a:xfrm>
        <a:prstGeom prst="rect">
          <a:avLst/>
        </a:prstGeom>
      </xdr:spPr>
    </xdr:pic>
    <xdr:clientData/>
  </xdr:twoCellAnchor>
  <xdr:twoCellAnchor editAs="oneCell">
    <xdr:from>
      <xdr:col>24</xdr:col>
      <xdr:colOff>0</xdr:colOff>
      <xdr:row>168</xdr:row>
      <xdr:rowOff>0</xdr:rowOff>
    </xdr:from>
    <xdr:to>
      <xdr:col>24</xdr:col>
      <xdr:colOff>299110</xdr:colOff>
      <xdr:row>173</xdr:row>
      <xdr:rowOff>94658</xdr:rowOff>
    </xdr:to>
    <xdr:pic>
      <xdr:nvPicPr>
        <xdr:cNvPr id="1082" name="Picture 1081">
          <a:extLst>
            <a:ext uri="{FF2B5EF4-FFF2-40B4-BE49-F238E27FC236}">
              <a16:creationId xmlns:a16="http://schemas.microsoft.com/office/drawing/2014/main" id="{8EF68C26-2935-4573-AD62-1177F0CBFF21}"/>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6720800" y="83985100"/>
          <a:ext cx="299110" cy="1015408"/>
        </a:xfrm>
        <a:prstGeom prst="rect">
          <a:avLst/>
        </a:prstGeom>
      </xdr:spPr>
    </xdr:pic>
    <xdr:clientData/>
  </xdr:twoCellAnchor>
  <xdr:twoCellAnchor editAs="oneCell">
    <xdr:from>
      <xdr:col>12</xdr:col>
      <xdr:colOff>0</xdr:colOff>
      <xdr:row>168</xdr:row>
      <xdr:rowOff>0</xdr:rowOff>
    </xdr:from>
    <xdr:to>
      <xdr:col>12</xdr:col>
      <xdr:colOff>299110</xdr:colOff>
      <xdr:row>173</xdr:row>
      <xdr:rowOff>94658</xdr:rowOff>
    </xdr:to>
    <xdr:pic>
      <xdr:nvPicPr>
        <xdr:cNvPr id="1083" name="Picture 1082">
          <a:extLst>
            <a:ext uri="{FF2B5EF4-FFF2-40B4-BE49-F238E27FC236}">
              <a16:creationId xmlns:a16="http://schemas.microsoft.com/office/drawing/2014/main" id="{97488D85-B6F3-4B34-83F9-2D906D94ACA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2522200" y="83985100"/>
          <a:ext cx="299110" cy="1015408"/>
        </a:xfrm>
        <a:prstGeom prst="rect">
          <a:avLst/>
        </a:prstGeom>
      </xdr:spPr>
    </xdr:pic>
    <xdr:clientData/>
  </xdr:twoCellAnchor>
  <xdr:twoCellAnchor editAs="oneCell">
    <xdr:from>
      <xdr:col>20</xdr:col>
      <xdr:colOff>0</xdr:colOff>
      <xdr:row>168</xdr:row>
      <xdr:rowOff>0</xdr:rowOff>
    </xdr:from>
    <xdr:to>
      <xdr:col>20</xdr:col>
      <xdr:colOff>299110</xdr:colOff>
      <xdr:row>173</xdr:row>
      <xdr:rowOff>94658</xdr:rowOff>
    </xdr:to>
    <xdr:pic>
      <xdr:nvPicPr>
        <xdr:cNvPr id="1084" name="Picture 1083">
          <a:extLst>
            <a:ext uri="{FF2B5EF4-FFF2-40B4-BE49-F238E27FC236}">
              <a16:creationId xmlns:a16="http://schemas.microsoft.com/office/drawing/2014/main" id="{13EF9C94-C619-47A8-AD77-DC4E575CCDE6}"/>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1189950" y="83985100"/>
          <a:ext cx="299110" cy="1015408"/>
        </a:xfrm>
        <a:prstGeom prst="rect">
          <a:avLst/>
        </a:prstGeom>
      </xdr:spPr>
    </xdr:pic>
    <xdr:clientData/>
  </xdr:twoCellAnchor>
  <xdr:twoCellAnchor editAs="oneCell">
    <xdr:from>
      <xdr:col>22</xdr:col>
      <xdr:colOff>0</xdr:colOff>
      <xdr:row>168</xdr:row>
      <xdr:rowOff>0</xdr:rowOff>
    </xdr:from>
    <xdr:to>
      <xdr:col>22</xdr:col>
      <xdr:colOff>299110</xdr:colOff>
      <xdr:row>173</xdr:row>
      <xdr:rowOff>94658</xdr:rowOff>
    </xdr:to>
    <xdr:pic>
      <xdr:nvPicPr>
        <xdr:cNvPr id="1085" name="Picture 1084">
          <a:extLst>
            <a:ext uri="{FF2B5EF4-FFF2-40B4-BE49-F238E27FC236}">
              <a16:creationId xmlns:a16="http://schemas.microsoft.com/office/drawing/2014/main" id="{8BD5B1F6-0F9D-419B-B03D-04CE9AD02137}"/>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4155400" y="83985100"/>
          <a:ext cx="299110" cy="1015408"/>
        </a:xfrm>
        <a:prstGeom prst="rect">
          <a:avLst/>
        </a:prstGeom>
      </xdr:spPr>
    </xdr:pic>
    <xdr:clientData/>
  </xdr:twoCellAnchor>
  <xdr:twoCellAnchor editAs="oneCell">
    <xdr:from>
      <xdr:col>12</xdr:col>
      <xdr:colOff>0</xdr:colOff>
      <xdr:row>176</xdr:row>
      <xdr:rowOff>0</xdr:rowOff>
    </xdr:from>
    <xdr:to>
      <xdr:col>12</xdr:col>
      <xdr:colOff>299110</xdr:colOff>
      <xdr:row>181</xdr:row>
      <xdr:rowOff>94659</xdr:rowOff>
    </xdr:to>
    <xdr:pic>
      <xdr:nvPicPr>
        <xdr:cNvPr id="1086" name="Picture 1085">
          <a:extLst>
            <a:ext uri="{FF2B5EF4-FFF2-40B4-BE49-F238E27FC236}">
              <a16:creationId xmlns:a16="http://schemas.microsoft.com/office/drawing/2014/main" id="{DD418061-DB3B-4507-8E50-07035213E53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2522200" y="88398350"/>
          <a:ext cx="299110" cy="1015409"/>
        </a:xfrm>
        <a:prstGeom prst="rect">
          <a:avLst/>
        </a:prstGeom>
      </xdr:spPr>
    </xdr:pic>
    <xdr:clientData/>
  </xdr:twoCellAnchor>
  <xdr:twoCellAnchor editAs="oneCell">
    <xdr:from>
      <xdr:col>18</xdr:col>
      <xdr:colOff>0</xdr:colOff>
      <xdr:row>176</xdr:row>
      <xdr:rowOff>0</xdr:rowOff>
    </xdr:from>
    <xdr:to>
      <xdr:col>18</xdr:col>
      <xdr:colOff>299110</xdr:colOff>
      <xdr:row>181</xdr:row>
      <xdr:rowOff>94659</xdr:rowOff>
    </xdr:to>
    <xdr:pic>
      <xdr:nvPicPr>
        <xdr:cNvPr id="1087" name="Picture 1086">
          <a:extLst>
            <a:ext uri="{FF2B5EF4-FFF2-40B4-BE49-F238E27FC236}">
              <a16:creationId xmlns:a16="http://schemas.microsoft.com/office/drawing/2014/main" id="{870B078D-ED1F-44D6-A7D2-B86DE71BC7D3}"/>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8961100" y="88398350"/>
          <a:ext cx="299110" cy="1015409"/>
        </a:xfrm>
        <a:prstGeom prst="rect">
          <a:avLst/>
        </a:prstGeom>
      </xdr:spPr>
    </xdr:pic>
    <xdr:clientData/>
  </xdr:twoCellAnchor>
  <xdr:twoCellAnchor editAs="oneCell">
    <xdr:from>
      <xdr:col>28</xdr:col>
      <xdr:colOff>0</xdr:colOff>
      <xdr:row>176</xdr:row>
      <xdr:rowOff>0</xdr:rowOff>
    </xdr:from>
    <xdr:to>
      <xdr:col>28</xdr:col>
      <xdr:colOff>299110</xdr:colOff>
      <xdr:row>181</xdr:row>
      <xdr:rowOff>94659</xdr:rowOff>
    </xdr:to>
    <xdr:pic>
      <xdr:nvPicPr>
        <xdr:cNvPr id="1088" name="Picture 1087">
          <a:extLst>
            <a:ext uri="{FF2B5EF4-FFF2-40B4-BE49-F238E27FC236}">
              <a16:creationId xmlns:a16="http://schemas.microsoft.com/office/drawing/2014/main" id="{6E8308A3-63B7-439E-B53B-93376771B972}"/>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30873700" y="88398350"/>
          <a:ext cx="299110" cy="1015409"/>
        </a:xfrm>
        <a:prstGeom prst="rect">
          <a:avLst/>
        </a:prstGeom>
      </xdr:spPr>
    </xdr:pic>
    <xdr:clientData/>
  </xdr:twoCellAnchor>
  <xdr:twoCellAnchor editAs="oneCell">
    <xdr:from>
      <xdr:col>24</xdr:col>
      <xdr:colOff>0</xdr:colOff>
      <xdr:row>202</xdr:row>
      <xdr:rowOff>0</xdr:rowOff>
    </xdr:from>
    <xdr:to>
      <xdr:col>24</xdr:col>
      <xdr:colOff>299110</xdr:colOff>
      <xdr:row>207</xdr:row>
      <xdr:rowOff>94660</xdr:rowOff>
    </xdr:to>
    <xdr:pic>
      <xdr:nvPicPr>
        <xdr:cNvPr id="1089" name="Picture 1088">
          <a:extLst>
            <a:ext uri="{FF2B5EF4-FFF2-40B4-BE49-F238E27FC236}">
              <a16:creationId xmlns:a16="http://schemas.microsoft.com/office/drawing/2014/main" id="{BBF0E893-99ED-42FA-BCF0-09D48283784E}"/>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6720800" y="100945950"/>
          <a:ext cx="299110" cy="1015410"/>
        </a:xfrm>
        <a:prstGeom prst="rect">
          <a:avLst/>
        </a:prstGeom>
      </xdr:spPr>
    </xdr:pic>
    <xdr:clientData/>
  </xdr:twoCellAnchor>
  <xdr:twoCellAnchor editAs="oneCell">
    <xdr:from>
      <xdr:col>10</xdr:col>
      <xdr:colOff>115453</xdr:colOff>
      <xdr:row>168</xdr:row>
      <xdr:rowOff>0</xdr:rowOff>
    </xdr:from>
    <xdr:to>
      <xdr:col>10</xdr:col>
      <xdr:colOff>414563</xdr:colOff>
      <xdr:row>173</xdr:row>
      <xdr:rowOff>94658</xdr:rowOff>
    </xdr:to>
    <xdr:pic>
      <xdr:nvPicPr>
        <xdr:cNvPr id="1090" name="Picture 1089">
          <a:extLst>
            <a:ext uri="{FF2B5EF4-FFF2-40B4-BE49-F238E27FC236}">
              <a16:creationId xmlns:a16="http://schemas.microsoft.com/office/drawing/2014/main" id="{512D97E5-23D0-4FF5-98D2-0BF95F19F42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624703" y="83985100"/>
          <a:ext cx="299110" cy="1015408"/>
        </a:xfrm>
        <a:prstGeom prst="rect">
          <a:avLst/>
        </a:prstGeom>
      </xdr:spPr>
    </xdr:pic>
    <xdr:clientData/>
  </xdr:twoCellAnchor>
  <xdr:twoCellAnchor editAs="oneCell">
    <xdr:from>
      <xdr:col>6</xdr:col>
      <xdr:colOff>0</xdr:colOff>
      <xdr:row>185</xdr:row>
      <xdr:rowOff>0</xdr:rowOff>
    </xdr:from>
    <xdr:to>
      <xdr:col>6</xdr:col>
      <xdr:colOff>299110</xdr:colOff>
      <xdr:row>190</xdr:row>
      <xdr:rowOff>94660</xdr:rowOff>
    </xdr:to>
    <xdr:pic>
      <xdr:nvPicPr>
        <xdr:cNvPr id="1091" name="Picture 1090">
          <a:extLst>
            <a:ext uri="{FF2B5EF4-FFF2-40B4-BE49-F238E27FC236}">
              <a16:creationId xmlns:a16="http://schemas.microsoft.com/office/drawing/2014/main" id="{DBC1348C-AA07-468D-ADC8-9BF6F072406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165850" y="92640150"/>
          <a:ext cx="299110" cy="1015410"/>
        </a:xfrm>
        <a:prstGeom prst="rect">
          <a:avLst/>
        </a:prstGeom>
      </xdr:spPr>
    </xdr:pic>
    <xdr:clientData/>
  </xdr:twoCellAnchor>
  <xdr:twoCellAnchor editAs="oneCell">
    <xdr:from>
      <xdr:col>16</xdr:col>
      <xdr:colOff>0</xdr:colOff>
      <xdr:row>176</xdr:row>
      <xdr:rowOff>0</xdr:rowOff>
    </xdr:from>
    <xdr:to>
      <xdr:col>16</xdr:col>
      <xdr:colOff>299110</xdr:colOff>
      <xdr:row>181</xdr:row>
      <xdr:rowOff>94659</xdr:rowOff>
    </xdr:to>
    <xdr:pic>
      <xdr:nvPicPr>
        <xdr:cNvPr id="1092" name="Picture 1091">
          <a:extLst>
            <a:ext uri="{FF2B5EF4-FFF2-40B4-BE49-F238E27FC236}">
              <a16:creationId xmlns:a16="http://schemas.microsoft.com/office/drawing/2014/main" id="{CE9DFADF-C69D-493B-9B77-FE8FB310BE69}"/>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6548100" y="88398350"/>
          <a:ext cx="299110" cy="1015409"/>
        </a:xfrm>
        <a:prstGeom prst="rect">
          <a:avLst/>
        </a:prstGeom>
      </xdr:spPr>
    </xdr:pic>
    <xdr:clientData/>
  </xdr:twoCellAnchor>
  <xdr:twoCellAnchor editAs="oneCell">
    <xdr:from>
      <xdr:col>14</xdr:col>
      <xdr:colOff>0</xdr:colOff>
      <xdr:row>176</xdr:row>
      <xdr:rowOff>0</xdr:rowOff>
    </xdr:from>
    <xdr:to>
      <xdr:col>14</xdr:col>
      <xdr:colOff>299110</xdr:colOff>
      <xdr:row>181</xdr:row>
      <xdr:rowOff>94659</xdr:rowOff>
    </xdr:to>
    <xdr:pic>
      <xdr:nvPicPr>
        <xdr:cNvPr id="1093" name="Picture 1092">
          <a:extLst>
            <a:ext uri="{FF2B5EF4-FFF2-40B4-BE49-F238E27FC236}">
              <a16:creationId xmlns:a16="http://schemas.microsoft.com/office/drawing/2014/main" id="{46817461-1EA0-4965-9A7D-3EE08EFA1189}"/>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4535150" y="88398350"/>
          <a:ext cx="299110" cy="1015409"/>
        </a:xfrm>
        <a:prstGeom prst="rect">
          <a:avLst/>
        </a:prstGeom>
      </xdr:spPr>
    </xdr:pic>
    <xdr:clientData/>
  </xdr:twoCellAnchor>
  <xdr:twoCellAnchor editAs="oneCell">
    <xdr:from>
      <xdr:col>8</xdr:col>
      <xdr:colOff>0</xdr:colOff>
      <xdr:row>176</xdr:row>
      <xdr:rowOff>0</xdr:rowOff>
    </xdr:from>
    <xdr:to>
      <xdr:col>8</xdr:col>
      <xdr:colOff>299110</xdr:colOff>
      <xdr:row>181</xdr:row>
      <xdr:rowOff>94659</xdr:rowOff>
    </xdr:to>
    <xdr:pic>
      <xdr:nvPicPr>
        <xdr:cNvPr id="1094" name="Picture 1093">
          <a:extLst>
            <a:ext uri="{FF2B5EF4-FFF2-40B4-BE49-F238E27FC236}">
              <a16:creationId xmlns:a16="http://schemas.microsoft.com/office/drawing/2014/main" id="{CFCED117-0889-456E-8780-5A4F1B27694E}"/>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178800" y="88398350"/>
          <a:ext cx="299110" cy="1015409"/>
        </a:xfrm>
        <a:prstGeom prst="rect">
          <a:avLst/>
        </a:prstGeom>
      </xdr:spPr>
    </xdr:pic>
    <xdr:clientData/>
  </xdr:twoCellAnchor>
  <xdr:twoCellAnchor editAs="oneCell">
    <xdr:from>
      <xdr:col>28</xdr:col>
      <xdr:colOff>0</xdr:colOff>
      <xdr:row>202</xdr:row>
      <xdr:rowOff>0</xdr:rowOff>
    </xdr:from>
    <xdr:to>
      <xdr:col>28</xdr:col>
      <xdr:colOff>299110</xdr:colOff>
      <xdr:row>207</xdr:row>
      <xdr:rowOff>94660</xdr:rowOff>
    </xdr:to>
    <xdr:pic>
      <xdr:nvPicPr>
        <xdr:cNvPr id="1095" name="Picture 1094">
          <a:extLst>
            <a:ext uri="{FF2B5EF4-FFF2-40B4-BE49-F238E27FC236}">
              <a16:creationId xmlns:a16="http://schemas.microsoft.com/office/drawing/2014/main" id="{F5B6A6FC-E6FE-4556-A4F4-615B79AFB77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30873700" y="100945950"/>
          <a:ext cx="299110" cy="1015410"/>
        </a:xfrm>
        <a:prstGeom prst="rect">
          <a:avLst/>
        </a:prstGeom>
      </xdr:spPr>
    </xdr:pic>
    <xdr:clientData/>
  </xdr:twoCellAnchor>
  <xdr:twoCellAnchor editAs="oneCell">
    <xdr:from>
      <xdr:col>2</xdr:col>
      <xdr:colOff>0</xdr:colOff>
      <xdr:row>210</xdr:row>
      <xdr:rowOff>0</xdr:rowOff>
    </xdr:from>
    <xdr:to>
      <xdr:col>2</xdr:col>
      <xdr:colOff>299110</xdr:colOff>
      <xdr:row>215</xdr:row>
      <xdr:rowOff>87251</xdr:rowOff>
    </xdr:to>
    <xdr:pic>
      <xdr:nvPicPr>
        <xdr:cNvPr id="1096" name="Picture 1095">
          <a:extLst>
            <a:ext uri="{FF2B5EF4-FFF2-40B4-BE49-F238E27FC236}">
              <a16:creationId xmlns:a16="http://schemas.microsoft.com/office/drawing/2014/main" id="{23F67A19-72FD-4020-8C52-02D315B7374E}"/>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012950" y="104749600"/>
          <a:ext cx="299110" cy="1008001"/>
        </a:xfrm>
        <a:prstGeom prst="rect">
          <a:avLst/>
        </a:prstGeom>
      </xdr:spPr>
    </xdr:pic>
    <xdr:clientData/>
  </xdr:twoCellAnchor>
  <xdr:twoCellAnchor editAs="oneCell">
    <xdr:from>
      <xdr:col>26</xdr:col>
      <xdr:colOff>0</xdr:colOff>
      <xdr:row>168</xdr:row>
      <xdr:rowOff>0</xdr:rowOff>
    </xdr:from>
    <xdr:to>
      <xdr:col>26</xdr:col>
      <xdr:colOff>299110</xdr:colOff>
      <xdr:row>173</xdr:row>
      <xdr:rowOff>94658</xdr:rowOff>
    </xdr:to>
    <xdr:pic>
      <xdr:nvPicPr>
        <xdr:cNvPr id="1097" name="Picture 1096">
          <a:extLst>
            <a:ext uri="{FF2B5EF4-FFF2-40B4-BE49-F238E27FC236}">
              <a16:creationId xmlns:a16="http://schemas.microsoft.com/office/drawing/2014/main" id="{2EBC2827-513B-4F47-9354-64AED7BE1EC3}"/>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8860750" y="83985100"/>
          <a:ext cx="299110" cy="1015408"/>
        </a:xfrm>
        <a:prstGeom prst="rect">
          <a:avLst/>
        </a:prstGeom>
      </xdr:spPr>
    </xdr:pic>
    <xdr:clientData/>
  </xdr:twoCellAnchor>
  <xdr:twoCellAnchor editAs="oneCell">
    <xdr:from>
      <xdr:col>12</xdr:col>
      <xdr:colOff>0</xdr:colOff>
      <xdr:row>185</xdr:row>
      <xdr:rowOff>0</xdr:rowOff>
    </xdr:from>
    <xdr:to>
      <xdr:col>12</xdr:col>
      <xdr:colOff>299110</xdr:colOff>
      <xdr:row>190</xdr:row>
      <xdr:rowOff>94660</xdr:rowOff>
    </xdr:to>
    <xdr:pic>
      <xdr:nvPicPr>
        <xdr:cNvPr id="1098" name="Picture 1097">
          <a:extLst>
            <a:ext uri="{FF2B5EF4-FFF2-40B4-BE49-F238E27FC236}">
              <a16:creationId xmlns:a16="http://schemas.microsoft.com/office/drawing/2014/main" id="{52333C64-037A-4C3B-82B1-850E901C41A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2522200" y="92640150"/>
          <a:ext cx="299110" cy="1015410"/>
        </a:xfrm>
        <a:prstGeom prst="rect">
          <a:avLst/>
        </a:prstGeom>
      </xdr:spPr>
    </xdr:pic>
    <xdr:clientData/>
  </xdr:twoCellAnchor>
  <xdr:twoCellAnchor editAs="oneCell">
    <xdr:from>
      <xdr:col>6</xdr:col>
      <xdr:colOff>0</xdr:colOff>
      <xdr:row>150</xdr:row>
      <xdr:rowOff>0</xdr:rowOff>
    </xdr:from>
    <xdr:to>
      <xdr:col>6</xdr:col>
      <xdr:colOff>299110</xdr:colOff>
      <xdr:row>155</xdr:row>
      <xdr:rowOff>94660</xdr:rowOff>
    </xdr:to>
    <xdr:pic>
      <xdr:nvPicPr>
        <xdr:cNvPr id="1099" name="Picture 1098">
          <a:extLst>
            <a:ext uri="{FF2B5EF4-FFF2-40B4-BE49-F238E27FC236}">
              <a16:creationId xmlns:a16="http://schemas.microsoft.com/office/drawing/2014/main" id="{2F26293D-41D4-4FAC-8705-1AD71FA1BA7E}"/>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165850" y="75069700"/>
          <a:ext cx="299110" cy="1015410"/>
        </a:xfrm>
        <a:prstGeom prst="rect">
          <a:avLst/>
        </a:prstGeom>
      </xdr:spPr>
    </xdr:pic>
    <xdr:clientData/>
  </xdr:twoCellAnchor>
  <xdr:twoCellAnchor editAs="oneCell">
    <xdr:from>
      <xdr:col>10</xdr:col>
      <xdr:colOff>0</xdr:colOff>
      <xdr:row>210</xdr:row>
      <xdr:rowOff>0</xdr:rowOff>
    </xdr:from>
    <xdr:to>
      <xdr:col>10</xdr:col>
      <xdr:colOff>299110</xdr:colOff>
      <xdr:row>215</xdr:row>
      <xdr:rowOff>87251</xdr:rowOff>
    </xdr:to>
    <xdr:pic>
      <xdr:nvPicPr>
        <xdr:cNvPr id="1100" name="Picture 1099">
          <a:extLst>
            <a:ext uri="{FF2B5EF4-FFF2-40B4-BE49-F238E27FC236}">
              <a16:creationId xmlns:a16="http://schemas.microsoft.com/office/drawing/2014/main" id="{4624FCD0-A12C-4DB9-852E-38A597A5473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509250" y="104749600"/>
          <a:ext cx="299110" cy="1008001"/>
        </a:xfrm>
        <a:prstGeom prst="rect">
          <a:avLst/>
        </a:prstGeom>
      </xdr:spPr>
    </xdr:pic>
    <xdr:clientData/>
  </xdr:twoCellAnchor>
  <xdr:twoCellAnchor editAs="oneCell">
    <xdr:from>
      <xdr:col>10</xdr:col>
      <xdr:colOff>0</xdr:colOff>
      <xdr:row>150</xdr:row>
      <xdr:rowOff>0</xdr:rowOff>
    </xdr:from>
    <xdr:to>
      <xdr:col>10</xdr:col>
      <xdr:colOff>299110</xdr:colOff>
      <xdr:row>155</xdr:row>
      <xdr:rowOff>94660</xdr:rowOff>
    </xdr:to>
    <xdr:pic>
      <xdr:nvPicPr>
        <xdr:cNvPr id="1101" name="Picture 1100">
          <a:extLst>
            <a:ext uri="{FF2B5EF4-FFF2-40B4-BE49-F238E27FC236}">
              <a16:creationId xmlns:a16="http://schemas.microsoft.com/office/drawing/2014/main" id="{E4A4A04F-4204-474F-B765-90E054BD63C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509250" y="75069700"/>
          <a:ext cx="299110" cy="1015410"/>
        </a:xfrm>
        <a:prstGeom prst="rect">
          <a:avLst/>
        </a:prstGeom>
      </xdr:spPr>
    </xdr:pic>
    <xdr:clientData/>
  </xdr:twoCellAnchor>
  <xdr:twoCellAnchor editAs="oneCell">
    <xdr:from>
      <xdr:col>14</xdr:col>
      <xdr:colOff>0</xdr:colOff>
      <xdr:row>210</xdr:row>
      <xdr:rowOff>0</xdr:rowOff>
    </xdr:from>
    <xdr:to>
      <xdr:col>14</xdr:col>
      <xdr:colOff>299110</xdr:colOff>
      <xdr:row>215</xdr:row>
      <xdr:rowOff>87251</xdr:rowOff>
    </xdr:to>
    <xdr:pic>
      <xdr:nvPicPr>
        <xdr:cNvPr id="1102" name="Picture 1101">
          <a:extLst>
            <a:ext uri="{FF2B5EF4-FFF2-40B4-BE49-F238E27FC236}">
              <a16:creationId xmlns:a16="http://schemas.microsoft.com/office/drawing/2014/main" id="{2A5244A6-B370-4B22-81B5-D410BD1A838F}"/>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4535150" y="104749600"/>
          <a:ext cx="299110" cy="1008001"/>
        </a:xfrm>
        <a:prstGeom prst="rect">
          <a:avLst/>
        </a:prstGeom>
      </xdr:spPr>
    </xdr:pic>
    <xdr:clientData/>
  </xdr:twoCellAnchor>
  <xdr:twoCellAnchor editAs="oneCell">
    <xdr:from>
      <xdr:col>8</xdr:col>
      <xdr:colOff>0</xdr:colOff>
      <xdr:row>150</xdr:row>
      <xdr:rowOff>0</xdr:rowOff>
    </xdr:from>
    <xdr:to>
      <xdr:col>8</xdr:col>
      <xdr:colOff>299110</xdr:colOff>
      <xdr:row>155</xdr:row>
      <xdr:rowOff>94660</xdr:rowOff>
    </xdr:to>
    <xdr:pic>
      <xdr:nvPicPr>
        <xdr:cNvPr id="1103" name="Picture 1102">
          <a:extLst>
            <a:ext uri="{FF2B5EF4-FFF2-40B4-BE49-F238E27FC236}">
              <a16:creationId xmlns:a16="http://schemas.microsoft.com/office/drawing/2014/main" id="{0A868CFC-C509-4307-B11F-5D42520A1878}"/>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178800" y="75069700"/>
          <a:ext cx="299110" cy="1015410"/>
        </a:xfrm>
        <a:prstGeom prst="rect">
          <a:avLst/>
        </a:prstGeom>
      </xdr:spPr>
    </xdr:pic>
    <xdr:clientData/>
  </xdr:twoCellAnchor>
  <xdr:twoCellAnchor editAs="oneCell">
    <xdr:from>
      <xdr:col>12</xdr:col>
      <xdr:colOff>0</xdr:colOff>
      <xdr:row>150</xdr:row>
      <xdr:rowOff>0</xdr:rowOff>
    </xdr:from>
    <xdr:to>
      <xdr:col>12</xdr:col>
      <xdr:colOff>299110</xdr:colOff>
      <xdr:row>155</xdr:row>
      <xdr:rowOff>94660</xdr:rowOff>
    </xdr:to>
    <xdr:pic>
      <xdr:nvPicPr>
        <xdr:cNvPr id="1104" name="Picture 1103">
          <a:extLst>
            <a:ext uri="{FF2B5EF4-FFF2-40B4-BE49-F238E27FC236}">
              <a16:creationId xmlns:a16="http://schemas.microsoft.com/office/drawing/2014/main" id="{9E896275-F7CC-4326-A5C8-F21860E6799E}"/>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2522200" y="75069700"/>
          <a:ext cx="299110" cy="1015410"/>
        </a:xfrm>
        <a:prstGeom prst="rect">
          <a:avLst/>
        </a:prstGeom>
      </xdr:spPr>
    </xdr:pic>
    <xdr:clientData/>
  </xdr:twoCellAnchor>
  <xdr:twoCellAnchor editAs="oneCell">
    <xdr:from>
      <xdr:col>14</xdr:col>
      <xdr:colOff>0</xdr:colOff>
      <xdr:row>150</xdr:row>
      <xdr:rowOff>0</xdr:rowOff>
    </xdr:from>
    <xdr:to>
      <xdr:col>14</xdr:col>
      <xdr:colOff>299110</xdr:colOff>
      <xdr:row>155</xdr:row>
      <xdr:rowOff>94660</xdr:rowOff>
    </xdr:to>
    <xdr:pic>
      <xdr:nvPicPr>
        <xdr:cNvPr id="1105" name="Picture 1104">
          <a:extLst>
            <a:ext uri="{FF2B5EF4-FFF2-40B4-BE49-F238E27FC236}">
              <a16:creationId xmlns:a16="http://schemas.microsoft.com/office/drawing/2014/main" id="{2B2478C5-34B3-4BBE-89D8-8C99BFE9E629}"/>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4535150" y="75069700"/>
          <a:ext cx="299110" cy="1015410"/>
        </a:xfrm>
        <a:prstGeom prst="rect">
          <a:avLst/>
        </a:prstGeom>
      </xdr:spPr>
    </xdr:pic>
    <xdr:clientData/>
  </xdr:twoCellAnchor>
  <xdr:twoCellAnchor editAs="oneCell">
    <xdr:from>
      <xdr:col>22</xdr:col>
      <xdr:colOff>0</xdr:colOff>
      <xdr:row>158</xdr:row>
      <xdr:rowOff>527050</xdr:rowOff>
    </xdr:from>
    <xdr:to>
      <xdr:col>22</xdr:col>
      <xdr:colOff>299110</xdr:colOff>
      <xdr:row>164</xdr:row>
      <xdr:rowOff>107360</xdr:rowOff>
    </xdr:to>
    <xdr:pic>
      <xdr:nvPicPr>
        <xdr:cNvPr id="1106" name="Picture 1105">
          <a:extLst>
            <a:ext uri="{FF2B5EF4-FFF2-40B4-BE49-F238E27FC236}">
              <a16:creationId xmlns:a16="http://schemas.microsoft.com/office/drawing/2014/main" id="{32407E59-C621-473A-B929-600BC3DF2088}"/>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4155400" y="78663800"/>
          <a:ext cx="299110" cy="1028110"/>
        </a:xfrm>
        <a:prstGeom prst="rect">
          <a:avLst/>
        </a:prstGeom>
      </xdr:spPr>
    </xdr:pic>
    <xdr:clientData/>
  </xdr:twoCellAnchor>
  <xdr:twoCellAnchor editAs="oneCell">
    <xdr:from>
      <xdr:col>16</xdr:col>
      <xdr:colOff>0</xdr:colOff>
      <xdr:row>218</xdr:row>
      <xdr:rowOff>95250</xdr:rowOff>
    </xdr:from>
    <xdr:to>
      <xdr:col>16</xdr:col>
      <xdr:colOff>299110</xdr:colOff>
      <xdr:row>223</xdr:row>
      <xdr:rowOff>126409</xdr:rowOff>
    </xdr:to>
    <xdr:pic>
      <xdr:nvPicPr>
        <xdr:cNvPr id="1107" name="Picture 1106">
          <a:extLst>
            <a:ext uri="{FF2B5EF4-FFF2-40B4-BE49-F238E27FC236}">
              <a16:creationId xmlns:a16="http://schemas.microsoft.com/office/drawing/2014/main" id="{BA4F5730-D781-484B-99D2-CC0382F318F1}"/>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6548100" y="109023150"/>
          <a:ext cx="299110" cy="951909"/>
        </a:xfrm>
        <a:prstGeom prst="rect">
          <a:avLst/>
        </a:prstGeom>
      </xdr:spPr>
    </xdr:pic>
    <xdr:clientData/>
  </xdr:twoCellAnchor>
  <xdr:twoCellAnchor editAs="oneCell">
    <xdr:from>
      <xdr:col>14</xdr:col>
      <xdr:colOff>9525</xdr:colOff>
      <xdr:row>225</xdr:row>
      <xdr:rowOff>406400</xdr:rowOff>
    </xdr:from>
    <xdr:to>
      <xdr:col>14</xdr:col>
      <xdr:colOff>308635</xdr:colOff>
      <xdr:row>231</xdr:row>
      <xdr:rowOff>5759</xdr:rowOff>
    </xdr:to>
    <xdr:pic>
      <xdr:nvPicPr>
        <xdr:cNvPr id="1108" name="Picture 1107">
          <a:extLst>
            <a:ext uri="{FF2B5EF4-FFF2-40B4-BE49-F238E27FC236}">
              <a16:creationId xmlns:a16="http://schemas.microsoft.com/office/drawing/2014/main" id="{55513818-F16B-431E-B21F-995441FDAE1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4544675" y="111982250"/>
          <a:ext cx="299110" cy="926509"/>
        </a:xfrm>
        <a:prstGeom prst="rect">
          <a:avLst/>
        </a:prstGeom>
      </xdr:spPr>
    </xdr:pic>
    <xdr:clientData/>
  </xdr:twoCellAnchor>
  <xdr:twoCellAnchor editAs="oneCell">
    <xdr:from>
      <xdr:col>8</xdr:col>
      <xdr:colOff>0</xdr:colOff>
      <xdr:row>225</xdr:row>
      <xdr:rowOff>428625</xdr:rowOff>
    </xdr:from>
    <xdr:to>
      <xdr:col>8</xdr:col>
      <xdr:colOff>299110</xdr:colOff>
      <xdr:row>230</xdr:row>
      <xdr:rowOff>161334</xdr:rowOff>
    </xdr:to>
    <xdr:pic>
      <xdr:nvPicPr>
        <xdr:cNvPr id="1109" name="Picture 1108">
          <a:extLst>
            <a:ext uri="{FF2B5EF4-FFF2-40B4-BE49-F238E27FC236}">
              <a16:creationId xmlns:a16="http://schemas.microsoft.com/office/drawing/2014/main" id="{03AFDA26-9805-4C6D-AB9A-A4694FFD66B8}"/>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178800" y="112004475"/>
          <a:ext cx="299110" cy="901109"/>
        </a:xfrm>
        <a:prstGeom prst="rect">
          <a:avLst/>
        </a:prstGeom>
      </xdr:spPr>
    </xdr:pic>
    <xdr:clientData/>
  </xdr:twoCellAnchor>
  <xdr:twoCellAnchor editAs="oneCell">
    <xdr:from>
      <xdr:col>10</xdr:col>
      <xdr:colOff>57150</xdr:colOff>
      <xdr:row>225</xdr:row>
      <xdr:rowOff>454025</xdr:rowOff>
    </xdr:from>
    <xdr:to>
      <xdr:col>10</xdr:col>
      <xdr:colOff>356260</xdr:colOff>
      <xdr:row>230</xdr:row>
      <xdr:rowOff>135934</xdr:rowOff>
    </xdr:to>
    <xdr:pic>
      <xdr:nvPicPr>
        <xdr:cNvPr id="1110" name="Picture 1109">
          <a:extLst>
            <a:ext uri="{FF2B5EF4-FFF2-40B4-BE49-F238E27FC236}">
              <a16:creationId xmlns:a16="http://schemas.microsoft.com/office/drawing/2014/main" id="{26E44AD7-743F-4EFE-B1F5-1789D942980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566400" y="112029875"/>
          <a:ext cx="299110" cy="875709"/>
        </a:xfrm>
        <a:prstGeom prst="rect">
          <a:avLst/>
        </a:prstGeom>
      </xdr:spPr>
    </xdr:pic>
    <xdr:clientData/>
  </xdr:twoCellAnchor>
  <xdr:twoCellAnchor editAs="oneCell">
    <xdr:from>
      <xdr:col>20</xdr:col>
      <xdr:colOff>0</xdr:colOff>
      <xdr:row>140</xdr:row>
      <xdr:rowOff>492125</xdr:rowOff>
    </xdr:from>
    <xdr:to>
      <xdr:col>20</xdr:col>
      <xdr:colOff>276885</xdr:colOff>
      <xdr:row>145</xdr:row>
      <xdr:rowOff>37509</xdr:rowOff>
    </xdr:to>
    <xdr:pic>
      <xdr:nvPicPr>
        <xdr:cNvPr id="1111" name="Picture 1110">
          <a:extLst>
            <a:ext uri="{FF2B5EF4-FFF2-40B4-BE49-F238E27FC236}">
              <a16:creationId xmlns:a16="http://schemas.microsoft.com/office/drawing/2014/main" id="{1CE95723-EADD-436E-87B5-BB14F608E50C}"/>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1189950" y="70697725"/>
          <a:ext cx="276885" cy="777284"/>
        </a:xfrm>
        <a:prstGeom prst="rect">
          <a:avLst/>
        </a:prstGeom>
      </xdr:spPr>
    </xdr:pic>
    <xdr:clientData/>
  </xdr:twoCellAnchor>
  <xdr:twoCellAnchor editAs="oneCell">
    <xdr:from>
      <xdr:col>16</xdr:col>
      <xdr:colOff>15875</xdr:colOff>
      <xdr:row>184</xdr:row>
      <xdr:rowOff>460375</xdr:rowOff>
    </xdr:from>
    <xdr:to>
      <xdr:col>16</xdr:col>
      <xdr:colOff>299110</xdr:colOff>
      <xdr:row>190</xdr:row>
      <xdr:rowOff>167684</xdr:rowOff>
    </xdr:to>
    <xdr:pic>
      <xdr:nvPicPr>
        <xdr:cNvPr id="1112" name="Picture 1111">
          <a:extLst>
            <a:ext uri="{FF2B5EF4-FFF2-40B4-BE49-F238E27FC236}">
              <a16:creationId xmlns:a16="http://schemas.microsoft.com/office/drawing/2014/main" id="{862EFEC8-E93E-48B1-B3C2-34716538990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6563975" y="91830525"/>
          <a:ext cx="283235" cy="1091609"/>
        </a:xfrm>
        <a:prstGeom prst="rect">
          <a:avLst/>
        </a:prstGeom>
      </xdr:spPr>
    </xdr:pic>
    <xdr:clientData/>
  </xdr:twoCellAnchor>
  <xdr:twoCellAnchor editAs="oneCell">
    <xdr:from>
      <xdr:col>4</xdr:col>
      <xdr:colOff>0</xdr:colOff>
      <xdr:row>243</xdr:row>
      <xdr:rowOff>381000</xdr:rowOff>
    </xdr:from>
    <xdr:to>
      <xdr:col>4</xdr:col>
      <xdr:colOff>299110</xdr:colOff>
      <xdr:row>249</xdr:row>
      <xdr:rowOff>31159</xdr:rowOff>
    </xdr:to>
    <xdr:pic>
      <xdr:nvPicPr>
        <xdr:cNvPr id="1113" name="Picture 1112">
          <a:extLst>
            <a:ext uri="{FF2B5EF4-FFF2-40B4-BE49-F238E27FC236}">
              <a16:creationId xmlns:a16="http://schemas.microsoft.com/office/drawing/2014/main" id="{69C0C331-A4D8-428A-AB30-80123CD1C316}"/>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25900" y="120230900"/>
          <a:ext cx="299110" cy="951909"/>
        </a:xfrm>
        <a:prstGeom prst="rect">
          <a:avLst/>
        </a:prstGeom>
      </xdr:spPr>
    </xdr:pic>
    <xdr:clientData/>
  </xdr:twoCellAnchor>
  <xdr:twoCellAnchor editAs="oneCell">
    <xdr:from>
      <xdr:col>6</xdr:col>
      <xdr:colOff>25400</xdr:colOff>
      <xdr:row>243</xdr:row>
      <xdr:rowOff>501650</xdr:rowOff>
    </xdr:from>
    <xdr:to>
      <xdr:col>6</xdr:col>
      <xdr:colOff>314985</xdr:colOff>
      <xdr:row>248</xdr:row>
      <xdr:rowOff>94659</xdr:rowOff>
    </xdr:to>
    <xdr:pic>
      <xdr:nvPicPr>
        <xdr:cNvPr id="1114" name="Picture 1113">
          <a:extLst>
            <a:ext uri="{FF2B5EF4-FFF2-40B4-BE49-F238E27FC236}">
              <a16:creationId xmlns:a16="http://schemas.microsoft.com/office/drawing/2014/main" id="{1F768308-F15B-4880-B323-0822B86C61F7}"/>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191250" y="120351550"/>
          <a:ext cx="289585" cy="831259"/>
        </a:xfrm>
        <a:prstGeom prst="rect">
          <a:avLst/>
        </a:prstGeom>
      </xdr:spPr>
    </xdr:pic>
    <xdr:clientData/>
  </xdr:twoCellAnchor>
  <xdr:twoCellAnchor editAs="oneCell">
    <xdr:from>
      <xdr:col>20</xdr:col>
      <xdr:colOff>0</xdr:colOff>
      <xdr:row>201</xdr:row>
      <xdr:rowOff>396875</xdr:rowOff>
    </xdr:from>
    <xdr:to>
      <xdr:col>20</xdr:col>
      <xdr:colOff>299110</xdr:colOff>
      <xdr:row>208</xdr:row>
      <xdr:rowOff>56559</xdr:rowOff>
    </xdr:to>
    <xdr:pic>
      <xdr:nvPicPr>
        <xdr:cNvPr id="1115" name="Picture 1114">
          <a:extLst>
            <a:ext uri="{FF2B5EF4-FFF2-40B4-BE49-F238E27FC236}">
              <a16:creationId xmlns:a16="http://schemas.microsoft.com/office/drawing/2014/main" id="{8DBB0D39-A6FB-481B-A388-0B8B981B0F7F}"/>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1189950" y="100072825"/>
          <a:ext cx="299110" cy="1164634"/>
        </a:xfrm>
        <a:prstGeom prst="rect">
          <a:avLst/>
        </a:prstGeom>
      </xdr:spPr>
    </xdr:pic>
    <xdr:clientData/>
  </xdr:twoCellAnchor>
  <xdr:twoCellAnchor editAs="oneCell">
    <xdr:from>
      <xdr:col>18</xdr:col>
      <xdr:colOff>31750</xdr:colOff>
      <xdr:row>122</xdr:row>
      <xdr:rowOff>492125</xdr:rowOff>
    </xdr:from>
    <xdr:to>
      <xdr:col>18</xdr:col>
      <xdr:colOff>324510</xdr:colOff>
      <xdr:row>128</xdr:row>
      <xdr:rowOff>135934</xdr:rowOff>
    </xdr:to>
    <xdr:pic>
      <xdr:nvPicPr>
        <xdr:cNvPr id="1116" name="Picture 1115">
          <a:extLst>
            <a:ext uri="{FF2B5EF4-FFF2-40B4-BE49-F238E27FC236}">
              <a16:creationId xmlns:a16="http://schemas.microsoft.com/office/drawing/2014/main" id="{902C6547-2D17-41F5-995C-3028A4D3530C}"/>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8992850" y="61617225"/>
          <a:ext cx="292760" cy="1059859"/>
        </a:xfrm>
        <a:prstGeom prst="rect">
          <a:avLst/>
        </a:prstGeom>
      </xdr:spPr>
    </xdr:pic>
    <xdr:clientData/>
  </xdr:twoCellAnchor>
  <xdr:twoCellAnchor editAs="oneCell">
    <xdr:from>
      <xdr:col>26</xdr:col>
      <xdr:colOff>0</xdr:colOff>
      <xdr:row>209</xdr:row>
      <xdr:rowOff>523875</xdr:rowOff>
    </xdr:from>
    <xdr:to>
      <xdr:col>26</xdr:col>
      <xdr:colOff>299110</xdr:colOff>
      <xdr:row>214</xdr:row>
      <xdr:rowOff>18459</xdr:rowOff>
    </xdr:to>
    <xdr:pic>
      <xdr:nvPicPr>
        <xdr:cNvPr id="1117" name="Picture 1116">
          <a:extLst>
            <a:ext uri="{FF2B5EF4-FFF2-40B4-BE49-F238E27FC236}">
              <a16:creationId xmlns:a16="http://schemas.microsoft.com/office/drawing/2014/main" id="{866EE0FA-4314-49CE-9846-D871C28044C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8860750" y="104003475"/>
          <a:ext cx="299110" cy="758234"/>
        </a:xfrm>
        <a:prstGeom prst="rect">
          <a:avLst/>
        </a:prstGeom>
      </xdr:spPr>
    </xdr:pic>
    <xdr:clientData/>
  </xdr:twoCellAnchor>
  <xdr:twoCellAnchor editAs="oneCell">
    <xdr:from>
      <xdr:col>16</xdr:col>
      <xdr:colOff>31750</xdr:colOff>
      <xdr:row>122</xdr:row>
      <xdr:rowOff>396875</xdr:rowOff>
    </xdr:from>
    <xdr:to>
      <xdr:col>16</xdr:col>
      <xdr:colOff>330860</xdr:colOff>
      <xdr:row>129</xdr:row>
      <xdr:rowOff>43859</xdr:rowOff>
    </xdr:to>
    <xdr:pic>
      <xdr:nvPicPr>
        <xdr:cNvPr id="1118" name="Picture 1117">
          <a:extLst>
            <a:ext uri="{FF2B5EF4-FFF2-40B4-BE49-F238E27FC236}">
              <a16:creationId xmlns:a16="http://schemas.microsoft.com/office/drawing/2014/main" id="{A20ECFE3-2462-4936-886B-1EE56BB02547}"/>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6579850" y="61521975"/>
          <a:ext cx="299110" cy="1151934"/>
        </a:xfrm>
        <a:prstGeom prst="rect">
          <a:avLst/>
        </a:prstGeom>
      </xdr:spPr>
    </xdr:pic>
    <xdr:clientData/>
  </xdr:twoCellAnchor>
  <xdr:twoCellAnchor editAs="oneCell">
    <xdr:from>
      <xdr:col>16</xdr:col>
      <xdr:colOff>0</xdr:colOff>
      <xdr:row>193</xdr:row>
      <xdr:rowOff>355600</xdr:rowOff>
    </xdr:from>
    <xdr:to>
      <xdr:col>16</xdr:col>
      <xdr:colOff>299110</xdr:colOff>
      <xdr:row>200</xdr:row>
      <xdr:rowOff>88309</xdr:rowOff>
    </xdr:to>
    <xdr:pic>
      <xdr:nvPicPr>
        <xdr:cNvPr id="1119" name="Picture 1118">
          <a:extLst>
            <a:ext uri="{FF2B5EF4-FFF2-40B4-BE49-F238E27FC236}">
              <a16:creationId xmlns:a16="http://schemas.microsoft.com/office/drawing/2014/main" id="{1C00B6FD-3F50-4E94-AA41-16094AEA7178}"/>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6548100" y="96259650"/>
          <a:ext cx="299110" cy="1193209"/>
        </a:xfrm>
        <a:prstGeom prst="rect">
          <a:avLst/>
        </a:prstGeom>
      </xdr:spPr>
    </xdr:pic>
    <xdr:clientData/>
  </xdr:twoCellAnchor>
  <xdr:twoCellAnchor editAs="oneCell">
    <xdr:from>
      <xdr:col>18</xdr:col>
      <xdr:colOff>12700</xdr:colOff>
      <xdr:row>193</xdr:row>
      <xdr:rowOff>431800</xdr:rowOff>
    </xdr:from>
    <xdr:to>
      <xdr:col>18</xdr:col>
      <xdr:colOff>311810</xdr:colOff>
      <xdr:row>200</xdr:row>
      <xdr:rowOff>12109</xdr:rowOff>
    </xdr:to>
    <xdr:pic>
      <xdr:nvPicPr>
        <xdr:cNvPr id="1120" name="Picture 1119">
          <a:extLst>
            <a:ext uri="{FF2B5EF4-FFF2-40B4-BE49-F238E27FC236}">
              <a16:creationId xmlns:a16="http://schemas.microsoft.com/office/drawing/2014/main" id="{625263D7-09B4-4BF5-86AA-5C8BDC1BFCB1}"/>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8973800" y="96335850"/>
          <a:ext cx="299110" cy="1117009"/>
        </a:xfrm>
        <a:prstGeom prst="rect">
          <a:avLst/>
        </a:prstGeom>
      </xdr:spPr>
    </xdr:pic>
    <xdr:clientData/>
  </xdr:twoCellAnchor>
  <xdr:twoCellAnchor editAs="oneCell">
    <xdr:from>
      <xdr:col>4</xdr:col>
      <xdr:colOff>0</xdr:colOff>
      <xdr:row>201</xdr:row>
      <xdr:rowOff>301625</xdr:rowOff>
    </xdr:from>
    <xdr:to>
      <xdr:col>4</xdr:col>
      <xdr:colOff>299110</xdr:colOff>
      <xdr:row>208</xdr:row>
      <xdr:rowOff>151809</xdr:rowOff>
    </xdr:to>
    <xdr:pic>
      <xdr:nvPicPr>
        <xdr:cNvPr id="1121" name="Picture 1120">
          <a:extLst>
            <a:ext uri="{FF2B5EF4-FFF2-40B4-BE49-F238E27FC236}">
              <a16:creationId xmlns:a16="http://schemas.microsoft.com/office/drawing/2014/main" id="{B8A1BDB9-81A7-4765-8737-662DBA22513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25900" y="99977575"/>
          <a:ext cx="299110" cy="1259884"/>
        </a:xfrm>
        <a:prstGeom prst="rect">
          <a:avLst/>
        </a:prstGeom>
      </xdr:spPr>
    </xdr:pic>
    <xdr:clientData/>
  </xdr:twoCellAnchor>
  <xdr:twoCellAnchor editAs="oneCell">
    <xdr:from>
      <xdr:col>6</xdr:col>
      <xdr:colOff>0</xdr:colOff>
      <xdr:row>202</xdr:row>
      <xdr:rowOff>15875</xdr:rowOff>
    </xdr:from>
    <xdr:to>
      <xdr:col>6</xdr:col>
      <xdr:colOff>299110</xdr:colOff>
      <xdr:row>207</xdr:row>
      <xdr:rowOff>110534</xdr:rowOff>
    </xdr:to>
    <xdr:pic>
      <xdr:nvPicPr>
        <xdr:cNvPr id="1122" name="Picture 1121">
          <a:extLst>
            <a:ext uri="{FF2B5EF4-FFF2-40B4-BE49-F238E27FC236}">
              <a16:creationId xmlns:a16="http://schemas.microsoft.com/office/drawing/2014/main" id="{D5C971E7-452B-4CCF-9AC6-21907844EAFD}"/>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165850" y="100961825"/>
          <a:ext cx="299110" cy="1015409"/>
        </a:xfrm>
        <a:prstGeom prst="rect">
          <a:avLst/>
        </a:prstGeom>
      </xdr:spPr>
    </xdr:pic>
    <xdr:clientData/>
  </xdr:twoCellAnchor>
  <xdr:twoCellAnchor editAs="oneCell">
    <xdr:from>
      <xdr:col>12</xdr:col>
      <xdr:colOff>0</xdr:colOff>
      <xdr:row>225</xdr:row>
      <xdr:rowOff>428625</xdr:rowOff>
    </xdr:from>
    <xdr:to>
      <xdr:col>12</xdr:col>
      <xdr:colOff>299110</xdr:colOff>
      <xdr:row>232</xdr:row>
      <xdr:rowOff>109476</xdr:rowOff>
    </xdr:to>
    <xdr:pic>
      <xdr:nvPicPr>
        <xdr:cNvPr id="1123" name="Picture 1122">
          <a:extLst>
            <a:ext uri="{FF2B5EF4-FFF2-40B4-BE49-F238E27FC236}">
              <a16:creationId xmlns:a16="http://schemas.microsoft.com/office/drawing/2014/main" id="{CD074193-5CDE-4A7B-8DDC-F62885F96902}"/>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2522200" y="112004475"/>
          <a:ext cx="299110" cy="1217551"/>
        </a:xfrm>
        <a:prstGeom prst="rect">
          <a:avLst/>
        </a:prstGeom>
      </xdr:spPr>
    </xdr:pic>
    <xdr:clientData/>
  </xdr:twoCellAnchor>
  <xdr:twoCellAnchor editAs="oneCell">
    <xdr:from>
      <xdr:col>12</xdr:col>
      <xdr:colOff>38100</xdr:colOff>
      <xdr:row>217</xdr:row>
      <xdr:rowOff>495300</xdr:rowOff>
    </xdr:from>
    <xdr:to>
      <xdr:col>12</xdr:col>
      <xdr:colOff>337210</xdr:colOff>
      <xdr:row>222</xdr:row>
      <xdr:rowOff>97834</xdr:rowOff>
    </xdr:to>
    <xdr:pic>
      <xdr:nvPicPr>
        <xdr:cNvPr id="1124" name="Picture 1123">
          <a:extLst>
            <a:ext uri="{FF2B5EF4-FFF2-40B4-BE49-F238E27FC236}">
              <a16:creationId xmlns:a16="http://schemas.microsoft.com/office/drawing/2014/main" id="{76371E81-0213-4600-97C7-A5DCCB93125D}"/>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2560300" y="108153200"/>
          <a:ext cx="299110" cy="834434"/>
        </a:xfrm>
        <a:prstGeom prst="rect">
          <a:avLst/>
        </a:prstGeom>
      </xdr:spPr>
    </xdr:pic>
    <xdr:clientData/>
  </xdr:twoCellAnchor>
  <xdr:twoCellAnchor editAs="oneCell">
    <xdr:from>
      <xdr:col>18</xdr:col>
      <xdr:colOff>0</xdr:colOff>
      <xdr:row>185</xdr:row>
      <xdr:rowOff>111125</xdr:rowOff>
    </xdr:from>
    <xdr:to>
      <xdr:col>18</xdr:col>
      <xdr:colOff>299110</xdr:colOff>
      <xdr:row>192</xdr:row>
      <xdr:rowOff>81959</xdr:rowOff>
    </xdr:to>
    <xdr:pic>
      <xdr:nvPicPr>
        <xdr:cNvPr id="1125" name="Picture 1124">
          <a:extLst>
            <a:ext uri="{FF2B5EF4-FFF2-40B4-BE49-F238E27FC236}">
              <a16:creationId xmlns:a16="http://schemas.microsoft.com/office/drawing/2014/main" id="{49119760-7A7A-45C0-9E9E-6F25154EB4F3}"/>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8961100" y="92751275"/>
          <a:ext cx="299110" cy="1259884"/>
        </a:xfrm>
        <a:prstGeom prst="rect">
          <a:avLst/>
        </a:prstGeom>
      </xdr:spPr>
    </xdr:pic>
    <xdr:clientData/>
  </xdr:twoCellAnchor>
  <xdr:twoCellAnchor editAs="oneCell">
    <xdr:from>
      <xdr:col>22</xdr:col>
      <xdr:colOff>0</xdr:colOff>
      <xdr:row>141</xdr:row>
      <xdr:rowOff>63500</xdr:rowOff>
    </xdr:from>
    <xdr:to>
      <xdr:col>22</xdr:col>
      <xdr:colOff>292760</xdr:colOff>
      <xdr:row>146</xdr:row>
      <xdr:rowOff>75609</xdr:rowOff>
    </xdr:to>
    <xdr:pic>
      <xdr:nvPicPr>
        <xdr:cNvPr id="1126" name="Picture 1125">
          <a:extLst>
            <a:ext uri="{FF2B5EF4-FFF2-40B4-BE49-F238E27FC236}">
              <a16:creationId xmlns:a16="http://schemas.microsoft.com/office/drawing/2014/main" id="{A10C0030-EF5D-4662-9056-C3A58AA0E1C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4155400" y="71539100"/>
          <a:ext cx="292760" cy="932859"/>
        </a:xfrm>
        <a:prstGeom prst="rect">
          <a:avLst/>
        </a:prstGeom>
      </xdr:spPr>
    </xdr:pic>
    <xdr:clientData/>
  </xdr:twoCellAnchor>
  <xdr:twoCellAnchor>
    <xdr:from>
      <xdr:col>17</xdr:col>
      <xdr:colOff>0</xdr:colOff>
      <xdr:row>265</xdr:row>
      <xdr:rowOff>57150</xdr:rowOff>
    </xdr:from>
    <xdr:to>
      <xdr:col>18</xdr:col>
      <xdr:colOff>0</xdr:colOff>
      <xdr:row>266</xdr:row>
      <xdr:rowOff>190500</xdr:rowOff>
    </xdr:to>
    <xdr:sp macro="" textlink="">
      <xdr:nvSpPr>
        <xdr:cNvPr id="1127" name="AutoShape 46">
          <a:extLst>
            <a:ext uri="{FF2B5EF4-FFF2-40B4-BE49-F238E27FC236}">
              <a16:creationId xmlns:a16="http://schemas.microsoft.com/office/drawing/2014/main" id="{D3272AA0-79BE-4546-8C5E-FC465FD0E623}"/>
            </a:ext>
          </a:extLst>
        </xdr:cNvPr>
        <xdr:cNvSpPr>
          <a:spLocks noChangeArrowheads="1"/>
        </xdr:cNvSpPr>
      </xdr:nvSpPr>
      <xdr:spPr bwMode="auto">
        <a:xfrm>
          <a:off x="17729200" y="131133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265</xdr:row>
      <xdr:rowOff>57150</xdr:rowOff>
    </xdr:from>
    <xdr:to>
      <xdr:col>18</xdr:col>
      <xdr:colOff>0</xdr:colOff>
      <xdr:row>266</xdr:row>
      <xdr:rowOff>190500</xdr:rowOff>
    </xdr:to>
    <xdr:sp macro="" textlink="">
      <xdr:nvSpPr>
        <xdr:cNvPr id="1128" name="AutoShape 46">
          <a:extLst>
            <a:ext uri="{FF2B5EF4-FFF2-40B4-BE49-F238E27FC236}">
              <a16:creationId xmlns:a16="http://schemas.microsoft.com/office/drawing/2014/main" id="{1D45615D-9EF7-417D-804D-E433D39086A8}"/>
            </a:ext>
          </a:extLst>
        </xdr:cNvPr>
        <xdr:cNvSpPr>
          <a:spLocks noChangeArrowheads="1"/>
        </xdr:cNvSpPr>
      </xdr:nvSpPr>
      <xdr:spPr bwMode="auto">
        <a:xfrm>
          <a:off x="17729200" y="131133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297</xdr:row>
      <xdr:rowOff>57150</xdr:rowOff>
    </xdr:from>
    <xdr:to>
      <xdr:col>26</xdr:col>
      <xdr:colOff>0</xdr:colOff>
      <xdr:row>298</xdr:row>
      <xdr:rowOff>190500</xdr:rowOff>
    </xdr:to>
    <xdr:sp macro="" textlink="">
      <xdr:nvSpPr>
        <xdr:cNvPr id="1129" name="AutoShape 46">
          <a:extLst>
            <a:ext uri="{FF2B5EF4-FFF2-40B4-BE49-F238E27FC236}">
              <a16:creationId xmlns:a16="http://schemas.microsoft.com/office/drawing/2014/main" id="{704A3172-B0A5-4C80-886C-ED74AE80454A}"/>
            </a:ext>
          </a:extLst>
        </xdr:cNvPr>
        <xdr:cNvSpPr>
          <a:spLocks noChangeArrowheads="1"/>
        </xdr:cNvSpPr>
      </xdr:nvSpPr>
      <xdr:spPr bwMode="auto">
        <a:xfrm>
          <a:off x="27628850" y="1459357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297</xdr:row>
      <xdr:rowOff>57150</xdr:rowOff>
    </xdr:from>
    <xdr:to>
      <xdr:col>26</xdr:col>
      <xdr:colOff>0</xdr:colOff>
      <xdr:row>298</xdr:row>
      <xdr:rowOff>190500</xdr:rowOff>
    </xdr:to>
    <xdr:sp macro="" textlink="">
      <xdr:nvSpPr>
        <xdr:cNvPr id="1130" name="AutoShape 46">
          <a:extLst>
            <a:ext uri="{FF2B5EF4-FFF2-40B4-BE49-F238E27FC236}">
              <a16:creationId xmlns:a16="http://schemas.microsoft.com/office/drawing/2014/main" id="{CD38E77E-1D21-47C7-A72F-23D3F986DE2F}"/>
            </a:ext>
          </a:extLst>
        </xdr:cNvPr>
        <xdr:cNvSpPr>
          <a:spLocks noChangeArrowheads="1"/>
        </xdr:cNvSpPr>
      </xdr:nvSpPr>
      <xdr:spPr bwMode="auto">
        <a:xfrm>
          <a:off x="2762885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297</xdr:row>
      <xdr:rowOff>57150</xdr:rowOff>
    </xdr:from>
    <xdr:to>
      <xdr:col>26</xdr:col>
      <xdr:colOff>0</xdr:colOff>
      <xdr:row>298</xdr:row>
      <xdr:rowOff>190500</xdr:rowOff>
    </xdr:to>
    <xdr:sp macro="" textlink="">
      <xdr:nvSpPr>
        <xdr:cNvPr id="1131" name="AutoShape 46">
          <a:extLst>
            <a:ext uri="{FF2B5EF4-FFF2-40B4-BE49-F238E27FC236}">
              <a16:creationId xmlns:a16="http://schemas.microsoft.com/office/drawing/2014/main" id="{D133AC32-84B4-4E4C-9CBB-33790C202242}"/>
            </a:ext>
          </a:extLst>
        </xdr:cNvPr>
        <xdr:cNvSpPr>
          <a:spLocks noChangeArrowheads="1"/>
        </xdr:cNvSpPr>
      </xdr:nvSpPr>
      <xdr:spPr bwMode="auto">
        <a:xfrm>
          <a:off x="27628850" y="1459357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22</xdr:col>
      <xdr:colOff>4954</xdr:colOff>
      <xdr:row>257</xdr:row>
      <xdr:rowOff>31562</xdr:rowOff>
    </xdr:from>
    <xdr:to>
      <xdr:col>23</xdr:col>
      <xdr:colOff>4954</xdr:colOff>
      <xdr:row>259</xdr:row>
      <xdr:rowOff>51867</xdr:rowOff>
    </xdr:to>
    <xdr:sp macro="" textlink="">
      <xdr:nvSpPr>
        <xdr:cNvPr id="1132" name="Freeform 1130">
          <a:extLst>
            <a:ext uri="{FF2B5EF4-FFF2-40B4-BE49-F238E27FC236}">
              <a16:creationId xmlns:a16="http://schemas.microsoft.com/office/drawing/2014/main" id="{96117169-C28F-4CB3-853D-94D0CD6C5D10}"/>
            </a:ext>
          </a:extLst>
        </xdr:cNvPr>
        <xdr:cNvSpPr>
          <a:spLocks noChangeArrowheads="1"/>
        </xdr:cNvSpPr>
      </xdr:nvSpPr>
      <xdr:spPr bwMode="auto">
        <a:xfrm rot="5139476">
          <a:off x="24499451" y="126971865"/>
          <a:ext cx="655305" cy="1333500"/>
        </a:xfrm>
        <a:custGeom>
          <a:avLst/>
          <a:gdLst>
            <a:gd name="T0" fmla="*/ 2147483647 w 59313"/>
            <a:gd name="T1" fmla="*/ 0 h 355879"/>
            <a:gd name="T2" fmla="*/ 2147483647 w 59313"/>
            <a:gd name="T3" fmla="*/ 647764 h 355879"/>
            <a:gd name="T4" fmla="*/ 2147483647 w 59313"/>
            <a:gd name="T5" fmla="*/ 1079629 h 355879"/>
            <a:gd name="T6" fmla="*/ 2147483647 w 59313"/>
            <a:gd name="T7" fmla="*/ 1583436 h 355879"/>
            <a:gd name="T8" fmla="*/ 2147483647 w 59313"/>
            <a:gd name="T9" fmla="*/ 1943326 h 355879"/>
            <a:gd name="T10" fmla="*/ 2147483647 w 59313"/>
            <a:gd name="T11" fmla="*/ 2447136 h 355879"/>
            <a:gd name="T12" fmla="*/ 0 60000 65536"/>
            <a:gd name="T13" fmla="*/ 0 60000 65536"/>
            <a:gd name="T14" fmla="*/ 0 60000 65536"/>
            <a:gd name="T15" fmla="*/ 0 60000 65536"/>
            <a:gd name="T16" fmla="*/ 0 60000 65536"/>
            <a:gd name="T17" fmla="*/ 0 60000 65536"/>
            <a:gd name="T18" fmla="*/ 0 w 59313"/>
            <a:gd name="T19" fmla="*/ 0 h 355879"/>
            <a:gd name="T20" fmla="*/ 59313 w 59313"/>
            <a:gd name="T21" fmla="*/ 355879 h 355879"/>
          </a:gdLst>
          <a:ahLst/>
          <a:cxnLst>
            <a:cxn ang="T12">
              <a:pos x="T0" y="T1"/>
            </a:cxn>
            <a:cxn ang="T13">
              <a:pos x="T2" y="T3"/>
            </a:cxn>
            <a:cxn ang="T14">
              <a:pos x="T4" y="T5"/>
            </a:cxn>
            <a:cxn ang="T15">
              <a:pos x="T6" y="T7"/>
            </a:cxn>
            <a:cxn ang="T16">
              <a:pos x="T8" y="T9"/>
            </a:cxn>
            <a:cxn ang="T17">
              <a:pos x="T10" y="T11"/>
            </a:cxn>
          </a:cxnLst>
          <a:rect l="T18" t="T19" r="T20" b="T21"/>
          <a:pathLst>
            <a:path w="59313" h="355879">
              <a:moveTo>
                <a:pt x="48846" y="0"/>
              </a:moveTo>
              <a:cubicBezTo>
                <a:pt x="52335" y="34017"/>
                <a:pt x="55824" y="68035"/>
                <a:pt x="48846" y="94203"/>
              </a:cubicBezTo>
              <a:cubicBezTo>
                <a:pt x="41868" y="120371"/>
                <a:pt x="5234" y="134327"/>
                <a:pt x="6978" y="157006"/>
              </a:cubicBezTo>
              <a:cubicBezTo>
                <a:pt x="8722" y="179685"/>
                <a:pt x="59313" y="209341"/>
                <a:pt x="59313" y="230275"/>
              </a:cubicBezTo>
              <a:cubicBezTo>
                <a:pt x="59313" y="251209"/>
                <a:pt x="13956" y="261676"/>
                <a:pt x="6978" y="282610"/>
              </a:cubicBezTo>
              <a:cubicBezTo>
                <a:pt x="0" y="303544"/>
                <a:pt x="24423" y="340179"/>
                <a:pt x="17445" y="355879"/>
              </a:cubicBezTo>
            </a:path>
          </a:pathLst>
        </a:custGeom>
        <a:solidFill>
          <a:srgbClr val="558ED5"/>
        </a:solidFill>
        <a:ln w="9525" algn="ctr">
          <a:solidFill>
            <a:srgbClr val="000000"/>
          </a:solidFill>
          <a:round/>
          <a:headEnd/>
          <a:tailEnd/>
        </a:ln>
      </xdr:spPr>
    </xdr:sp>
    <xdr:clientData/>
  </xdr:twoCellAnchor>
  <xdr:twoCellAnchor editAs="oneCell">
    <xdr:from>
      <xdr:col>14</xdr:col>
      <xdr:colOff>0</xdr:colOff>
      <xdr:row>184</xdr:row>
      <xdr:rowOff>523875</xdr:rowOff>
    </xdr:from>
    <xdr:to>
      <xdr:col>14</xdr:col>
      <xdr:colOff>299110</xdr:colOff>
      <xdr:row>190</xdr:row>
      <xdr:rowOff>104185</xdr:rowOff>
    </xdr:to>
    <xdr:pic>
      <xdr:nvPicPr>
        <xdr:cNvPr id="1133" name="Picture 1132">
          <a:extLst>
            <a:ext uri="{FF2B5EF4-FFF2-40B4-BE49-F238E27FC236}">
              <a16:creationId xmlns:a16="http://schemas.microsoft.com/office/drawing/2014/main" id="{9673DC2D-575A-4952-A040-DC0FCFA5628D}"/>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4535150" y="91894025"/>
          <a:ext cx="299110" cy="1028110"/>
        </a:xfrm>
        <a:prstGeom prst="rect">
          <a:avLst/>
        </a:prstGeom>
      </xdr:spPr>
    </xdr:pic>
    <xdr:clientData/>
  </xdr:twoCellAnchor>
  <xdr:twoCellAnchor editAs="oneCell">
    <xdr:from>
      <xdr:col>26</xdr:col>
      <xdr:colOff>0</xdr:colOff>
      <xdr:row>201</xdr:row>
      <xdr:rowOff>508000</xdr:rowOff>
    </xdr:from>
    <xdr:to>
      <xdr:col>26</xdr:col>
      <xdr:colOff>299110</xdr:colOff>
      <xdr:row>207</xdr:row>
      <xdr:rowOff>139110</xdr:rowOff>
    </xdr:to>
    <xdr:pic>
      <xdr:nvPicPr>
        <xdr:cNvPr id="1134" name="Picture 1133">
          <a:extLst>
            <a:ext uri="{FF2B5EF4-FFF2-40B4-BE49-F238E27FC236}">
              <a16:creationId xmlns:a16="http://schemas.microsoft.com/office/drawing/2014/main" id="{61DFF62F-E31B-43F9-9C4D-6E933F9162A5}"/>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8860750" y="100183950"/>
          <a:ext cx="299110" cy="1059860"/>
        </a:xfrm>
        <a:prstGeom prst="rect">
          <a:avLst/>
        </a:prstGeom>
      </xdr:spPr>
    </xdr:pic>
    <xdr:clientData/>
  </xdr:twoCellAnchor>
  <xdr:twoCellAnchor>
    <xdr:from>
      <xdr:col>2</xdr:col>
      <xdr:colOff>174625</xdr:colOff>
      <xdr:row>77</xdr:row>
      <xdr:rowOff>222250</xdr:rowOff>
    </xdr:from>
    <xdr:to>
      <xdr:col>2</xdr:col>
      <xdr:colOff>552300</xdr:colOff>
      <xdr:row>80</xdr:row>
      <xdr:rowOff>177117</xdr:rowOff>
    </xdr:to>
    <xdr:pic>
      <xdr:nvPicPr>
        <xdr:cNvPr id="1135" name="Picture 7">
          <a:extLst>
            <a:ext uri="{FF2B5EF4-FFF2-40B4-BE49-F238E27FC236}">
              <a16:creationId xmlns:a16="http://schemas.microsoft.com/office/drawing/2014/main" id="{FA5D39C5-9E68-43BA-A300-B702D815B617}"/>
            </a:ext>
          </a:extLst>
        </xdr:cNvPr>
        <xdr:cNvPicPr>
          <a:picLocks noChangeAspect="1"/>
        </xdr:cNvPicPr>
      </xdr:nvPicPr>
      <xdr:blipFill>
        <a:blip xmlns:r="http://schemas.openxmlformats.org/officeDocument/2006/relationships" r:embed="rId1" cstate="print"/>
        <a:srcRect/>
        <a:stretch>
          <a:fillRect/>
        </a:stretch>
      </xdr:blipFill>
      <xdr:spPr bwMode="auto">
        <a:xfrm>
          <a:off x="2187575" y="39166800"/>
          <a:ext cx="377675" cy="1224867"/>
        </a:xfrm>
        <a:prstGeom prst="rect">
          <a:avLst/>
        </a:prstGeom>
        <a:noFill/>
        <a:ln w="9525">
          <a:noFill/>
          <a:miter lim="800000"/>
          <a:headEnd/>
          <a:tailEnd/>
        </a:ln>
      </xdr:spPr>
    </xdr:pic>
    <xdr:clientData/>
  </xdr:twoCellAnchor>
  <xdr:twoCellAnchor>
    <xdr:from>
      <xdr:col>11</xdr:col>
      <xdr:colOff>0</xdr:colOff>
      <xdr:row>96</xdr:row>
      <xdr:rowOff>57150</xdr:rowOff>
    </xdr:from>
    <xdr:to>
      <xdr:col>12</xdr:col>
      <xdr:colOff>0</xdr:colOff>
      <xdr:row>97</xdr:row>
      <xdr:rowOff>190500</xdr:rowOff>
    </xdr:to>
    <xdr:sp macro="" textlink="">
      <xdr:nvSpPr>
        <xdr:cNvPr id="1136" name="AutoShape 46">
          <a:extLst>
            <a:ext uri="{FF2B5EF4-FFF2-40B4-BE49-F238E27FC236}">
              <a16:creationId xmlns:a16="http://schemas.microsoft.com/office/drawing/2014/main" id="{2F49991B-06D4-483A-9A90-44F270C5D68B}"/>
            </a:ext>
          </a:extLst>
        </xdr:cNvPr>
        <xdr:cNvSpPr>
          <a:spLocks noChangeArrowheads="1"/>
        </xdr:cNvSpPr>
      </xdr:nvSpPr>
      <xdr:spPr bwMode="auto">
        <a:xfrm>
          <a:off x="1129030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10</xdr:col>
      <xdr:colOff>177799</xdr:colOff>
      <xdr:row>111</xdr:row>
      <xdr:rowOff>304802</xdr:rowOff>
    </xdr:from>
    <xdr:to>
      <xdr:col>10</xdr:col>
      <xdr:colOff>641348</xdr:colOff>
      <xdr:row>114</xdr:row>
      <xdr:rowOff>367847</xdr:rowOff>
    </xdr:to>
    <xdr:sp macro="" textlink="">
      <xdr:nvSpPr>
        <xdr:cNvPr id="1137" name="Equals 2636">
          <a:extLst>
            <a:ext uri="{FF2B5EF4-FFF2-40B4-BE49-F238E27FC236}">
              <a16:creationId xmlns:a16="http://schemas.microsoft.com/office/drawing/2014/main" id="{15809E29-22E6-4205-A094-2042EBCA7D2F}"/>
            </a:ext>
          </a:extLst>
        </xdr:cNvPr>
        <xdr:cNvSpPr/>
      </xdr:nvSpPr>
      <xdr:spPr>
        <a:xfrm rot="5400000">
          <a:off x="10160226" y="56470325"/>
          <a:ext cx="1517195" cy="463549"/>
        </a:xfrm>
        <a:prstGeom prst="mathEqual">
          <a:avLst/>
        </a:prstGeom>
        <a:solidFill>
          <a:srgbClr val="FFC00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24</xdr:col>
      <xdr:colOff>209550</xdr:colOff>
      <xdr:row>119</xdr:row>
      <xdr:rowOff>200028</xdr:rowOff>
    </xdr:from>
    <xdr:to>
      <xdr:col>24</xdr:col>
      <xdr:colOff>723899</xdr:colOff>
      <xdr:row>122</xdr:row>
      <xdr:rowOff>437700</xdr:rowOff>
    </xdr:to>
    <xdr:sp macro="" textlink="">
      <xdr:nvSpPr>
        <xdr:cNvPr id="1138" name="Equals 2636">
          <a:extLst>
            <a:ext uri="{FF2B5EF4-FFF2-40B4-BE49-F238E27FC236}">
              <a16:creationId xmlns:a16="http://schemas.microsoft.com/office/drawing/2014/main" id="{942041E0-155D-48D1-A9BE-79F95D3C041C}"/>
            </a:ext>
          </a:extLst>
        </xdr:cNvPr>
        <xdr:cNvSpPr/>
      </xdr:nvSpPr>
      <xdr:spPr>
        <a:xfrm rot="5400000">
          <a:off x="26576564" y="60694664"/>
          <a:ext cx="1221922" cy="514349"/>
        </a:xfrm>
        <a:prstGeom prst="mathEqual">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16</xdr:col>
      <xdr:colOff>0</xdr:colOff>
      <xdr:row>297</xdr:row>
      <xdr:rowOff>228600</xdr:rowOff>
    </xdr:from>
    <xdr:to>
      <xdr:col>17</xdr:col>
      <xdr:colOff>50800</xdr:colOff>
      <xdr:row>299</xdr:row>
      <xdr:rowOff>153356</xdr:rowOff>
    </xdr:to>
    <xdr:sp macro="" textlink="">
      <xdr:nvSpPr>
        <xdr:cNvPr id="1139" name="Block Arc 1138">
          <a:extLst>
            <a:ext uri="{FF2B5EF4-FFF2-40B4-BE49-F238E27FC236}">
              <a16:creationId xmlns:a16="http://schemas.microsoft.com/office/drawing/2014/main" id="{0E2598C1-E5DE-4D1C-8125-BBA54AB7DA4E}"/>
            </a:ext>
          </a:extLst>
        </xdr:cNvPr>
        <xdr:cNvSpPr/>
      </xdr:nvSpPr>
      <xdr:spPr>
        <a:xfrm>
          <a:off x="16548100" y="146107150"/>
          <a:ext cx="1231900" cy="559756"/>
        </a:xfrm>
        <a:prstGeom prst="blockArc">
          <a:avLst/>
        </a:prstGeom>
        <a:solidFill>
          <a:srgbClr val="00B0F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28</xdr:col>
      <xdr:colOff>158749</xdr:colOff>
      <xdr:row>248</xdr:row>
      <xdr:rowOff>454026</xdr:rowOff>
    </xdr:from>
    <xdr:to>
      <xdr:col>28</xdr:col>
      <xdr:colOff>723295</xdr:colOff>
      <xdr:row>251</xdr:row>
      <xdr:rowOff>365126</xdr:rowOff>
    </xdr:to>
    <xdr:sp macro="" textlink="">
      <xdr:nvSpPr>
        <xdr:cNvPr id="1140" name="Equals 2636">
          <a:extLst>
            <a:ext uri="{FF2B5EF4-FFF2-40B4-BE49-F238E27FC236}">
              <a16:creationId xmlns:a16="http://schemas.microsoft.com/office/drawing/2014/main" id="{93EEA22A-5FBC-4A4D-B3E8-885A2FB47D4E}"/>
            </a:ext>
          </a:extLst>
        </xdr:cNvPr>
        <xdr:cNvSpPr/>
      </xdr:nvSpPr>
      <xdr:spPr>
        <a:xfrm rot="5400000">
          <a:off x="30616222" y="123761803"/>
          <a:ext cx="1397000" cy="564546"/>
        </a:xfrm>
        <a:prstGeom prst="mathEqual">
          <a:avLst>
            <a:gd name="adj1" fmla="val 26168"/>
            <a:gd name="adj2" fmla="val 1167"/>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10</xdr:col>
      <xdr:colOff>215900</xdr:colOff>
      <xdr:row>198</xdr:row>
      <xdr:rowOff>215901</xdr:rowOff>
    </xdr:from>
    <xdr:to>
      <xdr:col>10</xdr:col>
      <xdr:colOff>711200</xdr:colOff>
      <xdr:row>201</xdr:row>
      <xdr:rowOff>304801</xdr:rowOff>
    </xdr:to>
    <xdr:sp macro="" textlink="">
      <xdr:nvSpPr>
        <xdr:cNvPr id="1141" name="Equals 2636">
          <a:extLst>
            <a:ext uri="{FF2B5EF4-FFF2-40B4-BE49-F238E27FC236}">
              <a16:creationId xmlns:a16="http://schemas.microsoft.com/office/drawing/2014/main" id="{DD509B4B-D044-4AAB-A9EF-B0CD041D46A0}"/>
            </a:ext>
          </a:extLst>
        </xdr:cNvPr>
        <xdr:cNvSpPr/>
      </xdr:nvSpPr>
      <xdr:spPr>
        <a:xfrm rot="5400000">
          <a:off x="10442575" y="99202876"/>
          <a:ext cx="1060450" cy="495300"/>
        </a:xfrm>
        <a:prstGeom prst="mathEqual">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7</xdr:col>
      <xdr:colOff>952500</xdr:colOff>
      <xdr:row>265</xdr:row>
      <xdr:rowOff>241300</xdr:rowOff>
    </xdr:from>
    <xdr:to>
      <xdr:col>8</xdr:col>
      <xdr:colOff>774700</xdr:colOff>
      <xdr:row>267</xdr:row>
      <xdr:rowOff>166056</xdr:rowOff>
    </xdr:to>
    <xdr:sp macro="" textlink="">
      <xdr:nvSpPr>
        <xdr:cNvPr id="1142" name="Block Arc 1141">
          <a:extLst>
            <a:ext uri="{FF2B5EF4-FFF2-40B4-BE49-F238E27FC236}">
              <a16:creationId xmlns:a16="http://schemas.microsoft.com/office/drawing/2014/main" id="{1A83031E-5936-43A8-AE55-9D1D70273AC7}"/>
            </a:ext>
          </a:extLst>
        </xdr:cNvPr>
        <xdr:cNvSpPr/>
      </xdr:nvSpPr>
      <xdr:spPr>
        <a:xfrm>
          <a:off x="7899400" y="131318000"/>
          <a:ext cx="1054100" cy="559756"/>
        </a:xfrm>
        <a:prstGeom prst="blockArc">
          <a:avLst>
            <a:gd name="adj1" fmla="val 10921855"/>
            <a:gd name="adj2" fmla="val 0"/>
            <a:gd name="adj3" fmla="val 25000"/>
          </a:avLst>
        </a:prstGeom>
        <a:solidFill>
          <a:srgbClr val="00B0F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22</xdr:col>
      <xdr:colOff>0</xdr:colOff>
      <xdr:row>215</xdr:row>
      <xdr:rowOff>215900</xdr:rowOff>
    </xdr:from>
    <xdr:to>
      <xdr:col>23</xdr:col>
      <xdr:colOff>50800</xdr:colOff>
      <xdr:row>217</xdr:row>
      <xdr:rowOff>140656</xdr:rowOff>
    </xdr:to>
    <xdr:sp macro="" textlink="">
      <xdr:nvSpPr>
        <xdr:cNvPr id="1143" name="Block Arc 1142">
          <a:extLst>
            <a:ext uri="{FF2B5EF4-FFF2-40B4-BE49-F238E27FC236}">
              <a16:creationId xmlns:a16="http://schemas.microsoft.com/office/drawing/2014/main" id="{1E2BCF92-F3E5-4FA7-81AF-BBDF712AE8CD}"/>
            </a:ext>
          </a:extLst>
        </xdr:cNvPr>
        <xdr:cNvSpPr/>
      </xdr:nvSpPr>
      <xdr:spPr>
        <a:xfrm>
          <a:off x="24155400" y="107238800"/>
          <a:ext cx="1384300" cy="559756"/>
        </a:xfrm>
        <a:prstGeom prst="blockArc">
          <a:avLst>
            <a:gd name="adj1" fmla="val 10921855"/>
            <a:gd name="adj2" fmla="val 0"/>
            <a:gd name="adj3" fmla="val 25000"/>
          </a:avLst>
        </a:prstGeom>
        <a:solidFill>
          <a:srgbClr val="00B0F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6</xdr:col>
      <xdr:colOff>63500</xdr:colOff>
      <xdr:row>215</xdr:row>
      <xdr:rowOff>79374</xdr:rowOff>
    </xdr:from>
    <xdr:to>
      <xdr:col>7</xdr:col>
      <xdr:colOff>114300</xdr:colOff>
      <xdr:row>216</xdr:row>
      <xdr:rowOff>188280</xdr:rowOff>
    </xdr:to>
    <xdr:sp macro="" textlink="">
      <xdr:nvSpPr>
        <xdr:cNvPr id="1144" name="Block Arc 1143">
          <a:extLst>
            <a:ext uri="{FF2B5EF4-FFF2-40B4-BE49-F238E27FC236}">
              <a16:creationId xmlns:a16="http://schemas.microsoft.com/office/drawing/2014/main" id="{DBED475C-909D-455D-8229-13FAF46F3329}"/>
            </a:ext>
          </a:extLst>
        </xdr:cNvPr>
        <xdr:cNvSpPr/>
      </xdr:nvSpPr>
      <xdr:spPr>
        <a:xfrm>
          <a:off x="6229350" y="107102274"/>
          <a:ext cx="831850" cy="534356"/>
        </a:xfrm>
        <a:prstGeom prst="blockArc">
          <a:avLst>
            <a:gd name="adj1" fmla="val 10921855"/>
            <a:gd name="adj2" fmla="val 0"/>
            <a:gd name="adj3" fmla="val 25000"/>
          </a:avLst>
        </a:prstGeom>
        <a:solidFill>
          <a:srgbClr val="00B0F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20</xdr:col>
      <xdr:colOff>139700</xdr:colOff>
      <xdr:row>156</xdr:row>
      <xdr:rowOff>25400</xdr:rowOff>
    </xdr:from>
    <xdr:to>
      <xdr:col>20</xdr:col>
      <xdr:colOff>635000</xdr:colOff>
      <xdr:row>158</xdr:row>
      <xdr:rowOff>292100</xdr:rowOff>
    </xdr:to>
    <xdr:sp macro="" textlink="">
      <xdr:nvSpPr>
        <xdr:cNvPr id="1145" name="Equals 2636">
          <a:extLst>
            <a:ext uri="{FF2B5EF4-FFF2-40B4-BE49-F238E27FC236}">
              <a16:creationId xmlns:a16="http://schemas.microsoft.com/office/drawing/2014/main" id="{9182D36B-1828-48BD-B288-707C4C1C7870}"/>
            </a:ext>
          </a:extLst>
        </xdr:cNvPr>
        <xdr:cNvSpPr/>
      </xdr:nvSpPr>
      <xdr:spPr>
        <a:xfrm rot="5400000">
          <a:off x="21126450" y="77730350"/>
          <a:ext cx="901700" cy="495300"/>
        </a:xfrm>
        <a:prstGeom prst="mathEqual">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28</xdr:col>
      <xdr:colOff>232833</xdr:colOff>
      <xdr:row>296</xdr:row>
      <xdr:rowOff>85725</xdr:rowOff>
    </xdr:from>
    <xdr:to>
      <xdr:col>29</xdr:col>
      <xdr:colOff>1512</xdr:colOff>
      <xdr:row>299</xdr:row>
      <xdr:rowOff>111125</xdr:rowOff>
    </xdr:to>
    <xdr:grpSp>
      <xdr:nvGrpSpPr>
        <xdr:cNvPr id="1146" name="Group 1115">
          <a:extLst>
            <a:ext uri="{FF2B5EF4-FFF2-40B4-BE49-F238E27FC236}">
              <a16:creationId xmlns:a16="http://schemas.microsoft.com/office/drawing/2014/main" id="{3F359784-DA7F-45CD-9BB8-A4460E066F6B}"/>
            </a:ext>
          </a:extLst>
        </xdr:cNvPr>
        <xdr:cNvGrpSpPr>
          <a:grpSpLocks/>
        </xdr:cNvGrpSpPr>
      </xdr:nvGrpSpPr>
      <xdr:grpSpPr bwMode="auto">
        <a:xfrm>
          <a:off x="31157333" y="145770600"/>
          <a:ext cx="705304" cy="1089025"/>
          <a:chOff x="5424645" y="49113913"/>
          <a:chExt cx="313716" cy="343844"/>
        </a:xfrm>
      </xdr:grpSpPr>
      <xdr:cxnSp macro="">
        <xdr:nvCxnSpPr>
          <xdr:cNvPr id="1147" name="Straight Connector 1107">
            <a:extLst>
              <a:ext uri="{FF2B5EF4-FFF2-40B4-BE49-F238E27FC236}">
                <a16:creationId xmlns:a16="http://schemas.microsoft.com/office/drawing/2014/main" id="{3B8ABFC7-E15C-91C8-DB06-9086BD1581DB}"/>
              </a:ext>
            </a:extLst>
          </xdr:cNvPr>
          <xdr:cNvCxnSpPr>
            <a:cxnSpLocks noChangeShapeType="1"/>
          </xdr:cNvCxnSpPr>
        </xdr:nvCxnSpPr>
        <xdr:spPr bwMode="auto">
          <a:xfrm rot="5400000">
            <a:off x="5360689" y="49184430"/>
            <a:ext cx="331534" cy="190500"/>
          </a:xfrm>
          <a:prstGeom prst="line">
            <a:avLst/>
          </a:prstGeom>
          <a:noFill/>
          <a:ln w="76200" algn="ctr">
            <a:solidFill>
              <a:srgbClr val="00003E"/>
            </a:solidFill>
            <a:round/>
            <a:headEnd/>
            <a:tailEnd/>
          </a:ln>
        </xdr:spPr>
      </xdr:cxnSp>
      <xdr:cxnSp macro="">
        <xdr:nvCxnSpPr>
          <xdr:cNvPr id="1148" name="Straight Connector 1108">
            <a:extLst>
              <a:ext uri="{FF2B5EF4-FFF2-40B4-BE49-F238E27FC236}">
                <a16:creationId xmlns:a16="http://schemas.microsoft.com/office/drawing/2014/main" id="{381A1C9A-5A30-0FAC-EFDF-5B192D004001}"/>
              </a:ext>
            </a:extLst>
          </xdr:cNvPr>
          <xdr:cNvCxnSpPr>
            <a:cxnSpLocks noChangeShapeType="1"/>
          </xdr:cNvCxnSpPr>
        </xdr:nvCxnSpPr>
        <xdr:spPr bwMode="auto">
          <a:xfrm rot="5400000">
            <a:off x="5477115" y="49196740"/>
            <a:ext cx="331534" cy="190500"/>
          </a:xfrm>
          <a:prstGeom prst="line">
            <a:avLst/>
          </a:prstGeom>
          <a:noFill/>
          <a:ln w="76200" algn="ctr">
            <a:solidFill>
              <a:srgbClr val="00003E"/>
            </a:solidFill>
            <a:round/>
            <a:headEnd/>
            <a:tailEnd/>
          </a:ln>
        </xdr:spPr>
      </xdr:cxnSp>
      <xdr:cxnSp macro="">
        <xdr:nvCxnSpPr>
          <xdr:cNvPr id="1149" name="Straight Connector 1109">
            <a:extLst>
              <a:ext uri="{FF2B5EF4-FFF2-40B4-BE49-F238E27FC236}">
                <a16:creationId xmlns:a16="http://schemas.microsoft.com/office/drawing/2014/main" id="{1BF02467-28AA-B003-27F8-44E323E8B6A0}"/>
              </a:ext>
            </a:extLst>
          </xdr:cNvPr>
          <xdr:cNvCxnSpPr>
            <a:cxnSpLocks noChangeShapeType="1"/>
          </xdr:cNvCxnSpPr>
        </xdr:nvCxnSpPr>
        <xdr:spPr bwMode="auto">
          <a:xfrm rot="10800000">
            <a:off x="5569028" y="49168571"/>
            <a:ext cx="169333" cy="3"/>
          </a:xfrm>
          <a:prstGeom prst="line">
            <a:avLst/>
          </a:prstGeom>
          <a:noFill/>
          <a:ln w="76200" algn="ctr">
            <a:solidFill>
              <a:srgbClr val="00003E"/>
            </a:solidFill>
            <a:round/>
            <a:headEnd/>
            <a:tailEnd/>
          </a:ln>
        </xdr:spPr>
      </xdr:cxnSp>
      <xdr:cxnSp macro="">
        <xdr:nvCxnSpPr>
          <xdr:cNvPr id="1150" name="Straight Connector 1111">
            <a:extLst>
              <a:ext uri="{FF2B5EF4-FFF2-40B4-BE49-F238E27FC236}">
                <a16:creationId xmlns:a16="http://schemas.microsoft.com/office/drawing/2014/main" id="{CE275B8E-FF39-5D02-3136-1E0AD2053F37}"/>
              </a:ext>
            </a:extLst>
          </xdr:cNvPr>
          <xdr:cNvCxnSpPr>
            <a:cxnSpLocks noChangeShapeType="1"/>
          </xdr:cNvCxnSpPr>
        </xdr:nvCxnSpPr>
        <xdr:spPr bwMode="auto">
          <a:xfrm rot="10800000">
            <a:off x="5526466" y="49232058"/>
            <a:ext cx="169333" cy="3"/>
          </a:xfrm>
          <a:prstGeom prst="line">
            <a:avLst/>
          </a:prstGeom>
          <a:noFill/>
          <a:ln w="76200" algn="ctr">
            <a:solidFill>
              <a:srgbClr val="00003E"/>
            </a:solidFill>
            <a:round/>
            <a:headEnd/>
            <a:tailEnd/>
          </a:ln>
        </xdr:spPr>
      </xdr:cxnSp>
      <xdr:cxnSp macro="">
        <xdr:nvCxnSpPr>
          <xdr:cNvPr id="1151" name="Straight Connector 1112">
            <a:extLst>
              <a:ext uri="{FF2B5EF4-FFF2-40B4-BE49-F238E27FC236}">
                <a16:creationId xmlns:a16="http://schemas.microsoft.com/office/drawing/2014/main" id="{6AC985E0-F7BD-647E-8B7C-822A81FC90A9}"/>
              </a:ext>
            </a:extLst>
          </xdr:cNvPr>
          <xdr:cNvCxnSpPr>
            <a:cxnSpLocks noChangeShapeType="1"/>
          </xdr:cNvCxnSpPr>
        </xdr:nvCxnSpPr>
        <xdr:spPr bwMode="auto">
          <a:xfrm rot="10800000">
            <a:off x="5462968" y="49360784"/>
            <a:ext cx="169333" cy="3"/>
          </a:xfrm>
          <a:prstGeom prst="line">
            <a:avLst/>
          </a:prstGeom>
          <a:noFill/>
          <a:ln w="76200" algn="ctr">
            <a:solidFill>
              <a:srgbClr val="00003E"/>
            </a:solidFill>
            <a:round/>
            <a:headEnd/>
            <a:tailEnd/>
          </a:ln>
        </xdr:spPr>
      </xdr:cxnSp>
      <xdr:cxnSp macro="">
        <xdr:nvCxnSpPr>
          <xdr:cNvPr id="1152" name="Straight Connector 1113">
            <a:extLst>
              <a:ext uri="{FF2B5EF4-FFF2-40B4-BE49-F238E27FC236}">
                <a16:creationId xmlns:a16="http://schemas.microsoft.com/office/drawing/2014/main" id="{57FD3901-6EE6-E634-3C52-FC98BD6768FD}"/>
              </a:ext>
            </a:extLst>
          </xdr:cNvPr>
          <xdr:cNvCxnSpPr>
            <a:cxnSpLocks noChangeShapeType="1"/>
          </xdr:cNvCxnSpPr>
        </xdr:nvCxnSpPr>
        <xdr:spPr bwMode="auto">
          <a:xfrm rot="10800000">
            <a:off x="5494717" y="49297291"/>
            <a:ext cx="169333" cy="3"/>
          </a:xfrm>
          <a:prstGeom prst="line">
            <a:avLst/>
          </a:prstGeom>
          <a:noFill/>
          <a:ln w="76200" algn="ctr">
            <a:solidFill>
              <a:srgbClr val="00003E"/>
            </a:solidFill>
            <a:round/>
            <a:headEnd/>
            <a:tailEnd/>
          </a:ln>
        </xdr:spPr>
      </xdr:cxnSp>
      <xdr:cxnSp macro="">
        <xdr:nvCxnSpPr>
          <xdr:cNvPr id="1153" name="Straight Connector 1114">
            <a:extLst>
              <a:ext uri="{FF2B5EF4-FFF2-40B4-BE49-F238E27FC236}">
                <a16:creationId xmlns:a16="http://schemas.microsoft.com/office/drawing/2014/main" id="{F42392B0-1EF6-6BD6-187B-68EB562E3A9C}"/>
              </a:ext>
            </a:extLst>
          </xdr:cNvPr>
          <xdr:cNvCxnSpPr>
            <a:cxnSpLocks noChangeShapeType="1"/>
          </xdr:cNvCxnSpPr>
        </xdr:nvCxnSpPr>
        <xdr:spPr bwMode="auto">
          <a:xfrm rot="10800000">
            <a:off x="5424645" y="49417942"/>
            <a:ext cx="169333" cy="3"/>
          </a:xfrm>
          <a:prstGeom prst="line">
            <a:avLst/>
          </a:prstGeom>
          <a:noFill/>
          <a:ln w="76200" algn="ctr">
            <a:solidFill>
              <a:srgbClr val="00003E"/>
            </a:solidFill>
            <a:round/>
            <a:headEnd/>
            <a:tailEnd/>
          </a:ln>
        </xdr:spPr>
      </xdr:cxnSp>
    </xdr:grpSp>
    <xdr:clientData/>
  </xdr:twoCellAnchor>
  <xdr:twoCellAnchor>
    <xdr:from>
      <xdr:col>12</xdr:col>
      <xdr:colOff>0</xdr:colOff>
      <xdr:row>96</xdr:row>
      <xdr:rowOff>0</xdr:rowOff>
    </xdr:from>
    <xdr:to>
      <xdr:col>13</xdr:col>
      <xdr:colOff>50800</xdr:colOff>
      <xdr:row>97</xdr:row>
      <xdr:rowOff>140656</xdr:rowOff>
    </xdr:to>
    <xdr:sp macro="" textlink="">
      <xdr:nvSpPr>
        <xdr:cNvPr id="1154" name="Block Arc 1153">
          <a:extLst>
            <a:ext uri="{FF2B5EF4-FFF2-40B4-BE49-F238E27FC236}">
              <a16:creationId xmlns:a16="http://schemas.microsoft.com/office/drawing/2014/main" id="{84BB0AEF-5B37-492C-ACC5-6CC580CAA87E}"/>
            </a:ext>
          </a:extLst>
        </xdr:cNvPr>
        <xdr:cNvSpPr/>
      </xdr:nvSpPr>
      <xdr:spPr>
        <a:xfrm>
          <a:off x="12522200" y="47688500"/>
          <a:ext cx="831850" cy="566106"/>
        </a:xfrm>
        <a:prstGeom prst="blockArc">
          <a:avLst>
            <a:gd name="adj1" fmla="val 10921855"/>
            <a:gd name="adj2" fmla="val 0"/>
            <a:gd name="adj3" fmla="val 25000"/>
          </a:avLst>
        </a:prstGeom>
        <a:solidFill>
          <a:srgbClr val="00B0F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18</xdr:col>
      <xdr:colOff>152400</xdr:colOff>
      <xdr:row>280</xdr:row>
      <xdr:rowOff>25400</xdr:rowOff>
    </xdr:from>
    <xdr:to>
      <xdr:col>18</xdr:col>
      <xdr:colOff>625021</xdr:colOff>
      <xdr:row>283</xdr:row>
      <xdr:rowOff>156101</xdr:rowOff>
    </xdr:to>
    <xdr:pic>
      <xdr:nvPicPr>
        <xdr:cNvPr id="1155" name="Picture 7">
          <a:extLst>
            <a:ext uri="{FF2B5EF4-FFF2-40B4-BE49-F238E27FC236}">
              <a16:creationId xmlns:a16="http://schemas.microsoft.com/office/drawing/2014/main" id="{5EFE516C-8CF0-4E08-AAB2-5EF071742B4B}"/>
            </a:ext>
          </a:extLst>
        </xdr:cNvPr>
        <xdr:cNvPicPr>
          <a:picLocks noChangeAspect="1"/>
        </xdr:cNvPicPr>
      </xdr:nvPicPr>
      <xdr:blipFill>
        <a:blip xmlns:r="http://schemas.openxmlformats.org/officeDocument/2006/relationships" r:embed="rId1" cstate="print"/>
        <a:srcRect/>
        <a:stretch>
          <a:fillRect/>
        </a:stretch>
      </xdr:blipFill>
      <xdr:spPr bwMode="auto">
        <a:xfrm>
          <a:off x="19113500" y="138093450"/>
          <a:ext cx="472621" cy="1191151"/>
        </a:xfrm>
        <a:prstGeom prst="rect">
          <a:avLst/>
        </a:prstGeom>
        <a:noFill/>
        <a:ln w="9525">
          <a:noFill/>
          <a:miter lim="800000"/>
          <a:headEnd/>
          <a:tailEnd/>
        </a:ln>
      </xdr:spPr>
    </xdr:pic>
    <xdr:clientData/>
  </xdr:twoCellAnchor>
  <xdr:twoCellAnchor>
    <xdr:from>
      <xdr:col>28</xdr:col>
      <xdr:colOff>0</xdr:colOff>
      <xdr:row>79</xdr:row>
      <xdr:rowOff>0</xdr:rowOff>
    </xdr:from>
    <xdr:to>
      <xdr:col>29</xdr:col>
      <xdr:colOff>50800</xdr:colOff>
      <xdr:row>80</xdr:row>
      <xdr:rowOff>140656</xdr:rowOff>
    </xdr:to>
    <xdr:sp macro="" textlink="">
      <xdr:nvSpPr>
        <xdr:cNvPr id="1156" name="Block Arc 1155">
          <a:extLst>
            <a:ext uri="{FF2B5EF4-FFF2-40B4-BE49-F238E27FC236}">
              <a16:creationId xmlns:a16="http://schemas.microsoft.com/office/drawing/2014/main" id="{58742C49-557D-47F7-8BE2-75F6EF1CD600}"/>
            </a:ext>
          </a:extLst>
        </xdr:cNvPr>
        <xdr:cNvSpPr/>
      </xdr:nvSpPr>
      <xdr:spPr>
        <a:xfrm>
          <a:off x="30873700" y="39789100"/>
          <a:ext cx="990600" cy="566106"/>
        </a:xfrm>
        <a:prstGeom prst="blockArc">
          <a:avLst>
            <a:gd name="adj1" fmla="val 10921855"/>
            <a:gd name="adj2" fmla="val 0"/>
            <a:gd name="adj3" fmla="val 25000"/>
          </a:avLst>
        </a:prstGeom>
        <a:solidFill>
          <a:srgbClr val="00B0F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28</xdr:col>
      <xdr:colOff>606425</xdr:colOff>
      <xdr:row>7</xdr:row>
      <xdr:rowOff>15875</xdr:rowOff>
    </xdr:from>
    <xdr:to>
      <xdr:col>29</xdr:col>
      <xdr:colOff>390979</xdr:colOff>
      <xdr:row>10</xdr:row>
      <xdr:rowOff>168275</xdr:rowOff>
    </xdr:to>
    <xdr:grpSp>
      <xdr:nvGrpSpPr>
        <xdr:cNvPr id="1157" name="Group 1115">
          <a:extLst>
            <a:ext uri="{FF2B5EF4-FFF2-40B4-BE49-F238E27FC236}">
              <a16:creationId xmlns:a16="http://schemas.microsoft.com/office/drawing/2014/main" id="{8AFB4F62-0790-460D-9BEC-F910EB91583B}"/>
            </a:ext>
          </a:extLst>
        </xdr:cNvPr>
        <xdr:cNvGrpSpPr>
          <a:grpSpLocks/>
        </xdr:cNvGrpSpPr>
      </xdr:nvGrpSpPr>
      <xdr:grpSpPr bwMode="auto">
        <a:xfrm>
          <a:off x="31530925" y="2841625"/>
          <a:ext cx="721179" cy="1676400"/>
          <a:chOff x="5424645" y="49113913"/>
          <a:chExt cx="313716" cy="343844"/>
        </a:xfrm>
      </xdr:grpSpPr>
      <xdr:cxnSp macro="">
        <xdr:nvCxnSpPr>
          <xdr:cNvPr id="1158" name="Straight Connector 1107">
            <a:extLst>
              <a:ext uri="{FF2B5EF4-FFF2-40B4-BE49-F238E27FC236}">
                <a16:creationId xmlns:a16="http://schemas.microsoft.com/office/drawing/2014/main" id="{28D9DA09-B3AA-E843-2380-588DC098D4A3}"/>
              </a:ext>
            </a:extLst>
          </xdr:cNvPr>
          <xdr:cNvCxnSpPr>
            <a:cxnSpLocks noChangeShapeType="1"/>
          </xdr:cNvCxnSpPr>
        </xdr:nvCxnSpPr>
        <xdr:spPr bwMode="auto">
          <a:xfrm rot="5400000">
            <a:off x="5360689" y="49184430"/>
            <a:ext cx="331534" cy="190500"/>
          </a:xfrm>
          <a:prstGeom prst="line">
            <a:avLst/>
          </a:prstGeom>
          <a:noFill/>
          <a:ln w="76200" algn="ctr">
            <a:solidFill>
              <a:srgbClr val="00003E"/>
            </a:solidFill>
            <a:round/>
            <a:headEnd/>
            <a:tailEnd/>
          </a:ln>
        </xdr:spPr>
      </xdr:cxnSp>
      <xdr:cxnSp macro="">
        <xdr:nvCxnSpPr>
          <xdr:cNvPr id="1159" name="Straight Connector 1108">
            <a:extLst>
              <a:ext uri="{FF2B5EF4-FFF2-40B4-BE49-F238E27FC236}">
                <a16:creationId xmlns:a16="http://schemas.microsoft.com/office/drawing/2014/main" id="{2FA7A4A1-FD9B-A664-DE69-8BF0A73F7904}"/>
              </a:ext>
            </a:extLst>
          </xdr:cNvPr>
          <xdr:cNvCxnSpPr>
            <a:cxnSpLocks noChangeShapeType="1"/>
          </xdr:cNvCxnSpPr>
        </xdr:nvCxnSpPr>
        <xdr:spPr bwMode="auto">
          <a:xfrm rot="5400000">
            <a:off x="5477115" y="49196740"/>
            <a:ext cx="331534" cy="190500"/>
          </a:xfrm>
          <a:prstGeom prst="line">
            <a:avLst/>
          </a:prstGeom>
          <a:noFill/>
          <a:ln w="76200" algn="ctr">
            <a:solidFill>
              <a:srgbClr val="00003E"/>
            </a:solidFill>
            <a:round/>
            <a:headEnd/>
            <a:tailEnd/>
          </a:ln>
        </xdr:spPr>
      </xdr:cxnSp>
      <xdr:cxnSp macro="">
        <xdr:nvCxnSpPr>
          <xdr:cNvPr id="1160" name="Straight Connector 1109">
            <a:extLst>
              <a:ext uri="{FF2B5EF4-FFF2-40B4-BE49-F238E27FC236}">
                <a16:creationId xmlns:a16="http://schemas.microsoft.com/office/drawing/2014/main" id="{E438738F-C4B8-9AC9-3FBB-FAD768A1D47A}"/>
              </a:ext>
            </a:extLst>
          </xdr:cNvPr>
          <xdr:cNvCxnSpPr>
            <a:cxnSpLocks noChangeShapeType="1"/>
          </xdr:cNvCxnSpPr>
        </xdr:nvCxnSpPr>
        <xdr:spPr bwMode="auto">
          <a:xfrm rot="10800000">
            <a:off x="5569028" y="49168571"/>
            <a:ext cx="169333" cy="3"/>
          </a:xfrm>
          <a:prstGeom prst="line">
            <a:avLst/>
          </a:prstGeom>
          <a:noFill/>
          <a:ln w="76200" algn="ctr">
            <a:solidFill>
              <a:srgbClr val="00003E"/>
            </a:solidFill>
            <a:round/>
            <a:headEnd/>
            <a:tailEnd/>
          </a:ln>
        </xdr:spPr>
      </xdr:cxnSp>
      <xdr:cxnSp macro="">
        <xdr:nvCxnSpPr>
          <xdr:cNvPr id="1161" name="Straight Connector 1111">
            <a:extLst>
              <a:ext uri="{FF2B5EF4-FFF2-40B4-BE49-F238E27FC236}">
                <a16:creationId xmlns:a16="http://schemas.microsoft.com/office/drawing/2014/main" id="{44579BEA-D691-4D0F-D493-82C13D5B6669}"/>
              </a:ext>
            </a:extLst>
          </xdr:cNvPr>
          <xdr:cNvCxnSpPr>
            <a:cxnSpLocks noChangeShapeType="1"/>
          </xdr:cNvCxnSpPr>
        </xdr:nvCxnSpPr>
        <xdr:spPr bwMode="auto">
          <a:xfrm rot="10800000">
            <a:off x="5526466" y="49232058"/>
            <a:ext cx="169333" cy="3"/>
          </a:xfrm>
          <a:prstGeom prst="line">
            <a:avLst/>
          </a:prstGeom>
          <a:noFill/>
          <a:ln w="76200" algn="ctr">
            <a:solidFill>
              <a:srgbClr val="00003E"/>
            </a:solidFill>
            <a:round/>
            <a:headEnd/>
            <a:tailEnd/>
          </a:ln>
        </xdr:spPr>
      </xdr:cxnSp>
      <xdr:cxnSp macro="">
        <xdr:nvCxnSpPr>
          <xdr:cNvPr id="1162" name="Straight Connector 1112">
            <a:extLst>
              <a:ext uri="{FF2B5EF4-FFF2-40B4-BE49-F238E27FC236}">
                <a16:creationId xmlns:a16="http://schemas.microsoft.com/office/drawing/2014/main" id="{C436CBA0-6C52-0B20-5F1F-B043CD616176}"/>
              </a:ext>
            </a:extLst>
          </xdr:cNvPr>
          <xdr:cNvCxnSpPr>
            <a:cxnSpLocks noChangeShapeType="1"/>
          </xdr:cNvCxnSpPr>
        </xdr:nvCxnSpPr>
        <xdr:spPr bwMode="auto">
          <a:xfrm rot="10800000">
            <a:off x="5462968" y="49360784"/>
            <a:ext cx="169333" cy="3"/>
          </a:xfrm>
          <a:prstGeom prst="line">
            <a:avLst/>
          </a:prstGeom>
          <a:noFill/>
          <a:ln w="76200" algn="ctr">
            <a:solidFill>
              <a:srgbClr val="00003E"/>
            </a:solidFill>
            <a:round/>
            <a:headEnd/>
            <a:tailEnd/>
          </a:ln>
        </xdr:spPr>
      </xdr:cxnSp>
      <xdr:cxnSp macro="">
        <xdr:nvCxnSpPr>
          <xdr:cNvPr id="1163" name="Straight Connector 1113">
            <a:extLst>
              <a:ext uri="{FF2B5EF4-FFF2-40B4-BE49-F238E27FC236}">
                <a16:creationId xmlns:a16="http://schemas.microsoft.com/office/drawing/2014/main" id="{F05C6AE3-907D-A95B-FA1C-11DE5AA5F302}"/>
              </a:ext>
            </a:extLst>
          </xdr:cNvPr>
          <xdr:cNvCxnSpPr>
            <a:cxnSpLocks noChangeShapeType="1"/>
          </xdr:cNvCxnSpPr>
        </xdr:nvCxnSpPr>
        <xdr:spPr bwMode="auto">
          <a:xfrm rot="10800000">
            <a:off x="5494717" y="49297291"/>
            <a:ext cx="169333" cy="3"/>
          </a:xfrm>
          <a:prstGeom prst="line">
            <a:avLst/>
          </a:prstGeom>
          <a:noFill/>
          <a:ln w="76200" algn="ctr">
            <a:solidFill>
              <a:srgbClr val="00003E"/>
            </a:solidFill>
            <a:round/>
            <a:headEnd/>
            <a:tailEnd/>
          </a:ln>
        </xdr:spPr>
      </xdr:cxnSp>
      <xdr:cxnSp macro="">
        <xdr:nvCxnSpPr>
          <xdr:cNvPr id="1164" name="Straight Connector 1114">
            <a:extLst>
              <a:ext uri="{FF2B5EF4-FFF2-40B4-BE49-F238E27FC236}">
                <a16:creationId xmlns:a16="http://schemas.microsoft.com/office/drawing/2014/main" id="{C2623814-F1FB-01D5-325B-2BA49717F755}"/>
              </a:ext>
            </a:extLst>
          </xdr:cNvPr>
          <xdr:cNvCxnSpPr>
            <a:cxnSpLocks noChangeShapeType="1"/>
          </xdr:cNvCxnSpPr>
        </xdr:nvCxnSpPr>
        <xdr:spPr bwMode="auto">
          <a:xfrm rot="10800000">
            <a:off x="5424645" y="49417942"/>
            <a:ext cx="169333" cy="3"/>
          </a:xfrm>
          <a:prstGeom prst="line">
            <a:avLst/>
          </a:prstGeom>
          <a:noFill/>
          <a:ln w="76200" algn="ctr">
            <a:solidFill>
              <a:srgbClr val="00003E"/>
            </a:solidFill>
            <a:round/>
            <a:headEnd/>
            <a:tailEnd/>
          </a:ln>
        </xdr:spPr>
      </xdr:cxnSp>
    </xdr:grpSp>
    <xdr:clientData/>
  </xdr:twoCellAnchor>
  <xdr:twoCellAnchor>
    <xdr:from>
      <xdr:col>17</xdr:col>
      <xdr:colOff>0</xdr:colOff>
      <xdr:row>14</xdr:row>
      <xdr:rowOff>0</xdr:rowOff>
    </xdr:from>
    <xdr:to>
      <xdr:col>18</xdr:col>
      <xdr:colOff>50800</xdr:colOff>
      <xdr:row>15</xdr:row>
      <xdr:rowOff>251781</xdr:rowOff>
    </xdr:to>
    <xdr:sp macro="" textlink="">
      <xdr:nvSpPr>
        <xdr:cNvPr id="1165" name="Block Arc 1164">
          <a:extLst>
            <a:ext uri="{FF2B5EF4-FFF2-40B4-BE49-F238E27FC236}">
              <a16:creationId xmlns:a16="http://schemas.microsoft.com/office/drawing/2014/main" id="{C64A662E-88F4-4EFB-8480-95EF87EF0BB8}"/>
            </a:ext>
          </a:extLst>
        </xdr:cNvPr>
        <xdr:cNvSpPr/>
      </xdr:nvSpPr>
      <xdr:spPr>
        <a:xfrm>
          <a:off x="17729200" y="6362700"/>
          <a:ext cx="1282700" cy="759781"/>
        </a:xfrm>
        <a:prstGeom prst="blockArc">
          <a:avLst>
            <a:gd name="adj1" fmla="val 10921855"/>
            <a:gd name="adj2" fmla="val 0"/>
            <a:gd name="adj3" fmla="val 25000"/>
          </a:avLst>
        </a:prstGeom>
        <a:solidFill>
          <a:srgbClr val="00B0F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25</xdr:col>
      <xdr:colOff>0</xdr:colOff>
      <xdr:row>12</xdr:row>
      <xdr:rowOff>95250</xdr:rowOff>
    </xdr:from>
    <xdr:to>
      <xdr:col>25</xdr:col>
      <xdr:colOff>482600</xdr:colOff>
      <xdr:row>15</xdr:row>
      <xdr:rowOff>63500</xdr:rowOff>
    </xdr:to>
    <xdr:sp macro="" textlink="">
      <xdr:nvSpPr>
        <xdr:cNvPr id="1166" name="Equals 2636">
          <a:extLst>
            <a:ext uri="{FF2B5EF4-FFF2-40B4-BE49-F238E27FC236}">
              <a16:creationId xmlns:a16="http://schemas.microsoft.com/office/drawing/2014/main" id="{802CD09F-576C-4707-AD3E-9864236814A5}"/>
            </a:ext>
          </a:extLst>
        </xdr:cNvPr>
        <xdr:cNvSpPr/>
      </xdr:nvSpPr>
      <xdr:spPr>
        <a:xfrm rot="5400000">
          <a:off x="27124025" y="5946775"/>
          <a:ext cx="1492250" cy="482600"/>
        </a:xfrm>
        <a:prstGeom prst="mathEqual">
          <a:avLst/>
        </a:prstGeom>
        <a:solidFill>
          <a:srgbClr val="FFC00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26</xdr:col>
      <xdr:colOff>174625</xdr:colOff>
      <xdr:row>12</xdr:row>
      <xdr:rowOff>63500</xdr:rowOff>
    </xdr:from>
    <xdr:to>
      <xdr:col>26</xdr:col>
      <xdr:colOff>597958</xdr:colOff>
      <xdr:row>15</xdr:row>
      <xdr:rowOff>105835</xdr:rowOff>
    </xdr:to>
    <xdr:sp macro="" textlink="">
      <xdr:nvSpPr>
        <xdr:cNvPr id="1167" name="Equals 2636">
          <a:extLst>
            <a:ext uri="{FF2B5EF4-FFF2-40B4-BE49-F238E27FC236}">
              <a16:creationId xmlns:a16="http://schemas.microsoft.com/office/drawing/2014/main" id="{7090BB83-961E-4906-981B-BAC28D040180}"/>
            </a:ext>
          </a:extLst>
        </xdr:cNvPr>
        <xdr:cNvSpPr/>
      </xdr:nvSpPr>
      <xdr:spPr>
        <a:xfrm rot="5400000">
          <a:off x="28463874" y="5981701"/>
          <a:ext cx="1566335" cy="423333"/>
        </a:xfrm>
        <a:prstGeom prst="mathEqual">
          <a:avLst>
            <a:gd name="adj1" fmla="val 11832"/>
            <a:gd name="adj2" fmla="val 11761"/>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editAs="oneCell">
    <xdr:from>
      <xdr:col>8</xdr:col>
      <xdr:colOff>0</xdr:colOff>
      <xdr:row>292</xdr:row>
      <xdr:rowOff>126998</xdr:rowOff>
    </xdr:from>
    <xdr:to>
      <xdr:col>8</xdr:col>
      <xdr:colOff>299110</xdr:colOff>
      <xdr:row>299</xdr:row>
      <xdr:rowOff>88885</xdr:rowOff>
    </xdr:to>
    <xdr:pic>
      <xdr:nvPicPr>
        <xdr:cNvPr id="1168" name="Picture 1167">
          <a:extLst>
            <a:ext uri="{FF2B5EF4-FFF2-40B4-BE49-F238E27FC236}">
              <a16:creationId xmlns:a16="http://schemas.microsoft.com/office/drawing/2014/main" id="{BC86D884-4135-47E1-8879-8A396C07A0DB}"/>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178800" y="144170398"/>
          <a:ext cx="299110" cy="1250937"/>
        </a:xfrm>
        <a:prstGeom prst="rect">
          <a:avLst/>
        </a:prstGeom>
      </xdr:spPr>
    </xdr:pic>
    <xdr:clientData/>
  </xdr:twoCellAnchor>
  <xdr:twoCellAnchor editAs="oneCell">
    <xdr:from>
      <xdr:col>22</xdr:col>
      <xdr:colOff>0</xdr:colOff>
      <xdr:row>202</xdr:row>
      <xdr:rowOff>253998</xdr:rowOff>
    </xdr:from>
    <xdr:to>
      <xdr:col>22</xdr:col>
      <xdr:colOff>299110</xdr:colOff>
      <xdr:row>209</xdr:row>
      <xdr:rowOff>151806</xdr:rowOff>
    </xdr:to>
    <xdr:pic>
      <xdr:nvPicPr>
        <xdr:cNvPr id="1169" name="Picture 1168">
          <a:extLst>
            <a:ext uri="{FF2B5EF4-FFF2-40B4-BE49-F238E27FC236}">
              <a16:creationId xmlns:a16="http://schemas.microsoft.com/office/drawing/2014/main" id="{F743714C-4EE4-401D-8515-C8D73A9300B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4155400" y="101199948"/>
          <a:ext cx="299110" cy="1256708"/>
        </a:xfrm>
        <a:prstGeom prst="rect">
          <a:avLst/>
        </a:prstGeom>
      </xdr:spPr>
    </xdr:pic>
    <xdr:clientData/>
  </xdr:twoCellAnchor>
  <xdr:twoCellAnchor editAs="oneCell">
    <xdr:from>
      <xdr:col>10</xdr:col>
      <xdr:colOff>0</xdr:colOff>
      <xdr:row>291</xdr:row>
      <xdr:rowOff>473361</xdr:rowOff>
    </xdr:from>
    <xdr:to>
      <xdr:col>10</xdr:col>
      <xdr:colOff>299110</xdr:colOff>
      <xdr:row>298</xdr:row>
      <xdr:rowOff>148055</xdr:rowOff>
    </xdr:to>
    <xdr:pic>
      <xdr:nvPicPr>
        <xdr:cNvPr id="1170" name="Picture 1169">
          <a:extLst>
            <a:ext uri="{FF2B5EF4-FFF2-40B4-BE49-F238E27FC236}">
              <a16:creationId xmlns:a16="http://schemas.microsoft.com/office/drawing/2014/main" id="{948EF47A-2803-4D62-AB01-8FAC355D1E36}"/>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509250" y="143246761"/>
          <a:ext cx="299110" cy="1255844"/>
        </a:xfrm>
        <a:prstGeom prst="rect">
          <a:avLst/>
        </a:prstGeom>
      </xdr:spPr>
    </xdr:pic>
    <xdr:clientData/>
  </xdr:twoCellAnchor>
  <xdr:twoCellAnchor editAs="oneCell">
    <xdr:from>
      <xdr:col>14</xdr:col>
      <xdr:colOff>0</xdr:colOff>
      <xdr:row>168</xdr:row>
      <xdr:rowOff>115452</xdr:rowOff>
    </xdr:from>
    <xdr:to>
      <xdr:col>14</xdr:col>
      <xdr:colOff>299110</xdr:colOff>
      <xdr:row>175</xdr:row>
      <xdr:rowOff>84842</xdr:rowOff>
    </xdr:to>
    <xdr:pic>
      <xdr:nvPicPr>
        <xdr:cNvPr id="1171" name="Picture 1170">
          <a:extLst>
            <a:ext uri="{FF2B5EF4-FFF2-40B4-BE49-F238E27FC236}">
              <a16:creationId xmlns:a16="http://schemas.microsoft.com/office/drawing/2014/main" id="{57D6937C-9DDD-477A-AEC2-3F32E5E03E5D}"/>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4535150" y="84100552"/>
          <a:ext cx="299110" cy="1258440"/>
        </a:xfrm>
        <a:prstGeom prst="rect">
          <a:avLst/>
        </a:prstGeom>
      </xdr:spPr>
    </xdr:pic>
    <xdr:clientData/>
  </xdr:twoCellAnchor>
  <xdr:twoCellAnchor editAs="oneCell">
    <xdr:from>
      <xdr:col>6</xdr:col>
      <xdr:colOff>0</xdr:colOff>
      <xdr:row>168</xdr:row>
      <xdr:rowOff>0</xdr:rowOff>
    </xdr:from>
    <xdr:to>
      <xdr:col>6</xdr:col>
      <xdr:colOff>299110</xdr:colOff>
      <xdr:row>173</xdr:row>
      <xdr:rowOff>94658</xdr:rowOff>
    </xdr:to>
    <xdr:pic>
      <xdr:nvPicPr>
        <xdr:cNvPr id="1172" name="Picture 1171">
          <a:extLst>
            <a:ext uri="{FF2B5EF4-FFF2-40B4-BE49-F238E27FC236}">
              <a16:creationId xmlns:a16="http://schemas.microsoft.com/office/drawing/2014/main" id="{2EDAFCEC-84E6-4952-861E-3897B1B1EB47}"/>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165850" y="83985100"/>
          <a:ext cx="299110" cy="1015408"/>
        </a:xfrm>
        <a:prstGeom prst="rect">
          <a:avLst/>
        </a:prstGeom>
      </xdr:spPr>
    </xdr:pic>
    <xdr:clientData/>
  </xdr:twoCellAnchor>
  <xdr:twoCellAnchor editAs="oneCell">
    <xdr:from>
      <xdr:col>24</xdr:col>
      <xdr:colOff>0</xdr:colOff>
      <xdr:row>291</xdr:row>
      <xdr:rowOff>365125</xdr:rowOff>
    </xdr:from>
    <xdr:to>
      <xdr:col>24</xdr:col>
      <xdr:colOff>299110</xdr:colOff>
      <xdr:row>298</xdr:row>
      <xdr:rowOff>154985</xdr:rowOff>
    </xdr:to>
    <xdr:pic>
      <xdr:nvPicPr>
        <xdr:cNvPr id="1173" name="Picture 1172">
          <a:extLst>
            <a:ext uri="{FF2B5EF4-FFF2-40B4-BE49-F238E27FC236}">
              <a16:creationId xmlns:a16="http://schemas.microsoft.com/office/drawing/2014/main" id="{621F4CC5-D288-4622-9F07-64570AA6902B}"/>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6720800" y="143138525"/>
          <a:ext cx="299110" cy="1263060"/>
        </a:xfrm>
        <a:prstGeom prst="rect">
          <a:avLst/>
        </a:prstGeom>
      </xdr:spPr>
    </xdr:pic>
    <xdr:clientData/>
  </xdr:twoCellAnchor>
  <xdr:twoCellAnchor editAs="oneCell">
    <xdr:from>
      <xdr:col>18</xdr:col>
      <xdr:colOff>0</xdr:colOff>
      <xdr:row>202</xdr:row>
      <xdr:rowOff>111125</xdr:rowOff>
    </xdr:from>
    <xdr:to>
      <xdr:col>18</xdr:col>
      <xdr:colOff>299110</xdr:colOff>
      <xdr:row>209</xdr:row>
      <xdr:rowOff>78784</xdr:rowOff>
    </xdr:to>
    <xdr:pic>
      <xdr:nvPicPr>
        <xdr:cNvPr id="1174" name="Picture 1173">
          <a:extLst>
            <a:ext uri="{FF2B5EF4-FFF2-40B4-BE49-F238E27FC236}">
              <a16:creationId xmlns:a16="http://schemas.microsoft.com/office/drawing/2014/main" id="{B8D3A12B-1946-46FF-8049-F1B8F4F849A9}"/>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8961100" y="101057075"/>
          <a:ext cx="299110" cy="1256709"/>
        </a:xfrm>
        <a:prstGeom prst="rect">
          <a:avLst/>
        </a:prstGeom>
      </xdr:spPr>
    </xdr:pic>
    <xdr:clientData/>
  </xdr:twoCellAnchor>
  <xdr:twoCellAnchor editAs="oneCell">
    <xdr:from>
      <xdr:col>10</xdr:col>
      <xdr:colOff>0</xdr:colOff>
      <xdr:row>235</xdr:row>
      <xdr:rowOff>63500</xdr:rowOff>
    </xdr:from>
    <xdr:to>
      <xdr:col>10</xdr:col>
      <xdr:colOff>299110</xdr:colOff>
      <xdr:row>242</xdr:row>
      <xdr:rowOff>31159</xdr:rowOff>
    </xdr:to>
    <xdr:pic>
      <xdr:nvPicPr>
        <xdr:cNvPr id="1175" name="Picture 1174">
          <a:extLst>
            <a:ext uri="{FF2B5EF4-FFF2-40B4-BE49-F238E27FC236}">
              <a16:creationId xmlns:a16="http://schemas.microsoft.com/office/drawing/2014/main" id="{C0F33CE2-DB7D-42C2-8E86-946984D35CBB}"/>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509250" y="117017800"/>
          <a:ext cx="299110" cy="1256709"/>
        </a:xfrm>
        <a:prstGeom prst="rect">
          <a:avLst/>
        </a:prstGeom>
      </xdr:spPr>
    </xdr:pic>
    <xdr:clientData/>
  </xdr:twoCellAnchor>
  <xdr:twoCellAnchor editAs="oneCell">
    <xdr:from>
      <xdr:col>2</xdr:col>
      <xdr:colOff>0</xdr:colOff>
      <xdr:row>292</xdr:row>
      <xdr:rowOff>31750</xdr:rowOff>
    </xdr:from>
    <xdr:to>
      <xdr:col>2</xdr:col>
      <xdr:colOff>299110</xdr:colOff>
      <xdr:row>298</xdr:row>
      <xdr:rowOff>183560</xdr:rowOff>
    </xdr:to>
    <xdr:pic>
      <xdr:nvPicPr>
        <xdr:cNvPr id="1176" name="Picture 1175">
          <a:extLst>
            <a:ext uri="{FF2B5EF4-FFF2-40B4-BE49-F238E27FC236}">
              <a16:creationId xmlns:a16="http://schemas.microsoft.com/office/drawing/2014/main" id="{1039001B-24B8-47CC-9DEB-DE2D1A95AFDD}"/>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012950" y="144075150"/>
          <a:ext cx="299110" cy="1256710"/>
        </a:xfrm>
        <a:prstGeom prst="rect">
          <a:avLst/>
        </a:prstGeom>
      </xdr:spPr>
    </xdr:pic>
    <xdr:clientData/>
  </xdr:twoCellAnchor>
  <xdr:twoCellAnchor editAs="oneCell">
    <xdr:from>
      <xdr:col>4</xdr:col>
      <xdr:colOff>0</xdr:colOff>
      <xdr:row>292</xdr:row>
      <xdr:rowOff>174625</xdr:rowOff>
    </xdr:from>
    <xdr:to>
      <xdr:col>4</xdr:col>
      <xdr:colOff>299110</xdr:colOff>
      <xdr:row>299</xdr:row>
      <xdr:rowOff>142285</xdr:rowOff>
    </xdr:to>
    <xdr:pic>
      <xdr:nvPicPr>
        <xdr:cNvPr id="1177" name="Picture 1176">
          <a:extLst>
            <a:ext uri="{FF2B5EF4-FFF2-40B4-BE49-F238E27FC236}">
              <a16:creationId xmlns:a16="http://schemas.microsoft.com/office/drawing/2014/main" id="{3E1115F6-62FD-4BE1-AB7B-96E4E69ED779}"/>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25900" y="144218025"/>
          <a:ext cx="299110" cy="1256710"/>
        </a:xfrm>
        <a:prstGeom prst="rect">
          <a:avLst/>
        </a:prstGeom>
      </xdr:spPr>
    </xdr:pic>
    <xdr:clientData/>
  </xdr:twoCellAnchor>
  <xdr:twoCellAnchor>
    <xdr:from>
      <xdr:col>2</xdr:col>
      <xdr:colOff>0</xdr:colOff>
      <xdr:row>269</xdr:row>
      <xdr:rowOff>63500</xdr:rowOff>
    </xdr:from>
    <xdr:to>
      <xdr:col>2</xdr:col>
      <xdr:colOff>228600</xdr:colOff>
      <xdr:row>269</xdr:row>
      <xdr:rowOff>180975</xdr:rowOff>
    </xdr:to>
    <xdr:grpSp>
      <xdr:nvGrpSpPr>
        <xdr:cNvPr id="1178" name="Group 1008">
          <a:extLst>
            <a:ext uri="{FF2B5EF4-FFF2-40B4-BE49-F238E27FC236}">
              <a16:creationId xmlns:a16="http://schemas.microsoft.com/office/drawing/2014/main" id="{3B331080-C794-446A-A84C-9B0BC0198543}"/>
            </a:ext>
          </a:extLst>
        </xdr:cNvPr>
        <xdr:cNvGrpSpPr>
          <a:grpSpLocks/>
        </xdr:cNvGrpSpPr>
      </xdr:nvGrpSpPr>
      <xdr:grpSpPr bwMode="auto">
        <a:xfrm>
          <a:off x="2016125" y="133461125"/>
          <a:ext cx="228600" cy="117475"/>
          <a:chOff x="5475762" y="47760700"/>
          <a:chExt cx="314325" cy="230209"/>
        </a:xfrm>
      </xdr:grpSpPr>
      <xdr:cxnSp macro="">
        <xdr:nvCxnSpPr>
          <xdr:cNvPr id="1179" name="Straight Connector 1178">
            <a:extLst>
              <a:ext uri="{FF2B5EF4-FFF2-40B4-BE49-F238E27FC236}">
                <a16:creationId xmlns:a16="http://schemas.microsoft.com/office/drawing/2014/main" id="{CF7C0DE6-4EFC-96BE-1CC9-988A54F5EFA8}"/>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1180" name="Straight Connector 529">
            <a:extLst>
              <a:ext uri="{FF2B5EF4-FFF2-40B4-BE49-F238E27FC236}">
                <a16:creationId xmlns:a16="http://schemas.microsoft.com/office/drawing/2014/main" id="{24A64EDD-88FC-1DD7-0430-BE6908007725}"/>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1181" name="Straight Connector 531">
            <a:extLst>
              <a:ext uri="{FF2B5EF4-FFF2-40B4-BE49-F238E27FC236}">
                <a16:creationId xmlns:a16="http://schemas.microsoft.com/office/drawing/2014/main" id="{64104D41-A7B2-DC5B-5B8E-5A809204E4E6}"/>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1182" name="Straight Connector 533">
            <a:extLst>
              <a:ext uri="{FF2B5EF4-FFF2-40B4-BE49-F238E27FC236}">
                <a16:creationId xmlns:a16="http://schemas.microsoft.com/office/drawing/2014/main" id="{DB7C20AB-1F4C-8EE6-322D-3CBD290E8001}"/>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1183" name="Straight Connector 535">
            <a:extLst>
              <a:ext uri="{FF2B5EF4-FFF2-40B4-BE49-F238E27FC236}">
                <a16:creationId xmlns:a16="http://schemas.microsoft.com/office/drawing/2014/main" id="{AACEFC5F-B7FE-6637-F564-A7C865DD5667}"/>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1184" name="Straight Connector 537">
            <a:extLst>
              <a:ext uri="{FF2B5EF4-FFF2-40B4-BE49-F238E27FC236}">
                <a16:creationId xmlns:a16="http://schemas.microsoft.com/office/drawing/2014/main" id="{6AE4CDC7-7799-A43A-274B-B4C1F662B91B}"/>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editAs="oneCell">
    <xdr:from>
      <xdr:col>16</xdr:col>
      <xdr:colOff>0</xdr:colOff>
      <xdr:row>202</xdr:row>
      <xdr:rowOff>206375</xdr:rowOff>
    </xdr:from>
    <xdr:to>
      <xdr:col>16</xdr:col>
      <xdr:colOff>299110</xdr:colOff>
      <xdr:row>207</xdr:row>
      <xdr:rowOff>18459</xdr:rowOff>
    </xdr:to>
    <xdr:pic>
      <xdr:nvPicPr>
        <xdr:cNvPr id="1185" name="Picture 1184">
          <a:extLst>
            <a:ext uri="{FF2B5EF4-FFF2-40B4-BE49-F238E27FC236}">
              <a16:creationId xmlns:a16="http://schemas.microsoft.com/office/drawing/2014/main" id="{91974C72-746B-4B19-AA1A-589AF2A401CE}"/>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6548100" y="101152325"/>
          <a:ext cx="299110" cy="758234"/>
        </a:xfrm>
        <a:prstGeom prst="rect">
          <a:avLst/>
        </a:prstGeom>
      </xdr:spPr>
    </xdr:pic>
    <xdr:clientData/>
  </xdr:twoCellAnchor>
  <xdr:twoCellAnchor editAs="oneCell">
    <xdr:from>
      <xdr:col>28</xdr:col>
      <xdr:colOff>0</xdr:colOff>
      <xdr:row>284</xdr:row>
      <xdr:rowOff>15875</xdr:rowOff>
    </xdr:from>
    <xdr:to>
      <xdr:col>28</xdr:col>
      <xdr:colOff>299110</xdr:colOff>
      <xdr:row>288</xdr:row>
      <xdr:rowOff>37509</xdr:rowOff>
    </xdr:to>
    <xdr:pic>
      <xdr:nvPicPr>
        <xdr:cNvPr id="1186" name="Picture 1185">
          <a:extLst>
            <a:ext uri="{FF2B5EF4-FFF2-40B4-BE49-F238E27FC236}">
              <a16:creationId xmlns:a16="http://schemas.microsoft.com/office/drawing/2014/main" id="{B8C9C82C-ED12-4ED9-B0E4-C643A76F9A3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30873700" y="140414375"/>
          <a:ext cx="299110" cy="758234"/>
        </a:xfrm>
        <a:prstGeom prst="rect">
          <a:avLst/>
        </a:prstGeom>
      </xdr:spPr>
    </xdr:pic>
    <xdr:clientData/>
  </xdr:twoCellAnchor>
  <xdr:twoCellAnchor editAs="oneCell">
    <xdr:from>
      <xdr:col>10</xdr:col>
      <xdr:colOff>0</xdr:colOff>
      <xdr:row>244</xdr:row>
      <xdr:rowOff>142875</xdr:rowOff>
    </xdr:from>
    <xdr:to>
      <xdr:col>10</xdr:col>
      <xdr:colOff>299110</xdr:colOff>
      <xdr:row>248</xdr:row>
      <xdr:rowOff>166626</xdr:rowOff>
    </xdr:to>
    <xdr:pic>
      <xdr:nvPicPr>
        <xdr:cNvPr id="1187" name="Picture 1186">
          <a:extLst>
            <a:ext uri="{FF2B5EF4-FFF2-40B4-BE49-F238E27FC236}">
              <a16:creationId xmlns:a16="http://schemas.microsoft.com/office/drawing/2014/main" id="{50610D2D-229F-44BE-A360-FE4005BD46CB}"/>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509250" y="121262775"/>
          <a:ext cx="299110" cy="760351"/>
        </a:xfrm>
        <a:prstGeom prst="rect">
          <a:avLst/>
        </a:prstGeom>
      </xdr:spPr>
    </xdr:pic>
    <xdr:clientData/>
  </xdr:twoCellAnchor>
  <xdr:twoCellAnchor editAs="oneCell">
    <xdr:from>
      <xdr:col>2</xdr:col>
      <xdr:colOff>0</xdr:colOff>
      <xdr:row>244</xdr:row>
      <xdr:rowOff>31750</xdr:rowOff>
    </xdr:from>
    <xdr:to>
      <xdr:col>2</xdr:col>
      <xdr:colOff>299110</xdr:colOff>
      <xdr:row>248</xdr:row>
      <xdr:rowOff>55501</xdr:rowOff>
    </xdr:to>
    <xdr:pic>
      <xdr:nvPicPr>
        <xdr:cNvPr id="1188" name="Picture 1187">
          <a:extLst>
            <a:ext uri="{FF2B5EF4-FFF2-40B4-BE49-F238E27FC236}">
              <a16:creationId xmlns:a16="http://schemas.microsoft.com/office/drawing/2014/main" id="{4E00F0F3-75CF-44E4-AA71-B83DB22FE92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012950" y="121151650"/>
          <a:ext cx="299110" cy="760351"/>
        </a:xfrm>
        <a:prstGeom prst="rect">
          <a:avLst/>
        </a:prstGeom>
      </xdr:spPr>
    </xdr:pic>
    <xdr:clientData/>
  </xdr:twoCellAnchor>
  <xdr:twoCellAnchor>
    <xdr:from>
      <xdr:col>5</xdr:col>
      <xdr:colOff>0</xdr:colOff>
      <xdr:row>79</xdr:row>
      <xdr:rowOff>57150</xdr:rowOff>
    </xdr:from>
    <xdr:to>
      <xdr:col>6</xdr:col>
      <xdr:colOff>0</xdr:colOff>
      <xdr:row>80</xdr:row>
      <xdr:rowOff>190500</xdr:rowOff>
    </xdr:to>
    <xdr:sp macro="" textlink="">
      <xdr:nvSpPr>
        <xdr:cNvPr id="1189" name="AutoShape 46">
          <a:extLst>
            <a:ext uri="{FF2B5EF4-FFF2-40B4-BE49-F238E27FC236}">
              <a16:creationId xmlns:a16="http://schemas.microsoft.com/office/drawing/2014/main" id="{810448CB-5A0B-4AFF-BE28-388C63E27554}"/>
            </a:ext>
          </a:extLst>
        </xdr:cNvPr>
        <xdr:cNvSpPr>
          <a:spLocks noChangeArrowheads="1"/>
        </xdr:cNvSpPr>
      </xdr:nvSpPr>
      <xdr:spPr bwMode="auto">
        <a:xfrm>
          <a:off x="493395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79</xdr:row>
      <xdr:rowOff>57150</xdr:rowOff>
    </xdr:from>
    <xdr:to>
      <xdr:col>10</xdr:col>
      <xdr:colOff>0</xdr:colOff>
      <xdr:row>80</xdr:row>
      <xdr:rowOff>190500</xdr:rowOff>
    </xdr:to>
    <xdr:sp macro="" textlink="">
      <xdr:nvSpPr>
        <xdr:cNvPr id="1190" name="AutoShape 46">
          <a:extLst>
            <a:ext uri="{FF2B5EF4-FFF2-40B4-BE49-F238E27FC236}">
              <a16:creationId xmlns:a16="http://schemas.microsoft.com/office/drawing/2014/main" id="{D8F78945-955C-479C-90B3-C99ED6C81BAF}"/>
            </a:ext>
          </a:extLst>
        </xdr:cNvPr>
        <xdr:cNvSpPr>
          <a:spLocks noChangeArrowheads="1"/>
        </xdr:cNvSpPr>
      </xdr:nvSpPr>
      <xdr:spPr bwMode="auto">
        <a:xfrm>
          <a:off x="927735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87</xdr:row>
      <xdr:rowOff>57150</xdr:rowOff>
    </xdr:from>
    <xdr:to>
      <xdr:col>6</xdr:col>
      <xdr:colOff>0</xdr:colOff>
      <xdr:row>88</xdr:row>
      <xdr:rowOff>190500</xdr:rowOff>
    </xdr:to>
    <xdr:sp macro="" textlink="">
      <xdr:nvSpPr>
        <xdr:cNvPr id="1191" name="AutoShape 46">
          <a:extLst>
            <a:ext uri="{FF2B5EF4-FFF2-40B4-BE49-F238E27FC236}">
              <a16:creationId xmlns:a16="http://schemas.microsoft.com/office/drawing/2014/main" id="{4524673F-AD84-4080-BB82-46A4FE2CE86F}"/>
            </a:ext>
          </a:extLst>
        </xdr:cNvPr>
        <xdr:cNvSpPr>
          <a:spLocks noChangeArrowheads="1"/>
        </xdr:cNvSpPr>
      </xdr:nvSpPr>
      <xdr:spPr bwMode="auto">
        <a:xfrm>
          <a:off x="493395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96</xdr:row>
      <xdr:rowOff>57150</xdr:rowOff>
    </xdr:from>
    <xdr:to>
      <xdr:col>24</xdr:col>
      <xdr:colOff>0</xdr:colOff>
      <xdr:row>97</xdr:row>
      <xdr:rowOff>190500</xdr:rowOff>
    </xdr:to>
    <xdr:sp macro="" textlink="">
      <xdr:nvSpPr>
        <xdr:cNvPr id="1192" name="AutoShape 46">
          <a:extLst>
            <a:ext uri="{FF2B5EF4-FFF2-40B4-BE49-F238E27FC236}">
              <a16:creationId xmlns:a16="http://schemas.microsoft.com/office/drawing/2014/main" id="{A20B1630-7AD4-4DB1-BE77-8F6D83D8C9BD}"/>
            </a:ext>
          </a:extLst>
        </xdr:cNvPr>
        <xdr:cNvSpPr>
          <a:spLocks noChangeArrowheads="1"/>
        </xdr:cNvSpPr>
      </xdr:nvSpPr>
      <xdr:spPr bwMode="auto">
        <a:xfrm>
          <a:off x="25488900" y="47745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96</xdr:row>
      <xdr:rowOff>57150</xdr:rowOff>
    </xdr:from>
    <xdr:to>
      <xdr:col>24</xdr:col>
      <xdr:colOff>0</xdr:colOff>
      <xdr:row>97</xdr:row>
      <xdr:rowOff>190500</xdr:rowOff>
    </xdr:to>
    <xdr:sp macro="" textlink="">
      <xdr:nvSpPr>
        <xdr:cNvPr id="1193" name="AutoShape 46">
          <a:extLst>
            <a:ext uri="{FF2B5EF4-FFF2-40B4-BE49-F238E27FC236}">
              <a16:creationId xmlns:a16="http://schemas.microsoft.com/office/drawing/2014/main" id="{F689854B-C40D-449E-9797-8BD84D46D151}"/>
            </a:ext>
          </a:extLst>
        </xdr:cNvPr>
        <xdr:cNvSpPr>
          <a:spLocks noChangeArrowheads="1"/>
        </xdr:cNvSpPr>
      </xdr:nvSpPr>
      <xdr:spPr bwMode="auto">
        <a:xfrm>
          <a:off x="25488900" y="47745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96</xdr:row>
      <xdr:rowOff>57150</xdr:rowOff>
    </xdr:from>
    <xdr:to>
      <xdr:col>24</xdr:col>
      <xdr:colOff>0</xdr:colOff>
      <xdr:row>97</xdr:row>
      <xdr:rowOff>190500</xdr:rowOff>
    </xdr:to>
    <xdr:sp macro="" textlink="">
      <xdr:nvSpPr>
        <xdr:cNvPr id="1194" name="AutoShape 46">
          <a:extLst>
            <a:ext uri="{FF2B5EF4-FFF2-40B4-BE49-F238E27FC236}">
              <a16:creationId xmlns:a16="http://schemas.microsoft.com/office/drawing/2014/main" id="{03D96BF9-182C-46A4-B876-1C2426E8AB6A}"/>
            </a:ext>
          </a:extLst>
        </xdr:cNvPr>
        <xdr:cNvSpPr>
          <a:spLocks noChangeArrowheads="1"/>
        </xdr:cNvSpPr>
      </xdr:nvSpPr>
      <xdr:spPr bwMode="auto">
        <a:xfrm>
          <a:off x="2548890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96</xdr:row>
      <xdr:rowOff>57150</xdr:rowOff>
    </xdr:from>
    <xdr:to>
      <xdr:col>26</xdr:col>
      <xdr:colOff>0</xdr:colOff>
      <xdr:row>97</xdr:row>
      <xdr:rowOff>190500</xdr:rowOff>
    </xdr:to>
    <xdr:sp macro="" textlink="">
      <xdr:nvSpPr>
        <xdr:cNvPr id="1195" name="AutoShape 46">
          <a:extLst>
            <a:ext uri="{FF2B5EF4-FFF2-40B4-BE49-F238E27FC236}">
              <a16:creationId xmlns:a16="http://schemas.microsoft.com/office/drawing/2014/main" id="{B40911E7-E777-4118-8290-31DAF0B1247B}"/>
            </a:ext>
          </a:extLst>
        </xdr:cNvPr>
        <xdr:cNvSpPr>
          <a:spLocks noChangeArrowheads="1"/>
        </xdr:cNvSpPr>
      </xdr:nvSpPr>
      <xdr:spPr bwMode="auto">
        <a:xfrm>
          <a:off x="27628850" y="47745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96</xdr:row>
      <xdr:rowOff>57150</xdr:rowOff>
    </xdr:from>
    <xdr:to>
      <xdr:col>26</xdr:col>
      <xdr:colOff>0</xdr:colOff>
      <xdr:row>97</xdr:row>
      <xdr:rowOff>190500</xdr:rowOff>
    </xdr:to>
    <xdr:sp macro="" textlink="">
      <xdr:nvSpPr>
        <xdr:cNvPr id="1196" name="AutoShape 46">
          <a:extLst>
            <a:ext uri="{FF2B5EF4-FFF2-40B4-BE49-F238E27FC236}">
              <a16:creationId xmlns:a16="http://schemas.microsoft.com/office/drawing/2014/main" id="{5407DFF9-16B7-4A05-8BA5-2F58283898D6}"/>
            </a:ext>
          </a:extLst>
        </xdr:cNvPr>
        <xdr:cNvSpPr>
          <a:spLocks noChangeArrowheads="1"/>
        </xdr:cNvSpPr>
      </xdr:nvSpPr>
      <xdr:spPr bwMode="auto">
        <a:xfrm>
          <a:off x="27628850" y="47745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96</xdr:row>
      <xdr:rowOff>57150</xdr:rowOff>
    </xdr:from>
    <xdr:to>
      <xdr:col>26</xdr:col>
      <xdr:colOff>0</xdr:colOff>
      <xdr:row>97</xdr:row>
      <xdr:rowOff>190500</xdr:rowOff>
    </xdr:to>
    <xdr:sp macro="" textlink="">
      <xdr:nvSpPr>
        <xdr:cNvPr id="1197" name="AutoShape 46">
          <a:extLst>
            <a:ext uri="{FF2B5EF4-FFF2-40B4-BE49-F238E27FC236}">
              <a16:creationId xmlns:a16="http://schemas.microsoft.com/office/drawing/2014/main" id="{7CC6283D-0961-4C1F-A2FF-BB4C3153FA8D}"/>
            </a:ext>
          </a:extLst>
        </xdr:cNvPr>
        <xdr:cNvSpPr>
          <a:spLocks noChangeArrowheads="1"/>
        </xdr:cNvSpPr>
      </xdr:nvSpPr>
      <xdr:spPr bwMode="auto">
        <a:xfrm>
          <a:off x="2762885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editAs="oneCell">
    <xdr:from>
      <xdr:col>4</xdr:col>
      <xdr:colOff>0</xdr:colOff>
      <xdr:row>168</xdr:row>
      <xdr:rowOff>0</xdr:rowOff>
    </xdr:from>
    <xdr:to>
      <xdr:col>4</xdr:col>
      <xdr:colOff>299110</xdr:colOff>
      <xdr:row>173</xdr:row>
      <xdr:rowOff>94658</xdr:rowOff>
    </xdr:to>
    <xdr:pic>
      <xdr:nvPicPr>
        <xdr:cNvPr id="1198" name="Picture 1197">
          <a:extLst>
            <a:ext uri="{FF2B5EF4-FFF2-40B4-BE49-F238E27FC236}">
              <a16:creationId xmlns:a16="http://schemas.microsoft.com/office/drawing/2014/main" id="{C2A35F4B-DADE-4AF6-B8A7-47DE3F8387B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25900" y="83985100"/>
          <a:ext cx="299110" cy="1015408"/>
        </a:xfrm>
        <a:prstGeom prst="rect">
          <a:avLst/>
        </a:prstGeom>
      </xdr:spPr>
    </xdr:pic>
    <xdr:clientData/>
  </xdr:twoCellAnchor>
  <xdr:twoCellAnchor editAs="oneCell">
    <xdr:from>
      <xdr:col>26</xdr:col>
      <xdr:colOff>0</xdr:colOff>
      <xdr:row>260</xdr:row>
      <xdr:rowOff>15875</xdr:rowOff>
    </xdr:from>
    <xdr:to>
      <xdr:col>26</xdr:col>
      <xdr:colOff>299110</xdr:colOff>
      <xdr:row>264</xdr:row>
      <xdr:rowOff>37509</xdr:rowOff>
    </xdr:to>
    <xdr:pic>
      <xdr:nvPicPr>
        <xdr:cNvPr id="1199" name="Picture 1198">
          <a:extLst>
            <a:ext uri="{FF2B5EF4-FFF2-40B4-BE49-F238E27FC236}">
              <a16:creationId xmlns:a16="http://schemas.microsoft.com/office/drawing/2014/main" id="{63ADC477-5BB5-4208-A447-AC8D4F5AF673}"/>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8860750" y="129200275"/>
          <a:ext cx="299110" cy="758234"/>
        </a:xfrm>
        <a:prstGeom prst="rect">
          <a:avLst/>
        </a:prstGeom>
      </xdr:spPr>
    </xdr:pic>
    <xdr:clientData/>
  </xdr:twoCellAnchor>
  <xdr:twoCellAnchor editAs="oneCell">
    <xdr:from>
      <xdr:col>26</xdr:col>
      <xdr:colOff>0</xdr:colOff>
      <xdr:row>226</xdr:row>
      <xdr:rowOff>31750</xdr:rowOff>
    </xdr:from>
    <xdr:to>
      <xdr:col>26</xdr:col>
      <xdr:colOff>299110</xdr:colOff>
      <xdr:row>230</xdr:row>
      <xdr:rowOff>53384</xdr:rowOff>
    </xdr:to>
    <xdr:pic>
      <xdr:nvPicPr>
        <xdr:cNvPr id="1200" name="Picture 1199">
          <a:extLst>
            <a:ext uri="{FF2B5EF4-FFF2-40B4-BE49-F238E27FC236}">
              <a16:creationId xmlns:a16="http://schemas.microsoft.com/office/drawing/2014/main" id="{83AB4BDB-8E25-449B-BC48-01645937F48B}"/>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8860750" y="112877600"/>
          <a:ext cx="299110" cy="758234"/>
        </a:xfrm>
        <a:prstGeom prst="rect">
          <a:avLst/>
        </a:prstGeom>
      </xdr:spPr>
    </xdr:pic>
    <xdr:clientData/>
  </xdr:twoCellAnchor>
  <xdr:twoCellAnchor editAs="oneCell">
    <xdr:from>
      <xdr:col>8</xdr:col>
      <xdr:colOff>0</xdr:colOff>
      <xdr:row>234</xdr:row>
      <xdr:rowOff>349250</xdr:rowOff>
    </xdr:from>
    <xdr:to>
      <xdr:col>8</xdr:col>
      <xdr:colOff>299110</xdr:colOff>
      <xdr:row>239</xdr:row>
      <xdr:rowOff>21634</xdr:rowOff>
    </xdr:to>
    <xdr:pic>
      <xdr:nvPicPr>
        <xdr:cNvPr id="1201" name="Picture 1200">
          <a:extLst>
            <a:ext uri="{FF2B5EF4-FFF2-40B4-BE49-F238E27FC236}">
              <a16:creationId xmlns:a16="http://schemas.microsoft.com/office/drawing/2014/main" id="{4242AC10-25F4-4B3D-9A7F-4C4A7D1BD57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178800" y="116033550"/>
          <a:ext cx="299110" cy="758234"/>
        </a:xfrm>
        <a:prstGeom prst="rect">
          <a:avLst/>
        </a:prstGeom>
      </xdr:spPr>
    </xdr:pic>
    <xdr:clientData/>
  </xdr:twoCellAnchor>
  <xdr:twoCellAnchor editAs="oneCell">
    <xdr:from>
      <xdr:col>22</xdr:col>
      <xdr:colOff>0</xdr:colOff>
      <xdr:row>217</xdr:row>
      <xdr:rowOff>523875</xdr:rowOff>
    </xdr:from>
    <xdr:to>
      <xdr:col>22</xdr:col>
      <xdr:colOff>299110</xdr:colOff>
      <xdr:row>222</xdr:row>
      <xdr:rowOff>94659</xdr:rowOff>
    </xdr:to>
    <xdr:pic>
      <xdr:nvPicPr>
        <xdr:cNvPr id="1202" name="Picture 1201">
          <a:extLst>
            <a:ext uri="{FF2B5EF4-FFF2-40B4-BE49-F238E27FC236}">
              <a16:creationId xmlns:a16="http://schemas.microsoft.com/office/drawing/2014/main" id="{CAFA9334-80C9-4FBD-B085-47E40624F20D}"/>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4155400" y="108181775"/>
          <a:ext cx="299110" cy="834434"/>
        </a:xfrm>
        <a:prstGeom prst="rect">
          <a:avLst/>
        </a:prstGeom>
      </xdr:spPr>
    </xdr:pic>
    <xdr:clientData/>
  </xdr:twoCellAnchor>
  <xdr:twoCellAnchor editAs="oneCell">
    <xdr:from>
      <xdr:col>2</xdr:col>
      <xdr:colOff>0</xdr:colOff>
      <xdr:row>234</xdr:row>
      <xdr:rowOff>508000</xdr:rowOff>
    </xdr:from>
    <xdr:to>
      <xdr:col>2</xdr:col>
      <xdr:colOff>299110</xdr:colOff>
      <xdr:row>239</xdr:row>
      <xdr:rowOff>97834</xdr:rowOff>
    </xdr:to>
    <xdr:pic>
      <xdr:nvPicPr>
        <xdr:cNvPr id="1203" name="Picture 1202">
          <a:extLst>
            <a:ext uri="{FF2B5EF4-FFF2-40B4-BE49-F238E27FC236}">
              <a16:creationId xmlns:a16="http://schemas.microsoft.com/office/drawing/2014/main" id="{D97C570A-E42D-4509-BB93-992A6F01C135}"/>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012950" y="116192300"/>
          <a:ext cx="299110" cy="834434"/>
        </a:xfrm>
        <a:prstGeom prst="rect">
          <a:avLst/>
        </a:prstGeom>
      </xdr:spPr>
    </xdr:pic>
    <xdr:clientData/>
  </xdr:twoCellAnchor>
  <xdr:twoCellAnchor editAs="oneCell">
    <xdr:from>
      <xdr:col>20</xdr:col>
      <xdr:colOff>0</xdr:colOff>
      <xdr:row>260</xdr:row>
      <xdr:rowOff>15875</xdr:rowOff>
    </xdr:from>
    <xdr:to>
      <xdr:col>20</xdr:col>
      <xdr:colOff>299110</xdr:colOff>
      <xdr:row>264</xdr:row>
      <xdr:rowOff>113709</xdr:rowOff>
    </xdr:to>
    <xdr:pic>
      <xdr:nvPicPr>
        <xdr:cNvPr id="1204" name="Picture 1203">
          <a:extLst>
            <a:ext uri="{FF2B5EF4-FFF2-40B4-BE49-F238E27FC236}">
              <a16:creationId xmlns:a16="http://schemas.microsoft.com/office/drawing/2014/main" id="{200A2247-B8C9-479D-90CC-E29F149994F9}"/>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1189950" y="129200275"/>
          <a:ext cx="299110" cy="834434"/>
        </a:xfrm>
        <a:prstGeom prst="rect">
          <a:avLst/>
        </a:prstGeom>
      </xdr:spPr>
    </xdr:pic>
    <xdr:clientData/>
  </xdr:twoCellAnchor>
  <xdr:twoCellAnchor editAs="oneCell">
    <xdr:from>
      <xdr:col>16</xdr:col>
      <xdr:colOff>0</xdr:colOff>
      <xdr:row>211</xdr:row>
      <xdr:rowOff>158750</xdr:rowOff>
    </xdr:from>
    <xdr:to>
      <xdr:col>16</xdr:col>
      <xdr:colOff>299110</xdr:colOff>
      <xdr:row>216</xdr:row>
      <xdr:rowOff>72434</xdr:rowOff>
    </xdr:to>
    <xdr:pic>
      <xdr:nvPicPr>
        <xdr:cNvPr id="1205" name="Picture 1204">
          <a:extLst>
            <a:ext uri="{FF2B5EF4-FFF2-40B4-BE49-F238E27FC236}">
              <a16:creationId xmlns:a16="http://schemas.microsoft.com/office/drawing/2014/main" id="{1D741959-25E2-49A2-B7A7-E9FBF91C9FE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6548100" y="105181400"/>
          <a:ext cx="299110" cy="834434"/>
        </a:xfrm>
        <a:prstGeom prst="rect">
          <a:avLst/>
        </a:prstGeom>
      </xdr:spPr>
    </xdr:pic>
    <xdr:clientData/>
  </xdr:twoCellAnchor>
  <xdr:twoCellAnchor editAs="oneCell">
    <xdr:from>
      <xdr:col>6</xdr:col>
      <xdr:colOff>0</xdr:colOff>
      <xdr:row>176</xdr:row>
      <xdr:rowOff>254000</xdr:rowOff>
    </xdr:from>
    <xdr:to>
      <xdr:col>6</xdr:col>
      <xdr:colOff>299110</xdr:colOff>
      <xdr:row>181</xdr:row>
      <xdr:rowOff>97834</xdr:rowOff>
    </xdr:to>
    <xdr:pic>
      <xdr:nvPicPr>
        <xdr:cNvPr id="1206" name="Picture 1205">
          <a:extLst>
            <a:ext uri="{FF2B5EF4-FFF2-40B4-BE49-F238E27FC236}">
              <a16:creationId xmlns:a16="http://schemas.microsoft.com/office/drawing/2014/main" id="{F872AA93-82F1-4FC2-8453-C83DCB7D5E4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165850" y="88652350"/>
          <a:ext cx="299110" cy="834434"/>
        </a:xfrm>
        <a:prstGeom prst="rect">
          <a:avLst/>
        </a:prstGeom>
      </xdr:spPr>
    </xdr:pic>
    <xdr:clientData/>
  </xdr:twoCellAnchor>
  <xdr:twoCellAnchor editAs="oneCell">
    <xdr:from>
      <xdr:col>18</xdr:col>
      <xdr:colOff>0</xdr:colOff>
      <xdr:row>234</xdr:row>
      <xdr:rowOff>460375</xdr:rowOff>
    </xdr:from>
    <xdr:to>
      <xdr:col>18</xdr:col>
      <xdr:colOff>299110</xdr:colOff>
      <xdr:row>239</xdr:row>
      <xdr:rowOff>94659</xdr:rowOff>
    </xdr:to>
    <xdr:pic>
      <xdr:nvPicPr>
        <xdr:cNvPr id="1207" name="Picture 1206">
          <a:extLst>
            <a:ext uri="{FF2B5EF4-FFF2-40B4-BE49-F238E27FC236}">
              <a16:creationId xmlns:a16="http://schemas.microsoft.com/office/drawing/2014/main" id="{F287CEC0-71B5-4737-AE86-A04CABB78C22}"/>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8961100" y="116144675"/>
          <a:ext cx="299110" cy="834434"/>
        </a:xfrm>
        <a:prstGeom prst="rect">
          <a:avLst/>
        </a:prstGeom>
      </xdr:spPr>
    </xdr:pic>
    <xdr:clientData/>
  </xdr:twoCellAnchor>
  <xdr:twoCellAnchor editAs="oneCell">
    <xdr:from>
      <xdr:col>26</xdr:col>
      <xdr:colOff>0</xdr:colOff>
      <xdr:row>185</xdr:row>
      <xdr:rowOff>285750</xdr:rowOff>
    </xdr:from>
    <xdr:to>
      <xdr:col>26</xdr:col>
      <xdr:colOff>299110</xdr:colOff>
      <xdr:row>190</xdr:row>
      <xdr:rowOff>97834</xdr:rowOff>
    </xdr:to>
    <xdr:pic>
      <xdr:nvPicPr>
        <xdr:cNvPr id="1208" name="Picture 1207">
          <a:extLst>
            <a:ext uri="{FF2B5EF4-FFF2-40B4-BE49-F238E27FC236}">
              <a16:creationId xmlns:a16="http://schemas.microsoft.com/office/drawing/2014/main" id="{801B1069-54DD-47D5-BB43-E689E718B32E}"/>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8860750" y="92925900"/>
          <a:ext cx="299110" cy="834434"/>
        </a:xfrm>
        <a:prstGeom prst="rect">
          <a:avLst/>
        </a:prstGeom>
      </xdr:spPr>
    </xdr:pic>
    <xdr:clientData/>
  </xdr:twoCellAnchor>
  <xdr:twoCellAnchor editAs="oneCell">
    <xdr:from>
      <xdr:col>6</xdr:col>
      <xdr:colOff>0</xdr:colOff>
      <xdr:row>210</xdr:row>
      <xdr:rowOff>158750</xdr:rowOff>
    </xdr:from>
    <xdr:to>
      <xdr:col>6</xdr:col>
      <xdr:colOff>299110</xdr:colOff>
      <xdr:row>215</xdr:row>
      <xdr:rowOff>75609</xdr:rowOff>
    </xdr:to>
    <xdr:pic>
      <xdr:nvPicPr>
        <xdr:cNvPr id="1209" name="Picture 1208">
          <a:extLst>
            <a:ext uri="{FF2B5EF4-FFF2-40B4-BE49-F238E27FC236}">
              <a16:creationId xmlns:a16="http://schemas.microsoft.com/office/drawing/2014/main" id="{7C3C679F-A99B-4A22-8850-264ED277F263}"/>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165850" y="104908350"/>
          <a:ext cx="299110" cy="837609"/>
        </a:xfrm>
        <a:prstGeom prst="rect">
          <a:avLst/>
        </a:prstGeom>
      </xdr:spPr>
    </xdr:pic>
    <xdr:clientData/>
  </xdr:twoCellAnchor>
  <xdr:twoCellAnchor editAs="oneCell">
    <xdr:from>
      <xdr:col>8</xdr:col>
      <xdr:colOff>0</xdr:colOff>
      <xdr:row>210</xdr:row>
      <xdr:rowOff>127000</xdr:rowOff>
    </xdr:from>
    <xdr:to>
      <xdr:col>8</xdr:col>
      <xdr:colOff>299110</xdr:colOff>
      <xdr:row>215</xdr:row>
      <xdr:rowOff>37509</xdr:rowOff>
    </xdr:to>
    <xdr:pic>
      <xdr:nvPicPr>
        <xdr:cNvPr id="1210" name="Picture 1209">
          <a:extLst>
            <a:ext uri="{FF2B5EF4-FFF2-40B4-BE49-F238E27FC236}">
              <a16:creationId xmlns:a16="http://schemas.microsoft.com/office/drawing/2014/main" id="{099D0DCA-5BC2-4AA6-A4A1-98965E3FBC4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178800" y="104876600"/>
          <a:ext cx="299110" cy="831259"/>
        </a:xfrm>
        <a:prstGeom prst="rect">
          <a:avLst/>
        </a:prstGeom>
      </xdr:spPr>
    </xdr:pic>
    <xdr:clientData/>
  </xdr:twoCellAnchor>
  <xdr:twoCellAnchor editAs="oneCell">
    <xdr:from>
      <xdr:col>22</xdr:col>
      <xdr:colOff>0</xdr:colOff>
      <xdr:row>260</xdr:row>
      <xdr:rowOff>0</xdr:rowOff>
    </xdr:from>
    <xdr:to>
      <xdr:col>22</xdr:col>
      <xdr:colOff>299110</xdr:colOff>
      <xdr:row>264</xdr:row>
      <xdr:rowOff>97834</xdr:rowOff>
    </xdr:to>
    <xdr:pic>
      <xdr:nvPicPr>
        <xdr:cNvPr id="1211" name="Picture 1210">
          <a:extLst>
            <a:ext uri="{FF2B5EF4-FFF2-40B4-BE49-F238E27FC236}">
              <a16:creationId xmlns:a16="http://schemas.microsoft.com/office/drawing/2014/main" id="{F4552EF9-AAA4-40A8-9D24-09CFC0567A0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4155400" y="129184400"/>
          <a:ext cx="299110" cy="834434"/>
        </a:xfrm>
        <a:prstGeom prst="rect">
          <a:avLst/>
        </a:prstGeom>
      </xdr:spPr>
    </xdr:pic>
    <xdr:clientData/>
  </xdr:twoCellAnchor>
  <xdr:twoCellAnchor editAs="oneCell">
    <xdr:from>
      <xdr:col>24</xdr:col>
      <xdr:colOff>0</xdr:colOff>
      <xdr:row>218</xdr:row>
      <xdr:rowOff>0</xdr:rowOff>
    </xdr:from>
    <xdr:to>
      <xdr:col>24</xdr:col>
      <xdr:colOff>299110</xdr:colOff>
      <xdr:row>222</xdr:row>
      <xdr:rowOff>97834</xdr:rowOff>
    </xdr:to>
    <xdr:pic>
      <xdr:nvPicPr>
        <xdr:cNvPr id="1212" name="Picture 1211">
          <a:extLst>
            <a:ext uri="{FF2B5EF4-FFF2-40B4-BE49-F238E27FC236}">
              <a16:creationId xmlns:a16="http://schemas.microsoft.com/office/drawing/2014/main" id="{25CAB6B7-0094-4EC9-A6D5-2DC759C0F5CC}"/>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6720800" y="108927900"/>
          <a:ext cx="299110" cy="834434"/>
        </a:xfrm>
        <a:prstGeom prst="rect">
          <a:avLst/>
        </a:prstGeom>
      </xdr:spPr>
    </xdr:pic>
    <xdr:clientData/>
  </xdr:twoCellAnchor>
  <xdr:twoCellAnchor editAs="oneCell">
    <xdr:from>
      <xdr:col>20</xdr:col>
      <xdr:colOff>0</xdr:colOff>
      <xdr:row>252</xdr:row>
      <xdr:rowOff>0</xdr:rowOff>
    </xdr:from>
    <xdr:to>
      <xdr:col>20</xdr:col>
      <xdr:colOff>299110</xdr:colOff>
      <xdr:row>256</xdr:row>
      <xdr:rowOff>97834</xdr:rowOff>
    </xdr:to>
    <xdr:pic>
      <xdr:nvPicPr>
        <xdr:cNvPr id="1213" name="Picture 1212">
          <a:extLst>
            <a:ext uri="{FF2B5EF4-FFF2-40B4-BE49-F238E27FC236}">
              <a16:creationId xmlns:a16="http://schemas.microsoft.com/office/drawing/2014/main" id="{83CAD3EE-C2C7-4AA0-8875-91F64460B928}"/>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1189950" y="125647450"/>
          <a:ext cx="299110" cy="834434"/>
        </a:xfrm>
        <a:prstGeom prst="rect">
          <a:avLst/>
        </a:prstGeom>
      </xdr:spPr>
    </xdr:pic>
    <xdr:clientData/>
  </xdr:twoCellAnchor>
  <xdr:twoCellAnchor editAs="oneCell">
    <xdr:from>
      <xdr:col>22</xdr:col>
      <xdr:colOff>42333</xdr:colOff>
      <xdr:row>251</xdr:row>
      <xdr:rowOff>1206500</xdr:rowOff>
    </xdr:from>
    <xdr:to>
      <xdr:col>22</xdr:col>
      <xdr:colOff>341443</xdr:colOff>
      <xdr:row>256</xdr:row>
      <xdr:rowOff>97834</xdr:rowOff>
    </xdr:to>
    <xdr:pic>
      <xdr:nvPicPr>
        <xdr:cNvPr id="1214" name="Picture 1213">
          <a:extLst>
            <a:ext uri="{FF2B5EF4-FFF2-40B4-BE49-F238E27FC236}">
              <a16:creationId xmlns:a16="http://schemas.microsoft.com/office/drawing/2014/main" id="{D426AC0B-6095-4998-B936-7048930FD4B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4197733" y="125583950"/>
          <a:ext cx="299110" cy="834434"/>
        </a:xfrm>
        <a:prstGeom prst="rect">
          <a:avLst/>
        </a:prstGeom>
      </xdr:spPr>
    </xdr:pic>
    <xdr:clientData/>
  </xdr:twoCellAnchor>
  <xdr:twoCellAnchor editAs="oneCell">
    <xdr:from>
      <xdr:col>18</xdr:col>
      <xdr:colOff>0</xdr:colOff>
      <xdr:row>284</xdr:row>
      <xdr:rowOff>0</xdr:rowOff>
    </xdr:from>
    <xdr:to>
      <xdr:col>18</xdr:col>
      <xdr:colOff>299110</xdr:colOff>
      <xdr:row>288</xdr:row>
      <xdr:rowOff>97834</xdr:rowOff>
    </xdr:to>
    <xdr:pic>
      <xdr:nvPicPr>
        <xdr:cNvPr id="1215" name="Picture 1214">
          <a:extLst>
            <a:ext uri="{FF2B5EF4-FFF2-40B4-BE49-F238E27FC236}">
              <a16:creationId xmlns:a16="http://schemas.microsoft.com/office/drawing/2014/main" id="{29382EB6-89CD-4BF7-9CAF-BCCAC090937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8961100" y="140398500"/>
          <a:ext cx="299110" cy="834434"/>
        </a:xfrm>
        <a:prstGeom prst="rect">
          <a:avLst/>
        </a:prstGeom>
      </xdr:spPr>
    </xdr:pic>
    <xdr:clientData/>
  </xdr:twoCellAnchor>
  <xdr:twoCellAnchor editAs="oneCell">
    <xdr:from>
      <xdr:col>4</xdr:col>
      <xdr:colOff>0</xdr:colOff>
      <xdr:row>235</xdr:row>
      <xdr:rowOff>0</xdr:rowOff>
    </xdr:from>
    <xdr:to>
      <xdr:col>4</xdr:col>
      <xdr:colOff>299110</xdr:colOff>
      <xdr:row>239</xdr:row>
      <xdr:rowOff>97834</xdr:rowOff>
    </xdr:to>
    <xdr:pic>
      <xdr:nvPicPr>
        <xdr:cNvPr id="1216" name="Picture 1215">
          <a:extLst>
            <a:ext uri="{FF2B5EF4-FFF2-40B4-BE49-F238E27FC236}">
              <a16:creationId xmlns:a16="http://schemas.microsoft.com/office/drawing/2014/main" id="{69748504-F048-41A1-BA0A-AFAB1C1D0475}"/>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25900" y="116954300"/>
          <a:ext cx="299110" cy="834434"/>
        </a:xfrm>
        <a:prstGeom prst="rect">
          <a:avLst/>
        </a:prstGeom>
      </xdr:spPr>
    </xdr:pic>
    <xdr:clientData/>
  </xdr:twoCellAnchor>
  <xdr:twoCellAnchor editAs="oneCell">
    <xdr:from>
      <xdr:col>14</xdr:col>
      <xdr:colOff>0</xdr:colOff>
      <xdr:row>284</xdr:row>
      <xdr:rowOff>0</xdr:rowOff>
    </xdr:from>
    <xdr:to>
      <xdr:col>14</xdr:col>
      <xdr:colOff>299110</xdr:colOff>
      <xdr:row>288</xdr:row>
      <xdr:rowOff>97834</xdr:rowOff>
    </xdr:to>
    <xdr:pic>
      <xdr:nvPicPr>
        <xdr:cNvPr id="1217" name="Picture 1216">
          <a:extLst>
            <a:ext uri="{FF2B5EF4-FFF2-40B4-BE49-F238E27FC236}">
              <a16:creationId xmlns:a16="http://schemas.microsoft.com/office/drawing/2014/main" id="{19848C02-A628-4001-B548-E5A0108C9DA7}"/>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4535150" y="140398500"/>
          <a:ext cx="299110" cy="834434"/>
        </a:xfrm>
        <a:prstGeom prst="rect">
          <a:avLst/>
        </a:prstGeom>
      </xdr:spPr>
    </xdr:pic>
    <xdr:clientData/>
  </xdr:twoCellAnchor>
  <xdr:twoCellAnchor editAs="oneCell">
    <xdr:from>
      <xdr:col>12</xdr:col>
      <xdr:colOff>0</xdr:colOff>
      <xdr:row>284</xdr:row>
      <xdr:rowOff>0</xdr:rowOff>
    </xdr:from>
    <xdr:to>
      <xdr:col>12</xdr:col>
      <xdr:colOff>299110</xdr:colOff>
      <xdr:row>288</xdr:row>
      <xdr:rowOff>97834</xdr:rowOff>
    </xdr:to>
    <xdr:pic>
      <xdr:nvPicPr>
        <xdr:cNvPr id="1218" name="Picture 1217">
          <a:extLst>
            <a:ext uri="{FF2B5EF4-FFF2-40B4-BE49-F238E27FC236}">
              <a16:creationId xmlns:a16="http://schemas.microsoft.com/office/drawing/2014/main" id="{1DB6C8C7-0BF6-40BB-B3B7-84F9358B3D3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2522200" y="140398500"/>
          <a:ext cx="299110" cy="834434"/>
        </a:xfrm>
        <a:prstGeom prst="rect">
          <a:avLst/>
        </a:prstGeom>
      </xdr:spPr>
    </xdr:pic>
    <xdr:clientData/>
  </xdr:twoCellAnchor>
  <xdr:twoCellAnchor editAs="oneCell">
    <xdr:from>
      <xdr:col>26</xdr:col>
      <xdr:colOff>0</xdr:colOff>
      <xdr:row>284</xdr:row>
      <xdr:rowOff>0</xdr:rowOff>
    </xdr:from>
    <xdr:to>
      <xdr:col>26</xdr:col>
      <xdr:colOff>299110</xdr:colOff>
      <xdr:row>288</xdr:row>
      <xdr:rowOff>97834</xdr:rowOff>
    </xdr:to>
    <xdr:pic>
      <xdr:nvPicPr>
        <xdr:cNvPr id="1219" name="Picture 1218">
          <a:extLst>
            <a:ext uri="{FF2B5EF4-FFF2-40B4-BE49-F238E27FC236}">
              <a16:creationId xmlns:a16="http://schemas.microsoft.com/office/drawing/2014/main" id="{8E69839F-037D-449C-BE95-E01EA658888E}"/>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8860750" y="140398500"/>
          <a:ext cx="299110" cy="834434"/>
        </a:xfrm>
        <a:prstGeom prst="rect">
          <a:avLst/>
        </a:prstGeom>
      </xdr:spPr>
    </xdr:pic>
    <xdr:clientData/>
  </xdr:twoCellAnchor>
  <xdr:twoCellAnchor editAs="oneCell">
    <xdr:from>
      <xdr:col>16</xdr:col>
      <xdr:colOff>0</xdr:colOff>
      <xdr:row>284</xdr:row>
      <xdr:rowOff>0</xdr:rowOff>
    </xdr:from>
    <xdr:to>
      <xdr:col>16</xdr:col>
      <xdr:colOff>299110</xdr:colOff>
      <xdr:row>288</xdr:row>
      <xdr:rowOff>97834</xdr:rowOff>
    </xdr:to>
    <xdr:pic>
      <xdr:nvPicPr>
        <xdr:cNvPr id="1220" name="Picture 1219">
          <a:extLst>
            <a:ext uri="{FF2B5EF4-FFF2-40B4-BE49-F238E27FC236}">
              <a16:creationId xmlns:a16="http://schemas.microsoft.com/office/drawing/2014/main" id="{5B51875D-F9A3-4303-B615-1F0ECED9839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6548100" y="140398500"/>
          <a:ext cx="299110" cy="834434"/>
        </a:xfrm>
        <a:prstGeom prst="rect">
          <a:avLst/>
        </a:prstGeom>
      </xdr:spPr>
    </xdr:pic>
    <xdr:clientData/>
  </xdr:twoCellAnchor>
  <xdr:twoCellAnchor editAs="oneCell">
    <xdr:from>
      <xdr:col>20</xdr:col>
      <xdr:colOff>0</xdr:colOff>
      <xdr:row>284</xdr:row>
      <xdr:rowOff>0</xdr:rowOff>
    </xdr:from>
    <xdr:to>
      <xdr:col>20</xdr:col>
      <xdr:colOff>299110</xdr:colOff>
      <xdr:row>288</xdr:row>
      <xdr:rowOff>97834</xdr:rowOff>
    </xdr:to>
    <xdr:pic>
      <xdr:nvPicPr>
        <xdr:cNvPr id="1221" name="Picture 1220">
          <a:extLst>
            <a:ext uri="{FF2B5EF4-FFF2-40B4-BE49-F238E27FC236}">
              <a16:creationId xmlns:a16="http://schemas.microsoft.com/office/drawing/2014/main" id="{A3FFAEFB-6EF3-47AE-B10E-9EABACACEB5C}"/>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1189950" y="140398500"/>
          <a:ext cx="299110" cy="834434"/>
        </a:xfrm>
        <a:prstGeom prst="rect">
          <a:avLst/>
        </a:prstGeom>
      </xdr:spPr>
    </xdr:pic>
    <xdr:clientData/>
  </xdr:twoCellAnchor>
  <xdr:twoCellAnchor editAs="oneCell">
    <xdr:from>
      <xdr:col>22</xdr:col>
      <xdr:colOff>0</xdr:colOff>
      <xdr:row>210</xdr:row>
      <xdr:rowOff>0</xdr:rowOff>
    </xdr:from>
    <xdr:to>
      <xdr:col>22</xdr:col>
      <xdr:colOff>299110</xdr:colOff>
      <xdr:row>214</xdr:row>
      <xdr:rowOff>94659</xdr:rowOff>
    </xdr:to>
    <xdr:pic>
      <xdr:nvPicPr>
        <xdr:cNvPr id="1222" name="Picture 1221">
          <a:extLst>
            <a:ext uri="{FF2B5EF4-FFF2-40B4-BE49-F238E27FC236}">
              <a16:creationId xmlns:a16="http://schemas.microsoft.com/office/drawing/2014/main" id="{C31FCC68-87DD-4AAB-975E-0D207561ACF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4155400" y="104749600"/>
          <a:ext cx="299110" cy="831259"/>
        </a:xfrm>
        <a:prstGeom prst="rect">
          <a:avLst/>
        </a:prstGeom>
      </xdr:spPr>
    </xdr:pic>
    <xdr:clientData/>
  </xdr:twoCellAnchor>
  <xdr:twoCellAnchor editAs="oneCell">
    <xdr:from>
      <xdr:col>4</xdr:col>
      <xdr:colOff>0</xdr:colOff>
      <xdr:row>284</xdr:row>
      <xdr:rowOff>0</xdr:rowOff>
    </xdr:from>
    <xdr:to>
      <xdr:col>4</xdr:col>
      <xdr:colOff>299110</xdr:colOff>
      <xdr:row>288</xdr:row>
      <xdr:rowOff>97834</xdr:rowOff>
    </xdr:to>
    <xdr:pic>
      <xdr:nvPicPr>
        <xdr:cNvPr id="1223" name="Picture 1222">
          <a:extLst>
            <a:ext uri="{FF2B5EF4-FFF2-40B4-BE49-F238E27FC236}">
              <a16:creationId xmlns:a16="http://schemas.microsoft.com/office/drawing/2014/main" id="{97B8F098-F716-484E-ACB4-15F5B8184C18}"/>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25900" y="140398500"/>
          <a:ext cx="299110" cy="834434"/>
        </a:xfrm>
        <a:prstGeom prst="rect">
          <a:avLst/>
        </a:prstGeom>
      </xdr:spPr>
    </xdr:pic>
    <xdr:clientData/>
  </xdr:twoCellAnchor>
  <xdr:twoCellAnchor editAs="oneCell">
    <xdr:from>
      <xdr:col>14</xdr:col>
      <xdr:colOff>0</xdr:colOff>
      <xdr:row>235</xdr:row>
      <xdr:rowOff>0</xdr:rowOff>
    </xdr:from>
    <xdr:to>
      <xdr:col>14</xdr:col>
      <xdr:colOff>299110</xdr:colOff>
      <xdr:row>239</xdr:row>
      <xdr:rowOff>97834</xdr:rowOff>
    </xdr:to>
    <xdr:pic>
      <xdr:nvPicPr>
        <xdr:cNvPr id="1224" name="Picture 1223">
          <a:extLst>
            <a:ext uri="{FF2B5EF4-FFF2-40B4-BE49-F238E27FC236}">
              <a16:creationId xmlns:a16="http://schemas.microsoft.com/office/drawing/2014/main" id="{7A71AA63-F634-47C5-8A8A-FE9C288B5B33}"/>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4535150" y="116954300"/>
          <a:ext cx="299110" cy="834434"/>
        </a:xfrm>
        <a:prstGeom prst="rect">
          <a:avLst/>
        </a:prstGeom>
      </xdr:spPr>
    </xdr:pic>
    <xdr:clientData/>
  </xdr:twoCellAnchor>
  <xdr:twoCellAnchor editAs="oneCell">
    <xdr:from>
      <xdr:col>4</xdr:col>
      <xdr:colOff>0</xdr:colOff>
      <xdr:row>261</xdr:row>
      <xdr:rowOff>0</xdr:rowOff>
    </xdr:from>
    <xdr:to>
      <xdr:col>4</xdr:col>
      <xdr:colOff>299110</xdr:colOff>
      <xdr:row>265</xdr:row>
      <xdr:rowOff>18459</xdr:rowOff>
    </xdr:to>
    <xdr:pic>
      <xdr:nvPicPr>
        <xdr:cNvPr id="1225" name="Picture 1224">
          <a:extLst>
            <a:ext uri="{FF2B5EF4-FFF2-40B4-BE49-F238E27FC236}">
              <a16:creationId xmlns:a16="http://schemas.microsoft.com/office/drawing/2014/main" id="{11520CF0-AB46-4ECA-8EF0-B437D8CFC725}"/>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25900" y="129393950"/>
          <a:ext cx="299110" cy="755059"/>
        </a:xfrm>
        <a:prstGeom prst="rect">
          <a:avLst/>
        </a:prstGeom>
      </xdr:spPr>
    </xdr:pic>
    <xdr:clientData/>
  </xdr:twoCellAnchor>
  <xdr:twoCellAnchor editAs="oneCell">
    <xdr:from>
      <xdr:col>6</xdr:col>
      <xdr:colOff>0</xdr:colOff>
      <xdr:row>260</xdr:row>
      <xdr:rowOff>0</xdr:rowOff>
    </xdr:from>
    <xdr:to>
      <xdr:col>6</xdr:col>
      <xdr:colOff>299110</xdr:colOff>
      <xdr:row>264</xdr:row>
      <xdr:rowOff>21634</xdr:rowOff>
    </xdr:to>
    <xdr:pic>
      <xdr:nvPicPr>
        <xdr:cNvPr id="1226" name="Picture 1225">
          <a:extLst>
            <a:ext uri="{FF2B5EF4-FFF2-40B4-BE49-F238E27FC236}">
              <a16:creationId xmlns:a16="http://schemas.microsoft.com/office/drawing/2014/main" id="{7F09CEAE-5EA7-44C1-A1CC-AE1C068A7A2F}"/>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165850" y="129184400"/>
          <a:ext cx="299110" cy="758234"/>
        </a:xfrm>
        <a:prstGeom prst="rect">
          <a:avLst/>
        </a:prstGeom>
      </xdr:spPr>
    </xdr:pic>
    <xdr:clientData/>
  </xdr:twoCellAnchor>
  <xdr:twoCellAnchor>
    <xdr:from>
      <xdr:col>5</xdr:col>
      <xdr:colOff>0</xdr:colOff>
      <xdr:row>257</xdr:row>
      <xdr:rowOff>21167</xdr:rowOff>
    </xdr:from>
    <xdr:to>
      <xdr:col>6</xdr:col>
      <xdr:colOff>0</xdr:colOff>
      <xdr:row>258</xdr:row>
      <xdr:rowOff>154517</xdr:rowOff>
    </xdr:to>
    <xdr:sp macro="" textlink="">
      <xdr:nvSpPr>
        <xdr:cNvPr id="1227" name="AutoShape 46">
          <a:extLst>
            <a:ext uri="{FF2B5EF4-FFF2-40B4-BE49-F238E27FC236}">
              <a16:creationId xmlns:a16="http://schemas.microsoft.com/office/drawing/2014/main" id="{70A53FFC-AF47-488F-B921-15DE482DEB4B}"/>
            </a:ext>
          </a:extLst>
        </xdr:cNvPr>
        <xdr:cNvSpPr>
          <a:spLocks noChangeArrowheads="1"/>
        </xdr:cNvSpPr>
      </xdr:nvSpPr>
      <xdr:spPr bwMode="auto">
        <a:xfrm>
          <a:off x="4933950" y="127300567"/>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oneCellAnchor>
    <xdr:from>
      <xdr:col>24</xdr:col>
      <xdr:colOff>0</xdr:colOff>
      <xdr:row>168</xdr:row>
      <xdr:rowOff>0</xdr:rowOff>
    </xdr:from>
    <xdr:ext cx="299110" cy="1004825"/>
    <xdr:pic>
      <xdr:nvPicPr>
        <xdr:cNvPr id="1228" name="Picture 1227">
          <a:extLst>
            <a:ext uri="{FF2B5EF4-FFF2-40B4-BE49-F238E27FC236}">
              <a16:creationId xmlns:a16="http://schemas.microsoft.com/office/drawing/2014/main" id="{9559054E-0E66-406F-A479-D14E5FF92B6F}"/>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6720800" y="83985100"/>
          <a:ext cx="299110" cy="1004825"/>
        </a:xfrm>
        <a:prstGeom prst="rect">
          <a:avLst/>
        </a:prstGeom>
      </xdr:spPr>
    </xdr:pic>
    <xdr:clientData/>
  </xdr:oneCellAnchor>
  <xdr:oneCellAnchor>
    <xdr:from>
      <xdr:col>12</xdr:col>
      <xdr:colOff>0</xdr:colOff>
      <xdr:row>168</xdr:row>
      <xdr:rowOff>0</xdr:rowOff>
    </xdr:from>
    <xdr:ext cx="299110" cy="1004825"/>
    <xdr:pic>
      <xdr:nvPicPr>
        <xdr:cNvPr id="1229" name="Picture 1228">
          <a:extLst>
            <a:ext uri="{FF2B5EF4-FFF2-40B4-BE49-F238E27FC236}">
              <a16:creationId xmlns:a16="http://schemas.microsoft.com/office/drawing/2014/main" id="{CB6E5A3F-D80A-4FF7-BACD-3FA224DD3B86}"/>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2522200" y="83985100"/>
          <a:ext cx="299110" cy="1004825"/>
        </a:xfrm>
        <a:prstGeom prst="rect">
          <a:avLst/>
        </a:prstGeom>
      </xdr:spPr>
    </xdr:pic>
    <xdr:clientData/>
  </xdr:oneCellAnchor>
  <xdr:oneCellAnchor>
    <xdr:from>
      <xdr:col>20</xdr:col>
      <xdr:colOff>0</xdr:colOff>
      <xdr:row>168</xdr:row>
      <xdr:rowOff>0</xdr:rowOff>
    </xdr:from>
    <xdr:ext cx="299110" cy="1004825"/>
    <xdr:pic>
      <xdr:nvPicPr>
        <xdr:cNvPr id="1230" name="Picture 1229">
          <a:extLst>
            <a:ext uri="{FF2B5EF4-FFF2-40B4-BE49-F238E27FC236}">
              <a16:creationId xmlns:a16="http://schemas.microsoft.com/office/drawing/2014/main" id="{357F108B-BF91-49A7-99BD-F1CBDCB82957}"/>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1189950" y="83985100"/>
          <a:ext cx="299110" cy="1004825"/>
        </a:xfrm>
        <a:prstGeom prst="rect">
          <a:avLst/>
        </a:prstGeom>
      </xdr:spPr>
    </xdr:pic>
    <xdr:clientData/>
  </xdr:oneCellAnchor>
  <xdr:oneCellAnchor>
    <xdr:from>
      <xdr:col>22</xdr:col>
      <xdr:colOff>0</xdr:colOff>
      <xdr:row>168</xdr:row>
      <xdr:rowOff>0</xdr:rowOff>
    </xdr:from>
    <xdr:ext cx="299110" cy="1004825"/>
    <xdr:pic>
      <xdr:nvPicPr>
        <xdr:cNvPr id="1231" name="Picture 1230">
          <a:extLst>
            <a:ext uri="{FF2B5EF4-FFF2-40B4-BE49-F238E27FC236}">
              <a16:creationId xmlns:a16="http://schemas.microsoft.com/office/drawing/2014/main" id="{55BDFD58-DC76-4000-9DAF-8FC9849656FD}"/>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4155400" y="83985100"/>
          <a:ext cx="299110" cy="1004825"/>
        </a:xfrm>
        <a:prstGeom prst="rect">
          <a:avLst/>
        </a:prstGeom>
      </xdr:spPr>
    </xdr:pic>
    <xdr:clientData/>
  </xdr:oneCellAnchor>
  <xdr:oneCellAnchor>
    <xdr:from>
      <xdr:col>10</xdr:col>
      <xdr:colOff>115453</xdr:colOff>
      <xdr:row>168</xdr:row>
      <xdr:rowOff>0</xdr:rowOff>
    </xdr:from>
    <xdr:ext cx="299110" cy="1004825"/>
    <xdr:pic>
      <xdr:nvPicPr>
        <xdr:cNvPr id="1232" name="Picture 1231">
          <a:extLst>
            <a:ext uri="{FF2B5EF4-FFF2-40B4-BE49-F238E27FC236}">
              <a16:creationId xmlns:a16="http://schemas.microsoft.com/office/drawing/2014/main" id="{861916FE-A4BD-4C64-B7F6-DD0E29575C4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624703" y="83985100"/>
          <a:ext cx="299110" cy="1004825"/>
        </a:xfrm>
        <a:prstGeom prst="rect">
          <a:avLst/>
        </a:prstGeom>
      </xdr:spPr>
    </xdr:pic>
    <xdr:clientData/>
  </xdr:oneCellAnchor>
  <xdr:oneCellAnchor>
    <xdr:from>
      <xdr:col>26</xdr:col>
      <xdr:colOff>0</xdr:colOff>
      <xdr:row>168</xdr:row>
      <xdr:rowOff>0</xdr:rowOff>
    </xdr:from>
    <xdr:ext cx="299110" cy="1004825"/>
    <xdr:pic>
      <xdr:nvPicPr>
        <xdr:cNvPr id="1233" name="Picture 1232">
          <a:extLst>
            <a:ext uri="{FF2B5EF4-FFF2-40B4-BE49-F238E27FC236}">
              <a16:creationId xmlns:a16="http://schemas.microsoft.com/office/drawing/2014/main" id="{DE2176C8-D7AF-4A4A-8F22-C40B1E5F2A6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8860750" y="83985100"/>
          <a:ext cx="299110" cy="1004825"/>
        </a:xfrm>
        <a:prstGeom prst="rect">
          <a:avLst/>
        </a:prstGeom>
      </xdr:spPr>
    </xdr:pic>
    <xdr:clientData/>
  </xdr:oneCellAnchor>
  <xdr:oneCellAnchor>
    <xdr:from>
      <xdr:col>14</xdr:col>
      <xdr:colOff>0</xdr:colOff>
      <xdr:row>168</xdr:row>
      <xdr:rowOff>115452</xdr:rowOff>
    </xdr:from>
    <xdr:ext cx="299110" cy="1247857"/>
    <xdr:pic>
      <xdr:nvPicPr>
        <xdr:cNvPr id="1234" name="Picture 1233">
          <a:extLst>
            <a:ext uri="{FF2B5EF4-FFF2-40B4-BE49-F238E27FC236}">
              <a16:creationId xmlns:a16="http://schemas.microsoft.com/office/drawing/2014/main" id="{E652223C-0600-4993-BD4D-8326C72D9963}"/>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4535150" y="84100552"/>
          <a:ext cx="299110" cy="1247857"/>
        </a:xfrm>
        <a:prstGeom prst="rect">
          <a:avLst/>
        </a:prstGeom>
      </xdr:spPr>
    </xdr:pic>
    <xdr:clientData/>
  </xdr:oneCellAnchor>
  <xdr:oneCellAnchor>
    <xdr:from>
      <xdr:col>6</xdr:col>
      <xdr:colOff>0</xdr:colOff>
      <xdr:row>168</xdr:row>
      <xdr:rowOff>0</xdr:rowOff>
    </xdr:from>
    <xdr:ext cx="299110" cy="1004825"/>
    <xdr:pic>
      <xdr:nvPicPr>
        <xdr:cNvPr id="1235" name="Picture 1234">
          <a:extLst>
            <a:ext uri="{FF2B5EF4-FFF2-40B4-BE49-F238E27FC236}">
              <a16:creationId xmlns:a16="http://schemas.microsoft.com/office/drawing/2014/main" id="{AF7CB04A-2C5D-47F6-868A-2B4CB1561467}"/>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165850" y="83985100"/>
          <a:ext cx="299110" cy="1004825"/>
        </a:xfrm>
        <a:prstGeom prst="rect">
          <a:avLst/>
        </a:prstGeom>
      </xdr:spPr>
    </xdr:pic>
    <xdr:clientData/>
  </xdr:oneCellAnchor>
  <xdr:oneCellAnchor>
    <xdr:from>
      <xdr:col>4</xdr:col>
      <xdr:colOff>0</xdr:colOff>
      <xdr:row>168</xdr:row>
      <xdr:rowOff>0</xdr:rowOff>
    </xdr:from>
    <xdr:ext cx="299110" cy="1004825"/>
    <xdr:pic>
      <xdr:nvPicPr>
        <xdr:cNvPr id="1236" name="Picture 1235">
          <a:extLst>
            <a:ext uri="{FF2B5EF4-FFF2-40B4-BE49-F238E27FC236}">
              <a16:creationId xmlns:a16="http://schemas.microsoft.com/office/drawing/2014/main" id="{9608118E-3D6A-47C0-9CCB-3325DA588AA1}"/>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25900" y="83985100"/>
          <a:ext cx="299110" cy="1004825"/>
        </a:xfrm>
        <a:prstGeom prst="rect">
          <a:avLst/>
        </a:prstGeom>
      </xdr:spPr>
    </xdr:pic>
    <xdr:clientData/>
  </xdr:oneCellAnchor>
</xdr:wsDr>
</file>

<file path=xl/drawings/drawing8.xml><?xml version="1.0" encoding="utf-8"?>
<xdr:wsDr xmlns:xdr="http://schemas.openxmlformats.org/drawingml/2006/spreadsheetDrawing" xmlns:a="http://schemas.openxmlformats.org/drawingml/2006/main">
  <xdr:twoCellAnchor editAs="oneCell">
    <xdr:from>
      <xdr:col>30</xdr:col>
      <xdr:colOff>0</xdr:colOff>
      <xdr:row>10</xdr:row>
      <xdr:rowOff>0</xdr:rowOff>
    </xdr:from>
    <xdr:to>
      <xdr:col>30</xdr:col>
      <xdr:colOff>104775</xdr:colOff>
      <xdr:row>11</xdr:row>
      <xdr:rowOff>164464</xdr:rowOff>
    </xdr:to>
    <xdr:sp macro="" textlink="">
      <xdr:nvSpPr>
        <xdr:cNvPr id="2" name="Text Box 6212">
          <a:extLst>
            <a:ext uri="{FF2B5EF4-FFF2-40B4-BE49-F238E27FC236}">
              <a16:creationId xmlns:a16="http://schemas.microsoft.com/office/drawing/2014/main" id="{FA21433B-0F21-4483-95CB-269E762F8739}"/>
            </a:ext>
          </a:extLst>
        </xdr:cNvPr>
        <xdr:cNvSpPr txBox="1">
          <a:spLocks noChangeArrowheads="1"/>
        </xdr:cNvSpPr>
      </xdr:nvSpPr>
      <xdr:spPr bwMode="auto">
        <a:xfrm>
          <a:off x="14401800" y="3282950"/>
          <a:ext cx="104775" cy="348614"/>
        </a:xfrm>
        <a:prstGeom prst="rect">
          <a:avLst/>
        </a:prstGeom>
        <a:noFill/>
        <a:ln w="9525">
          <a:noFill/>
          <a:miter lim="800000"/>
          <a:headEnd/>
          <a:tailEnd/>
        </a:ln>
      </xdr:spPr>
    </xdr:sp>
    <xdr:clientData/>
  </xdr:twoCellAnchor>
  <xdr:twoCellAnchor editAs="oneCell">
    <xdr:from>
      <xdr:col>8</xdr:col>
      <xdr:colOff>114300</xdr:colOff>
      <xdr:row>13</xdr:row>
      <xdr:rowOff>0</xdr:rowOff>
    </xdr:from>
    <xdr:to>
      <xdr:col>8</xdr:col>
      <xdr:colOff>219075</xdr:colOff>
      <xdr:row>13</xdr:row>
      <xdr:rowOff>171450</xdr:rowOff>
    </xdr:to>
    <xdr:sp macro="" textlink="">
      <xdr:nvSpPr>
        <xdr:cNvPr id="3" name="Text Box 11802">
          <a:extLst>
            <a:ext uri="{FF2B5EF4-FFF2-40B4-BE49-F238E27FC236}">
              <a16:creationId xmlns:a16="http://schemas.microsoft.com/office/drawing/2014/main" id="{9862E9A5-11CF-4893-AA94-9241229A6A33}"/>
            </a:ext>
          </a:extLst>
        </xdr:cNvPr>
        <xdr:cNvSpPr txBox="1">
          <a:spLocks noChangeArrowheads="1"/>
        </xdr:cNvSpPr>
      </xdr:nvSpPr>
      <xdr:spPr bwMode="auto">
        <a:xfrm>
          <a:off x="4146550" y="4140200"/>
          <a:ext cx="104775" cy="171450"/>
        </a:xfrm>
        <a:prstGeom prst="rect">
          <a:avLst/>
        </a:prstGeom>
        <a:noFill/>
        <a:ln w="9525">
          <a:noFill/>
          <a:miter lim="800000"/>
          <a:headEnd/>
          <a:tailEnd/>
        </a:ln>
      </xdr:spPr>
    </xdr:sp>
    <xdr:clientData/>
  </xdr:twoCellAnchor>
  <xdr:twoCellAnchor>
    <xdr:from>
      <xdr:col>18</xdr:col>
      <xdr:colOff>307975</xdr:colOff>
      <xdr:row>4</xdr:row>
      <xdr:rowOff>137584</xdr:rowOff>
    </xdr:from>
    <xdr:to>
      <xdr:col>26</xdr:col>
      <xdr:colOff>88900</xdr:colOff>
      <xdr:row>14</xdr:row>
      <xdr:rowOff>84667</xdr:rowOff>
    </xdr:to>
    <xdr:grpSp>
      <xdr:nvGrpSpPr>
        <xdr:cNvPr id="4" name="Group 3">
          <a:extLst>
            <a:ext uri="{FF2B5EF4-FFF2-40B4-BE49-F238E27FC236}">
              <a16:creationId xmlns:a16="http://schemas.microsoft.com/office/drawing/2014/main" id="{B60A1F33-D336-4EA3-B560-BCFADBEEFDF4}"/>
            </a:ext>
          </a:extLst>
        </xdr:cNvPr>
        <xdr:cNvGrpSpPr/>
      </xdr:nvGrpSpPr>
      <xdr:grpSpPr>
        <a:xfrm>
          <a:off x="9370332" y="1071941"/>
          <a:ext cx="3645354" cy="2478012"/>
          <a:chOff x="10153650" y="1536195"/>
          <a:chExt cx="2552700" cy="2203955"/>
        </a:xfrm>
      </xdr:grpSpPr>
      <xdr:sp macro="" textlink="">
        <xdr:nvSpPr>
          <xdr:cNvPr id="5" name="Rectangle 10693">
            <a:extLst>
              <a:ext uri="{FF2B5EF4-FFF2-40B4-BE49-F238E27FC236}">
                <a16:creationId xmlns:a16="http://schemas.microsoft.com/office/drawing/2014/main" id="{6D91ED35-E861-45B9-0784-D583CCDD093D}"/>
              </a:ext>
            </a:extLst>
          </xdr:cNvPr>
          <xdr:cNvSpPr>
            <a:spLocks noChangeArrowheads="1"/>
          </xdr:cNvSpPr>
        </xdr:nvSpPr>
        <xdr:spPr bwMode="auto">
          <a:xfrm>
            <a:off x="10658475" y="3133725"/>
            <a:ext cx="342900" cy="152400"/>
          </a:xfrm>
          <a:prstGeom prst="rect">
            <a:avLst/>
          </a:prstGeom>
          <a:solidFill>
            <a:srgbClr val="000000"/>
          </a:solidFill>
          <a:ln w="9525">
            <a:solidFill>
              <a:srgbClr val="000000"/>
            </a:solidFill>
            <a:miter lim="800000"/>
            <a:headEnd/>
            <a:tailEnd/>
          </a:ln>
        </xdr:spPr>
      </xdr:sp>
      <xdr:sp macro="" textlink="">
        <xdr:nvSpPr>
          <xdr:cNvPr id="6" name="Rectangle 10709">
            <a:extLst>
              <a:ext uri="{FF2B5EF4-FFF2-40B4-BE49-F238E27FC236}">
                <a16:creationId xmlns:a16="http://schemas.microsoft.com/office/drawing/2014/main" id="{3B24D954-F8FC-3C0D-F346-E15537E0BD6B}"/>
              </a:ext>
            </a:extLst>
          </xdr:cNvPr>
          <xdr:cNvSpPr>
            <a:spLocks noChangeArrowheads="1"/>
          </xdr:cNvSpPr>
        </xdr:nvSpPr>
        <xdr:spPr bwMode="auto">
          <a:xfrm>
            <a:off x="11687175" y="3133725"/>
            <a:ext cx="342900" cy="152400"/>
          </a:xfrm>
          <a:prstGeom prst="rect">
            <a:avLst/>
          </a:prstGeom>
          <a:solidFill>
            <a:srgbClr val="000000"/>
          </a:solidFill>
          <a:ln w="9525">
            <a:solidFill>
              <a:srgbClr val="000000"/>
            </a:solidFill>
            <a:miter lim="800000"/>
            <a:headEnd/>
            <a:tailEnd/>
          </a:ln>
        </xdr:spPr>
      </xdr:sp>
      <xdr:grpSp>
        <xdr:nvGrpSpPr>
          <xdr:cNvPr id="7" name="Group 6">
            <a:extLst>
              <a:ext uri="{FF2B5EF4-FFF2-40B4-BE49-F238E27FC236}">
                <a16:creationId xmlns:a16="http://schemas.microsoft.com/office/drawing/2014/main" id="{A17E2262-6F23-BE13-AF51-A788B58570E6}"/>
              </a:ext>
            </a:extLst>
          </xdr:cNvPr>
          <xdr:cNvGrpSpPr/>
        </xdr:nvGrpSpPr>
        <xdr:grpSpPr>
          <a:xfrm>
            <a:off x="10153650" y="1536195"/>
            <a:ext cx="2552700" cy="2203955"/>
            <a:chOff x="10153650" y="1536195"/>
            <a:chExt cx="2552700" cy="2203955"/>
          </a:xfrm>
        </xdr:grpSpPr>
        <xdr:sp macro="" textlink="">
          <xdr:nvSpPr>
            <xdr:cNvPr id="8" name="Rectangle 10690">
              <a:extLst>
                <a:ext uri="{FF2B5EF4-FFF2-40B4-BE49-F238E27FC236}">
                  <a16:creationId xmlns:a16="http://schemas.microsoft.com/office/drawing/2014/main" id="{2C15C9B3-6B6A-4297-A3A0-B854C3FF5A6B}"/>
                </a:ext>
              </a:extLst>
            </xdr:cNvPr>
            <xdr:cNvSpPr>
              <a:spLocks noChangeArrowheads="1"/>
            </xdr:cNvSpPr>
          </xdr:nvSpPr>
          <xdr:spPr bwMode="auto">
            <a:xfrm>
              <a:off x="10658475" y="2733675"/>
              <a:ext cx="342900" cy="495300"/>
            </a:xfrm>
            <a:prstGeom prst="rect">
              <a:avLst/>
            </a:prstGeom>
            <a:solidFill>
              <a:srgbClr val="92D050"/>
            </a:solidFill>
            <a:ln w="9525">
              <a:solidFill>
                <a:srgbClr val="000000"/>
              </a:solidFill>
              <a:miter lim="800000"/>
              <a:headEnd/>
              <a:tailEnd/>
            </a:ln>
          </xdr:spPr>
          <xdr:txBody>
            <a:bodyPr/>
            <a:lstStyle/>
            <a:p>
              <a:endParaRPr lang="en-IN"/>
            </a:p>
          </xdr:txBody>
        </xdr:sp>
        <xdr:sp macro="" textlink="">
          <xdr:nvSpPr>
            <xdr:cNvPr id="9" name="AutoShape 10694">
              <a:extLst>
                <a:ext uri="{FF2B5EF4-FFF2-40B4-BE49-F238E27FC236}">
                  <a16:creationId xmlns:a16="http://schemas.microsoft.com/office/drawing/2014/main" id="{636070A0-2947-C612-D652-6688C3AF9C2F}"/>
                </a:ext>
              </a:extLst>
            </xdr:cNvPr>
            <xdr:cNvSpPr>
              <a:spLocks noChangeArrowheads="1"/>
            </xdr:cNvSpPr>
          </xdr:nvSpPr>
          <xdr:spPr bwMode="auto">
            <a:xfrm>
              <a:off x="10658475" y="2276475"/>
              <a:ext cx="342900" cy="476250"/>
            </a:xfrm>
            <a:prstGeom prst="triangle">
              <a:avLst>
                <a:gd name="adj" fmla="val 50000"/>
              </a:avLst>
            </a:prstGeom>
            <a:solidFill>
              <a:schemeClr val="accent4">
                <a:lumMod val="60000"/>
                <a:lumOff val="40000"/>
              </a:schemeClr>
            </a:solidFill>
            <a:ln w="9525">
              <a:solidFill>
                <a:srgbClr val="000000"/>
              </a:solidFill>
              <a:miter lim="800000"/>
              <a:headEnd/>
              <a:tailEnd/>
            </a:ln>
          </xdr:spPr>
          <xdr:txBody>
            <a:bodyPr/>
            <a:lstStyle/>
            <a:p>
              <a:endParaRPr lang="en-IN"/>
            </a:p>
          </xdr:txBody>
        </xdr:sp>
        <xdr:sp macro="" textlink="">
          <xdr:nvSpPr>
            <xdr:cNvPr id="10" name="Freeform 10695">
              <a:extLst>
                <a:ext uri="{FF2B5EF4-FFF2-40B4-BE49-F238E27FC236}">
                  <a16:creationId xmlns:a16="http://schemas.microsoft.com/office/drawing/2014/main" id="{CEE6E3C0-196D-B815-176F-1DA2AE6FBF7E}"/>
                </a:ext>
              </a:extLst>
            </xdr:cNvPr>
            <xdr:cNvSpPr>
              <a:spLocks/>
            </xdr:cNvSpPr>
          </xdr:nvSpPr>
          <xdr:spPr bwMode="auto">
            <a:xfrm>
              <a:off x="10153650" y="2266950"/>
              <a:ext cx="6953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sp macro="" textlink="">
          <xdr:nvSpPr>
            <xdr:cNvPr id="11" name="Rectangle 10696">
              <a:extLst>
                <a:ext uri="{FF2B5EF4-FFF2-40B4-BE49-F238E27FC236}">
                  <a16:creationId xmlns:a16="http://schemas.microsoft.com/office/drawing/2014/main" id="{0E10A276-F90F-6079-F322-00B724AF9D7D}"/>
                </a:ext>
              </a:extLst>
            </xdr:cNvPr>
            <xdr:cNvSpPr>
              <a:spLocks noChangeArrowheads="1"/>
            </xdr:cNvSpPr>
          </xdr:nvSpPr>
          <xdr:spPr bwMode="auto">
            <a:xfrm>
              <a:off x="11687175" y="2733675"/>
              <a:ext cx="342900" cy="495300"/>
            </a:xfrm>
            <a:prstGeom prst="rect">
              <a:avLst/>
            </a:prstGeom>
            <a:solidFill>
              <a:srgbClr val="FFFF00"/>
            </a:solidFill>
            <a:ln w="9525">
              <a:solidFill>
                <a:srgbClr val="000000"/>
              </a:solidFill>
              <a:miter lim="800000"/>
              <a:headEnd/>
              <a:tailEnd/>
            </a:ln>
          </xdr:spPr>
          <xdr:txBody>
            <a:bodyPr/>
            <a:lstStyle/>
            <a:p>
              <a:endParaRPr lang="en-US"/>
            </a:p>
          </xdr:txBody>
        </xdr:sp>
        <xdr:sp macro="" textlink="">
          <xdr:nvSpPr>
            <xdr:cNvPr id="12" name="AutoShape 10700">
              <a:extLst>
                <a:ext uri="{FF2B5EF4-FFF2-40B4-BE49-F238E27FC236}">
                  <a16:creationId xmlns:a16="http://schemas.microsoft.com/office/drawing/2014/main" id="{924D7460-D3BF-568C-F617-0B8279192625}"/>
                </a:ext>
              </a:extLst>
            </xdr:cNvPr>
            <xdr:cNvSpPr>
              <a:spLocks noChangeArrowheads="1"/>
            </xdr:cNvSpPr>
          </xdr:nvSpPr>
          <xdr:spPr bwMode="auto">
            <a:xfrm>
              <a:off x="11687175" y="2276475"/>
              <a:ext cx="352425" cy="476250"/>
            </a:xfrm>
            <a:prstGeom prst="triangle">
              <a:avLst>
                <a:gd name="adj" fmla="val 50000"/>
              </a:avLst>
            </a:prstGeom>
            <a:solidFill>
              <a:srgbClr val="FFFF00"/>
            </a:solidFill>
            <a:ln w="9525">
              <a:solidFill>
                <a:srgbClr val="000000"/>
              </a:solidFill>
              <a:miter lim="800000"/>
              <a:headEnd/>
              <a:tailEnd/>
            </a:ln>
          </xdr:spPr>
          <xdr:txBody>
            <a:bodyPr/>
            <a:lstStyle/>
            <a:p>
              <a:endParaRPr lang="en-US"/>
            </a:p>
          </xdr:txBody>
        </xdr:sp>
        <xdr:sp macro="" textlink="">
          <xdr:nvSpPr>
            <xdr:cNvPr id="13" name="Freeform 10706">
              <a:extLst>
                <a:ext uri="{FF2B5EF4-FFF2-40B4-BE49-F238E27FC236}">
                  <a16:creationId xmlns:a16="http://schemas.microsoft.com/office/drawing/2014/main" id="{6E208766-7EFB-F041-240C-A8ECCB19F206}"/>
                </a:ext>
              </a:extLst>
            </xdr:cNvPr>
            <xdr:cNvSpPr>
              <a:spLocks/>
            </xdr:cNvSpPr>
          </xdr:nvSpPr>
          <xdr:spPr bwMode="auto">
            <a:xfrm>
              <a:off x="11868150" y="2266950"/>
              <a:ext cx="6953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sp macro="" textlink="">
          <xdr:nvSpPr>
            <xdr:cNvPr id="14" name="Freeform 10707">
              <a:extLst>
                <a:ext uri="{FF2B5EF4-FFF2-40B4-BE49-F238E27FC236}">
                  <a16:creationId xmlns:a16="http://schemas.microsoft.com/office/drawing/2014/main" id="{A5F44A68-D915-6991-1FB2-FC4C1892BBA7}"/>
                </a:ext>
              </a:extLst>
            </xdr:cNvPr>
            <xdr:cNvSpPr>
              <a:spLocks/>
            </xdr:cNvSpPr>
          </xdr:nvSpPr>
          <xdr:spPr bwMode="auto">
            <a:xfrm>
              <a:off x="10820400" y="2266950"/>
              <a:ext cx="10382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sp macro="" textlink="">
          <xdr:nvSpPr>
            <xdr:cNvPr id="15" name="Line 10711">
              <a:extLst>
                <a:ext uri="{FF2B5EF4-FFF2-40B4-BE49-F238E27FC236}">
                  <a16:creationId xmlns:a16="http://schemas.microsoft.com/office/drawing/2014/main" id="{0EC283D9-775F-A732-62E9-69128C6AFA90}"/>
                </a:ext>
              </a:extLst>
            </xdr:cNvPr>
            <xdr:cNvSpPr>
              <a:spLocks noChangeShapeType="1"/>
            </xdr:cNvSpPr>
          </xdr:nvSpPr>
          <xdr:spPr bwMode="auto">
            <a:xfrm flipV="1">
              <a:off x="11515725" y="2000250"/>
              <a:ext cx="0" cy="304800"/>
            </a:xfrm>
            <a:prstGeom prst="line">
              <a:avLst/>
            </a:prstGeom>
            <a:noFill/>
            <a:ln w="9525">
              <a:solidFill>
                <a:srgbClr val="000000"/>
              </a:solidFill>
              <a:round/>
              <a:headEnd/>
              <a:tailEnd type="triangle" w="med" len="med"/>
            </a:ln>
          </xdr:spPr>
        </xdr:sp>
        <xdr:sp macro="" textlink="">
          <xdr:nvSpPr>
            <xdr:cNvPr id="16" name="Line 10719">
              <a:extLst>
                <a:ext uri="{FF2B5EF4-FFF2-40B4-BE49-F238E27FC236}">
                  <a16:creationId xmlns:a16="http://schemas.microsoft.com/office/drawing/2014/main" id="{D484239A-19B2-8DD3-0C0D-746ECCE0172D}"/>
                </a:ext>
              </a:extLst>
            </xdr:cNvPr>
            <xdr:cNvSpPr>
              <a:spLocks noChangeShapeType="1"/>
            </xdr:cNvSpPr>
          </xdr:nvSpPr>
          <xdr:spPr bwMode="auto">
            <a:xfrm flipH="1">
              <a:off x="10296525" y="3257550"/>
              <a:ext cx="361950" cy="0"/>
            </a:xfrm>
            <a:prstGeom prst="line">
              <a:avLst/>
            </a:prstGeom>
            <a:noFill/>
            <a:ln w="9525">
              <a:solidFill>
                <a:srgbClr val="000000"/>
              </a:solidFill>
              <a:round/>
              <a:headEnd/>
              <a:tailEnd type="triangle" w="med" len="med"/>
            </a:ln>
          </xdr:spPr>
        </xdr:sp>
        <xdr:sp macro="" textlink="">
          <xdr:nvSpPr>
            <xdr:cNvPr id="17" name="Line 10711">
              <a:extLst>
                <a:ext uri="{FF2B5EF4-FFF2-40B4-BE49-F238E27FC236}">
                  <a16:creationId xmlns:a16="http://schemas.microsoft.com/office/drawing/2014/main" id="{6A100016-DAC9-80E7-0CA1-52A9B167BC3D}"/>
                </a:ext>
              </a:extLst>
            </xdr:cNvPr>
            <xdr:cNvSpPr>
              <a:spLocks noChangeShapeType="1"/>
            </xdr:cNvSpPr>
          </xdr:nvSpPr>
          <xdr:spPr bwMode="auto">
            <a:xfrm flipV="1">
              <a:off x="10429875" y="1536195"/>
              <a:ext cx="11931" cy="740279"/>
            </a:xfrm>
            <a:prstGeom prst="line">
              <a:avLst/>
            </a:prstGeom>
            <a:noFill/>
            <a:ln w="9525">
              <a:solidFill>
                <a:srgbClr val="000000"/>
              </a:solidFill>
              <a:round/>
              <a:headEnd/>
              <a:tailEnd type="triangle" w="med" len="med"/>
            </a:ln>
          </xdr:spPr>
        </xdr:sp>
        <xdr:grpSp>
          <xdr:nvGrpSpPr>
            <xdr:cNvPr id="18" name="Group 1008">
              <a:extLst>
                <a:ext uri="{FF2B5EF4-FFF2-40B4-BE49-F238E27FC236}">
                  <a16:creationId xmlns:a16="http://schemas.microsoft.com/office/drawing/2014/main" id="{ED5DF538-F9A5-23F4-994E-C80B076D60CC}"/>
                </a:ext>
              </a:extLst>
            </xdr:cNvPr>
            <xdr:cNvGrpSpPr>
              <a:grpSpLocks/>
            </xdr:cNvGrpSpPr>
          </xdr:nvGrpSpPr>
          <xdr:grpSpPr bwMode="auto">
            <a:xfrm>
              <a:off x="12030075" y="3228975"/>
              <a:ext cx="228600" cy="333375"/>
              <a:chOff x="5475762" y="47760700"/>
              <a:chExt cx="314325" cy="230209"/>
            </a:xfrm>
          </xdr:grpSpPr>
          <xdr:cxnSp macro="">
            <xdr:nvCxnSpPr>
              <xdr:cNvPr id="21" name="Straight Connector 20">
                <a:extLst>
                  <a:ext uri="{FF2B5EF4-FFF2-40B4-BE49-F238E27FC236}">
                    <a16:creationId xmlns:a16="http://schemas.microsoft.com/office/drawing/2014/main" id="{EA2DACC9-3E83-37AF-A8F1-E54527EB8AD6}"/>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22" name="Straight Connector 529">
                <a:extLst>
                  <a:ext uri="{FF2B5EF4-FFF2-40B4-BE49-F238E27FC236}">
                    <a16:creationId xmlns:a16="http://schemas.microsoft.com/office/drawing/2014/main" id="{5569C3AE-5B5A-40D0-8A45-1968B989C94C}"/>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23" name="Straight Connector 531">
                <a:extLst>
                  <a:ext uri="{FF2B5EF4-FFF2-40B4-BE49-F238E27FC236}">
                    <a16:creationId xmlns:a16="http://schemas.microsoft.com/office/drawing/2014/main" id="{7AD79799-25D7-7E68-9970-25D021AD5905}"/>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24" name="Straight Connector 533">
                <a:extLst>
                  <a:ext uri="{FF2B5EF4-FFF2-40B4-BE49-F238E27FC236}">
                    <a16:creationId xmlns:a16="http://schemas.microsoft.com/office/drawing/2014/main" id="{81C4F481-E2C4-70E6-354E-20583F48407D}"/>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25" name="Straight Connector 535">
                <a:extLst>
                  <a:ext uri="{FF2B5EF4-FFF2-40B4-BE49-F238E27FC236}">
                    <a16:creationId xmlns:a16="http://schemas.microsoft.com/office/drawing/2014/main" id="{A3D429E6-5FEC-BE83-D86E-FEC5CB260048}"/>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26" name="Straight Connector 537">
                <a:extLst>
                  <a:ext uri="{FF2B5EF4-FFF2-40B4-BE49-F238E27FC236}">
                    <a16:creationId xmlns:a16="http://schemas.microsoft.com/office/drawing/2014/main" id="{86328688-7767-0102-8B3E-5CEDD497B044}"/>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xnSp macro="">
          <xdr:nvCxnSpPr>
            <xdr:cNvPr id="19" name="Straight Arrow Connector 18">
              <a:extLst>
                <a:ext uri="{FF2B5EF4-FFF2-40B4-BE49-F238E27FC236}">
                  <a16:creationId xmlns:a16="http://schemas.microsoft.com/office/drawing/2014/main" id="{926456B5-C8BC-D8BA-AB6A-D041A2ECC67F}"/>
                </a:ext>
              </a:extLst>
            </xdr:cNvPr>
            <xdr:cNvCxnSpPr/>
          </xdr:nvCxnSpPr>
          <xdr:spPr>
            <a:xfrm flipV="1">
              <a:off x="12014200" y="2565400"/>
              <a:ext cx="692150" cy="3175"/>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xnSp macro="">
          <xdr:nvCxnSpPr>
            <xdr:cNvPr id="20" name="Straight Arrow Connector 19">
              <a:extLst>
                <a:ext uri="{FF2B5EF4-FFF2-40B4-BE49-F238E27FC236}">
                  <a16:creationId xmlns:a16="http://schemas.microsoft.com/office/drawing/2014/main" id="{B35D81C0-F9F3-FF4F-88BD-8BA39A2C5A48}"/>
                </a:ext>
              </a:extLst>
            </xdr:cNvPr>
            <xdr:cNvCxnSpPr/>
          </xdr:nvCxnSpPr>
          <xdr:spPr>
            <a:xfrm flipH="1">
              <a:off x="11661775" y="3076575"/>
              <a:ext cx="120650" cy="663575"/>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grpSp>
    </xdr:grpSp>
    <xdr:clientData/>
  </xdr:twoCellAnchor>
  <xdr:twoCellAnchor>
    <xdr:from>
      <xdr:col>19</xdr:col>
      <xdr:colOff>9525</xdr:colOff>
      <xdr:row>11</xdr:row>
      <xdr:rowOff>137583</xdr:rowOff>
    </xdr:from>
    <xdr:to>
      <xdr:col>20</xdr:col>
      <xdr:colOff>133350</xdr:colOff>
      <xdr:row>11</xdr:row>
      <xdr:rowOff>137583</xdr:rowOff>
    </xdr:to>
    <xdr:sp macro="" textlink="">
      <xdr:nvSpPr>
        <xdr:cNvPr id="27" name="Line 10718">
          <a:extLst>
            <a:ext uri="{FF2B5EF4-FFF2-40B4-BE49-F238E27FC236}">
              <a16:creationId xmlns:a16="http://schemas.microsoft.com/office/drawing/2014/main" id="{EE999089-5032-4A87-8917-C952686E2A1D}"/>
            </a:ext>
          </a:extLst>
        </xdr:cNvPr>
        <xdr:cNvSpPr>
          <a:spLocks noChangeShapeType="1"/>
        </xdr:cNvSpPr>
      </xdr:nvSpPr>
      <xdr:spPr bwMode="auto">
        <a:xfrm flipH="1">
          <a:off x="9140825" y="3744383"/>
          <a:ext cx="587375" cy="0"/>
        </a:xfrm>
        <a:prstGeom prst="line">
          <a:avLst/>
        </a:prstGeom>
        <a:noFill/>
        <a:ln w="9525">
          <a:solidFill>
            <a:srgbClr val="000000"/>
          </a:solidFill>
          <a:round/>
          <a:headEnd/>
          <a:tailEnd type="triangle" w="med" len="med"/>
        </a:ln>
      </xdr:spPr>
    </xdr:sp>
    <xdr:clientData/>
  </xdr:twoCellAnchor>
  <xdr:twoCellAnchor>
    <xdr:from>
      <xdr:col>26</xdr:col>
      <xdr:colOff>0</xdr:colOff>
      <xdr:row>12</xdr:row>
      <xdr:rowOff>0</xdr:rowOff>
    </xdr:from>
    <xdr:to>
      <xdr:col>26</xdr:col>
      <xdr:colOff>257175</xdr:colOff>
      <xdr:row>15</xdr:row>
      <xdr:rowOff>152400</xdr:rowOff>
    </xdr:to>
    <xdr:sp macro="" textlink="">
      <xdr:nvSpPr>
        <xdr:cNvPr id="28" name="Equals 2636">
          <a:extLst>
            <a:ext uri="{FF2B5EF4-FFF2-40B4-BE49-F238E27FC236}">
              <a16:creationId xmlns:a16="http://schemas.microsoft.com/office/drawing/2014/main" id="{A3848FD5-4EDC-4FF6-9EF2-2CB75DD451AA}"/>
            </a:ext>
          </a:extLst>
        </xdr:cNvPr>
        <xdr:cNvSpPr/>
      </xdr:nvSpPr>
      <xdr:spPr>
        <a:xfrm rot="5400000">
          <a:off x="12085638" y="4221162"/>
          <a:ext cx="952500" cy="257175"/>
        </a:xfrm>
        <a:prstGeom prst="mathEqual">
          <a:avLst/>
        </a:prstGeom>
        <a:solidFill>
          <a:schemeClr val="tx1">
            <a:lumMod val="50000"/>
            <a:lumOff val="50000"/>
          </a:schemeClr>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29</xdr:col>
      <xdr:colOff>0</xdr:colOff>
      <xdr:row>12</xdr:row>
      <xdr:rowOff>0</xdr:rowOff>
    </xdr:from>
    <xdr:to>
      <xdr:col>29</xdr:col>
      <xdr:colOff>161925</xdr:colOff>
      <xdr:row>14</xdr:row>
      <xdr:rowOff>309166</xdr:rowOff>
    </xdr:to>
    <xdr:pic>
      <xdr:nvPicPr>
        <xdr:cNvPr id="29" name="Picture 7">
          <a:extLst>
            <a:ext uri="{FF2B5EF4-FFF2-40B4-BE49-F238E27FC236}">
              <a16:creationId xmlns:a16="http://schemas.microsoft.com/office/drawing/2014/main" id="{DDD660EE-A4F3-4169-BE84-078404E4BF17}"/>
            </a:ext>
          </a:extLst>
        </xdr:cNvPr>
        <xdr:cNvPicPr>
          <a:picLocks noChangeAspect="1"/>
        </xdr:cNvPicPr>
      </xdr:nvPicPr>
      <xdr:blipFill>
        <a:blip xmlns:r="http://schemas.openxmlformats.org/officeDocument/2006/relationships" r:embed="rId1" cstate="print"/>
        <a:srcRect/>
        <a:stretch>
          <a:fillRect/>
        </a:stretch>
      </xdr:blipFill>
      <xdr:spPr bwMode="auto">
        <a:xfrm>
          <a:off x="13970000" y="3873500"/>
          <a:ext cx="161925" cy="798116"/>
        </a:xfrm>
        <a:prstGeom prst="rect">
          <a:avLst/>
        </a:prstGeom>
        <a:noFill/>
        <a:ln w="9525">
          <a:noFill/>
          <a:miter lim="800000"/>
          <a:headEnd/>
          <a:tailEnd/>
        </a:ln>
      </xdr:spPr>
    </xdr:pic>
    <xdr:clientData/>
  </xdr:twoCellAnchor>
  <xdr:twoCellAnchor>
    <xdr:from>
      <xdr:col>27</xdr:col>
      <xdr:colOff>326622</xdr:colOff>
      <xdr:row>4</xdr:row>
      <xdr:rowOff>144349</xdr:rowOff>
    </xdr:from>
    <xdr:to>
      <xdr:col>28</xdr:col>
      <xdr:colOff>326622</xdr:colOff>
      <xdr:row>5</xdr:row>
      <xdr:rowOff>55079</xdr:rowOff>
    </xdr:to>
    <xdr:sp macro="" textlink="">
      <xdr:nvSpPr>
        <xdr:cNvPr id="30" name="Freeform 1130">
          <a:extLst>
            <a:ext uri="{FF2B5EF4-FFF2-40B4-BE49-F238E27FC236}">
              <a16:creationId xmlns:a16="http://schemas.microsoft.com/office/drawing/2014/main" id="{DC717ABB-8525-4101-9F66-F457326C64B3}"/>
            </a:ext>
          </a:extLst>
        </xdr:cNvPr>
        <xdr:cNvSpPr>
          <a:spLocks noChangeArrowheads="1"/>
        </xdr:cNvSpPr>
      </xdr:nvSpPr>
      <xdr:spPr bwMode="auto">
        <a:xfrm rot="5139476">
          <a:off x="13318907" y="1477664"/>
          <a:ext cx="272680" cy="463550"/>
        </a:xfrm>
        <a:custGeom>
          <a:avLst/>
          <a:gdLst>
            <a:gd name="T0" fmla="*/ 2147483647 w 59313"/>
            <a:gd name="T1" fmla="*/ 0 h 355879"/>
            <a:gd name="T2" fmla="*/ 2147483647 w 59313"/>
            <a:gd name="T3" fmla="*/ 647764 h 355879"/>
            <a:gd name="T4" fmla="*/ 2147483647 w 59313"/>
            <a:gd name="T5" fmla="*/ 1079629 h 355879"/>
            <a:gd name="T6" fmla="*/ 2147483647 w 59313"/>
            <a:gd name="T7" fmla="*/ 1583436 h 355879"/>
            <a:gd name="T8" fmla="*/ 2147483647 w 59313"/>
            <a:gd name="T9" fmla="*/ 1943326 h 355879"/>
            <a:gd name="T10" fmla="*/ 2147483647 w 59313"/>
            <a:gd name="T11" fmla="*/ 2447136 h 355879"/>
            <a:gd name="T12" fmla="*/ 0 60000 65536"/>
            <a:gd name="T13" fmla="*/ 0 60000 65536"/>
            <a:gd name="T14" fmla="*/ 0 60000 65536"/>
            <a:gd name="T15" fmla="*/ 0 60000 65536"/>
            <a:gd name="T16" fmla="*/ 0 60000 65536"/>
            <a:gd name="T17" fmla="*/ 0 60000 65536"/>
            <a:gd name="T18" fmla="*/ 0 w 59313"/>
            <a:gd name="T19" fmla="*/ 0 h 355879"/>
            <a:gd name="T20" fmla="*/ 59313 w 59313"/>
            <a:gd name="T21" fmla="*/ 355879 h 355879"/>
          </a:gdLst>
          <a:ahLst/>
          <a:cxnLst>
            <a:cxn ang="T12">
              <a:pos x="T0" y="T1"/>
            </a:cxn>
            <a:cxn ang="T13">
              <a:pos x="T2" y="T3"/>
            </a:cxn>
            <a:cxn ang="T14">
              <a:pos x="T4" y="T5"/>
            </a:cxn>
            <a:cxn ang="T15">
              <a:pos x="T6" y="T7"/>
            </a:cxn>
            <a:cxn ang="T16">
              <a:pos x="T8" y="T9"/>
            </a:cxn>
            <a:cxn ang="T17">
              <a:pos x="T10" y="T11"/>
            </a:cxn>
          </a:cxnLst>
          <a:rect l="T18" t="T19" r="T20" b="T21"/>
          <a:pathLst>
            <a:path w="59313" h="355879">
              <a:moveTo>
                <a:pt x="48846" y="0"/>
              </a:moveTo>
              <a:cubicBezTo>
                <a:pt x="52335" y="34017"/>
                <a:pt x="55824" y="68035"/>
                <a:pt x="48846" y="94203"/>
              </a:cubicBezTo>
              <a:cubicBezTo>
                <a:pt x="41868" y="120371"/>
                <a:pt x="5234" y="134327"/>
                <a:pt x="6978" y="157006"/>
              </a:cubicBezTo>
              <a:cubicBezTo>
                <a:pt x="8722" y="179685"/>
                <a:pt x="59313" y="209341"/>
                <a:pt x="59313" y="230275"/>
              </a:cubicBezTo>
              <a:cubicBezTo>
                <a:pt x="59313" y="251209"/>
                <a:pt x="13956" y="261676"/>
                <a:pt x="6978" y="282610"/>
              </a:cubicBezTo>
              <a:cubicBezTo>
                <a:pt x="0" y="303544"/>
                <a:pt x="24423" y="340179"/>
                <a:pt x="17445" y="355879"/>
              </a:cubicBezTo>
            </a:path>
          </a:pathLst>
        </a:custGeom>
        <a:solidFill>
          <a:srgbClr val="558ED5"/>
        </a:solidFill>
        <a:ln w="9525" algn="ctr">
          <a:solidFill>
            <a:srgbClr val="000000"/>
          </a:solidFill>
          <a:round/>
          <a:headEnd/>
          <a:tailEnd/>
        </a:ln>
      </xdr:spPr>
    </xdr:sp>
    <xdr:clientData/>
  </xdr:twoCellAnchor>
  <xdr:twoCellAnchor>
    <xdr:from>
      <xdr:col>29</xdr:col>
      <xdr:colOff>0</xdr:colOff>
      <xdr:row>10</xdr:row>
      <xdr:rowOff>95250</xdr:rowOff>
    </xdr:from>
    <xdr:to>
      <xdr:col>29</xdr:col>
      <xdr:colOff>560348</xdr:colOff>
      <xdr:row>11</xdr:row>
      <xdr:rowOff>147407</xdr:rowOff>
    </xdr:to>
    <xdr:grpSp>
      <xdr:nvGrpSpPr>
        <xdr:cNvPr id="31" name="Group 1115">
          <a:extLst>
            <a:ext uri="{FF2B5EF4-FFF2-40B4-BE49-F238E27FC236}">
              <a16:creationId xmlns:a16="http://schemas.microsoft.com/office/drawing/2014/main" id="{4E3C9B02-780E-4030-8ED3-93B681858DBE}"/>
            </a:ext>
          </a:extLst>
        </xdr:cNvPr>
        <xdr:cNvGrpSpPr>
          <a:grpSpLocks/>
        </xdr:cNvGrpSpPr>
      </xdr:nvGrpSpPr>
      <xdr:grpSpPr bwMode="auto">
        <a:xfrm>
          <a:off x="14468929" y="2553607"/>
          <a:ext cx="433348" cy="378729"/>
          <a:chOff x="5424645" y="49113913"/>
          <a:chExt cx="313716" cy="343844"/>
        </a:xfrm>
      </xdr:grpSpPr>
      <xdr:cxnSp macro="">
        <xdr:nvCxnSpPr>
          <xdr:cNvPr id="32" name="Straight Connector 1107">
            <a:extLst>
              <a:ext uri="{FF2B5EF4-FFF2-40B4-BE49-F238E27FC236}">
                <a16:creationId xmlns:a16="http://schemas.microsoft.com/office/drawing/2014/main" id="{CE7A4F17-9D68-AFB8-1B3E-DAFC17A3FC39}"/>
              </a:ext>
            </a:extLst>
          </xdr:cNvPr>
          <xdr:cNvCxnSpPr>
            <a:cxnSpLocks noChangeShapeType="1"/>
          </xdr:cNvCxnSpPr>
        </xdr:nvCxnSpPr>
        <xdr:spPr bwMode="auto">
          <a:xfrm rot="5400000">
            <a:off x="5360689" y="49184430"/>
            <a:ext cx="331534" cy="190500"/>
          </a:xfrm>
          <a:prstGeom prst="line">
            <a:avLst/>
          </a:prstGeom>
          <a:noFill/>
          <a:ln w="9525" algn="ctr">
            <a:solidFill>
              <a:srgbClr val="000000"/>
            </a:solidFill>
            <a:round/>
            <a:headEnd/>
            <a:tailEnd/>
          </a:ln>
        </xdr:spPr>
      </xdr:cxnSp>
      <xdr:cxnSp macro="">
        <xdr:nvCxnSpPr>
          <xdr:cNvPr id="33" name="Straight Connector 1108">
            <a:extLst>
              <a:ext uri="{FF2B5EF4-FFF2-40B4-BE49-F238E27FC236}">
                <a16:creationId xmlns:a16="http://schemas.microsoft.com/office/drawing/2014/main" id="{02549ABA-4B3F-F0C9-2547-E874AB38909E}"/>
              </a:ext>
            </a:extLst>
          </xdr:cNvPr>
          <xdr:cNvCxnSpPr>
            <a:cxnSpLocks noChangeShapeType="1"/>
          </xdr:cNvCxnSpPr>
        </xdr:nvCxnSpPr>
        <xdr:spPr bwMode="auto">
          <a:xfrm rot="5400000">
            <a:off x="5477115" y="49196740"/>
            <a:ext cx="331534" cy="190500"/>
          </a:xfrm>
          <a:prstGeom prst="line">
            <a:avLst/>
          </a:prstGeom>
          <a:noFill/>
          <a:ln w="9525" algn="ctr">
            <a:solidFill>
              <a:srgbClr val="000000"/>
            </a:solidFill>
            <a:round/>
            <a:headEnd/>
            <a:tailEnd/>
          </a:ln>
        </xdr:spPr>
      </xdr:cxnSp>
      <xdr:cxnSp macro="">
        <xdr:nvCxnSpPr>
          <xdr:cNvPr id="34" name="Straight Connector 1109">
            <a:extLst>
              <a:ext uri="{FF2B5EF4-FFF2-40B4-BE49-F238E27FC236}">
                <a16:creationId xmlns:a16="http://schemas.microsoft.com/office/drawing/2014/main" id="{522B9CC8-C9C7-94CC-4C90-69C7533B6283}"/>
              </a:ext>
            </a:extLst>
          </xdr:cNvPr>
          <xdr:cNvCxnSpPr>
            <a:cxnSpLocks noChangeShapeType="1"/>
          </xdr:cNvCxnSpPr>
        </xdr:nvCxnSpPr>
        <xdr:spPr bwMode="auto">
          <a:xfrm rot="10800000">
            <a:off x="5569028" y="49168571"/>
            <a:ext cx="169333" cy="3"/>
          </a:xfrm>
          <a:prstGeom prst="line">
            <a:avLst/>
          </a:prstGeom>
          <a:noFill/>
          <a:ln w="9525" algn="ctr">
            <a:solidFill>
              <a:srgbClr val="000000"/>
            </a:solidFill>
            <a:round/>
            <a:headEnd/>
            <a:tailEnd/>
          </a:ln>
        </xdr:spPr>
      </xdr:cxnSp>
      <xdr:cxnSp macro="">
        <xdr:nvCxnSpPr>
          <xdr:cNvPr id="35" name="Straight Connector 1111">
            <a:extLst>
              <a:ext uri="{FF2B5EF4-FFF2-40B4-BE49-F238E27FC236}">
                <a16:creationId xmlns:a16="http://schemas.microsoft.com/office/drawing/2014/main" id="{C7A0D99F-B336-97B8-6C2C-AF4C3B1BF16B}"/>
              </a:ext>
            </a:extLst>
          </xdr:cNvPr>
          <xdr:cNvCxnSpPr>
            <a:cxnSpLocks noChangeShapeType="1"/>
          </xdr:cNvCxnSpPr>
        </xdr:nvCxnSpPr>
        <xdr:spPr bwMode="auto">
          <a:xfrm rot="10800000">
            <a:off x="5526466" y="49232058"/>
            <a:ext cx="169333" cy="3"/>
          </a:xfrm>
          <a:prstGeom prst="line">
            <a:avLst/>
          </a:prstGeom>
          <a:noFill/>
          <a:ln w="9525" algn="ctr">
            <a:solidFill>
              <a:srgbClr val="000000"/>
            </a:solidFill>
            <a:round/>
            <a:headEnd/>
            <a:tailEnd/>
          </a:ln>
        </xdr:spPr>
      </xdr:cxnSp>
      <xdr:cxnSp macro="">
        <xdr:nvCxnSpPr>
          <xdr:cNvPr id="36" name="Straight Connector 1112">
            <a:extLst>
              <a:ext uri="{FF2B5EF4-FFF2-40B4-BE49-F238E27FC236}">
                <a16:creationId xmlns:a16="http://schemas.microsoft.com/office/drawing/2014/main" id="{C01F8E57-3296-7D86-51E9-C179250F56F0}"/>
              </a:ext>
            </a:extLst>
          </xdr:cNvPr>
          <xdr:cNvCxnSpPr>
            <a:cxnSpLocks noChangeShapeType="1"/>
          </xdr:cNvCxnSpPr>
        </xdr:nvCxnSpPr>
        <xdr:spPr bwMode="auto">
          <a:xfrm rot="10800000">
            <a:off x="5462968" y="49360784"/>
            <a:ext cx="169333" cy="3"/>
          </a:xfrm>
          <a:prstGeom prst="line">
            <a:avLst/>
          </a:prstGeom>
          <a:noFill/>
          <a:ln w="9525" algn="ctr">
            <a:solidFill>
              <a:srgbClr val="000000"/>
            </a:solidFill>
            <a:round/>
            <a:headEnd/>
            <a:tailEnd/>
          </a:ln>
        </xdr:spPr>
      </xdr:cxnSp>
      <xdr:cxnSp macro="">
        <xdr:nvCxnSpPr>
          <xdr:cNvPr id="37" name="Straight Connector 1113">
            <a:extLst>
              <a:ext uri="{FF2B5EF4-FFF2-40B4-BE49-F238E27FC236}">
                <a16:creationId xmlns:a16="http://schemas.microsoft.com/office/drawing/2014/main" id="{E2B8A747-D0A8-792F-04AF-0889B26ED4A5}"/>
              </a:ext>
            </a:extLst>
          </xdr:cNvPr>
          <xdr:cNvCxnSpPr>
            <a:cxnSpLocks noChangeShapeType="1"/>
          </xdr:cNvCxnSpPr>
        </xdr:nvCxnSpPr>
        <xdr:spPr bwMode="auto">
          <a:xfrm rot="10800000">
            <a:off x="5494717" y="49297291"/>
            <a:ext cx="169333" cy="3"/>
          </a:xfrm>
          <a:prstGeom prst="line">
            <a:avLst/>
          </a:prstGeom>
          <a:noFill/>
          <a:ln w="9525" algn="ctr">
            <a:solidFill>
              <a:srgbClr val="000000"/>
            </a:solidFill>
            <a:round/>
            <a:headEnd/>
            <a:tailEnd/>
          </a:ln>
        </xdr:spPr>
      </xdr:cxnSp>
      <xdr:cxnSp macro="">
        <xdr:nvCxnSpPr>
          <xdr:cNvPr id="38" name="Straight Connector 1114">
            <a:extLst>
              <a:ext uri="{FF2B5EF4-FFF2-40B4-BE49-F238E27FC236}">
                <a16:creationId xmlns:a16="http://schemas.microsoft.com/office/drawing/2014/main" id="{24484776-2AD7-E2C6-0782-CC2E75E4D5DC}"/>
              </a:ext>
            </a:extLst>
          </xdr:cNvPr>
          <xdr:cNvCxnSpPr>
            <a:cxnSpLocks noChangeShapeType="1"/>
          </xdr:cNvCxnSpPr>
        </xdr:nvCxnSpPr>
        <xdr:spPr bwMode="auto">
          <a:xfrm rot="10800000">
            <a:off x="5424645" y="49417942"/>
            <a:ext cx="169333" cy="3"/>
          </a:xfrm>
          <a:prstGeom prst="line">
            <a:avLst/>
          </a:prstGeom>
          <a:noFill/>
          <a:ln w="9525" algn="ctr">
            <a:solidFill>
              <a:srgbClr val="000000"/>
            </a:solidFill>
            <a:round/>
            <a:headEnd/>
            <a:tailEnd/>
          </a:ln>
        </xdr:spPr>
      </xdr:cxnSp>
    </xdr:grpSp>
    <xdr:clientData/>
  </xdr:twoCellAnchor>
  <xdr:twoCellAnchor>
    <xdr:from>
      <xdr:col>1</xdr:col>
      <xdr:colOff>0</xdr:colOff>
      <xdr:row>20</xdr:row>
      <xdr:rowOff>57150</xdr:rowOff>
    </xdr:from>
    <xdr:to>
      <xdr:col>2</xdr:col>
      <xdr:colOff>0</xdr:colOff>
      <xdr:row>21</xdr:row>
      <xdr:rowOff>190500</xdr:rowOff>
    </xdr:to>
    <xdr:sp macro="" textlink="">
      <xdr:nvSpPr>
        <xdr:cNvPr id="39" name="AutoShape 46">
          <a:extLst>
            <a:ext uri="{FF2B5EF4-FFF2-40B4-BE49-F238E27FC236}">
              <a16:creationId xmlns:a16="http://schemas.microsoft.com/office/drawing/2014/main" id="{5623AE44-C8FB-40A6-870C-C16A605AD9DB}"/>
            </a:ext>
          </a:extLst>
        </xdr:cNvPr>
        <xdr:cNvSpPr>
          <a:spLocks noChangeArrowheads="1"/>
        </xdr:cNvSpPr>
      </xdr:nvSpPr>
      <xdr:spPr bwMode="auto">
        <a:xfrm>
          <a:off x="609600" y="5734050"/>
          <a:ext cx="463550" cy="3175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3</xdr:col>
      <xdr:colOff>0</xdr:colOff>
      <xdr:row>20</xdr:row>
      <xdr:rowOff>57150</xdr:rowOff>
    </xdr:from>
    <xdr:to>
      <xdr:col>4</xdr:col>
      <xdr:colOff>0</xdr:colOff>
      <xdr:row>21</xdr:row>
      <xdr:rowOff>190500</xdr:rowOff>
    </xdr:to>
    <xdr:sp macro="" textlink="">
      <xdr:nvSpPr>
        <xdr:cNvPr id="40" name="AutoShape 46">
          <a:extLst>
            <a:ext uri="{FF2B5EF4-FFF2-40B4-BE49-F238E27FC236}">
              <a16:creationId xmlns:a16="http://schemas.microsoft.com/office/drawing/2014/main" id="{0620B4A0-8A82-49DC-B160-7A57965E0BE8}"/>
            </a:ext>
          </a:extLst>
        </xdr:cNvPr>
        <xdr:cNvSpPr>
          <a:spLocks noChangeArrowheads="1"/>
        </xdr:cNvSpPr>
      </xdr:nvSpPr>
      <xdr:spPr bwMode="auto">
        <a:xfrm>
          <a:off x="1536700" y="5734050"/>
          <a:ext cx="520700" cy="3175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20</xdr:row>
      <xdr:rowOff>57150</xdr:rowOff>
    </xdr:from>
    <xdr:to>
      <xdr:col>6</xdr:col>
      <xdr:colOff>0</xdr:colOff>
      <xdr:row>21</xdr:row>
      <xdr:rowOff>190500</xdr:rowOff>
    </xdr:to>
    <xdr:sp macro="" textlink="">
      <xdr:nvSpPr>
        <xdr:cNvPr id="41" name="AutoShape 46">
          <a:extLst>
            <a:ext uri="{FF2B5EF4-FFF2-40B4-BE49-F238E27FC236}">
              <a16:creationId xmlns:a16="http://schemas.microsoft.com/office/drawing/2014/main" id="{85F75261-558E-43E1-B234-4264037949EC}"/>
            </a:ext>
          </a:extLst>
        </xdr:cNvPr>
        <xdr:cNvSpPr>
          <a:spLocks noChangeArrowheads="1"/>
        </xdr:cNvSpPr>
      </xdr:nvSpPr>
      <xdr:spPr bwMode="auto">
        <a:xfrm>
          <a:off x="2520950" y="5734050"/>
          <a:ext cx="514350" cy="3175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7</xdr:col>
      <xdr:colOff>0</xdr:colOff>
      <xdr:row>20</xdr:row>
      <xdr:rowOff>57150</xdr:rowOff>
    </xdr:from>
    <xdr:to>
      <xdr:col>8</xdr:col>
      <xdr:colOff>0</xdr:colOff>
      <xdr:row>21</xdr:row>
      <xdr:rowOff>190500</xdr:rowOff>
    </xdr:to>
    <xdr:sp macro="" textlink="">
      <xdr:nvSpPr>
        <xdr:cNvPr id="42" name="AutoShape 46">
          <a:extLst>
            <a:ext uri="{FF2B5EF4-FFF2-40B4-BE49-F238E27FC236}">
              <a16:creationId xmlns:a16="http://schemas.microsoft.com/office/drawing/2014/main" id="{BB53E882-4650-4B4E-BE40-EAB6FCD0BFC4}"/>
            </a:ext>
          </a:extLst>
        </xdr:cNvPr>
        <xdr:cNvSpPr>
          <a:spLocks noChangeArrowheads="1"/>
        </xdr:cNvSpPr>
      </xdr:nvSpPr>
      <xdr:spPr bwMode="auto">
        <a:xfrm>
          <a:off x="3498850" y="5734050"/>
          <a:ext cx="533400" cy="3175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9</xdr:col>
      <xdr:colOff>0</xdr:colOff>
      <xdr:row>20</xdr:row>
      <xdr:rowOff>57150</xdr:rowOff>
    </xdr:from>
    <xdr:to>
      <xdr:col>10</xdr:col>
      <xdr:colOff>0</xdr:colOff>
      <xdr:row>21</xdr:row>
      <xdr:rowOff>190500</xdr:rowOff>
    </xdr:to>
    <xdr:sp macro="" textlink="">
      <xdr:nvSpPr>
        <xdr:cNvPr id="43" name="AutoShape 46">
          <a:extLst>
            <a:ext uri="{FF2B5EF4-FFF2-40B4-BE49-F238E27FC236}">
              <a16:creationId xmlns:a16="http://schemas.microsoft.com/office/drawing/2014/main" id="{BBA54183-C9B0-42BC-BFFB-43DF76A8CBAD}"/>
            </a:ext>
          </a:extLst>
        </xdr:cNvPr>
        <xdr:cNvSpPr>
          <a:spLocks noChangeArrowheads="1"/>
        </xdr:cNvSpPr>
      </xdr:nvSpPr>
      <xdr:spPr bwMode="auto">
        <a:xfrm>
          <a:off x="4495800" y="5734050"/>
          <a:ext cx="463550" cy="3175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20</xdr:row>
      <xdr:rowOff>57150</xdr:rowOff>
    </xdr:from>
    <xdr:to>
      <xdr:col>12</xdr:col>
      <xdr:colOff>0</xdr:colOff>
      <xdr:row>21</xdr:row>
      <xdr:rowOff>190500</xdr:rowOff>
    </xdr:to>
    <xdr:sp macro="" textlink="">
      <xdr:nvSpPr>
        <xdr:cNvPr id="44" name="AutoShape 46">
          <a:extLst>
            <a:ext uri="{FF2B5EF4-FFF2-40B4-BE49-F238E27FC236}">
              <a16:creationId xmlns:a16="http://schemas.microsoft.com/office/drawing/2014/main" id="{E168BB23-1382-4263-B18C-CB3A0DAC4FE1}"/>
            </a:ext>
          </a:extLst>
        </xdr:cNvPr>
        <xdr:cNvSpPr>
          <a:spLocks noChangeArrowheads="1"/>
        </xdr:cNvSpPr>
      </xdr:nvSpPr>
      <xdr:spPr bwMode="auto">
        <a:xfrm>
          <a:off x="5422900" y="5734050"/>
          <a:ext cx="463550" cy="3175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20</xdr:row>
      <xdr:rowOff>57150</xdr:rowOff>
    </xdr:from>
    <xdr:to>
      <xdr:col>14</xdr:col>
      <xdr:colOff>0</xdr:colOff>
      <xdr:row>21</xdr:row>
      <xdr:rowOff>190500</xdr:rowOff>
    </xdr:to>
    <xdr:sp macro="" textlink="">
      <xdr:nvSpPr>
        <xdr:cNvPr id="45" name="AutoShape 46">
          <a:extLst>
            <a:ext uri="{FF2B5EF4-FFF2-40B4-BE49-F238E27FC236}">
              <a16:creationId xmlns:a16="http://schemas.microsoft.com/office/drawing/2014/main" id="{F425C3E3-B50A-48BB-9927-FBB4046B1F44}"/>
            </a:ext>
          </a:extLst>
        </xdr:cNvPr>
        <xdr:cNvSpPr>
          <a:spLocks noChangeArrowheads="1"/>
        </xdr:cNvSpPr>
      </xdr:nvSpPr>
      <xdr:spPr bwMode="auto">
        <a:xfrm>
          <a:off x="6350000" y="5734050"/>
          <a:ext cx="463550" cy="3175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20</xdr:row>
      <xdr:rowOff>57150</xdr:rowOff>
    </xdr:from>
    <xdr:to>
      <xdr:col>16</xdr:col>
      <xdr:colOff>0</xdr:colOff>
      <xdr:row>21</xdr:row>
      <xdr:rowOff>190500</xdr:rowOff>
    </xdr:to>
    <xdr:sp macro="" textlink="">
      <xdr:nvSpPr>
        <xdr:cNvPr id="46" name="AutoShape 46">
          <a:extLst>
            <a:ext uri="{FF2B5EF4-FFF2-40B4-BE49-F238E27FC236}">
              <a16:creationId xmlns:a16="http://schemas.microsoft.com/office/drawing/2014/main" id="{C0BB4AF3-157A-4DE9-92E1-4A0E97E40EBE}"/>
            </a:ext>
          </a:extLst>
        </xdr:cNvPr>
        <xdr:cNvSpPr>
          <a:spLocks noChangeArrowheads="1"/>
        </xdr:cNvSpPr>
      </xdr:nvSpPr>
      <xdr:spPr bwMode="auto">
        <a:xfrm>
          <a:off x="7277100" y="5734050"/>
          <a:ext cx="463550" cy="3175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20</xdr:row>
      <xdr:rowOff>57150</xdr:rowOff>
    </xdr:from>
    <xdr:to>
      <xdr:col>18</xdr:col>
      <xdr:colOff>0</xdr:colOff>
      <xdr:row>21</xdr:row>
      <xdr:rowOff>190500</xdr:rowOff>
    </xdr:to>
    <xdr:sp macro="" textlink="">
      <xdr:nvSpPr>
        <xdr:cNvPr id="47" name="AutoShape 46">
          <a:extLst>
            <a:ext uri="{FF2B5EF4-FFF2-40B4-BE49-F238E27FC236}">
              <a16:creationId xmlns:a16="http://schemas.microsoft.com/office/drawing/2014/main" id="{FC90BB91-E3F9-4E08-8894-466BA87B2D00}"/>
            </a:ext>
          </a:extLst>
        </xdr:cNvPr>
        <xdr:cNvSpPr>
          <a:spLocks noChangeArrowheads="1"/>
        </xdr:cNvSpPr>
      </xdr:nvSpPr>
      <xdr:spPr bwMode="auto">
        <a:xfrm>
          <a:off x="8204200" y="5734050"/>
          <a:ext cx="463550" cy="3175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20</xdr:row>
      <xdr:rowOff>57150</xdr:rowOff>
    </xdr:from>
    <xdr:to>
      <xdr:col>20</xdr:col>
      <xdr:colOff>0</xdr:colOff>
      <xdr:row>21</xdr:row>
      <xdr:rowOff>190500</xdr:rowOff>
    </xdr:to>
    <xdr:sp macro="" textlink="">
      <xdr:nvSpPr>
        <xdr:cNvPr id="48" name="AutoShape 46">
          <a:extLst>
            <a:ext uri="{FF2B5EF4-FFF2-40B4-BE49-F238E27FC236}">
              <a16:creationId xmlns:a16="http://schemas.microsoft.com/office/drawing/2014/main" id="{85159B81-DD6F-47C5-A9B3-AA3268540F64}"/>
            </a:ext>
          </a:extLst>
        </xdr:cNvPr>
        <xdr:cNvSpPr>
          <a:spLocks noChangeArrowheads="1"/>
        </xdr:cNvSpPr>
      </xdr:nvSpPr>
      <xdr:spPr bwMode="auto">
        <a:xfrm>
          <a:off x="9131300" y="5734050"/>
          <a:ext cx="463550" cy="3175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20</xdr:row>
      <xdr:rowOff>57150</xdr:rowOff>
    </xdr:from>
    <xdr:to>
      <xdr:col>22</xdr:col>
      <xdr:colOff>0</xdr:colOff>
      <xdr:row>21</xdr:row>
      <xdr:rowOff>190500</xdr:rowOff>
    </xdr:to>
    <xdr:sp macro="" textlink="">
      <xdr:nvSpPr>
        <xdr:cNvPr id="49" name="AutoShape 46">
          <a:extLst>
            <a:ext uri="{FF2B5EF4-FFF2-40B4-BE49-F238E27FC236}">
              <a16:creationId xmlns:a16="http://schemas.microsoft.com/office/drawing/2014/main" id="{51C80106-593C-4F4B-8D75-D81357803E25}"/>
            </a:ext>
          </a:extLst>
        </xdr:cNvPr>
        <xdr:cNvSpPr>
          <a:spLocks noChangeArrowheads="1"/>
        </xdr:cNvSpPr>
      </xdr:nvSpPr>
      <xdr:spPr bwMode="auto">
        <a:xfrm>
          <a:off x="10058400" y="5734050"/>
          <a:ext cx="463550" cy="3175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20</xdr:row>
      <xdr:rowOff>57150</xdr:rowOff>
    </xdr:from>
    <xdr:to>
      <xdr:col>24</xdr:col>
      <xdr:colOff>0</xdr:colOff>
      <xdr:row>21</xdr:row>
      <xdr:rowOff>190500</xdr:rowOff>
    </xdr:to>
    <xdr:sp macro="" textlink="">
      <xdr:nvSpPr>
        <xdr:cNvPr id="50" name="AutoShape 46">
          <a:extLst>
            <a:ext uri="{FF2B5EF4-FFF2-40B4-BE49-F238E27FC236}">
              <a16:creationId xmlns:a16="http://schemas.microsoft.com/office/drawing/2014/main" id="{175F031D-C519-4394-98EF-5A837A87AA55}"/>
            </a:ext>
          </a:extLst>
        </xdr:cNvPr>
        <xdr:cNvSpPr>
          <a:spLocks noChangeArrowheads="1"/>
        </xdr:cNvSpPr>
      </xdr:nvSpPr>
      <xdr:spPr bwMode="auto">
        <a:xfrm>
          <a:off x="10985500" y="5734050"/>
          <a:ext cx="463550" cy="3175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20</xdr:row>
      <xdr:rowOff>57150</xdr:rowOff>
    </xdr:from>
    <xdr:to>
      <xdr:col>26</xdr:col>
      <xdr:colOff>0</xdr:colOff>
      <xdr:row>21</xdr:row>
      <xdr:rowOff>190500</xdr:rowOff>
    </xdr:to>
    <xdr:sp macro="" textlink="">
      <xdr:nvSpPr>
        <xdr:cNvPr id="51" name="AutoShape 46">
          <a:extLst>
            <a:ext uri="{FF2B5EF4-FFF2-40B4-BE49-F238E27FC236}">
              <a16:creationId xmlns:a16="http://schemas.microsoft.com/office/drawing/2014/main" id="{DDDA21ED-82E3-4B8D-BDDF-4DD566201580}"/>
            </a:ext>
          </a:extLst>
        </xdr:cNvPr>
        <xdr:cNvSpPr>
          <a:spLocks noChangeArrowheads="1"/>
        </xdr:cNvSpPr>
      </xdr:nvSpPr>
      <xdr:spPr bwMode="auto">
        <a:xfrm>
          <a:off x="11912600" y="5734050"/>
          <a:ext cx="520700" cy="3175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20</xdr:row>
      <xdr:rowOff>57150</xdr:rowOff>
    </xdr:from>
    <xdr:to>
      <xdr:col>28</xdr:col>
      <xdr:colOff>0</xdr:colOff>
      <xdr:row>21</xdr:row>
      <xdr:rowOff>190500</xdr:rowOff>
    </xdr:to>
    <xdr:sp macro="" textlink="">
      <xdr:nvSpPr>
        <xdr:cNvPr id="52" name="AutoShape 46">
          <a:extLst>
            <a:ext uri="{FF2B5EF4-FFF2-40B4-BE49-F238E27FC236}">
              <a16:creationId xmlns:a16="http://schemas.microsoft.com/office/drawing/2014/main" id="{E94ECF80-4BB8-4754-9E86-E8C1861A5A94}"/>
            </a:ext>
          </a:extLst>
        </xdr:cNvPr>
        <xdr:cNvSpPr>
          <a:spLocks noChangeArrowheads="1"/>
        </xdr:cNvSpPr>
      </xdr:nvSpPr>
      <xdr:spPr bwMode="auto">
        <a:xfrm>
          <a:off x="12896850" y="5734050"/>
          <a:ext cx="463550" cy="3175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20</xdr:row>
      <xdr:rowOff>57150</xdr:rowOff>
    </xdr:from>
    <xdr:to>
      <xdr:col>18</xdr:col>
      <xdr:colOff>0</xdr:colOff>
      <xdr:row>21</xdr:row>
      <xdr:rowOff>190500</xdr:rowOff>
    </xdr:to>
    <xdr:sp macro="" textlink="">
      <xdr:nvSpPr>
        <xdr:cNvPr id="53" name="AutoShape 46">
          <a:extLst>
            <a:ext uri="{FF2B5EF4-FFF2-40B4-BE49-F238E27FC236}">
              <a16:creationId xmlns:a16="http://schemas.microsoft.com/office/drawing/2014/main" id="{AF2EA7E8-0AC2-4299-BF38-87FBF33C3D85}"/>
            </a:ext>
          </a:extLst>
        </xdr:cNvPr>
        <xdr:cNvSpPr>
          <a:spLocks noChangeArrowheads="1"/>
        </xdr:cNvSpPr>
      </xdr:nvSpPr>
      <xdr:spPr bwMode="auto">
        <a:xfrm>
          <a:off x="8204200" y="5734050"/>
          <a:ext cx="463550" cy="3175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19</xdr:col>
      <xdr:colOff>0</xdr:colOff>
      <xdr:row>20</xdr:row>
      <xdr:rowOff>57150</xdr:rowOff>
    </xdr:from>
    <xdr:to>
      <xdr:col>20</xdr:col>
      <xdr:colOff>0</xdr:colOff>
      <xdr:row>21</xdr:row>
      <xdr:rowOff>190500</xdr:rowOff>
    </xdr:to>
    <xdr:sp macro="" textlink="">
      <xdr:nvSpPr>
        <xdr:cNvPr id="54" name="AutoShape 46">
          <a:extLst>
            <a:ext uri="{FF2B5EF4-FFF2-40B4-BE49-F238E27FC236}">
              <a16:creationId xmlns:a16="http://schemas.microsoft.com/office/drawing/2014/main" id="{1195FAF0-1F22-44F0-90BF-9279E1DF8CBB}"/>
            </a:ext>
          </a:extLst>
        </xdr:cNvPr>
        <xdr:cNvSpPr>
          <a:spLocks noChangeArrowheads="1"/>
        </xdr:cNvSpPr>
      </xdr:nvSpPr>
      <xdr:spPr bwMode="auto">
        <a:xfrm>
          <a:off x="9131300" y="5734050"/>
          <a:ext cx="463550" cy="3175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21</xdr:col>
      <xdr:colOff>0</xdr:colOff>
      <xdr:row>20</xdr:row>
      <xdr:rowOff>57150</xdr:rowOff>
    </xdr:from>
    <xdr:to>
      <xdr:col>22</xdr:col>
      <xdr:colOff>0</xdr:colOff>
      <xdr:row>21</xdr:row>
      <xdr:rowOff>190500</xdr:rowOff>
    </xdr:to>
    <xdr:sp macro="" textlink="">
      <xdr:nvSpPr>
        <xdr:cNvPr id="55" name="AutoShape 46">
          <a:extLst>
            <a:ext uri="{FF2B5EF4-FFF2-40B4-BE49-F238E27FC236}">
              <a16:creationId xmlns:a16="http://schemas.microsoft.com/office/drawing/2014/main" id="{4127078D-C678-4357-B515-20314628D3FE}"/>
            </a:ext>
          </a:extLst>
        </xdr:cNvPr>
        <xdr:cNvSpPr>
          <a:spLocks noChangeArrowheads="1"/>
        </xdr:cNvSpPr>
      </xdr:nvSpPr>
      <xdr:spPr bwMode="auto">
        <a:xfrm>
          <a:off x="10058400" y="5734050"/>
          <a:ext cx="463550" cy="3175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23</xdr:col>
      <xdr:colOff>0</xdr:colOff>
      <xdr:row>20</xdr:row>
      <xdr:rowOff>57150</xdr:rowOff>
    </xdr:from>
    <xdr:to>
      <xdr:col>24</xdr:col>
      <xdr:colOff>0</xdr:colOff>
      <xdr:row>21</xdr:row>
      <xdr:rowOff>190500</xdr:rowOff>
    </xdr:to>
    <xdr:sp macro="" textlink="">
      <xdr:nvSpPr>
        <xdr:cNvPr id="56" name="AutoShape 46">
          <a:extLst>
            <a:ext uri="{FF2B5EF4-FFF2-40B4-BE49-F238E27FC236}">
              <a16:creationId xmlns:a16="http://schemas.microsoft.com/office/drawing/2014/main" id="{DDE71036-9862-4A71-8BA1-5335A615B5AA}"/>
            </a:ext>
          </a:extLst>
        </xdr:cNvPr>
        <xdr:cNvSpPr>
          <a:spLocks noChangeArrowheads="1"/>
        </xdr:cNvSpPr>
      </xdr:nvSpPr>
      <xdr:spPr bwMode="auto">
        <a:xfrm>
          <a:off x="10985500" y="5734050"/>
          <a:ext cx="463550" cy="3175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25</xdr:col>
      <xdr:colOff>0</xdr:colOff>
      <xdr:row>20</xdr:row>
      <xdr:rowOff>57150</xdr:rowOff>
    </xdr:from>
    <xdr:to>
      <xdr:col>26</xdr:col>
      <xdr:colOff>0</xdr:colOff>
      <xdr:row>21</xdr:row>
      <xdr:rowOff>190500</xdr:rowOff>
    </xdr:to>
    <xdr:sp macro="" textlink="">
      <xdr:nvSpPr>
        <xdr:cNvPr id="57" name="AutoShape 46">
          <a:extLst>
            <a:ext uri="{FF2B5EF4-FFF2-40B4-BE49-F238E27FC236}">
              <a16:creationId xmlns:a16="http://schemas.microsoft.com/office/drawing/2014/main" id="{C1619AD9-192C-453B-89E7-47CF72B9370A}"/>
            </a:ext>
          </a:extLst>
        </xdr:cNvPr>
        <xdr:cNvSpPr>
          <a:spLocks noChangeArrowheads="1"/>
        </xdr:cNvSpPr>
      </xdr:nvSpPr>
      <xdr:spPr bwMode="auto">
        <a:xfrm>
          <a:off x="11912600" y="5734050"/>
          <a:ext cx="520700" cy="3175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20</xdr:row>
      <xdr:rowOff>57150</xdr:rowOff>
    </xdr:from>
    <xdr:to>
      <xdr:col>28</xdr:col>
      <xdr:colOff>0</xdr:colOff>
      <xdr:row>21</xdr:row>
      <xdr:rowOff>190500</xdr:rowOff>
    </xdr:to>
    <xdr:sp macro="" textlink="">
      <xdr:nvSpPr>
        <xdr:cNvPr id="58" name="AutoShape 46">
          <a:extLst>
            <a:ext uri="{FF2B5EF4-FFF2-40B4-BE49-F238E27FC236}">
              <a16:creationId xmlns:a16="http://schemas.microsoft.com/office/drawing/2014/main" id="{2A100C0D-7AB0-4755-8A48-E95B7BC2D198}"/>
            </a:ext>
          </a:extLst>
        </xdr:cNvPr>
        <xdr:cNvSpPr>
          <a:spLocks noChangeArrowheads="1"/>
        </xdr:cNvSpPr>
      </xdr:nvSpPr>
      <xdr:spPr bwMode="auto">
        <a:xfrm>
          <a:off x="12896850" y="5734050"/>
          <a:ext cx="463550" cy="3175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20</xdr:row>
      <xdr:rowOff>57150</xdr:rowOff>
    </xdr:from>
    <xdr:to>
      <xdr:col>16</xdr:col>
      <xdr:colOff>0</xdr:colOff>
      <xdr:row>21</xdr:row>
      <xdr:rowOff>190500</xdr:rowOff>
    </xdr:to>
    <xdr:sp macro="" textlink="">
      <xdr:nvSpPr>
        <xdr:cNvPr id="59" name="AutoShape 46">
          <a:extLst>
            <a:ext uri="{FF2B5EF4-FFF2-40B4-BE49-F238E27FC236}">
              <a16:creationId xmlns:a16="http://schemas.microsoft.com/office/drawing/2014/main" id="{9089F972-D5C0-41B2-9955-151F43246FC4}"/>
            </a:ext>
          </a:extLst>
        </xdr:cNvPr>
        <xdr:cNvSpPr>
          <a:spLocks noChangeArrowheads="1"/>
        </xdr:cNvSpPr>
      </xdr:nvSpPr>
      <xdr:spPr bwMode="auto">
        <a:xfrm>
          <a:off x="7277100" y="5734050"/>
          <a:ext cx="463550" cy="3175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20</xdr:row>
      <xdr:rowOff>57150</xdr:rowOff>
    </xdr:from>
    <xdr:to>
      <xdr:col>18</xdr:col>
      <xdr:colOff>0</xdr:colOff>
      <xdr:row>21</xdr:row>
      <xdr:rowOff>190500</xdr:rowOff>
    </xdr:to>
    <xdr:sp macro="" textlink="">
      <xdr:nvSpPr>
        <xdr:cNvPr id="60" name="AutoShape 46">
          <a:extLst>
            <a:ext uri="{FF2B5EF4-FFF2-40B4-BE49-F238E27FC236}">
              <a16:creationId xmlns:a16="http://schemas.microsoft.com/office/drawing/2014/main" id="{8EE653CB-0AED-47AB-9AE4-10F47BB01514}"/>
            </a:ext>
          </a:extLst>
        </xdr:cNvPr>
        <xdr:cNvSpPr>
          <a:spLocks noChangeArrowheads="1"/>
        </xdr:cNvSpPr>
      </xdr:nvSpPr>
      <xdr:spPr bwMode="auto">
        <a:xfrm>
          <a:off x="8204200" y="5734050"/>
          <a:ext cx="463550" cy="3175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20</xdr:row>
      <xdr:rowOff>57150</xdr:rowOff>
    </xdr:from>
    <xdr:to>
      <xdr:col>20</xdr:col>
      <xdr:colOff>0</xdr:colOff>
      <xdr:row>21</xdr:row>
      <xdr:rowOff>190500</xdr:rowOff>
    </xdr:to>
    <xdr:sp macro="" textlink="">
      <xdr:nvSpPr>
        <xdr:cNvPr id="61" name="AutoShape 46">
          <a:extLst>
            <a:ext uri="{FF2B5EF4-FFF2-40B4-BE49-F238E27FC236}">
              <a16:creationId xmlns:a16="http://schemas.microsoft.com/office/drawing/2014/main" id="{6616C07A-51F1-48EE-889E-38D3C8065C28}"/>
            </a:ext>
          </a:extLst>
        </xdr:cNvPr>
        <xdr:cNvSpPr>
          <a:spLocks noChangeArrowheads="1"/>
        </xdr:cNvSpPr>
      </xdr:nvSpPr>
      <xdr:spPr bwMode="auto">
        <a:xfrm>
          <a:off x="9131300" y="5734050"/>
          <a:ext cx="463550" cy="3175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20</xdr:row>
      <xdr:rowOff>57150</xdr:rowOff>
    </xdr:from>
    <xdr:to>
      <xdr:col>22</xdr:col>
      <xdr:colOff>0</xdr:colOff>
      <xdr:row>21</xdr:row>
      <xdr:rowOff>190500</xdr:rowOff>
    </xdr:to>
    <xdr:sp macro="" textlink="">
      <xdr:nvSpPr>
        <xdr:cNvPr id="62" name="AutoShape 46">
          <a:extLst>
            <a:ext uri="{FF2B5EF4-FFF2-40B4-BE49-F238E27FC236}">
              <a16:creationId xmlns:a16="http://schemas.microsoft.com/office/drawing/2014/main" id="{474C66BC-2A2A-451E-97E1-3C6EFA59A232}"/>
            </a:ext>
          </a:extLst>
        </xdr:cNvPr>
        <xdr:cNvSpPr>
          <a:spLocks noChangeArrowheads="1"/>
        </xdr:cNvSpPr>
      </xdr:nvSpPr>
      <xdr:spPr bwMode="auto">
        <a:xfrm>
          <a:off x="10058400" y="5734050"/>
          <a:ext cx="463550" cy="3175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20</xdr:row>
      <xdr:rowOff>57150</xdr:rowOff>
    </xdr:from>
    <xdr:to>
      <xdr:col>24</xdr:col>
      <xdr:colOff>0</xdr:colOff>
      <xdr:row>21</xdr:row>
      <xdr:rowOff>190500</xdr:rowOff>
    </xdr:to>
    <xdr:sp macro="" textlink="">
      <xdr:nvSpPr>
        <xdr:cNvPr id="63" name="AutoShape 46">
          <a:extLst>
            <a:ext uri="{FF2B5EF4-FFF2-40B4-BE49-F238E27FC236}">
              <a16:creationId xmlns:a16="http://schemas.microsoft.com/office/drawing/2014/main" id="{F10D1727-2B8B-4879-814D-B434E4B6034E}"/>
            </a:ext>
          </a:extLst>
        </xdr:cNvPr>
        <xdr:cNvSpPr>
          <a:spLocks noChangeArrowheads="1"/>
        </xdr:cNvSpPr>
      </xdr:nvSpPr>
      <xdr:spPr bwMode="auto">
        <a:xfrm>
          <a:off x="10985500" y="5734050"/>
          <a:ext cx="463550" cy="3175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20</xdr:row>
      <xdr:rowOff>57150</xdr:rowOff>
    </xdr:from>
    <xdr:to>
      <xdr:col>26</xdr:col>
      <xdr:colOff>0</xdr:colOff>
      <xdr:row>21</xdr:row>
      <xdr:rowOff>190500</xdr:rowOff>
    </xdr:to>
    <xdr:sp macro="" textlink="">
      <xdr:nvSpPr>
        <xdr:cNvPr id="64" name="AutoShape 46">
          <a:extLst>
            <a:ext uri="{FF2B5EF4-FFF2-40B4-BE49-F238E27FC236}">
              <a16:creationId xmlns:a16="http://schemas.microsoft.com/office/drawing/2014/main" id="{F85DB30C-2234-4F7F-A279-BA4DF72692DF}"/>
            </a:ext>
          </a:extLst>
        </xdr:cNvPr>
        <xdr:cNvSpPr>
          <a:spLocks noChangeArrowheads="1"/>
        </xdr:cNvSpPr>
      </xdr:nvSpPr>
      <xdr:spPr bwMode="auto">
        <a:xfrm>
          <a:off x="11912600" y="5734050"/>
          <a:ext cx="520700" cy="3175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27</xdr:col>
      <xdr:colOff>0</xdr:colOff>
      <xdr:row>20</xdr:row>
      <xdr:rowOff>57150</xdr:rowOff>
    </xdr:from>
    <xdr:to>
      <xdr:col>28</xdr:col>
      <xdr:colOff>0</xdr:colOff>
      <xdr:row>21</xdr:row>
      <xdr:rowOff>190500</xdr:rowOff>
    </xdr:to>
    <xdr:sp macro="" textlink="">
      <xdr:nvSpPr>
        <xdr:cNvPr id="65" name="AutoShape 46">
          <a:extLst>
            <a:ext uri="{FF2B5EF4-FFF2-40B4-BE49-F238E27FC236}">
              <a16:creationId xmlns:a16="http://schemas.microsoft.com/office/drawing/2014/main" id="{6A9ABDCE-5CDE-4B19-A1C9-6F1E165F21B1}"/>
            </a:ext>
          </a:extLst>
        </xdr:cNvPr>
        <xdr:cNvSpPr>
          <a:spLocks noChangeArrowheads="1"/>
        </xdr:cNvSpPr>
      </xdr:nvSpPr>
      <xdr:spPr bwMode="auto">
        <a:xfrm>
          <a:off x="12896850" y="5734050"/>
          <a:ext cx="463550" cy="3175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28</xdr:row>
      <xdr:rowOff>57150</xdr:rowOff>
    </xdr:from>
    <xdr:to>
      <xdr:col>2</xdr:col>
      <xdr:colOff>0</xdr:colOff>
      <xdr:row>29</xdr:row>
      <xdr:rowOff>190500</xdr:rowOff>
    </xdr:to>
    <xdr:sp macro="" textlink="">
      <xdr:nvSpPr>
        <xdr:cNvPr id="66" name="AutoShape 46">
          <a:extLst>
            <a:ext uri="{FF2B5EF4-FFF2-40B4-BE49-F238E27FC236}">
              <a16:creationId xmlns:a16="http://schemas.microsoft.com/office/drawing/2014/main" id="{473BD771-5B3D-4472-AD62-8DE7AE7654C9}"/>
            </a:ext>
          </a:extLst>
        </xdr:cNvPr>
        <xdr:cNvSpPr>
          <a:spLocks noChangeArrowheads="1"/>
        </xdr:cNvSpPr>
      </xdr:nvSpPr>
      <xdr:spPr bwMode="auto">
        <a:xfrm>
          <a:off x="6096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3</xdr:col>
      <xdr:colOff>0</xdr:colOff>
      <xdr:row>28</xdr:row>
      <xdr:rowOff>57150</xdr:rowOff>
    </xdr:from>
    <xdr:to>
      <xdr:col>4</xdr:col>
      <xdr:colOff>0</xdr:colOff>
      <xdr:row>29</xdr:row>
      <xdr:rowOff>190500</xdr:rowOff>
    </xdr:to>
    <xdr:sp macro="" textlink="">
      <xdr:nvSpPr>
        <xdr:cNvPr id="67" name="AutoShape 46">
          <a:extLst>
            <a:ext uri="{FF2B5EF4-FFF2-40B4-BE49-F238E27FC236}">
              <a16:creationId xmlns:a16="http://schemas.microsoft.com/office/drawing/2014/main" id="{6E8C2293-0D3E-47C7-9C8D-805B54625565}"/>
            </a:ext>
          </a:extLst>
        </xdr:cNvPr>
        <xdr:cNvSpPr>
          <a:spLocks noChangeArrowheads="1"/>
        </xdr:cNvSpPr>
      </xdr:nvSpPr>
      <xdr:spPr bwMode="auto">
        <a:xfrm>
          <a:off x="1536700" y="7639050"/>
          <a:ext cx="520700" cy="3302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28</xdr:row>
      <xdr:rowOff>57150</xdr:rowOff>
    </xdr:from>
    <xdr:to>
      <xdr:col>6</xdr:col>
      <xdr:colOff>0</xdr:colOff>
      <xdr:row>29</xdr:row>
      <xdr:rowOff>190500</xdr:rowOff>
    </xdr:to>
    <xdr:sp macro="" textlink="">
      <xdr:nvSpPr>
        <xdr:cNvPr id="68" name="AutoShape 46">
          <a:extLst>
            <a:ext uri="{FF2B5EF4-FFF2-40B4-BE49-F238E27FC236}">
              <a16:creationId xmlns:a16="http://schemas.microsoft.com/office/drawing/2014/main" id="{7916E9CA-03DA-4255-B248-08BAED019731}"/>
            </a:ext>
          </a:extLst>
        </xdr:cNvPr>
        <xdr:cNvSpPr>
          <a:spLocks noChangeArrowheads="1"/>
        </xdr:cNvSpPr>
      </xdr:nvSpPr>
      <xdr:spPr bwMode="auto">
        <a:xfrm>
          <a:off x="2520950" y="7639050"/>
          <a:ext cx="514350" cy="3302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28</xdr:row>
      <xdr:rowOff>57150</xdr:rowOff>
    </xdr:from>
    <xdr:to>
      <xdr:col>8</xdr:col>
      <xdr:colOff>0</xdr:colOff>
      <xdr:row>29</xdr:row>
      <xdr:rowOff>190500</xdr:rowOff>
    </xdr:to>
    <xdr:sp macro="" textlink="">
      <xdr:nvSpPr>
        <xdr:cNvPr id="69" name="AutoShape 46">
          <a:extLst>
            <a:ext uri="{FF2B5EF4-FFF2-40B4-BE49-F238E27FC236}">
              <a16:creationId xmlns:a16="http://schemas.microsoft.com/office/drawing/2014/main" id="{10ABDA27-43BC-4C2F-B01A-6FB65923BF62}"/>
            </a:ext>
          </a:extLst>
        </xdr:cNvPr>
        <xdr:cNvSpPr>
          <a:spLocks noChangeArrowheads="1"/>
        </xdr:cNvSpPr>
      </xdr:nvSpPr>
      <xdr:spPr bwMode="auto">
        <a:xfrm>
          <a:off x="3498850" y="7639050"/>
          <a:ext cx="533400" cy="3302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28</xdr:row>
      <xdr:rowOff>57150</xdr:rowOff>
    </xdr:from>
    <xdr:to>
      <xdr:col>10</xdr:col>
      <xdr:colOff>0</xdr:colOff>
      <xdr:row>29</xdr:row>
      <xdr:rowOff>190500</xdr:rowOff>
    </xdr:to>
    <xdr:sp macro="" textlink="">
      <xdr:nvSpPr>
        <xdr:cNvPr id="70" name="AutoShape 46">
          <a:extLst>
            <a:ext uri="{FF2B5EF4-FFF2-40B4-BE49-F238E27FC236}">
              <a16:creationId xmlns:a16="http://schemas.microsoft.com/office/drawing/2014/main" id="{6BE3A8B9-4666-42ED-B1CF-27BE36AB614E}"/>
            </a:ext>
          </a:extLst>
        </xdr:cNvPr>
        <xdr:cNvSpPr>
          <a:spLocks noChangeArrowheads="1"/>
        </xdr:cNvSpPr>
      </xdr:nvSpPr>
      <xdr:spPr bwMode="auto">
        <a:xfrm>
          <a:off x="44958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28</xdr:row>
      <xdr:rowOff>57150</xdr:rowOff>
    </xdr:from>
    <xdr:to>
      <xdr:col>12</xdr:col>
      <xdr:colOff>0</xdr:colOff>
      <xdr:row>29</xdr:row>
      <xdr:rowOff>190500</xdr:rowOff>
    </xdr:to>
    <xdr:sp macro="" textlink="">
      <xdr:nvSpPr>
        <xdr:cNvPr id="71" name="AutoShape 46">
          <a:extLst>
            <a:ext uri="{FF2B5EF4-FFF2-40B4-BE49-F238E27FC236}">
              <a16:creationId xmlns:a16="http://schemas.microsoft.com/office/drawing/2014/main" id="{C6F76FC5-3F35-4A29-BC6F-D87C42D53AC4}"/>
            </a:ext>
          </a:extLst>
        </xdr:cNvPr>
        <xdr:cNvSpPr>
          <a:spLocks noChangeArrowheads="1"/>
        </xdr:cNvSpPr>
      </xdr:nvSpPr>
      <xdr:spPr bwMode="auto">
        <a:xfrm>
          <a:off x="54229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28</xdr:row>
      <xdr:rowOff>57150</xdr:rowOff>
    </xdr:from>
    <xdr:to>
      <xdr:col>14</xdr:col>
      <xdr:colOff>0</xdr:colOff>
      <xdr:row>29</xdr:row>
      <xdr:rowOff>190500</xdr:rowOff>
    </xdr:to>
    <xdr:sp macro="" textlink="">
      <xdr:nvSpPr>
        <xdr:cNvPr id="72" name="AutoShape 46">
          <a:extLst>
            <a:ext uri="{FF2B5EF4-FFF2-40B4-BE49-F238E27FC236}">
              <a16:creationId xmlns:a16="http://schemas.microsoft.com/office/drawing/2014/main" id="{E48E70FC-DB7C-4672-A34B-0A91A766EFCD}"/>
            </a:ext>
          </a:extLst>
        </xdr:cNvPr>
        <xdr:cNvSpPr>
          <a:spLocks noChangeArrowheads="1"/>
        </xdr:cNvSpPr>
      </xdr:nvSpPr>
      <xdr:spPr bwMode="auto">
        <a:xfrm>
          <a:off x="63500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28</xdr:row>
      <xdr:rowOff>57150</xdr:rowOff>
    </xdr:from>
    <xdr:to>
      <xdr:col>16</xdr:col>
      <xdr:colOff>0</xdr:colOff>
      <xdr:row>29</xdr:row>
      <xdr:rowOff>190500</xdr:rowOff>
    </xdr:to>
    <xdr:sp macro="" textlink="">
      <xdr:nvSpPr>
        <xdr:cNvPr id="73" name="AutoShape 46">
          <a:extLst>
            <a:ext uri="{FF2B5EF4-FFF2-40B4-BE49-F238E27FC236}">
              <a16:creationId xmlns:a16="http://schemas.microsoft.com/office/drawing/2014/main" id="{E016376D-17C3-4C23-B137-2F4039CB4816}"/>
            </a:ext>
          </a:extLst>
        </xdr:cNvPr>
        <xdr:cNvSpPr>
          <a:spLocks noChangeArrowheads="1"/>
        </xdr:cNvSpPr>
      </xdr:nvSpPr>
      <xdr:spPr bwMode="auto">
        <a:xfrm>
          <a:off x="72771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28</xdr:row>
      <xdr:rowOff>57150</xdr:rowOff>
    </xdr:from>
    <xdr:to>
      <xdr:col>18</xdr:col>
      <xdr:colOff>0</xdr:colOff>
      <xdr:row>29</xdr:row>
      <xdr:rowOff>190500</xdr:rowOff>
    </xdr:to>
    <xdr:sp macro="" textlink="">
      <xdr:nvSpPr>
        <xdr:cNvPr id="74" name="AutoShape 46">
          <a:extLst>
            <a:ext uri="{FF2B5EF4-FFF2-40B4-BE49-F238E27FC236}">
              <a16:creationId xmlns:a16="http://schemas.microsoft.com/office/drawing/2014/main" id="{3DCF161B-0B1A-4183-86BC-F615902E5E6B}"/>
            </a:ext>
          </a:extLst>
        </xdr:cNvPr>
        <xdr:cNvSpPr>
          <a:spLocks noChangeArrowheads="1"/>
        </xdr:cNvSpPr>
      </xdr:nvSpPr>
      <xdr:spPr bwMode="auto">
        <a:xfrm>
          <a:off x="8204200" y="76390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28</xdr:row>
      <xdr:rowOff>57150</xdr:rowOff>
    </xdr:from>
    <xdr:to>
      <xdr:col>20</xdr:col>
      <xdr:colOff>0</xdr:colOff>
      <xdr:row>29</xdr:row>
      <xdr:rowOff>190500</xdr:rowOff>
    </xdr:to>
    <xdr:sp macro="" textlink="">
      <xdr:nvSpPr>
        <xdr:cNvPr id="75" name="AutoShape 46">
          <a:extLst>
            <a:ext uri="{FF2B5EF4-FFF2-40B4-BE49-F238E27FC236}">
              <a16:creationId xmlns:a16="http://schemas.microsoft.com/office/drawing/2014/main" id="{FF2E7CBD-E123-48FE-B1FB-782C55DE2FB6}"/>
            </a:ext>
          </a:extLst>
        </xdr:cNvPr>
        <xdr:cNvSpPr>
          <a:spLocks noChangeArrowheads="1"/>
        </xdr:cNvSpPr>
      </xdr:nvSpPr>
      <xdr:spPr bwMode="auto">
        <a:xfrm>
          <a:off x="9131300" y="76390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28</xdr:row>
      <xdr:rowOff>57150</xdr:rowOff>
    </xdr:from>
    <xdr:to>
      <xdr:col>22</xdr:col>
      <xdr:colOff>0</xdr:colOff>
      <xdr:row>29</xdr:row>
      <xdr:rowOff>190500</xdr:rowOff>
    </xdr:to>
    <xdr:sp macro="" textlink="">
      <xdr:nvSpPr>
        <xdr:cNvPr id="76" name="AutoShape 46">
          <a:extLst>
            <a:ext uri="{FF2B5EF4-FFF2-40B4-BE49-F238E27FC236}">
              <a16:creationId xmlns:a16="http://schemas.microsoft.com/office/drawing/2014/main" id="{2B193444-0664-4534-B9FB-B557C9D7D400}"/>
            </a:ext>
          </a:extLst>
        </xdr:cNvPr>
        <xdr:cNvSpPr>
          <a:spLocks noChangeArrowheads="1"/>
        </xdr:cNvSpPr>
      </xdr:nvSpPr>
      <xdr:spPr bwMode="auto">
        <a:xfrm>
          <a:off x="10058400" y="76390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28</xdr:row>
      <xdr:rowOff>57150</xdr:rowOff>
    </xdr:from>
    <xdr:to>
      <xdr:col>24</xdr:col>
      <xdr:colOff>0</xdr:colOff>
      <xdr:row>29</xdr:row>
      <xdr:rowOff>190500</xdr:rowOff>
    </xdr:to>
    <xdr:sp macro="" textlink="">
      <xdr:nvSpPr>
        <xdr:cNvPr id="77" name="AutoShape 46">
          <a:extLst>
            <a:ext uri="{FF2B5EF4-FFF2-40B4-BE49-F238E27FC236}">
              <a16:creationId xmlns:a16="http://schemas.microsoft.com/office/drawing/2014/main" id="{947CA3EE-44FB-4B2B-8AB9-1C42DAACE644}"/>
            </a:ext>
          </a:extLst>
        </xdr:cNvPr>
        <xdr:cNvSpPr>
          <a:spLocks noChangeArrowheads="1"/>
        </xdr:cNvSpPr>
      </xdr:nvSpPr>
      <xdr:spPr bwMode="auto">
        <a:xfrm>
          <a:off x="10985500" y="76390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28</xdr:row>
      <xdr:rowOff>57150</xdr:rowOff>
    </xdr:from>
    <xdr:to>
      <xdr:col>26</xdr:col>
      <xdr:colOff>0</xdr:colOff>
      <xdr:row>29</xdr:row>
      <xdr:rowOff>190500</xdr:rowOff>
    </xdr:to>
    <xdr:sp macro="" textlink="">
      <xdr:nvSpPr>
        <xdr:cNvPr id="78" name="AutoShape 46">
          <a:extLst>
            <a:ext uri="{FF2B5EF4-FFF2-40B4-BE49-F238E27FC236}">
              <a16:creationId xmlns:a16="http://schemas.microsoft.com/office/drawing/2014/main" id="{E16B943C-0F62-4A8A-B481-DF81D797DE62}"/>
            </a:ext>
          </a:extLst>
        </xdr:cNvPr>
        <xdr:cNvSpPr>
          <a:spLocks noChangeArrowheads="1"/>
        </xdr:cNvSpPr>
      </xdr:nvSpPr>
      <xdr:spPr bwMode="auto">
        <a:xfrm>
          <a:off x="11912600" y="76390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28</xdr:row>
      <xdr:rowOff>57150</xdr:rowOff>
    </xdr:from>
    <xdr:to>
      <xdr:col>28</xdr:col>
      <xdr:colOff>0</xdr:colOff>
      <xdr:row>29</xdr:row>
      <xdr:rowOff>190500</xdr:rowOff>
    </xdr:to>
    <xdr:sp macro="" textlink="">
      <xdr:nvSpPr>
        <xdr:cNvPr id="79" name="AutoShape 46">
          <a:extLst>
            <a:ext uri="{FF2B5EF4-FFF2-40B4-BE49-F238E27FC236}">
              <a16:creationId xmlns:a16="http://schemas.microsoft.com/office/drawing/2014/main" id="{2060F389-71BD-412B-9EB8-1FFE0A5E55D2}"/>
            </a:ext>
          </a:extLst>
        </xdr:cNvPr>
        <xdr:cNvSpPr>
          <a:spLocks noChangeArrowheads="1"/>
        </xdr:cNvSpPr>
      </xdr:nvSpPr>
      <xdr:spPr bwMode="auto">
        <a:xfrm>
          <a:off x="12896850" y="76390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28</xdr:row>
      <xdr:rowOff>57150</xdr:rowOff>
    </xdr:from>
    <xdr:to>
      <xdr:col>18</xdr:col>
      <xdr:colOff>0</xdr:colOff>
      <xdr:row>29</xdr:row>
      <xdr:rowOff>190500</xdr:rowOff>
    </xdr:to>
    <xdr:sp macro="" textlink="">
      <xdr:nvSpPr>
        <xdr:cNvPr id="80" name="AutoShape 46">
          <a:extLst>
            <a:ext uri="{FF2B5EF4-FFF2-40B4-BE49-F238E27FC236}">
              <a16:creationId xmlns:a16="http://schemas.microsoft.com/office/drawing/2014/main" id="{19E8DEB9-1954-4B9F-A90C-A29EC11F78B4}"/>
            </a:ext>
          </a:extLst>
        </xdr:cNvPr>
        <xdr:cNvSpPr>
          <a:spLocks noChangeArrowheads="1"/>
        </xdr:cNvSpPr>
      </xdr:nvSpPr>
      <xdr:spPr bwMode="auto">
        <a:xfrm>
          <a:off x="82042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28</xdr:row>
      <xdr:rowOff>57150</xdr:rowOff>
    </xdr:from>
    <xdr:to>
      <xdr:col>20</xdr:col>
      <xdr:colOff>0</xdr:colOff>
      <xdr:row>29</xdr:row>
      <xdr:rowOff>190500</xdr:rowOff>
    </xdr:to>
    <xdr:sp macro="" textlink="">
      <xdr:nvSpPr>
        <xdr:cNvPr id="81" name="AutoShape 46">
          <a:extLst>
            <a:ext uri="{FF2B5EF4-FFF2-40B4-BE49-F238E27FC236}">
              <a16:creationId xmlns:a16="http://schemas.microsoft.com/office/drawing/2014/main" id="{65B00B61-F500-4AB1-BC49-59659F33346F}"/>
            </a:ext>
          </a:extLst>
        </xdr:cNvPr>
        <xdr:cNvSpPr>
          <a:spLocks noChangeArrowheads="1"/>
        </xdr:cNvSpPr>
      </xdr:nvSpPr>
      <xdr:spPr bwMode="auto">
        <a:xfrm>
          <a:off x="91313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28</xdr:row>
      <xdr:rowOff>57150</xdr:rowOff>
    </xdr:from>
    <xdr:to>
      <xdr:col>22</xdr:col>
      <xdr:colOff>0</xdr:colOff>
      <xdr:row>29</xdr:row>
      <xdr:rowOff>190500</xdr:rowOff>
    </xdr:to>
    <xdr:sp macro="" textlink="">
      <xdr:nvSpPr>
        <xdr:cNvPr id="82" name="AutoShape 46">
          <a:extLst>
            <a:ext uri="{FF2B5EF4-FFF2-40B4-BE49-F238E27FC236}">
              <a16:creationId xmlns:a16="http://schemas.microsoft.com/office/drawing/2014/main" id="{63BEE403-3BFA-41E1-92D5-B4B79E477A53}"/>
            </a:ext>
          </a:extLst>
        </xdr:cNvPr>
        <xdr:cNvSpPr>
          <a:spLocks noChangeArrowheads="1"/>
        </xdr:cNvSpPr>
      </xdr:nvSpPr>
      <xdr:spPr bwMode="auto">
        <a:xfrm>
          <a:off x="100584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28</xdr:row>
      <xdr:rowOff>57150</xdr:rowOff>
    </xdr:from>
    <xdr:to>
      <xdr:col>24</xdr:col>
      <xdr:colOff>0</xdr:colOff>
      <xdr:row>29</xdr:row>
      <xdr:rowOff>190500</xdr:rowOff>
    </xdr:to>
    <xdr:sp macro="" textlink="">
      <xdr:nvSpPr>
        <xdr:cNvPr id="83" name="AutoShape 46">
          <a:extLst>
            <a:ext uri="{FF2B5EF4-FFF2-40B4-BE49-F238E27FC236}">
              <a16:creationId xmlns:a16="http://schemas.microsoft.com/office/drawing/2014/main" id="{AC4B3A3A-B307-430A-ADA4-27BCE01A6B56}"/>
            </a:ext>
          </a:extLst>
        </xdr:cNvPr>
        <xdr:cNvSpPr>
          <a:spLocks noChangeArrowheads="1"/>
        </xdr:cNvSpPr>
      </xdr:nvSpPr>
      <xdr:spPr bwMode="auto">
        <a:xfrm>
          <a:off x="109855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28</xdr:row>
      <xdr:rowOff>57150</xdr:rowOff>
    </xdr:from>
    <xdr:to>
      <xdr:col>26</xdr:col>
      <xdr:colOff>0</xdr:colOff>
      <xdr:row>29</xdr:row>
      <xdr:rowOff>190500</xdr:rowOff>
    </xdr:to>
    <xdr:sp macro="" textlink="">
      <xdr:nvSpPr>
        <xdr:cNvPr id="84" name="AutoShape 46">
          <a:extLst>
            <a:ext uri="{FF2B5EF4-FFF2-40B4-BE49-F238E27FC236}">
              <a16:creationId xmlns:a16="http://schemas.microsoft.com/office/drawing/2014/main" id="{8615DE28-822F-4CF3-AE71-A3772F3263F7}"/>
            </a:ext>
          </a:extLst>
        </xdr:cNvPr>
        <xdr:cNvSpPr>
          <a:spLocks noChangeArrowheads="1"/>
        </xdr:cNvSpPr>
      </xdr:nvSpPr>
      <xdr:spPr bwMode="auto">
        <a:xfrm>
          <a:off x="11912600" y="7639050"/>
          <a:ext cx="520700" cy="3302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28</xdr:row>
      <xdr:rowOff>57150</xdr:rowOff>
    </xdr:from>
    <xdr:to>
      <xdr:col>28</xdr:col>
      <xdr:colOff>0</xdr:colOff>
      <xdr:row>29</xdr:row>
      <xdr:rowOff>190500</xdr:rowOff>
    </xdr:to>
    <xdr:sp macro="" textlink="">
      <xdr:nvSpPr>
        <xdr:cNvPr id="85" name="AutoShape 46">
          <a:extLst>
            <a:ext uri="{FF2B5EF4-FFF2-40B4-BE49-F238E27FC236}">
              <a16:creationId xmlns:a16="http://schemas.microsoft.com/office/drawing/2014/main" id="{F7628DBA-A9FE-4C77-9F2B-5D94D2DE251C}"/>
            </a:ext>
          </a:extLst>
        </xdr:cNvPr>
        <xdr:cNvSpPr>
          <a:spLocks noChangeArrowheads="1"/>
        </xdr:cNvSpPr>
      </xdr:nvSpPr>
      <xdr:spPr bwMode="auto">
        <a:xfrm>
          <a:off x="1289685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28</xdr:row>
      <xdr:rowOff>57150</xdr:rowOff>
    </xdr:from>
    <xdr:to>
      <xdr:col>16</xdr:col>
      <xdr:colOff>0</xdr:colOff>
      <xdr:row>29</xdr:row>
      <xdr:rowOff>190500</xdr:rowOff>
    </xdr:to>
    <xdr:sp macro="" textlink="">
      <xdr:nvSpPr>
        <xdr:cNvPr id="86" name="AutoShape 46">
          <a:extLst>
            <a:ext uri="{FF2B5EF4-FFF2-40B4-BE49-F238E27FC236}">
              <a16:creationId xmlns:a16="http://schemas.microsoft.com/office/drawing/2014/main" id="{D42F83E0-0425-490B-A3F6-1250E9556F2A}"/>
            </a:ext>
          </a:extLst>
        </xdr:cNvPr>
        <xdr:cNvSpPr>
          <a:spLocks noChangeArrowheads="1"/>
        </xdr:cNvSpPr>
      </xdr:nvSpPr>
      <xdr:spPr bwMode="auto">
        <a:xfrm>
          <a:off x="72771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28</xdr:row>
      <xdr:rowOff>57150</xdr:rowOff>
    </xdr:from>
    <xdr:to>
      <xdr:col>18</xdr:col>
      <xdr:colOff>0</xdr:colOff>
      <xdr:row>29</xdr:row>
      <xdr:rowOff>190500</xdr:rowOff>
    </xdr:to>
    <xdr:sp macro="" textlink="">
      <xdr:nvSpPr>
        <xdr:cNvPr id="87" name="AutoShape 46">
          <a:extLst>
            <a:ext uri="{FF2B5EF4-FFF2-40B4-BE49-F238E27FC236}">
              <a16:creationId xmlns:a16="http://schemas.microsoft.com/office/drawing/2014/main" id="{5419A1B8-5075-4D1A-BBE4-0CEA2C968EE1}"/>
            </a:ext>
          </a:extLst>
        </xdr:cNvPr>
        <xdr:cNvSpPr>
          <a:spLocks noChangeArrowheads="1"/>
        </xdr:cNvSpPr>
      </xdr:nvSpPr>
      <xdr:spPr bwMode="auto">
        <a:xfrm>
          <a:off x="82042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28</xdr:row>
      <xdr:rowOff>57150</xdr:rowOff>
    </xdr:from>
    <xdr:to>
      <xdr:col>20</xdr:col>
      <xdr:colOff>0</xdr:colOff>
      <xdr:row>29</xdr:row>
      <xdr:rowOff>190500</xdr:rowOff>
    </xdr:to>
    <xdr:sp macro="" textlink="">
      <xdr:nvSpPr>
        <xdr:cNvPr id="88" name="AutoShape 46">
          <a:extLst>
            <a:ext uri="{FF2B5EF4-FFF2-40B4-BE49-F238E27FC236}">
              <a16:creationId xmlns:a16="http://schemas.microsoft.com/office/drawing/2014/main" id="{52A4BCBB-1314-4F8D-B70A-4DC128384D9D}"/>
            </a:ext>
          </a:extLst>
        </xdr:cNvPr>
        <xdr:cNvSpPr>
          <a:spLocks noChangeArrowheads="1"/>
        </xdr:cNvSpPr>
      </xdr:nvSpPr>
      <xdr:spPr bwMode="auto">
        <a:xfrm>
          <a:off x="91313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28</xdr:row>
      <xdr:rowOff>57150</xdr:rowOff>
    </xdr:from>
    <xdr:to>
      <xdr:col>22</xdr:col>
      <xdr:colOff>0</xdr:colOff>
      <xdr:row>29</xdr:row>
      <xdr:rowOff>190500</xdr:rowOff>
    </xdr:to>
    <xdr:sp macro="" textlink="">
      <xdr:nvSpPr>
        <xdr:cNvPr id="89" name="AutoShape 46">
          <a:extLst>
            <a:ext uri="{FF2B5EF4-FFF2-40B4-BE49-F238E27FC236}">
              <a16:creationId xmlns:a16="http://schemas.microsoft.com/office/drawing/2014/main" id="{9E8F3113-D12E-4A76-B226-472BE32719F2}"/>
            </a:ext>
          </a:extLst>
        </xdr:cNvPr>
        <xdr:cNvSpPr>
          <a:spLocks noChangeArrowheads="1"/>
        </xdr:cNvSpPr>
      </xdr:nvSpPr>
      <xdr:spPr bwMode="auto">
        <a:xfrm>
          <a:off x="100584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28</xdr:row>
      <xdr:rowOff>57150</xdr:rowOff>
    </xdr:from>
    <xdr:to>
      <xdr:col>24</xdr:col>
      <xdr:colOff>0</xdr:colOff>
      <xdr:row>29</xdr:row>
      <xdr:rowOff>190500</xdr:rowOff>
    </xdr:to>
    <xdr:sp macro="" textlink="">
      <xdr:nvSpPr>
        <xdr:cNvPr id="90" name="AutoShape 46">
          <a:extLst>
            <a:ext uri="{FF2B5EF4-FFF2-40B4-BE49-F238E27FC236}">
              <a16:creationId xmlns:a16="http://schemas.microsoft.com/office/drawing/2014/main" id="{1245E05E-1AD9-46DC-8EBF-AB57BAC20D77}"/>
            </a:ext>
          </a:extLst>
        </xdr:cNvPr>
        <xdr:cNvSpPr>
          <a:spLocks noChangeArrowheads="1"/>
        </xdr:cNvSpPr>
      </xdr:nvSpPr>
      <xdr:spPr bwMode="auto">
        <a:xfrm>
          <a:off x="109855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28</xdr:row>
      <xdr:rowOff>57150</xdr:rowOff>
    </xdr:from>
    <xdr:to>
      <xdr:col>26</xdr:col>
      <xdr:colOff>0</xdr:colOff>
      <xdr:row>29</xdr:row>
      <xdr:rowOff>190500</xdr:rowOff>
    </xdr:to>
    <xdr:sp macro="" textlink="">
      <xdr:nvSpPr>
        <xdr:cNvPr id="91" name="AutoShape 46">
          <a:extLst>
            <a:ext uri="{FF2B5EF4-FFF2-40B4-BE49-F238E27FC236}">
              <a16:creationId xmlns:a16="http://schemas.microsoft.com/office/drawing/2014/main" id="{A2D3BC15-4E71-49C6-9796-417BEB05F425}"/>
            </a:ext>
          </a:extLst>
        </xdr:cNvPr>
        <xdr:cNvSpPr>
          <a:spLocks noChangeArrowheads="1"/>
        </xdr:cNvSpPr>
      </xdr:nvSpPr>
      <xdr:spPr bwMode="auto">
        <a:xfrm>
          <a:off x="11912600" y="7639050"/>
          <a:ext cx="520700" cy="3302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28</xdr:row>
      <xdr:rowOff>57150</xdr:rowOff>
    </xdr:from>
    <xdr:to>
      <xdr:col>28</xdr:col>
      <xdr:colOff>0</xdr:colOff>
      <xdr:row>29</xdr:row>
      <xdr:rowOff>190500</xdr:rowOff>
    </xdr:to>
    <xdr:sp macro="" textlink="">
      <xdr:nvSpPr>
        <xdr:cNvPr id="92" name="AutoShape 46">
          <a:extLst>
            <a:ext uri="{FF2B5EF4-FFF2-40B4-BE49-F238E27FC236}">
              <a16:creationId xmlns:a16="http://schemas.microsoft.com/office/drawing/2014/main" id="{F5F7DE21-5745-4B53-AEC8-37E89DBDBDD1}"/>
            </a:ext>
          </a:extLst>
        </xdr:cNvPr>
        <xdr:cNvSpPr>
          <a:spLocks noChangeArrowheads="1"/>
        </xdr:cNvSpPr>
      </xdr:nvSpPr>
      <xdr:spPr bwMode="auto">
        <a:xfrm>
          <a:off x="1289685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36</xdr:row>
      <xdr:rowOff>57150</xdr:rowOff>
    </xdr:from>
    <xdr:to>
      <xdr:col>2</xdr:col>
      <xdr:colOff>0</xdr:colOff>
      <xdr:row>37</xdr:row>
      <xdr:rowOff>190500</xdr:rowOff>
    </xdr:to>
    <xdr:sp macro="" textlink="">
      <xdr:nvSpPr>
        <xdr:cNvPr id="93" name="AutoShape 46">
          <a:extLst>
            <a:ext uri="{FF2B5EF4-FFF2-40B4-BE49-F238E27FC236}">
              <a16:creationId xmlns:a16="http://schemas.microsoft.com/office/drawing/2014/main" id="{DE76ABD4-EB90-43E6-9585-72B1FDD9B5D3}"/>
            </a:ext>
          </a:extLst>
        </xdr:cNvPr>
        <xdr:cNvSpPr>
          <a:spLocks noChangeArrowheads="1"/>
        </xdr:cNvSpPr>
      </xdr:nvSpPr>
      <xdr:spPr bwMode="auto">
        <a:xfrm>
          <a:off x="609600" y="9632950"/>
          <a:ext cx="463550" cy="330200"/>
        </a:xfrm>
        <a:prstGeom prst="triangle">
          <a:avLst>
            <a:gd name="adj" fmla="val 50000"/>
          </a:avLst>
        </a:prstGeom>
        <a:noFill/>
        <a:ln w="9525">
          <a:solidFill>
            <a:srgbClr val="000000"/>
          </a:solidFill>
          <a:miter lim="800000"/>
          <a:headEnd/>
          <a:tailEnd/>
        </a:ln>
      </xdr:spPr>
    </xdr:sp>
    <xdr:clientData/>
  </xdr:twoCellAnchor>
  <xdr:twoCellAnchor>
    <xdr:from>
      <xdr:col>3</xdr:col>
      <xdr:colOff>0</xdr:colOff>
      <xdr:row>36</xdr:row>
      <xdr:rowOff>57150</xdr:rowOff>
    </xdr:from>
    <xdr:to>
      <xdr:col>4</xdr:col>
      <xdr:colOff>0</xdr:colOff>
      <xdr:row>37</xdr:row>
      <xdr:rowOff>190500</xdr:rowOff>
    </xdr:to>
    <xdr:sp macro="" textlink="">
      <xdr:nvSpPr>
        <xdr:cNvPr id="94" name="AutoShape 46">
          <a:extLst>
            <a:ext uri="{FF2B5EF4-FFF2-40B4-BE49-F238E27FC236}">
              <a16:creationId xmlns:a16="http://schemas.microsoft.com/office/drawing/2014/main" id="{42F16118-B532-4E77-8807-64F177DB27D0}"/>
            </a:ext>
          </a:extLst>
        </xdr:cNvPr>
        <xdr:cNvSpPr>
          <a:spLocks noChangeArrowheads="1"/>
        </xdr:cNvSpPr>
      </xdr:nvSpPr>
      <xdr:spPr bwMode="auto">
        <a:xfrm>
          <a:off x="1536700" y="96329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36</xdr:row>
      <xdr:rowOff>57150</xdr:rowOff>
    </xdr:from>
    <xdr:to>
      <xdr:col>6</xdr:col>
      <xdr:colOff>0</xdr:colOff>
      <xdr:row>37</xdr:row>
      <xdr:rowOff>190500</xdr:rowOff>
    </xdr:to>
    <xdr:sp macro="" textlink="">
      <xdr:nvSpPr>
        <xdr:cNvPr id="95" name="AutoShape 46">
          <a:extLst>
            <a:ext uri="{FF2B5EF4-FFF2-40B4-BE49-F238E27FC236}">
              <a16:creationId xmlns:a16="http://schemas.microsoft.com/office/drawing/2014/main" id="{954CF3C4-D739-4E3F-9A70-67106E234AA1}"/>
            </a:ext>
          </a:extLst>
        </xdr:cNvPr>
        <xdr:cNvSpPr>
          <a:spLocks noChangeArrowheads="1"/>
        </xdr:cNvSpPr>
      </xdr:nvSpPr>
      <xdr:spPr bwMode="auto">
        <a:xfrm>
          <a:off x="2520950" y="9632950"/>
          <a:ext cx="514350" cy="3302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36</xdr:row>
      <xdr:rowOff>57150</xdr:rowOff>
    </xdr:from>
    <xdr:to>
      <xdr:col>8</xdr:col>
      <xdr:colOff>0</xdr:colOff>
      <xdr:row>37</xdr:row>
      <xdr:rowOff>190500</xdr:rowOff>
    </xdr:to>
    <xdr:sp macro="" textlink="">
      <xdr:nvSpPr>
        <xdr:cNvPr id="96" name="AutoShape 46">
          <a:extLst>
            <a:ext uri="{FF2B5EF4-FFF2-40B4-BE49-F238E27FC236}">
              <a16:creationId xmlns:a16="http://schemas.microsoft.com/office/drawing/2014/main" id="{7585AF1F-1E1D-4523-B5B5-23052187DAD1}"/>
            </a:ext>
          </a:extLst>
        </xdr:cNvPr>
        <xdr:cNvSpPr>
          <a:spLocks noChangeArrowheads="1"/>
        </xdr:cNvSpPr>
      </xdr:nvSpPr>
      <xdr:spPr bwMode="auto">
        <a:xfrm>
          <a:off x="3498850" y="9632950"/>
          <a:ext cx="533400" cy="3302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36</xdr:row>
      <xdr:rowOff>57150</xdr:rowOff>
    </xdr:from>
    <xdr:to>
      <xdr:col>10</xdr:col>
      <xdr:colOff>0</xdr:colOff>
      <xdr:row>37</xdr:row>
      <xdr:rowOff>190500</xdr:rowOff>
    </xdr:to>
    <xdr:sp macro="" textlink="">
      <xdr:nvSpPr>
        <xdr:cNvPr id="97" name="AutoShape 46">
          <a:extLst>
            <a:ext uri="{FF2B5EF4-FFF2-40B4-BE49-F238E27FC236}">
              <a16:creationId xmlns:a16="http://schemas.microsoft.com/office/drawing/2014/main" id="{D0FEDC2A-960A-4A4D-8585-45C2767C62E0}"/>
            </a:ext>
          </a:extLst>
        </xdr:cNvPr>
        <xdr:cNvSpPr>
          <a:spLocks noChangeArrowheads="1"/>
        </xdr:cNvSpPr>
      </xdr:nvSpPr>
      <xdr:spPr bwMode="auto">
        <a:xfrm>
          <a:off x="4495800" y="96329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36</xdr:row>
      <xdr:rowOff>57150</xdr:rowOff>
    </xdr:from>
    <xdr:to>
      <xdr:col>12</xdr:col>
      <xdr:colOff>0</xdr:colOff>
      <xdr:row>37</xdr:row>
      <xdr:rowOff>190500</xdr:rowOff>
    </xdr:to>
    <xdr:sp macro="" textlink="">
      <xdr:nvSpPr>
        <xdr:cNvPr id="98" name="AutoShape 46">
          <a:extLst>
            <a:ext uri="{FF2B5EF4-FFF2-40B4-BE49-F238E27FC236}">
              <a16:creationId xmlns:a16="http://schemas.microsoft.com/office/drawing/2014/main" id="{1D8EEF1E-C70D-4F7C-BF9A-24AB15EEFE96}"/>
            </a:ext>
          </a:extLst>
        </xdr:cNvPr>
        <xdr:cNvSpPr>
          <a:spLocks noChangeArrowheads="1"/>
        </xdr:cNvSpPr>
      </xdr:nvSpPr>
      <xdr:spPr bwMode="auto">
        <a:xfrm>
          <a:off x="5422900" y="96329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36</xdr:row>
      <xdr:rowOff>57150</xdr:rowOff>
    </xdr:from>
    <xdr:to>
      <xdr:col>14</xdr:col>
      <xdr:colOff>0</xdr:colOff>
      <xdr:row>37</xdr:row>
      <xdr:rowOff>190500</xdr:rowOff>
    </xdr:to>
    <xdr:sp macro="" textlink="">
      <xdr:nvSpPr>
        <xdr:cNvPr id="99" name="AutoShape 46">
          <a:extLst>
            <a:ext uri="{FF2B5EF4-FFF2-40B4-BE49-F238E27FC236}">
              <a16:creationId xmlns:a16="http://schemas.microsoft.com/office/drawing/2014/main" id="{705290EA-CD87-4E11-916F-A4E74E07A5CB}"/>
            </a:ext>
          </a:extLst>
        </xdr:cNvPr>
        <xdr:cNvSpPr>
          <a:spLocks noChangeArrowheads="1"/>
        </xdr:cNvSpPr>
      </xdr:nvSpPr>
      <xdr:spPr bwMode="auto">
        <a:xfrm>
          <a:off x="6350000" y="96329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36</xdr:row>
      <xdr:rowOff>57150</xdr:rowOff>
    </xdr:from>
    <xdr:to>
      <xdr:col>16</xdr:col>
      <xdr:colOff>0</xdr:colOff>
      <xdr:row>37</xdr:row>
      <xdr:rowOff>190500</xdr:rowOff>
    </xdr:to>
    <xdr:sp macro="" textlink="">
      <xdr:nvSpPr>
        <xdr:cNvPr id="100" name="AutoShape 46">
          <a:extLst>
            <a:ext uri="{FF2B5EF4-FFF2-40B4-BE49-F238E27FC236}">
              <a16:creationId xmlns:a16="http://schemas.microsoft.com/office/drawing/2014/main" id="{EBA2295D-34CE-4AFC-B21E-DCF195D8F763}"/>
            </a:ext>
          </a:extLst>
        </xdr:cNvPr>
        <xdr:cNvSpPr>
          <a:spLocks noChangeArrowheads="1"/>
        </xdr:cNvSpPr>
      </xdr:nvSpPr>
      <xdr:spPr bwMode="auto">
        <a:xfrm>
          <a:off x="7277100" y="9632950"/>
          <a:ext cx="46355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17</xdr:col>
      <xdr:colOff>0</xdr:colOff>
      <xdr:row>36</xdr:row>
      <xdr:rowOff>57150</xdr:rowOff>
    </xdr:from>
    <xdr:to>
      <xdr:col>18</xdr:col>
      <xdr:colOff>0</xdr:colOff>
      <xdr:row>37</xdr:row>
      <xdr:rowOff>190500</xdr:rowOff>
    </xdr:to>
    <xdr:sp macro="" textlink="">
      <xdr:nvSpPr>
        <xdr:cNvPr id="101" name="AutoShape 46">
          <a:extLst>
            <a:ext uri="{FF2B5EF4-FFF2-40B4-BE49-F238E27FC236}">
              <a16:creationId xmlns:a16="http://schemas.microsoft.com/office/drawing/2014/main" id="{CACBDFF6-D852-4670-815F-A46D8A3A6DB0}"/>
            </a:ext>
          </a:extLst>
        </xdr:cNvPr>
        <xdr:cNvSpPr>
          <a:spLocks noChangeArrowheads="1"/>
        </xdr:cNvSpPr>
      </xdr:nvSpPr>
      <xdr:spPr bwMode="auto">
        <a:xfrm>
          <a:off x="8204200" y="9632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36</xdr:row>
      <xdr:rowOff>57150</xdr:rowOff>
    </xdr:from>
    <xdr:to>
      <xdr:col>20</xdr:col>
      <xdr:colOff>0</xdr:colOff>
      <xdr:row>37</xdr:row>
      <xdr:rowOff>190500</xdr:rowOff>
    </xdr:to>
    <xdr:sp macro="" textlink="">
      <xdr:nvSpPr>
        <xdr:cNvPr id="102" name="AutoShape 46">
          <a:extLst>
            <a:ext uri="{FF2B5EF4-FFF2-40B4-BE49-F238E27FC236}">
              <a16:creationId xmlns:a16="http://schemas.microsoft.com/office/drawing/2014/main" id="{CA79E5F5-899C-485A-AA25-1D5A7ACD41A4}"/>
            </a:ext>
          </a:extLst>
        </xdr:cNvPr>
        <xdr:cNvSpPr>
          <a:spLocks noChangeArrowheads="1"/>
        </xdr:cNvSpPr>
      </xdr:nvSpPr>
      <xdr:spPr bwMode="auto">
        <a:xfrm>
          <a:off x="9131300" y="9632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36</xdr:row>
      <xdr:rowOff>57150</xdr:rowOff>
    </xdr:from>
    <xdr:to>
      <xdr:col>22</xdr:col>
      <xdr:colOff>0</xdr:colOff>
      <xdr:row>37</xdr:row>
      <xdr:rowOff>190500</xdr:rowOff>
    </xdr:to>
    <xdr:sp macro="" textlink="">
      <xdr:nvSpPr>
        <xdr:cNvPr id="103" name="AutoShape 46">
          <a:extLst>
            <a:ext uri="{FF2B5EF4-FFF2-40B4-BE49-F238E27FC236}">
              <a16:creationId xmlns:a16="http://schemas.microsoft.com/office/drawing/2014/main" id="{798EA095-49C1-4025-9205-4EAB8A35FD86}"/>
            </a:ext>
          </a:extLst>
        </xdr:cNvPr>
        <xdr:cNvSpPr>
          <a:spLocks noChangeArrowheads="1"/>
        </xdr:cNvSpPr>
      </xdr:nvSpPr>
      <xdr:spPr bwMode="auto">
        <a:xfrm>
          <a:off x="10058400" y="9632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36</xdr:row>
      <xdr:rowOff>57150</xdr:rowOff>
    </xdr:from>
    <xdr:to>
      <xdr:col>24</xdr:col>
      <xdr:colOff>0</xdr:colOff>
      <xdr:row>37</xdr:row>
      <xdr:rowOff>190500</xdr:rowOff>
    </xdr:to>
    <xdr:sp macro="" textlink="">
      <xdr:nvSpPr>
        <xdr:cNvPr id="104" name="AutoShape 46">
          <a:extLst>
            <a:ext uri="{FF2B5EF4-FFF2-40B4-BE49-F238E27FC236}">
              <a16:creationId xmlns:a16="http://schemas.microsoft.com/office/drawing/2014/main" id="{935C6B40-42C7-4D84-8CF5-730E0BFDF490}"/>
            </a:ext>
          </a:extLst>
        </xdr:cNvPr>
        <xdr:cNvSpPr>
          <a:spLocks noChangeArrowheads="1"/>
        </xdr:cNvSpPr>
      </xdr:nvSpPr>
      <xdr:spPr bwMode="auto">
        <a:xfrm>
          <a:off x="10985500" y="9632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36</xdr:row>
      <xdr:rowOff>57150</xdr:rowOff>
    </xdr:from>
    <xdr:to>
      <xdr:col>26</xdr:col>
      <xdr:colOff>0</xdr:colOff>
      <xdr:row>37</xdr:row>
      <xdr:rowOff>190500</xdr:rowOff>
    </xdr:to>
    <xdr:sp macro="" textlink="">
      <xdr:nvSpPr>
        <xdr:cNvPr id="105" name="AutoShape 46">
          <a:extLst>
            <a:ext uri="{FF2B5EF4-FFF2-40B4-BE49-F238E27FC236}">
              <a16:creationId xmlns:a16="http://schemas.microsoft.com/office/drawing/2014/main" id="{96B62010-A3E7-43DD-B09C-C5B5E4878100}"/>
            </a:ext>
          </a:extLst>
        </xdr:cNvPr>
        <xdr:cNvSpPr>
          <a:spLocks noChangeArrowheads="1"/>
        </xdr:cNvSpPr>
      </xdr:nvSpPr>
      <xdr:spPr bwMode="auto">
        <a:xfrm>
          <a:off x="11912600" y="96329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36</xdr:row>
      <xdr:rowOff>57150</xdr:rowOff>
    </xdr:from>
    <xdr:to>
      <xdr:col>28</xdr:col>
      <xdr:colOff>0</xdr:colOff>
      <xdr:row>37</xdr:row>
      <xdr:rowOff>190500</xdr:rowOff>
    </xdr:to>
    <xdr:sp macro="" textlink="">
      <xdr:nvSpPr>
        <xdr:cNvPr id="106" name="AutoShape 46">
          <a:extLst>
            <a:ext uri="{FF2B5EF4-FFF2-40B4-BE49-F238E27FC236}">
              <a16:creationId xmlns:a16="http://schemas.microsoft.com/office/drawing/2014/main" id="{11EE280A-89D1-47A0-BE5C-5EF1EDB55130}"/>
            </a:ext>
          </a:extLst>
        </xdr:cNvPr>
        <xdr:cNvSpPr>
          <a:spLocks noChangeArrowheads="1"/>
        </xdr:cNvSpPr>
      </xdr:nvSpPr>
      <xdr:spPr bwMode="auto">
        <a:xfrm>
          <a:off x="12896850" y="9632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36</xdr:row>
      <xdr:rowOff>57150</xdr:rowOff>
    </xdr:from>
    <xdr:to>
      <xdr:col>18</xdr:col>
      <xdr:colOff>0</xdr:colOff>
      <xdr:row>37</xdr:row>
      <xdr:rowOff>190500</xdr:rowOff>
    </xdr:to>
    <xdr:sp macro="" textlink="">
      <xdr:nvSpPr>
        <xdr:cNvPr id="107" name="AutoShape 46">
          <a:extLst>
            <a:ext uri="{FF2B5EF4-FFF2-40B4-BE49-F238E27FC236}">
              <a16:creationId xmlns:a16="http://schemas.microsoft.com/office/drawing/2014/main" id="{635BC295-3BC4-4F15-9704-8AF809A665F3}"/>
            </a:ext>
          </a:extLst>
        </xdr:cNvPr>
        <xdr:cNvSpPr>
          <a:spLocks noChangeArrowheads="1"/>
        </xdr:cNvSpPr>
      </xdr:nvSpPr>
      <xdr:spPr bwMode="auto">
        <a:xfrm>
          <a:off x="8204200" y="9632950"/>
          <a:ext cx="46355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19</xdr:col>
      <xdr:colOff>0</xdr:colOff>
      <xdr:row>36</xdr:row>
      <xdr:rowOff>57150</xdr:rowOff>
    </xdr:from>
    <xdr:to>
      <xdr:col>20</xdr:col>
      <xdr:colOff>0</xdr:colOff>
      <xdr:row>37</xdr:row>
      <xdr:rowOff>190500</xdr:rowOff>
    </xdr:to>
    <xdr:sp macro="" textlink="">
      <xdr:nvSpPr>
        <xdr:cNvPr id="108" name="AutoShape 46">
          <a:extLst>
            <a:ext uri="{FF2B5EF4-FFF2-40B4-BE49-F238E27FC236}">
              <a16:creationId xmlns:a16="http://schemas.microsoft.com/office/drawing/2014/main" id="{E8542EB7-F5EE-497E-8E92-55EA8FA21081}"/>
            </a:ext>
          </a:extLst>
        </xdr:cNvPr>
        <xdr:cNvSpPr>
          <a:spLocks noChangeArrowheads="1"/>
        </xdr:cNvSpPr>
      </xdr:nvSpPr>
      <xdr:spPr bwMode="auto">
        <a:xfrm>
          <a:off x="9131300" y="9632950"/>
          <a:ext cx="46355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21</xdr:col>
      <xdr:colOff>0</xdr:colOff>
      <xdr:row>36</xdr:row>
      <xdr:rowOff>57150</xdr:rowOff>
    </xdr:from>
    <xdr:to>
      <xdr:col>22</xdr:col>
      <xdr:colOff>0</xdr:colOff>
      <xdr:row>37</xdr:row>
      <xdr:rowOff>190500</xdr:rowOff>
    </xdr:to>
    <xdr:sp macro="" textlink="">
      <xdr:nvSpPr>
        <xdr:cNvPr id="109" name="AutoShape 46">
          <a:extLst>
            <a:ext uri="{FF2B5EF4-FFF2-40B4-BE49-F238E27FC236}">
              <a16:creationId xmlns:a16="http://schemas.microsoft.com/office/drawing/2014/main" id="{E8FE9166-FE01-41DA-AD56-539A4C27B06C}"/>
            </a:ext>
          </a:extLst>
        </xdr:cNvPr>
        <xdr:cNvSpPr>
          <a:spLocks noChangeArrowheads="1"/>
        </xdr:cNvSpPr>
      </xdr:nvSpPr>
      <xdr:spPr bwMode="auto">
        <a:xfrm>
          <a:off x="10058400" y="9632950"/>
          <a:ext cx="46355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23</xdr:col>
      <xdr:colOff>0</xdr:colOff>
      <xdr:row>36</xdr:row>
      <xdr:rowOff>57150</xdr:rowOff>
    </xdr:from>
    <xdr:to>
      <xdr:col>24</xdr:col>
      <xdr:colOff>0</xdr:colOff>
      <xdr:row>37</xdr:row>
      <xdr:rowOff>190500</xdr:rowOff>
    </xdr:to>
    <xdr:sp macro="" textlink="">
      <xdr:nvSpPr>
        <xdr:cNvPr id="110" name="AutoShape 46">
          <a:extLst>
            <a:ext uri="{FF2B5EF4-FFF2-40B4-BE49-F238E27FC236}">
              <a16:creationId xmlns:a16="http://schemas.microsoft.com/office/drawing/2014/main" id="{80C90E9E-38B1-449A-BB82-3A22555B8BEF}"/>
            </a:ext>
          </a:extLst>
        </xdr:cNvPr>
        <xdr:cNvSpPr>
          <a:spLocks noChangeArrowheads="1"/>
        </xdr:cNvSpPr>
      </xdr:nvSpPr>
      <xdr:spPr bwMode="auto">
        <a:xfrm>
          <a:off x="10985500" y="9632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36</xdr:row>
      <xdr:rowOff>57150</xdr:rowOff>
    </xdr:from>
    <xdr:to>
      <xdr:col>26</xdr:col>
      <xdr:colOff>0</xdr:colOff>
      <xdr:row>37</xdr:row>
      <xdr:rowOff>190500</xdr:rowOff>
    </xdr:to>
    <xdr:sp macro="" textlink="">
      <xdr:nvSpPr>
        <xdr:cNvPr id="111" name="AutoShape 46">
          <a:extLst>
            <a:ext uri="{FF2B5EF4-FFF2-40B4-BE49-F238E27FC236}">
              <a16:creationId xmlns:a16="http://schemas.microsoft.com/office/drawing/2014/main" id="{A9969FF4-22FA-4329-A7FF-5143BA9F6E9A}"/>
            </a:ext>
          </a:extLst>
        </xdr:cNvPr>
        <xdr:cNvSpPr>
          <a:spLocks noChangeArrowheads="1"/>
        </xdr:cNvSpPr>
      </xdr:nvSpPr>
      <xdr:spPr bwMode="auto">
        <a:xfrm>
          <a:off x="11912600" y="963295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36</xdr:row>
      <xdr:rowOff>57150</xdr:rowOff>
    </xdr:from>
    <xdr:to>
      <xdr:col>28</xdr:col>
      <xdr:colOff>0</xdr:colOff>
      <xdr:row>37</xdr:row>
      <xdr:rowOff>190500</xdr:rowOff>
    </xdr:to>
    <xdr:sp macro="" textlink="">
      <xdr:nvSpPr>
        <xdr:cNvPr id="112" name="AutoShape 46">
          <a:extLst>
            <a:ext uri="{FF2B5EF4-FFF2-40B4-BE49-F238E27FC236}">
              <a16:creationId xmlns:a16="http://schemas.microsoft.com/office/drawing/2014/main" id="{135A1341-DE12-439C-BB5F-E15C0CF6F793}"/>
            </a:ext>
          </a:extLst>
        </xdr:cNvPr>
        <xdr:cNvSpPr>
          <a:spLocks noChangeArrowheads="1"/>
        </xdr:cNvSpPr>
      </xdr:nvSpPr>
      <xdr:spPr bwMode="auto">
        <a:xfrm>
          <a:off x="12896850" y="9632950"/>
          <a:ext cx="46355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15</xdr:col>
      <xdr:colOff>0</xdr:colOff>
      <xdr:row>36</xdr:row>
      <xdr:rowOff>57150</xdr:rowOff>
    </xdr:from>
    <xdr:to>
      <xdr:col>16</xdr:col>
      <xdr:colOff>0</xdr:colOff>
      <xdr:row>37</xdr:row>
      <xdr:rowOff>190500</xdr:rowOff>
    </xdr:to>
    <xdr:sp macro="" textlink="">
      <xdr:nvSpPr>
        <xdr:cNvPr id="113" name="AutoShape 46">
          <a:extLst>
            <a:ext uri="{FF2B5EF4-FFF2-40B4-BE49-F238E27FC236}">
              <a16:creationId xmlns:a16="http://schemas.microsoft.com/office/drawing/2014/main" id="{C1EF3003-F7E7-4C22-ABA6-DD130CA22AE3}"/>
            </a:ext>
          </a:extLst>
        </xdr:cNvPr>
        <xdr:cNvSpPr>
          <a:spLocks noChangeArrowheads="1"/>
        </xdr:cNvSpPr>
      </xdr:nvSpPr>
      <xdr:spPr bwMode="auto">
        <a:xfrm>
          <a:off x="7277100" y="96329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36</xdr:row>
      <xdr:rowOff>57150</xdr:rowOff>
    </xdr:from>
    <xdr:to>
      <xdr:col>18</xdr:col>
      <xdr:colOff>0</xdr:colOff>
      <xdr:row>37</xdr:row>
      <xdr:rowOff>190500</xdr:rowOff>
    </xdr:to>
    <xdr:sp macro="" textlink="">
      <xdr:nvSpPr>
        <xdr:cNvPr id="114" name="AutoShape 46">
          <a:extLst>
            <a:ext uri="{FF2B5EF4-FFF2-40B4-BE49-F238E27FC236}">
              <a16:creationId xmlns:a16="http://schemas.microsoft.com/office/drawing/2014/main" id="{6176F6AA-B5EB-4F70-86CA-083441C6E38B}"/>
            </a:ext>
          </a:extLst>
        </xdr:cNvPr>
        <xdr:cNvSpPr>
          <a:spLocks noChangeArrowheads="1"/>
        </xdr:cNvSpPr>
      </xdr:nvSpPr>
      <xdr:spPr bwMode="auto">
        <a:xfrm>
          <a:off x="8204200" y="96329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36</xdr:row>
      <xdr:rowOff>57150</xdr:rowOff>
    </xdr:from>
    <xdr:to>
      <xdr:col>20</xdr:col>
      <xdr:colOff>0</xdr:colOff>
      <xdr:row>37</xdr:row>
      <xdr:rowOff>190500</xdr:rowOff>
    </xdr:to>
    <xdr:sp macro="" textlink="">
      <xdr:nvSpPr>
        <xdr:cNvPr id="115" name="AutoShape 46">
          <a:extLst>
            <a:ext uri="{FF2B5EF4-FFF2-40B4-BE49-F238E27FC236}">
              <a16:creationId xmlns:a16="http://schemas.microsoft.com/office/drawing/2014/main" id="{897A9772-5384-41C1-88BA-A58AAF8DF595}"/>
            </a:ext>
          </a:extLst>
        </xdr:cNvPr>
        <xdr:cNvSpPr>
          <a:spLocks noChangeArrowheads="1"/>
        </xdr:cNvSpPr>
      </xdr:nvSpPr>
      <xdr:spPr bwMode="auto">
        <a:xfrm>
          <a:off x="9131300" y="96329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36</xdr:row>
      <xdr:rowOff>57150</xdr:rowOff>
    </xdr:from>
    <xdr:to>
      <xdr:col>22</xdr:col>
      <xdr:colOff>0</xdr:colOff>
      <xdr:row>37</xdr:row>
      <xdr:rowOff>190500</xdr:rowOff>
    </xdr:to>
    <xdr:sp macro="" textlink="">
      <xdr:nvSpPr>
        <xdr:cNvPr id="116" name="AutoShape 46">
          <a:extLst>
            <a:ext uri="{FF2B5EF4-FFF2-40B4-BE49-F238E27FC236}">
              <a16:creationId xmlns:a16="http://schemas.microsoft.com/office/drawing/2014/main" id="{6B56CB85-47A4-49C3-9D0F-210BC37AB19C}"/>
            </a:ext>
          </a:extLst>
        </xdr:cNvPr>
        <xdr:cNvSpPr>
          <a:spLocks noChangeArrowheads="1"/>
        </xdr:cNvSpPr>
      </xdr:nvSpPr>
      <xdr:spPr bwMode="auto">
        <a:xfrm>
          <a:off x="10058400" y="9632950"/>
          <a:ext cx="46355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23</xdr:col>
      <xdr:colOff>0</xdr:colOff>
      <xdr:row>36</xdr:row>
      <xdr:rowOff>57150</xdr:rowOff>
    </xdr:from>
    <xdr:to>
      <xdr:col>24</xdr:col>
      <xdr:colOff>0</xdr:colOff>
      <xdr:row>37</xdr:row>
      <xdr:rowOff>190500</xdr:rowOff>
    </xdr:to>
    <xdr:sp macro="" textlink="">
      <xdr:nvSpPr>
        <xdr:cNvPr id="117" name="AutoShape 46">
          <a:extLst>
            <a:ext uri="{FF2B5EF4-FFF2-40B4-BE49-F238E27FC236}">
              <a16:creationId xmlns:a16="http://schemas.microsoft.com/office/drawing/2014/main" id="{30F1F6F6-C2A5-49CF-B2E1-D0A3106D5B71}"/>
            </a:ext>
          </a:extLst>
        </xdr:cNvPr>
        <xdr:cNvSpPr>
          <a:spLocks noChangeArrowheads="1"/>
        </xdr:cNvSpPr>
      </xdr:nvSpPr>
      <xdr:spPr bwMode="auto">
        <a:xfrm>
          <a:off x="10985500" y="9632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36</xdr:row>
      <xdr:rowOff>57150</xdr:rowOff>
    </xdr:from>
    <xdr:to>
      <xdr:col>26</xdr:col>
      <xdr:colOff>0</xdr:colOff>
      <xdr:row>37</xdr:row>
      <xdr:rowOff>190500</xdr:rowOff>
    </xdr:to>
    <xdr:sp macro="" textlink="">
      <xdr:nvSpPr>
        <xdr:cNvPr id="118" name="AutoShape 46">
          <a:extLst>
            <a:ext uri="{FF2B5EF4-FFF2-40B4-BE49-F238E27FC236}">
              <a16:creationId xmlns:a16="http://schemas.microsoft.com/office/drawing/2014/main" id="{F5BBFAD9-845F-4CB4-A9B0-E2E7ABE44DEC}"/>
            </a:ext>
          </a:extLst>
        </xdr:cNvPr>
        <xdr:cNvSpPr>
          <a:spLocks noChangeArrowheads="1"/>
        </xdr:cNvSpPr>
      </xdr:nvSpPr>
      <xdr:spPr bwMode="auto">
        <a:xfrm>
          <a:off x="11912600" y="96329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36</xdr:row>
      <xdr:rowOff>57150</xdr:rowOff>
    </xdr:from>
    <xdr:to>
      <xdr:col>28</xdr:col>
      <xdr:colOff>0</xdr:colOff>
      <xdr:row>37</xdr:row>
      <xdr:rowOff>190500</xdr:rowOff>
    </xdr:to>
    <xdr:sp macro="" textlink="">
      <xdr:nvSpPr>
        <xdr:cNvPr id="119" name="AutoShape 46">
          <a:extLst>
            <a:ext uri="{FF2B5EF4-FFF2-40B4-BE49-F238E27FC236}">
              <a16:creationId xmlns:a16="http://schemas.microsoft.com/office/drawing/2014/main" id="{538BF893-5633-4709-914A-0B0DA7AF6FFC}"/>
            </a:ext>
          </a:extLst>
        </xdr:cNvPr>
        <xdr:cNvSpPr>
          <a:spLocks noChangeArrowheads="1"/>
        </xdr:cNvSpPr>
      </xdr:nvSpPr>
      <xdr:spPr bwMode="auto">
        <a:xfrm>
          <a:off x="12896850" y="96329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44</xdr:row>
      <xdr:rowOff>57150</xdr:rowOff>
    </xdr:from>
    <xdr:to>
      <xdr:col>2</xdr:col>
      <xdr:colOff>0</xdr:colOff>
      <xdr:row>45</xdr:row>
      <xdr:rowOff>190500</xdr:rowOff>
    </xdr:to>
    <xdr:sp macro="" textlink="">
      <xdr:nvSpPr>
        <xdr:cNvPr id="120" name="AutoShape 46">
          <a:extLst>
            <a:ext uri="{FF2B5EF4-FFF2-40B4-BE49-F238E27FC236}">
              <a16:creationId xmlns:a16="http://schemas.microsoft.com/office/drawing/2014/main" id="{D3671F6E-389E-48F4-9BEF-3D1CD0C82EF6}"/>
            </a:ext>
          </a:extLst>
        </xdr:cNvPr>
        <xdr:cNvSpPr>
          <a:spLocks noChangeArrowheads="1"/>
        </xdr:cNvSpPr>
      </xdr:nvSpPr>
      <xdr:spPr bwMode="auto">
        <a:xfrm>
          <a:off x="609600" y="11557000"/>
          <a:ext cx="463550" cy="330200"/>
        </a:xfrm>
        <a:prstGeom prst="triangle">
          <a:avLst>
            <a:gd name="adj" fmla="val 50000"/>
          </a:avLst>
        </a:prstGeom>
        <a:noFill/>
        <a:ln w="9525">
          <a:solidFill>
            <a:srgbClr val="000000"/>
          </a:solidFill>
          <a:miter lim="800000"/>
          <a:headEnd/>
          <a:tailEnd/>
        </a:ln>
      </xdr:spPr>
    </xdr:sp>
    <xdr:clientData/>
  </xdr:twoCellAnchor>
  <xdr:twoCellAnchor>
    <xdr:from>
      <xdr:col>3</xdr:col>
      <xdr:colOff>0</xdr:colOff>
      <xdr:row>44</xdr:row>
      <xdr:rowOff>57150</xdr:rowOff>
    </xdr:from>
    <xdr:to>
      <xdr:col>4</xdr:col>
      <xdr:colOff>0</xdr:colOff>
      <xdr:row>45</xdr:row>
      <xdr:rowOff>190500</xdr:rowOff>
    </xdr:to>
    <xdr:sp macro="" textlink="">
      <xdr:nvSpPr>
        <xdr:cNvPr id="121" name="AutoShape 46">
          <a:extLst>
            <a:ext uri="{FF2B5EF4-FFF2-40B4-BE49-F238E27FC236}">
              <a16:creationId xmlns:a16="http://schemas.microsoft.com/office/drawing/2014/main" id="{2A0EF603-7010-4B39-94A2-7C4D35C69B45}"/>
            </a:ext>
          </a:extLst>
        </xdr:cNvPr>
        <xdr:cNvSpPr>
          <a:spLocks noChangeArrowheads="1"/>
        </xdr:cNvSpPr>
      </xdr:nvSpPr>
      <xdr:spPr bwMode="auto">
        <a:xfrm>
          <a:off x="1536700" y="115570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44</xdr:row>
      <xdr:rowOff>57150</xdr:rowOff>
    </xdr:from>
    <xdr:to>
      <xdr:col>6</xdr:col>
      <xdr:colOff>0</xdr:colOff>
      <xdr:row>45</xdr:row>
      <xdr:rowOff>190500</xdr:rowOff>
    </xdr:to>
    <xdr:sp macro="" textlink="">
      <xdr:nvSpPr>
        <xdr:cNvPr id="122" name="AutoShape 46">
          <a:extLst>
            <a:ext uri="{FF2B5EF4-FFF2-40B4-BE49-F238E27FC236}">
              <a16:creationId xmlns:a16="http://schemas.microsoft.com/office/drawing/2014/main" id="{4B3E8B9F-A6CA-4C99-883F-576202DCD068}"/>
            </a:ext>
          </a:extLst>
        </xdr:cNvPr>
        <xdr:cNvSpPr>
          <a:spLocks noChangeArrowheads="1"/>
        </xdr:cNvSpPr>
      </xdr:nvSpPr>
      <xdr:spPr bwMode="auto">
        <a:xfrm>
          <a:off x="2520950" y="11557000"/>
          <a:ext cx="514350" cy="3302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44</xdr:row>
      <xdr:rowOff>57150</xdr:rowOff>
    </xdr:from>
    <xdr:to>
      <xdr:col>8</xdr:col>
      <xdr:colOff>0</xdr:colOff>
      <xdr:row>45</xdr:row>
      <xdr:rowOff>190500</xdr:rowOff>
    </xdr:to>
    <xdr:sp macro="" textlink="">
      <xdr:nvSpPr>
        <xdr:cNvPr id="123" name="AutoShape 46">
          <a:extLst>
            <a:ext uri="{FF2B5EF4-FFF2-40B4-BE49-F238E27FC236}">
              <a16:creationId xmlns:a16="http://schemas.microsoft.com/office/drawing/2014/main" id="{1C40BD5C-DD58-4292-B07A-C19EA122E326}"/>
            </a:ext>
          </a:extLst>
        </xdr:cNvPr>
        <xdr:cNvSpPr>
          <a:spLocks noChangeArrowheads="1"/>
        </xdr:cNvSpPr>
      </xdr:nvSpPr>
      <xdr:spPr bwMode="auto">
        <a:xfrm>
          <a:off x="3498850" y="11557000"/>
          <a:ext cx="533400" cy="3302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44</xdr:row>
      <xdr:rowOff>57150</xdr:rowOff>
    </xdr:from>
    <xdr:to>
      <xdr:col>10</xdr:col>
      <xdr:colOff>0</xdr:colOff>
      <xdr:row>45</xdr:row>
      <xdr:rowOff>190500</xdr:rowOff>
    </xdr:to>
    <xdr:sp macro="" textlink="">
      <xdr:nvSpPr>
        <xdr:cNvPr id="124" name="AutoShape 46">
          <a:extLst>
            <a:ext uri="{FF2B5EF4-FFF2-40B4-BE49-F238E27FC236}">
              <a16:creationId xmlns:a16="http://schemas.microsoft.com/office/drawing/2014/main" id="{1E75533D-6E93-444C-8F0A-01531D39EF96}"/>
            </a:ext>
          </a:extLst>
        </xdr:cNvPr>
        <xdr:cNvSpPr>
          <a:spLocks noChangeArrowheads="1"/>
        </xdr:cNvSpPr>
      </xdr:nvSpPr>
      <xdr:spPr bwMode="auto">
        <a:xfrm>
          <a:off x="4495800" y="115570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44</xdr:row>
      <xdr:rowOff>57150</xdr:rowOff>
    </xdr:from>
    <xdr:to>
      <xdr:col>12</xdr:col>
      <xdr:colOff>0</xdr:colOff>
      <xdr:row>45</xdr:row>
      <xdr:rowOff>190500</xdr:rowOff>
    </xdr:to>
    <xdr:sp macro="" textlink="">
      <xdr:nvSpPr>
        <xdr:cNvPr id="125" name="AutoShape 46">
          <a:extLst>
            <a:ext uri="{FF2B5EF4-FFF2-40B4-BE49-F238E27FC236}">
              <a16:creationId xmlns:a16="http://schemas.microsoft.com/office/drawing/2014/main" id="{733A8E71-C5E1-4166-BC4C-C3B835FA924F}"/>
            </a:ext>
          </a:extLst>
        </xdr:cNvPr>
        <xdr:cNvSpPr>
          <a:spLocks noChangeArrowheads="1"/>
        </xdr:cNvSpPr>
      </xdr:nvSpPr>
      <xdr:spPr bwMode="auto">
        <a:xfrm>
          <a:off x="5422900" y="115570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44</xdr:row>
      <xdr:rowOff>57150</xdr:rowOff>
    </xdr:from>
    <xdr:to>
      <xdr:col>14</xdr:col>
      <xdr:colOff>0</xdr:colOff>
      <xdr:row>45</xdr:row>
      <xdr:rowOff>190500</xdr:rowOff>
    </xdr:to>
    <xdr:sp macro="" textlink="">
      <xdr:nvSpPr>
        <xdr:cNvPr id="126" name="AutoShape 46">
          <a:extLst>
            <a:ext uri="{FF2B5EF4-FFF2-40B4-BE49-F238E27FC236}">
              <a16:creationId xmlns:a16="http://schemas.microsoft.com/office/drawing/2014/main" id="{D161613C-EFBB-4DF2-9550-7C1080AB8B81}"/>
            </a:ext>
          </a:extLst>
        </xdr:cNvPr>
        <xdr:cNvSpPr>
          <a:spLocks noChangeArrowheads="1"/>
        </xdr:cNvSpPr>
      </xdr:nvSpPr>
      <xdr:spPr bwMode="auto">
        <a:xfrm>
          <a:off x="6350000" y="115570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44</xdr:row>
      <xdr:rowOff>57150</xdr:rowOff>
    </xdr:from>
    <xdr:to>
      <xdr:col>16</xdr:col>
      <xdr:colOff>0</xdr:colOff>
      <xdr:row>45</xdr:row>
      <xdr:rowOff>190500</xdr:rowOff>
    </xdr:to>
    <xdr:sp macro="" textlink="">
      <xdr:nvSpPr>
        <xdr:cNvPr id="127" name="AutoShape 46">
          <a:extLst>
            <a:ext uri="{FF2B5EF4-FFF2-40B4-BE49-F238E27FC236}">
              <a16:creationId xmlns:a16="http://schemas.microsoft.com/office/drawing/2014/main" id="{67B49CA4-F2E7-4239-8AE6-FFB2AB6EE4CA}"/>
            </a:ext>
          </a:extLst>
        </xdr:cNvPr>
        <xdr:cNvSpPr>
          <a:spLocks noChangeArrowheads="1"/>
        </xdr:cNvSpPr>
      </xdr:nvSpPr>
      <xdr:spPr bwMode="auto">
        <a:xfrm>
          <a:off x="7277100" y="11557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44</xdr:row>
      <xdr:rowOff>57150</xdr:rowOff>
    </xdr:from>
    <xdr:to>
      <xdr:col>18</xdr:col>
      <xdr:colOff>0</xdr:colOff>
      <xdr:row>45</xdr:row>
      <xdr:rowOff>190500</xdr:rowOff>
    </xdr:to>
    <xdr:sp macro="" textlink="">
      <xdr:nvSpPr>
        <xdr:cNvPr id="128" name="AutoShape 46">
          <a:extLst>
            <a:ext uri="{FF2B5EF4-FFF2-40B4-BE49-F238E27FC236}">
              <a16:creationId xmlns:a16="http://schemas.microsoft.com/office/drawing/2014/main" id="{150126FE-9734-4ECE-B662-088A8C201521}"/>
            </a:ext>
          </a:extLst>
        </xdr:cNvPr>
        <xdr:cNvSpPr>
          <a:spLocks noChangeArrowheads="1"/>
        </xdr:cNvSpPr>
      </xdr:nvSpPr>
      <xdr:spPr bwMode="auto">
        <a:xfrm>
          <a:off x="8204200" y="11557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44</xdr:row>
      <xdr:rowOff>57150</xdr:rowOff>
    </xdr:from>
    <xdr:to>
      <xdr:col>20</xdr:col>
      <xdr:colOff>0</xdr:colOff>
      <xdr:row>45</xdr:row>
      <xdr:rowOff>190500</xdr:rowOff>
    </xdr:to>
    <xdr:sp macro="" textlink="">
      <xdr:nvSpPr>
        <xdr:cNvPr id="129" name="AutoShape 46">
          <a:extLst>
            <a:ext uri="{FF2B5EF4-FFF2-40B4-BE49-F238E27FC236}">
              <a16:creationId xmlns:a16="http://schemas.microsoft.com/office/drawing/2014/main" id="{060EF92D-B8E2-4857-84A7-8CF339F5D3FF}"/>
            </a:ext>
          </a:extLst>
        </xdr:cNvPr>
        <xdr:cNvSpPr>
          <a:spLocks noChangeArrowheads="1"/>
        </xdr:cNvSpPr>
      </xdr:nvSpPr>
      <xdr:spPr bwMode="auto">
        <a:xfrm>
          <a:off x="9131300" y="11557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44</xdr:row>
      <xdr:rowOff>57150</xdr:rowOff>
    </xdr:from>
    <xdr:to>
      <xdr:col>22</xdr:col>
      <xdr:colOff>0</xdr:colOff>
      <xdr:row>45</xdr:row>
      <xdr:rowOff>190500</xdr:rowOff>
    </xdr:to>
    <xdr:sp macro="" textlink="">
      <xdr:nvSpPr>
        <xdr:cNvPr id="130" name="AutoShape 46">
          <a:extLst>
            <a:ext uri="{FF2B5EF4-FFF2-40B4-BE49-F238E27FC236}">
              <a16:creationId xmlns:a16="http://schemas.microsoft.com/office/drawing/2014/main" id="{031AC4A5-9A95-4011-AEB8-93BEE2B9949C}"/>
            </a:ext>
          </a:extLst>
        </xdr:cNvPr>
        <xdr:cNvSpPr>
          <a:spLocks noChangeArrowheads="1"/>
        </xdr:cNvSpPr>
      </xdr:nvSpPr>
      <xdr:spPr bwMode="auto">
        <a:xfrm>
          <a:off x="10058400" y="11557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44</xdr:row>
      <xdr:rowOff>57150</xdr:rowOff>
    </xdr:from>
    <xdr:to>
      <xdr:col>24</xdr:col>
      <xdr:colOff>0</xdr:colOff>
      <xdr:row>45</xdr:row>
      <xdr:rowOff>190500</xdr:rowOff>
    </xdr:to>
    <xdr:sp macro="" textlink="">
      <xdr:nvSpPr>
        <xdr:cNvPr id="131" name="AutoShape 46">
          <a:extLst>
            <a:ext uri="{FF2B5EF4-FFF2-40B4-BE49-F238E27FC236}">
              <a16:creationId xmlns:a16="http://schemas.microsoft.com/office/drawing/2014/main" id="{C1B3ACE9-252B-4ED3-B471-CCA891908046}"/>
            </a:ext>
          </a:extLst>
        </xdr:cNvPr>
        <xdr:cNvSpPr>
          <a:spLocks noChangeArrowheads="1"/>
        </xdr:cNvSpPr>
      </xdr:nvSpPr>
      <xdr:spPr bwMode="auto">
        <a:xfrm>
          <a:off x="10985500" y="11557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44</xdr:row>
      <xdr:rowOff>57150</xdr:rowOff>
    </xdr:from>
    <xdr:to>
      <xdr:col>26</xdr:col>
      <xdr:colOff>0</xdr:colOff>
      <xdr:row>45</xdr:row>
      <xdr:rowOff>190500</xdr:rowOff>
    </xdr:to>
    <xdr:sp macro="" textlink="">
      <xdr:nvSpPr>
        <xdr:cNvPr id="132" name="AutoShape 46">
          <a:extLst>
            <a:ext uri="{FF2B5EF4-FFF2-40B4-BE49-F238E27FC236}">
              <a16:creationId xmlns:a16="http://schemas.microsoft.com/office/drawing/2014/main" id="{C36E536E-A482-45B4-BAB8-4DA7210D6AA4}"/>
            </a:ext>
          </a:extLst>
        </xdr:cNvPr>
        <xdr:cNvSpPr>
          <a:spLocks noChangeArrowheads="1"/>
        </xdr:cNvSpPr>
      </xdr:nvSpPr>
      <xdr:spPr bwMode="auto">
        <a:xfrm>
          <a:off x="11912600" y="115570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44</xdr:row>
      <xdr:rowOff>57150</xdr:rowOff>
    </xdr:from>
    <xdr:to>
      <xdr:col>28</xdr:col>
      <xdr:colOff>0</xdr:colOff>
      <xdr:row>45</xdr:row>
      <xdr:rowOff>190500</xdr:rowOff>
    </xdr:to>
    <xdr:sp macro="" textlink="">
      <xdr:nvSpPr>
        <xdr:cNvPr id="133" name="AutoShape 46">
          <a:extLst>
            <a:ext uri="{FF2B5EF4-FFF2-40B4-BE49-F238E27FC236}">
              <a16:creationId xmlns:a16="http://schemas.microsoft.com/office/drawing/2014/main" id="{7E5C577F-8A44-4D95-8387-10D5395F922E}"/>
            </a:ext>
          </a:extLst>
        </xdr:cNvPr>
        <xdr:cNvSpPr>
          <a:spLocks noChangeArrowheads="1"/>
        </xdr:cNvSpPr>
      </xdr:nvSpPr>
      <xdr:spPr bwMode="auto">
        <a:xfrm>
          <a:off x="12896850" y="11557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44</xdr:row>
      <xdr:rowOff>57150</xdr:rowOff>
    </xdr:from>
    <xdr:to>
      <xdr:col>18</xdr:col>
      <xdr:colOff>0</xdr:colOff>
      <xdr:row>45</xdr:row>
      <xdr:rowOff>190500</xdr:rowOff>
    </xdr:to>
    <xdr:sp macro="" textlink="">
      <xdr:nvSpPr>
        <xdr:cNvPr id="134" name="AutoShape 46">
          <a:extLst>
            <a:ext uri="{FF2B5EF4-FFF2-40B4-BE49-F238E27FC236}">
              <a16:creationId xmlns:a16="http://schemas.microsoft.com/office/drawing/2014/main" id="{CE13AAFA-7776-480D-9E6A-32E074F1DD43}"/>
            </a:ext>
          </a:extLst>
        </xdr:cNvPr>
        <xdr:cNvSpPr>
          <a:spLocks noChangeArrowheads="1"/>
        </xdr:cNvSpPr>
      </xdr:nvSpPr>
      <xdr:spPr bwMode="auto">
        <a:xfrm>
          <a:off x="8204200" y="11557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44</xdr:row>
      <xdr:rowOff>57150</xdr:rowOff>
    </xdr:from>
    <xdr:to>
      <xdr:col>20</xdr:col>
      <xdr:colOff>0</xdr:colOff>
      <xdr:row>45</xdr:row>
      <xdr:rowOff>190500</xdr:rowOff>
    </xdr:to>
    <xdr:sp macro="" textlink="">
      <xdr:nvSpPr>
        <xdr:cNvPr id="135" name="AutoShape 46">
          <a:extLst>
            <a:ext uri="{FF2B5EF4-FFF2-40B4-BE49-F238E27FC236}">
              <a16:creationId xmlns:a16="http://schemas.microsoft.com/office/drawing/2014/main" id="{F4ADFFE9-2052-47ED-A53A-7DB6E5C50236}"/>
            </a:ext>
          </a:extLst>
        </xdr:cNvPr>
        <xdr:cNvSpPr>
          <a:spLocks noChangeArrowheads="1"/>
        </xdr:cNvSpPr>
      </xdr:nvSpPr>
      <xdr:spPr bwMode="auto">
        <a:xfrm>
          <a:off x="9131300" y="11557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44</xdr:row>
      <xdr:rowOff>57150</xdr:rowOff>
    </xdr:from>
    <xdr:to>
      <xdr:col>22</xdr:col>
      <xdr:colOff>0</xdr:colOff>
      <xdr:row>45</xdr:row>
      <xdr:rowOff>190500</xdr:rowOff>
    </xdr:to>
    <xdr:sp macro="" textlink="">
      <xdr:nvSpPr>
        <xdr:cNvPr id="136" name="AutoShape 46">
          <a:extLst>
            <a:ext uri="{FF2B5EF4-FFF2-40B4-BE49-F238E27FC236}">
              <a16:creationId xmlns:a16="http://schemas.microsoft.com/office/drawing/2014/main" id="{EA0E996B-C0A3-4F9D-A274-E87F802FE0B5}"/>
            </a:ext>
          </a:extLst>
        </xdr:cNvPr>
        <xdr:cNvSpPr>
          <a:spLocks noChangeArrowheads="1"/>
        </xdr:cNvSpPr>
      </xdr:nvSpPr>
      <xdr:spPr bwMode="auto">
        <a:xfrm>
          <a:off x="10058400" y="11557000"/>
          <a:ext cx="46355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23</xdr:col>
      <xdr:colOff>0</xdr:colOff>
      <xdr:row>44</xdr:row>
      <xdr:rowOff>57150</xdr:rowOff>
    </xdr:from>
    <xdr:to>
      <xdr:col>24</xdr:col>
      <xdr:colOff>0</xdr:colOff>
      <xdr:row>45</xdr:row>
      <xdr:rowOff>190500</xdr:rowOff>
    </xdr:to>
    <xdr:sp macro="" textlink="">
      <xdr:nvSpPr>
        <xdr:cNvPr id="137" name="AutoShape 46">
          <a:extLst>
            <a:ext uri="{FF2B5EF4-FFF2-40B4-BE49-F238E27FC236}">
              <a16:creationId xmlns:a16="http://schemas.microsoft.com/office/drawing/2014/main" id="{3A6D6817-5ECF-4E5D-9993-69D43C4B8EDD}"/>
            </a:ext>
          </a:extLst>
        </xdr:cNvPr>
        <xdr:cNvSpPr>
          <a:spLocks noChangeArrowheads="1"/>
        </xdr:cNvSpPr>
      </xdr:nvSpPr>
      <xdr:spPr bwMode="auto">
        <a:xfrm>
          <a:off x="10985500" y="11557000"/>
          <a:ext cx="46355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25</xdr:col>
      <xdr:colOff>0</xdr:colOff>
      <xdr:row>44</xdr:row>
      <xdr:rowOff>57150</xdr:rowOff>
    </xdr:from>
    <xdr:to>
      <xdr:col>26</xdr:col>
      <xdr:colOff>0</xdr:colOff>
      <xdr:row>45</xdr:row>
      <xdr:rowOff>190500</xdr:rowOff>
    </xdr:to>
    <xdr:sp macro="" textlink="">
      <xdr:nvSpPr>
        <xdr:cNvPr id="138" name="AutoShape 46">
          <a:extLst>
            <a:ext uri="{FF2B5EF4-FFF2-40B4-BE49-F238E27FC236}">
              <a16:creationId xmlns:a16="http://schemas.microsoft.com/office/drawing/2014/main" id="{F8710500-DAD8-492F-BCB0-5F54D618BBEA}"/>
            </a:ext>
          </a:extLst>
        </xdr:cNvPr>
        <xdr:cNvSpPr>
          <a:spLocks noChangeArrowheads="1"/>
        </xdr:cNvSpPr>
      </xdr:nvSpPr>
      <xdr:spPr bwMode="auto">
        <a:xfrm>
          <a:off x="11912600" y="11557000"/>
          <a:ext cx="52070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27</xdr:col>
      <xdr:colOff>0</xdr:colOff>
      <xdr:row>44</xdr:row>
      <xdr:rowOff>57150</xdr:rowOff>
    </xdr:from>
    <xdr:to>
      <xdr:col>28</xdr:col>
      <xdr:colOff>0</xdr:colOff>
      <xdr:row>45</xdr:row>
      <xdr:rowOff>190500</xdr:rowOff>
    </xdr:to>
    <xdr:sp macro="" textlink="">
      <xdr:nvSpPr>
        <xdr:cNvPr id="139" name="AutoShape 46">
          <a:extLst>
            <a:ext uri="{FF2B5EF4-FFF2-40B4-BE49-F238E27FC236}">
              <a16:creationId xmlns:a16="http://schemas.microsoft.com/office/drawing/2014/main" id="{2B55470F-EB27-4579-B951-F3AFFBEBB695}"/>
            </a:ext>
          </a:extLst>
        </xdr:cNvPr>
        <xdr:cNvSpPr>
          <a:spLocks noChangeArrowheads="1"/>
        </xdr:cNvSpPr>
      </xdr:nvSpPr>
      <xdr:spPr bwMode="auto">
        <a:xfrm>
          <a:off x="12896850" y="115570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44</xdr:row>
      <xdr:rowOff>57150</xdr:rowOff>
    </xdr:from>
    <xdr:to>
      <xdr:col>16</xdr:col>
      <xdr:colOff>0</xdr:colOff>
      <xdr:row>45</xdr:row>
      <xdr:rowOff>190500</xdr:rowOff>
    </xdr:to>
    <xdr:sp macro="" textlink="">
      <xdr:nvSpPr>
        <xdr:cNvPr id="140" name="AutoShape 46">
          <a:extLst>
            <a:ext uri="{FF2B5EF4-FFF2-40B4-BE49-F238E27FC236}">
              <a16:creationId xmlns:a16="http://schemas.microsoft.com/office/drawing/2014/main" id="{6F7045FB-CF50-492E-8B09-3193F11A6E7F}"/>
            </a:ext>
          </a:extLst>
        </xdr:cNvPr>
        <xdr:cNvSpPr>
          <a:spLocks noChangeArrowheads="1"/>
        </xdr:cNvSpPr>
      </xdr:nvSpPr>
      <xdr:spPr bwMode="auto">
        <a:xfrm>
          <a:off x="7277100" y="11557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44</xdr:row>
      <xdr:rowOff>57150</xdr:rowOff>
    </xdr:from>
    <xdr:to>
      <xdr:col>18</xdr:col>
      <xdr:colOff>0</xdr:colOff>
      <xdr:row>45</xdr:row>
      <xdr:rowOff>190500</xdr:rowOff>
    </xdr:to>
    <xdr:sp macro="" textlink="">
      <xdr:nvSpPr>
        <xdr:cNvPr id="141" name="AutoShape 46">
          <a:extLst>
            <a:ext uri="{FF2B5EF4-FFF2-40B4-BE49-F238E27FC236}">
              <a16:creationId xmlns:a16="http://schemas.microsoft.com/office/drawing/2014/main" id="{B27B6031-412B-4AF0-AE06-790606F99546}"/>
            </a:ext>
          </a:extLst>
        </xdr:cNvPr>
        <xdr:cNvSpPr>
          <a:spLocks noChangeArrowheads="1"/>
        </xdr:cNvSpPr>
      </xdr:nvSpPr>
      <xdr:spPr bwMode="auto">
        <a:xfrm>
          <a:off x="8204200" y="11557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44</xdr:row>
      <xdr:rowOff>57150</xdr:rowOff>
    </xdr:from>
    <xdr:to>
      <xdr:col>20</xdr:col>
      <xdr:colOff>0</xdr:colOff>
      <xdr:row>45</xdr:row>
      <xdr:rowOff>190500</xdr:rowOff>
    </xdr:to>
    <xdr:sp macro="" textlink="">
      <xdr:nvSpPr>
        <xdr:cNvPr id="142" name="AutoShape 46">
          <a:extLst>
            <a:ext uri="{FF2B5EF4-FFF2-40B4-BE49-F238E27FC236}">
              <a16:creationId xmlns:a16="http://schemas.microsoft.com/office/drawing/2014/main" id="{F76EAE9B-385B-4008-BE8C-A50D1ABAAED9}"/>
            </a:ext>
          </a:extLst>
        </xdr:cNvPr>
        <xdr:cNvSpPr>
          <a:spLocks noChangeArrowheads="1"/>
        </xdr:cNvSpPr>
      </xdr:nvSpPr>
      <xdr:spPr bwMode="auto">
        <a:xfrm>
          <a:off x="9131300" y="11557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44</xdr:row>
      <xdr:rowOff>57150</xdr:rowOff>
    </xdr:from>
    <xdr:to>
      <xdr:col>22</xdr:col>
      <xdr:colOff>0</xdr:colOff>
      <xdr:row>45</xdr:row>
      <xdr:rowOff>190500</xdr:rowOff>
    </xdr:to>
    <xdr:sp macro="" textlink="">
      <xdr:nvSpPr>
        <xdr:cNvPr id="143" name="AutoShape 46">
          <a:extLst>
            <a:ext uri="{FF2B5EF4-FFF2-40B4-BE49-F238E27FC236}">
              <a16:creationId xmlns:a16="http://schemas.microsoft.com/office/drawing/2014/main" id="{10805CE6-244B-4A89-9A2F-2BF727B2C9CF}"/>
            </a:ext>
          </a:extLst>
        </xdr:cNvPr>
        <xdr:cNvSpPr>
          <a:spLocks noChangeArrowheads="1"/>
        </xdr:cNvSpPr>
      </xdr:nvSpPr>
      <xdr:spPr bwMode="auto">
        <a:xfrm>
          <a:off x="10058400" y="11557000"/>
          <a:ext cx="463550" cy="3302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44</xdr:row>
      <xdr:rowOff>57150</xdr:rowOff>
    </xdr:from>
    <xdr:to>
      <xdr:col>24</xdr:col>
      <xdr:colOff>0</xdr:colOff>
      <xdr:row>45</xdr:row>
      <xdr:rowOff>190500</xdr:rowOff>
    </xdr:to>
    <xdr:sp macro="" textlink="">
      <xdr:nvSpPr>
        <xdr:cNvPr id="144" name="AutoShape 46">
          <a:extLst>
            <a:ext uri="{FF2B5EF4-FFF2-40B4-BE49-F238E27FC236}">
              <a16:creationId xmlns:a16="http://schemas.microsoft.com/office/drawing/2014/main" id="{A2977A19-397D-4385-98D9-54C0A51F029E}"/>
            </a:ext>
          </a:extLst>
        </xdr:cNvPr>
        <xdr:cNvSpPr>
          <a:spLocks noChangeArrowheads="1"/>
        </xdr:cNvSpPr>
      </xdr:nvSpPr>
      <xdr:spPr bwMode="auto">
        <a:xfrm>
          <a:off x="10985500" y="11557000"/>
          <a:ext cx="463550" cy="3302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44</xdr:row>
      <xdr:rowOff>57150</xdr:rowOff>
    </xdr:from>
    <xdr:to>
      <xdr:col>26</xdr:col>
      <xdr:colOff>0</xdr:colOff>
      <xdr:row>45</xdr:row>
      <xdr:rowOff>190500</xdr:rowOff>
    </xdr:to>
    <xdr:sp macro="" textlink="">
      <xdr:nvSpPr>
        <xdr:cNvPr id="145" name="AutoShape 46">
          <a:extLst>
            <a:ext uri="{FF2B5EF4-FFF2-40B4-BE49-F238E27FC236}">
              <a16:creationId xmlns:a16="http://schemas.microsoft.com/office/drawing/2014/main" id="{4DFF41BD-2438-4D7D-8690-5E8F5ED8932D}"/>
            </a:ext>
          </a:extLst>
        </xdr:cNvPr>
        <xdr:cNvSpPr>
          <a:spLocks noChangeArrowheads="1"/>
        </xdr:cNvSpPr>
      </xdr:nvSpPr>
      <xdr:spPr bwMode="auto">
        <a:xfrm>
          <a:off x="11912600" y="11557000"/>
          <a:ext cx="520700" cy="3302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44</xdr:row>
      <xdr:rowOff>57150</xdr:rowOff>
    </xdr:from>
    <xdr:to>
      <xdr:col>28</xdr:col>
      <xdr:colOff>0</xdr:colOff>
      <xdr:row>45</xdr:row>
      <xdr:rowOff>190500</xdr:rowOff>
    </xdr:to>
    <xdr:sp macro="" textlink="">
      <xdr:nvSpPr>
        <xdr:cNvPr id="146" name="AutoShape 46">
          <a:extLst>
            <a:ext uri="{FF2B5EF4-FFF2-40B4-BE49-F238E27FC236}">
              <a16:creationId xmlns:a16="http://schemas.microsoft.com/office/drawing/2014/main" id="{36204C1F-7032-4D38-8A1D-47F018669270}"/>
            </a:ext>
          </a:extLst>
        </xdr:cNvPr>
        <xdr:cNvSpPr>
          <a:spLocks noChangeArrowheads="1"/>
        </xdr:cNvSpPr>
      </xdr:nvSpPr>
      <xdr:spPr bwMode="auto">
        <a:xfrm>
          <a:off x="12896850" y="115570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52</xdr:row>
      <xdr:rowOff>57150</xdr:rowOff>
    </xdr:from>
    <xdr:to>
      <xdr:col>2</xdr:col>
      <xdr:colOff>0</xdr:colOff>
      <xdr:row>53</xdr:row>
      <xdr:rowOff>190500</xdr:rowOff>
    </xdr:to>
    <xdr:sp macro="" textlink="">
      <xdr:nvSpPr>
        <xdr:cNvPr id="147" name="AutoShape 46">
          <a:extLst>
            <a:ext uri="{FF2B5EF4-FFF2-40B4-BE49-F238E27FC236}">
              <a16:creationId xmlns:a16="http://schemas.microsoft.com/office/drawing/2014/main" id="{E18DE957-5277-4487-911D-FCDBA9AC9746}"/>
            </a:ext>
          </a:extLst>
        </xdr:cNvPr>
        <xdr:cNvSpPr>
          <a:spLocks noChangeArrowheads="1"/>
        </xdr:cNvSpPr>
      </xdr:nvSpPr>
      <xdr:spPr bwMode="auto">
        <a:xfrm>
          <a:off x="609600" y="13563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52</xdr:row>
      <xdr:rowOff>57150</xdr:rowOff>
    </xdr:from>
    <xdr:to>
      <xdr:col>4</xdr:col>
      <xdr:colOff>0</xdr:colOff>
      <xdr:row>53</xdr:row>
      <xdr:rowOff>190500</xdr:rowOff>
    </xdr:to>
    <xdr:sp macro="" textlink="">
      <xdr:nvSpPr>
        <xdr:cNvPr id="148" name="AutoShape 46">
          <a:extLst>
            <a:ext uri="{FF2B5EF4-FFF2-40B4-BE49-F238E27FC236}">
              <a16:creationId xmlns:a16="http://schemas.microsoft.com/office/drawing/2014/main" id="{DC6ABB58-2B40-4C49-9D9C-C3ED9D8CC8A2}"/>
            </a:ext>
          </a:extLst>
        </xdr:cNvPr>
        <xdr:cNvSpPr>
          <a:spLocks noChangeArrowheads="1"/>
        </xdr:cNvSpPr>
      </xdr:nvSpPr>
      <xdr:spPr bwMode="auto">
        <a:xfrm>
          <a:off x="1536700" y="13563600"/>
          <a:ext cx="520700" cy="3302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52</xdr:row>
      <xdr:rowOff>57150</xdr:rowOff>
    </xdr:from>
    <xdr:to>
      <xdr:col>6</xdr:col>
      <xdr:colOff>0</xdr:colOff>
      <xdr:row>53</xdr:row>
      <xdr:rowOff>190500</xdr:rowOff>
    </xdr:to>
    <xdr:sp macro="" textlink="">
      <xdr:nvSpPr>
        <xdr:cNvPr id="149" name="AutoShape 46">
          <a:extLst>
            <a:ext uri="{FF2B5EF4-FFF2-40B4-BE49-F238E27FC236}">
              <a16:creationId xmlns:a16="http://schemas.microsoft.com/office/drawing/2014/main" id="{74F1F1B4-A3A4-4457-B474-C51FB8399EED}"/>
            </a:ext>
          </a:extLst>
        </xdr:cNvPr>
        <xdr:cNvSpPr>
          <a:spLocks noChangeArrowheads="1"/>
        </xdr:cNvSpPr>
      </xdr:nvSpPr>
      <xdr:spPr bwMode="auto">
        <a:xfrm>
          <a:off x="2520950" y="13563600"/>
          <a:ext cx="514350" cy="3302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52</xdr:row>
      <xdr:rowOff>57150</xdr:rowOff>
    </xdr:from>
    <xdr:to>
      <xdr:col>8</xdr:col>
      <xdr:colOff>0</xdr:colOff>
      <xdr:row>53</xdr:row>
      <xdr:rowOff>190500</xdr:rowOff>
    </xdr:to>
    <xdr:sp macro="" textlink="">
      <xdr:nvSpPr>
        <xdr:cNvPr id="150" name="AutoShape 46">
          <a:extLst>
            <a:ext uri="{FF2B5EF4-FFF2-40B4-BE49-F238E27FC236}">
              <a16:creationId xmlns:a16="http://schemas.microsoft.com/office/drawing/2014/main" id="{1ABD887E-1AAD-4C6B-B3EE-CF7913B02069}"/>
            </a:ext>
          </a:extLst>
        </xdr:cNvPr>
        <xdr:cNvSpPr>
          <a:spLocks noChangeArrowheads="1"/>
        </xdr:cNvSpPr>
      </xdr:nvSpPr>
      <xdr:spPr bwMode="auto">
        <a:xfrm>
          <a:off x="3498850" y="13563600"/>
          <a:ext cx="533400" cy="3302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52</xdr:row>
      <xdr:rowOff>57150</xdr:rowOff>
    </xdr:from>
    <xdr:to>
      <xdr:col>10</xdr:col>
      <xdr:colOff>0</xdr:colOff>
      <xdr:row>53</xdr:row>
      <xdr:rowOff>190500</xdr:rowOff>
    </xdr:to>
    <xdr:sp macro="" textlink="">
      <xdr:nvSpPr>
        <xdr:cNvPr id="151" name="AutoShape 46">
          <a:extLst>
            <a:ext uri="{FF2B5EF4-FFF2-40B4-BE49-F238E27FC236}">
              <a16:creationId xmlns:a16="http://schemas.microsoft.com/office/drawing/2014/main" id="{16002953-96E6-4DA6-826B-26ADA4BE46ED}"/>
            </a:ext>
          </a:extLst>
        </xdr:cNvPr>
        <xdr:cNvSpPr>
          <a:spLocks noChangeArrowheads="1"/>
        </xdr:cNvSpPr>
      </xdr:nvSpPr>
      <xdr:spPr bwMode="auto">
        <a:xfrm>
          <a:off x="4495800" y="135636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52</xdr:row>
      <xdr:rowOff>57150</xdr:rowOff>
    </xdr:from>
    <xdr:to>
      <xdr:col>12</xdr:col>
      <xdr:colOff>0</xdr:colOff>
      <xdr:row>53</xdr:row>
      <xdr:rowOff>190500</xdr:rowOff>
    </xdr:to>
    <xdr:sp macro="" textlink="">
      <xdr:nvSpPr>
        <xdr:cNvPr id="152" name="AutoShape 46">
          <a:extLst>
            <a:ext uri="{FF2B5EF4-FFF2-40B4-BE49-F238E27FC236}">
              <a16:creationId xmlns:a16="http://schemas.microsoft.com/office/drawing/2014/main" id="{056388FA-AD4B-4FC0-9011-A22E6B9940C8}"/>
            </a:ext>
          </a:extLst>
        </xdr:cNvPr>
        <xdr:cNvSpPr>
          <a:spLocks noChangeArrowheads="1"/>
        </xdr:cNvSpPr>
      </xdr:nvSpPr>
      <xdr:spPr bwMode="auto">
        <a:xfrm>
          <a:off x="5422900" y="135636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52</xdr:row>
      <xdr:rowOff>57150</xdr:rowOff>
    </xdr:from>
    <xdr:to>
      <xdr:col>14</xdr:col>
      <xdr:colOff>0</xdr:colOff>
      <xdr:row>53</xdr:row>
      <xdr:rowOff>190500</xdr:rowOff>
    </xdr:to>
    <xdr:sp macro="" textlink="">
      <xdr:nvSpPr>
        <xdr:cNvPr id="153" name="AutoShape 46">
          <a:extLst>
            <a:ext uri="{FF2B5EF4-FFF2-40B4-BE49-F238E27FC236}">
              <a16:creationId xmlns:a16="http://schemas.microsoft.com/office/drawing/2014/main" id="{12945B76-7D1B-4D17-9C24-02A8FA548E09}"/>
            </a:ext>
          </a:extLst>
        </xdr:cNvPr>
        <xdr:cNvSpPr>
          <a:spLocks noChangeArrowheads="1"/>
        </xdr:cNvSpPr>
      </xdr:nvSpPr>
      <xdr:spPr bwMode="auto">
        <a:xfrm>
          <a:off x="6350000" y="135636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52</xdr:row>
      <xdr:rowOff>57150</xdr:rowOff>
    </xdr:from>
    <xdr:to>
      <xdr:col>16</xdr:col>
      <xdr:colOff>0</xdr:colOff>
      <xdr:row>53</xdr:row>
      <xdr:rowOff>190500</xdr:rowOff>
    </xdr:to>
    <xdr:sp macro="" textlink="">
      <xdr:nvSpPr>
        <xdr:cNvPr id="154" name="AutoShape 46">
          <a:extLst>
            <a:ext uri="{FF2B5EF4-FFF2-40B4-BE49-F238E27FC236}">
              <a16:creationId xmlns:a16="http://schemas.microsoft.com/office/drawing/2014/main" id="{B66F0A36-C9A5-43EC-92C3-70ADD592CAA1}"/>
            </a:ext>
          </a:extLst>
        </xdr:cNvPr>
        <xdr:cNvSpPr>
          <a:spLocks noChangeArrowheads="1"/>
        </xdr:cNvSpPr>
      </xdr:nvSpPr>
      <xdr:spPr bwMode="auto">
        <a:xfrm>
          <a:off x="7277100" y="13563600"/>
          <a:ext cx="46355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17</xdr:col>
      <xdr:colOff>0</xdr:colOff>
      <xdr:row>52</xdr:row>
      <xdr:rowOff>57150</xdr:rowOff>
    </xdr:from>
    <xdr:to>
      <xdr:col>18</xdr:col>
      <xdr:colOff>0</xdr:colOff>
      <xdr:row>53</xdr:row>
      <xdr:rowOff>190500</xdr:rowOff>
    </xdr:to>
    <xdr:sp macro="" textlink="">
      <xdr:nvSpPr>
        <xdr:cNvPr id="155" name="AutoShape 46">
          <a:extLst>
            <a:ext uri="{FF2B5EF4-FFF2-40B4-BE49-F238E27FC236}">
              <a16:creationId xmlns:a16="http://schemas.microsoft.com/office/drawing/2014/main" id="{4418B2A7-5110-4F37-873F-36D731873B08}"/>
            </a:ext>
          </a:extLst>
        </xdr:cNvPr>
        <xdr:cNvSpPr>
          <a:spLocks noChangeArrowheads="1"/>
        </xdr:cNvSpPr>
      </xdr:nvSpPr>
      <xdr:spPr bwMode="auto">
        <a:xfrm>
          <a:off x="8204200" y="13563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52</xdr:row>
      <xdr:rowOff>57150</xdr:rowOff>
    </xdr:from>
    <xdr:to>
      <xdr:col>20</xdr:col>
      <xdr:colOff>0</xdr:colOff>
      <xdr:row>53</xdr:row>
      <xdr:rowOff>190500</xdr:rowOff>
    </xdr:to>
    <xdr:sp macro="" textlink="">
      <xdr:nvSpPr>
        <xdr:cNvPr id="156" name="AutoShape 46">
          <a:extLst>
            <a:ext uri="{FF2B5EF4-FFF2-40B4-BE49-F238E27FC236}">
              <a16:creationId xmlns:a16="http://schemas.microsoft.com/office/drawing/2014/main" id="{3FC62E68-7CCF-46FD-908F-31FACB2037E7}"/>
            </a:ext>
          </a:extLst>
        </xdr:cNvPr>
        <xdr:cNvSpPr>
          <a:spLocks noChangeArrowheads="1"/>
        </xdr:cNvSpPr>
      </xdr:nvSpPr>
      <xdr:spPr bwMode="auto">
        <a:xfrm>
          <a:off x="9131300" y="13563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52</xdr:row>
      <xdr:rowOff>57150</xdr:rowOff>
    </xdr:from>
    <xdr:to>
      <xdr:col>22</xdr:col>
      <xdr:colOff>0</xdr:colOff>
      <xdr:row>53</xdr:row>
      <xdr:rowOff>190500</xdr:rowOff>
    </xdr:to>
    <xdr:sp macro="" textlink="">
      <xdr:nvSpPr>
        <xdr:cNvPr id="157" name="AutoShape 46">
          <a:extLst>
            <a:ext uri="{FF2B5EF4-FFF2-40B4-BE49-F238E27FC236}">
              <a16:creationId xmlns:a16="http://schemas.microsoft.com/office/drawing/2014/main" id="{5A3640AE-BEDF-47B7-A6DB-8DE378D2ED3A}"/>
            </a:ext>
          </a:extLst>
        </xdr:cNvPr>
        <xdr:cNvSpPr>
          <a:spLocks noChangeArrowheads="1"/>
        </xdr:cNvSpPr>
      </xdr:nvSpPr>
      <xdr:spPr bwMode="auto">
        <a:xfrm>
          <a:off x="10058400" y="13563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52</xdr:row>
      <xdr:rowOff>57150</xdr:rowOff>
    </xdr:from>
    <xdr:to>
      <xdr:col>24</xdr:col>
      <xdr:colOff>0</xdr:colOff>
      <xdr:row>53</xdr:row>
      <xdr:rowOff>190500</xdr:rowOff>
    </xdr:to>
    <xdr:sp macro="" textlink="">
      <xdr:nvSpPr>
        <xdr:cNvPr id="158" name="AutoShape 46">
          <a:extLst>
            <a:ext uri="{FF2B5EF4-FFF2-40B4-BE49-F238E27FC236}">
              <a16:creationId xmlns:a16="http://schemas.microsoft.com/office/drawing/2014/main" id="{8B3B3D9E-6FA2-4FE5-AA3C-4BAEB1F588C8}"/>
            </a:ext>
          </a:extLst>
        </xdr:cNvPr>
        <xdr:cNvSpPr>
          <a:spLocks noChangeArrowheads="1"/>
        </xdr:cNvSpPr>
      </xdr:nvSpPr>
      <xdr:spPr bwMode="auto">
        <a:xfrm>
          <a:off x="10985500" y="13563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52</xdr:row>
      <xdr:rowOff>57150</xdr:rowOff>
    </xdr:from>
    <xdr:to>
      <xdr:col>26</xdr:col>
      <xdr:colOff>0</xdr:colOff>
      <xdr:row>53</xdr:row>
      <xdr:rowOff>190500</xdr:rowOff>
    </xdr:to>
    <xdr:sp macro="" textlink="">
      <xdr:nvSpPr>
        <xdr:cNvPr id="159" name="AutoShape 46">
          <a:extLst>
            <a:ext uri="{FF2B5EF4-FFF2-40B4-BE49-F238E27FC236}">
              <a16:creationId xmlns:a16="http://schemas.microsoft.com/office/drawing/2014/main" id="{1A995A3D-9CEF-45E3-A3C7-4AB832101CF6}"/>
            </a:ext>
          </a:extLst>
        </xdr:cNvPr>
        <xdr:cNvSpPr>
          <a:spLocks noChangeArrowheads="1"/>
        </xdr:cNvSpPr>
      </xdr:nvSpPr>
      <xdr:spPr bwMode="auto">
        <a:xfrm>
          <a:off x="11912600" y="135636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52</xdr:row>
      <xdr:rowOff>57150</xdr:rowOff>
    </xdr:from>
    <xdr:to>
      <xdr:col>28</xdr:col>
      <xdr:colOff>0</xdr:colOff>
      <xdr:row>53</xdr:row>
      <xdr:rowOff>190500</xdr:rowOff>
    </xdr:to>
    <xdr:sp macro="" textlink="">
      <xdr:nvSpPr>
        <xdr:cNvPr id="160" name="AutoShape 46">
          <a:extLst>
            <a:ext uri="{FF2B5EF4-FFF2-40B4-BE49-F238E27FC236}">
              <a16:creationId xmlns:a16="http://schemas.microsoft.com/office/drawing/2014/main" id="{7BDFABBC-1D6A-4AF8-B27B-4D9CC01CCC09}"/>
            </a:ext>
          </a:extLst>
        </xdr:cNvPr>
        <xdr:cNvSpPr>
          <a:spLocks noChangeArrowheads="1"/>
        </xdr:cNvSpPr>
      </xdr:nvSpPr>
      <xdr:spPr bwMode="auto">
        <a:xfrm>
          <a:off x="12896850" y="13563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52</xdr:row>
      <xdr:rowOff>57150</xdr:rowOff>
    </xdr:from>
    <xdr:to>
      <xdr:col>18</xdr:col>
      <xdr:colOff>0</xdr:colOff>
      <xdr:row>53</xdr:row>
      <xdr:rowOff>190500</xdr:rowOff>
    </xdr:to>
    <xdr:sp macro="" textlink="">
      <xdr:nvSpPr>
        <xdr:cNvPr id="161" name="AutoShape 46">
          <a:extLst>
            <a:ext uri="{FF2B5EF4-FFF2-40B4-BE49-F238E27FC236}">
              <a16:creationId xmlns:a16="http://schemas.microsoft.com/office/drawing/2014/main" id="{766B09AF-D564-467C-99F8-A5ED20A61D91}"/>
            </a:ext>
          </a:extLst>
        </xdr:cNvPr>
        <xdr:cNvSpPr>
          <a:spLocks noChangeArrowheads="1"/>
        </xdr:cNvSpPr>
      </xdr:nvSpPr>
      <xdr:spPr bwMode="auto">
        <a:xfrm>
          <a:off x="8204200" y="13563600"/>
          <a:ext cx="46355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19</xdr:col>
      <xdr:colOff>0</xdr:colOff>
      <xdr:row>52</xdr:row>
      <xdr:rowOff>57150</xdr:rowOff>
    </xdr:from>
    <xdr:to>
      <xdr:col>20</xdr:col>
      <xdr:colOff>0</xdr:colOff>
      <xdr:row>53</xdr:row>
      <xdr:rowOff>190500</xdr:rowOff>
    </xdr:to>
    <xdr:sp macro="" textlink="">
      <xdr:nvSpPr>
        <xdr:cNvPr id="162" name="AutoShape 46">
          <a:extLst>
            <a:ext uri="{FF2B5EF4-FFF2-40B4-BE49-F238E27FC236}">
              <a16:creationId xmlns:a16="http://schemas.microsoft.com/office/drawing/2014/main" id="{4AD2492D-394B-44C6-B8CC-34C225437739}"/>
            </a:ext>
          </a:extLst>
        </xdr:cNvPr>
        <xdr:cNvSpPr>
          <a:spLocks noChangeArrowheads="1"/>
        </xdr:cNvSpPr>
      </xdr:nvSpPr>
      <xdr:spPr bwMode="auto">
        <a:xfrm>
          <a:off x="9131300" y="13563600"/>
          <a:ext cx="46355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23</xdr:col>
      <xdr:colOff>0</xdr:colOff>
      <xdr:row>52</xdr:row>
      <xdr:rowOff>57150</xdr:rowOff>
    </xdr:from>
    <xdr:to>
      <xdr:col>24</xdr:col>
      <xdr:colOff>0</xdr:colOff>
      <xdr:row>53</xdr:row>
      <xdr:rowOff>190500</xdr:rowOff>
    </xdr:to>
    <xdr:sp macro="" textlink="">
      <xdr:nvSpPr>
        <xdr:cNvPr id="163" name="AutoShape 46">
          <a:extLst>
            <a:ext uri="{FF2B5EF4-FFF2-40B4-BE49-F238E27FC236}">
              <a16:creationId xmlns:a16="http://schemas.microsoft.com/office/drawing/2014/main" id="{FBC320AE-B318-479B-82A0-220360371016}"/>
            </a:ext>
          </a:extLst>
        </xdr:cNvPr>
        <xdr:cNvSpPr>
          <a:spLocks noChangeArrowheads="1"/>
        </xdr:cNvSpPr>
      </xdr:nvSpPr>
      <xdr:spPr bwMode="auto">
        <a:xfrm>
          <a:off x="10985500" y="13563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52</xdr:row>
      <xdr:rowOff>57150</xdr:rowOff>
    </xdr:from>
    <xdr:to>
      <xdr:col>28</xdr:col>
      <xdr:colOff>0</xdr:colOff>
      <xdr:row>53</xdr:row>
      <xdr:rowOff>190500</xdr:rowOff>
    </xdr:to>
    <xdr:sp macro="" textlink="">
      <xdr:nvSpPr>
        <xdr:cNvPr id="164" name="AutoShape 46">
          <a:extLst>
            <a:ext uri="{FF2B5EF4-FFF2-40B4-BE49-F238E27FC236}">
              <a16:creationId xmlns:a16="http://schemas.microsoft.com/office/drawing/2014/main" id="{B206059C-329F-4EBD-91D8-C15730B3E41A}"/>
            </a:ext>
          </a:extLst>
        </xdr:cNvPr>
        <xdr:cNvSpPr>
          <a:spLocks noChangeArrowheads="1"/>
        </xdr:cNvSpPr>
      </xdr:nvSpPr>
      <xdr:spPr bwMode="auto">
        <a:xfrm>
          <a:off x="12896850" y="135636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52</xdr:row>
      <xdr:rowOff>57150</xdr:rowOff>
    </xdr:from>
    <xdr:to>
      <xdr:col>16</xdr:col>
      <xdr:colOff>0</xdr:colOff>
      <xdr:row>53</xdr:row>
      <xdr:rowOff>190500</xdr:rowOff>
    </xdr:to>
    <xdr:sp macro="" textlink="">
      <xdr:nvSpPr>
        <xdr:cNvPr id="165" name="AutoShape 46">
          <a:extLst>
            <a:ext uri="{FF2B5EF4-FFF2-40B4-BE49-F238E27FC236}">
              <a16:creationId xmlns:a16="http://schemas.microsoft.com/office/drawing/2014/main" id="{463268E5-8F71-4742-8B0A-050E6992D7D2}"/>
            </a:ext>
          </a:extLst>
        </xdr:cNvPr>
        <xdr:cNvSpPr>
          <a:spLocks noChangeArrowheads="1"/>
        </xdr:cNvSpPr>
      </xdr:nvSpPr>
      <xdr:spPr bwMode="auto">
        <a:xfrm>
          <a:off x="7277100" y="135636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52</xdr:row>
      <xdr:rowOff>57150</xdr:rowOff>
    </xdr:from>
    <xdr:to>
      <xdr:col>18</xdr:col>
      <xdr:colOff>0</xdr:colOff>
      <xdr:row>53</xdr:row>
      <xdr:rowOff>190500</xdr:rowOff>
    </xdr:to>
    <xdr:sp macro="" textlink="">
      <xdr:nvSpPr>
        <xdr:cNvPr id="166" name="AutoShape 46">
          <a:extLst>
            <a:ext uri="{FF2B5EF4-FFF2-40B4-BE49-F238E27FC236}">
              <a16:creationId xmlns:a16="http://schemas.microsoft.com/office/drawing/2014/main" id="{C1C43ED7-2B42-4334-B79A-70A1A9BCDB01}"/>
            </a:ext>
          </a:extLst>
        </xdr:cNvPr>
        <xdr:cNvSpPr>
          <a:spLocks noChangeArrowheads="1"/>
        </xdr:cNvSpPr>
      </xdr:nvSpPr>
      <xdr:spPr bwMode="auto">
        <a:xfrm>
          <a:off x="8204200" y="135636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52</xdr:row>
      <xdr:rowOff>57150</xdr:rowOff>
    </xdr:from>
    <xdr:to>
      <xdr:col>20</xdr:col>
      <xdr:colOff>0</xdr:colOff>
      <xdr:row>53</xdr:row>
      <xdr:rowOff>190500</xdr:rowOff>
    </xdr:to>
    <xdr:sp macro="" textlink="">
      <xdr:nvSpPr>
        <xdr:cNvPr id="167" name="AutoShape 46">
          <a:extLst>
            <a:ext uri="{FF2B5EF4-FFF2-40B4-BE49-F238E27FC236}">
              <a16:creationId xmlns:a16="http://schemas.microsoft.com/office/drawing/2014/main" id="{C58BE2CA-E06C-49BD-821D-D60984C9699E}"/>
            </a:ext>
          </a:extLst>
        </xdr:cNvPr>
        <xdr:cNvSpPr>
          <a:spLocks noChangeArrowheads="1"/>
        </xdr:cNvSpPr>
      </xdr:nvSpPr>
      <xdr:spPr bwMode="auto">
        <a:xfrm>
          <a:off x="9131300" y="13563600"/>
          <a:ext cx="463550" cy="3302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52</xdr:row>
      <xdr:rowOff>57150</xdr:rowOff>
    </xdr:from>
    <xdr:to>
      <xdr:col>24</xdr:col>
      <xdr:colOff>0</xdr:colOff>
      <xdr:row>53</xdr:row>
      <xdr:rowOff>190500</xdr:rowOff>
    </xdr:to>
    <xdr:sp macro="" textlink="">
      <xdr:nvSpPr>
        <xdr:cNvPr id="168" name="AutoShape 46">
          <a:extLst>
            <a:ext uri="{FF2B5EF4-FFF2-40B4-BE49-F238E27FC236}">
              <a16:creationId xmlns:a16="http://schemas.microsoft.com/office/drawing/2014/main" id="{8B23443E-C961-4AF9-BA82-66CA6A3B1632}"/>
            </a:ext>
          </a:extLst>
        </xdr:cNvPr>
        <xdr:cNvSpPr>
          <a:spLocks noChangeArrowheads="1"/>
        </xdr:cNvSpPr>
      </xdr:nvSpPr>
      <xdr:spPr bwMode="auto">
        <a:xfrm>
          <a:off x="10985500" y="13563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60</xdr:row>
      <xdr:rowOff>57150</xdr:rowOff>
    </xdr:from>
    <xdr:to>
      <xdr:col>2</xdr:col>
      <xdr:colOff>0</xdr:colOff>
      <xdr:row>61</xdr:row>
      <xdr:rowOff>190500</xdr:rowOff>
    </xdr:to>
    <xdr:sp macro="" textlink="">
      <xdr:nvSpPr>
        <xdr:cNvPr id="169" name="AutoShape 46">
          <a:extLst>
            <a:ext uri="{FF2B5EF4-FFF2-40B4-BE49-F238E27FC236}">
              <a16:creationId xmlns:a16="http://schemas.microsoft.com/office/drawing/2014/main" id="{0501FD78-22D7-41F2-8DF0-4B423882BE20}"/>
            </a:ext>
          </a:extLst>
        </xdr:cNvPr>
        <xdr:cNvSpPr>
          <a:spLocks noChangeArrowheads="1"/>
        </xdr:cNvSpPr>
      </xdr:nvSpPr>
      <xdr:spPr bwMode="auto">
        <a:xfrm>
          <a:off x="60960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3</xdr:col>
      <xdr:colOff>0</xdr:colOff>
      <xdr:row>60</xdr:row>
      <xdr:rowOff>57150</xdr:rowOff>
    </xdr:from>
    <xdr:to>
      <xdr:col>4</xdr:col>
      <xdr:colOff>0</xdr:colOff>
      <xdr:row>61</xdr:row>
      <xdr:rowOff>190500</xdr:rowOff>
    </xdr:to>
    <xdr:sp macro="" textlink="">
      <xdr:nvSpPr>
        <xdr:cNvPr id="170" name="AutoShape 46">
          <a:extLst>
            <a:ext uri="{FF2B5EF4-FFF2-40B4-BE49-F238E27FC236}">
              <a16:creationId xmlns:a16="http://schemas.microsoft.com/office/drawing/2014/main" id="{7B722EC3-30CA-47CC-B26F-69359CA94433}"/>
            </a:ext>
          </a:extLst>
        </xdr:cNvPr>
        <xdr:cNvSpPr>
          <a:spLocks noChangeArrowheads="1"/>
        </xdr:cNvSpPr>
      </xdr:nvSpPr>
      <xdr:spPr bwMode="auto">
        <a:xfrm>
          <a:off x="1536700" y="15500350"/>
          <a:ext cx="520700" cy="3302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60</xdr:row>
      <xdr:rowOff>57150</xdr:rowOff>
    </xdr:from>
    <xdr:to>
      <xdr:col>6</xdr:col>
      <xdr:colOff>0</xdr:colOff>
      <xdr:row>61</xdr:row>
      <xdr:rowOff>190500</xdr:rowOff>
    </xdr:to>
    <xdr:sp macro="" textlink="">
      <xdr:nvSpPr>
        <xdr:cNvPr id="171" name="AutoShape 46">
          <a:extLst>
            <a:ext uri="{FF2B5EF4-FFF2-40B4-BE49-F238E27FC236}">
              <a16:creationId xmlns:a16="http://schemas.microsoft.com/office/drawing/2014/main" id="{F39E8B41-7096-4E4A-9A16-0DC75DC04294}"/>
            </a:ext>
          </a:extLst>
        </xdr:cNvPr>
        <xdr:cNvSpPr>
          <a:spLocks noChangeArrowheads="1"/>
        </xdr:cNvSpPr>
      </xdr:nvSpPr>
      <xdr:spPr bwMode="auto">
        <a:xfrm>
          <a:off x="2520950" y="15500350"/>
          <a:ext cx="514350" cy="3302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60</xdr:row>
      <xdr:rowOff>57150</xdr:rowOff>
    </xdr:from>
    <xdr:to>
      <xdr:col>8</xdr:col>
      <xdr:colOff>0</xdr:colOff>
      <xdr:row>61</xdr:row>
      <xdr:rowOff>190500</xdr:rowOff>
    </xdr:to>
    <xdr:sp macro="" textlink="">
      <xdr:nvSpPr>
        <xdr:cNvPr id="172" name="AutoShape 46">
          <a:extLst>
            <a:ext uri="{FF2B5EF4-FFF2-40B4-BE49-F238E27FC236}">
              <a16:creationId xmlns:a16="http://schemas.microsoft.com/office/drawing/2014/main" id="{EB8FBDEA-81D5-4C66-B701-FE3B86F05439}"/>
            </a:ext>
          </a:extLst>
        </xdr:cNvPr>
        <xdr:cNvSpPr>
          <a:spLocks noChangeArrowheads="1"/>
        </xdr:cNvSpPr>
      </xdr:nvSpPr>
      <xdr:spPr bwMode="auto">
        <a:xfrm>
          <a:off x="3498850" y="15500350"/>
          <a:ext cx="533400" cy="3302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60</xdr:row>
      <xdr:rowOff>57150</xdr:rowOff>
    </xdr:from>
    <xdr:to>
      <xdr:col>10</xdr:col>
      <xdr:colOff>0</xdr:colOff>
      <xdr:row>61</xdr:row>
      <xdr:rowOff>190500</xdr:rowOff>
    </xdr:to>
    <xdr:sp macro="" textlink="">
      <xdr:nvSpPr>
        <xdr:cNvPr id="173" name="AutoShape 46">
          <a:extLst>
            <a:ext uri="{FF2B5EF4-FFF2-40B4-BE49-F238E27FC236}">
              <a16:creationId xmlns:a16="http://schemas.microsoft.com/office/drawing/2014/main" id="{F9290167-8C4E-4DA8-92CE-4B2F40C4157A}"/>
            </a:ext>
          </a:extLst>
        </xdr:cNvPr>
        <xdr:cNvSpPr>
          <a:spLocks noChangeArrowheads="1"/>
        </xdr:cNvSpPr>
      </xdr:nvSpPr>
      <xdr:spPr bwMode="auto">
        <a:xfrm>
          <a:off x="449580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60</xdr:row>
      <xdr:rowOff>57150</xdr:rowOff>
    </xdr:from>
    <xdr:to>
      <xdr:col>12</xdr:col>
      <xdr:colOff>0</xdr:colOff>
      <xdr:row>61</xdr:row>
      <xdr:rowOff>190500</xdr:rowOff>
    </xdr:to>
    <xdr:sp macro="" textlink="">
      <xdr:nvSpPr>
        <xdr:cNvPr id="174" name="AutoShape 46">
          <a:extLst>
            <a:ext uri="{FF2B5EF4-FFF2-40B4-BE49-F238E27FC236}">
              <a16:creationId xmlns:a16="http://schemas.microsoft.com/office/drawing/2014/main" id="{382478B3-5BAE-47C2-9296-61F3D3043FBA}"/>
            </a:ext>
          </a:extLst>
        </xdr:cNvPr>
        <xdr:cNvSpPr>
          <a:spLocks noChangeArrowheads="1"/>
        </xdr:cNvSpPr>
      </xdr:nvSpPr>
      <xdr:spPr bwMode="auto">
        <a:xfrm>
          <a:off x="542290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60</xdr:row>
      <xdr:rowOff>57150</xdr:rowOff>
    </xdr:from>
    <xdr:to>
      <xdr:col>14</xdr:col>
      <xdr:colOff>0</xdr:colOff>
      <xdr:row>61</xdr:row>
      <xdr:rowOff>190500</xdr:rowOff>
    </xdr:to>
    <xdr:sp macro="" textlink="">
      <xdr:nvSpPr>
        <xdr:cNvPr id="175" name="AutoShape 46">
          <a:extLst>
            <a:ext uri="{FF2B5EF4-FFF2-40B4-BE49-F238E27FC236}">
              <a16:creationId xmlns:a16="http://schemas.microsoft.com/office/drawing/2014/main" id="{55C1C008-1A16-48C8-8EF0-8C558095E20E}"/>
            </a:ext>
          </a:extLst>
        </xdr:cNvPr>
        <xdr:cNvSpPr>
          <a:spLocks noChangeArrowheads="1"/>
        </xdr:cNvSpPr>
      </xdr:nvSpPr>
      <xdr:spPr bwMode="auto">
        <a:xfrm>
          <a:off x="635000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60</xdr:row>
      <xdr:rowOff>57150</xdr:rowOff>
    </xdr:from>
    <xdr:to>
      <xdr:col>16</xdr:col>
      <xdr:colOff>0</xdr:colOff>
      <xdr:row>61</xdr:row>
      <xdr:rowOff>190500</xdr:rowOff>
    </xdr:to>
    <xdr:sp macro="" textlink="">
      <xdr:nvSpPr>
        <xdr:cNvPr id="176" name="AutoShape 46">
          <a:extLst>
            <a:ext uri="{FF2B5EF4-FFF2-40B4-BE49-F238E27FC236}">
              <a16:creationId xmlns:a16="http://schemas.microsoft.com/office/drawing/2014/main" id="{61655C61-399A-485C-A2C0-024BA14CA8E0}"/>
            </a:ext>
          </a:extLst>
        </xdr:cNvPr>
        <xdr:cNvSpPr>
          <a:spLocks noChangeArrowheads="1"/>
        </xdr:cNvSpPr>
      </xdr:nvSpPr>
      <xdr:spPr bwMode="auto">
        <a:xfrm>
          <a:off x="727710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60</xdr:row>
      <xdr:rowOff>57150</xdr:rowOff>
    </xdr:from>
    <xdr:to>
      <xdr:col>18</xdr:col>
      <xdr:colOff>0</xdr:colOff>
      <xdr:row>61</xdr:row>
      <xdr:rowOff>190500</xdr:rowOff>
    </xdr:to>
    <xdr:sp macro="" textlink="">
      <xdr:nvSpPr>
        <xdr:cNvPr id="177" name="AutoShape 46">
          <a:extLst>
            <a:ext uri="{FF2B5EF4-FFF2-40B4-BE49-F238E27FC236}">
              <a16:creationId xmlns:a16="http://schemas.microsoft.com/office/drawing/2014/main" id="{BB627DF1-47B4-4353-BB2A-6EA9C539DF72}"/>
            </a:ext>
          </a:extLst>
        </xdr:cNvPr>
        <xdr:cNvSpPr>
          <a:spLocks noChangeArrowheads="1"/>
        </xdr:cNvSpPr>
      </xdr:nvSpPr>
      <xdr:spPr bwMode="auto">
        <a:xfrm>
          <a:off x="8204200" y="15500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60</xdr:row>
      <xdr:rowOff>57150</xdr:rowOff>
    </xdr:from>
    <xdr:to>
      <xdr:col>20</xdr:col>
      <xdr:colOff>0</xdr:colOff>
      <xdr:row>61</xdr:row>
      <xdr:rowOff>190500</xdr:rowOff>
    </xdr:to>
    <xdr:sp macro="" textlink="">
      <xdr:nvSpPr>
        <xdr:cNvPr id="178" name="AutoShape 46">
          <a:extLst>
            <a:ext uri="{FF2B5EF4-FFF2-40B4-BE49-F238E27FC236}">
              <a16:creationId xmlns:a16="http://schemas.microsoft.com/office/drawing/2014/main" id="{856D5D10-131F-456B-B16C-BC67C7274805}"/>
            </a:ext>
          </a:extLst>
        </xdr:cNvPr>
        <xdr:cNvSpPr>
          <a:spLocks noChangeArrowheads="1"/>
        </xdr:cNvSpPr>
      </xdr:nvSpPr>
      <xdr:spPr bwMode="auto">
        <a:xfrm>
          <a:off x="9131300" y="15500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60</xdr:row>
      <xdr:rowOff>57150</xdr:rowOff>
    </xdr:from>
    <xdr:to>
      <xdr:col>22</xdr:col>
      <xdr:colOff>0</xdr:colOff>
      <xdr:row>61</xdr:row>
      <xdr:rowOff>190500</xdr:rowOff>
    </xdr:to>
    <xdr:sp macro="" textlink="">
      <xdr:nvSpPr>
        <xdr:cNvPr id="179" name="AutoShape 46">
          <a:extLst>
            <a:ext uri="{FF2B5EF4-FFF2-40B4-BE49-F238E27FC236}">
              <a16:creationId xmlns:a16="http://schemas.microsoft.com/office/drawing/2014/main" id="{6AC52A96-120A-45E4-88EE-8218A89AD64C}"/>
            </a:ext>
          </a:extLst>
        </xdr:cNvPr>
        <xdr:cNvSpPr>
          <a:spLocks noChangeArrowheads="1"/>
        </xdr:cNvSpPr>
      </xdr:nvSpPr>
      <xdr:spPr bwMode="auto">
        <a:xfrm>
          <a:off x="10058400" y="15500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60</xdr:row>
      <xdr:rowOff>57150</xdr:rowOff>
    </xdr:from>
    <xdr:to>
      <xdr:col>24</xdr:col>
      <xdr:colOff>0</xdr:colOff>
      <xdr:row>61</xdr:row>
      <xdr:rowOff>190500</xdr:rowOff>
    </xdr:to>
    <xdr:sp macro="" textlink="">
      <xdr:nvSpPr>
        <xdr:cNvPr id="180" name="AutoShape 46">
          <a:extLst>
            <a:ext uri="{FF2B5EF4-FFF2-40B4-BE49-F238E27FC236}">
              <a16:creationId xmlns:a16="http://schemas.microsoft.com/office/drawing/2014/main" id="{EED50B58-6244-4317-AB31-A40E8C9D026A}"/>
            </a:ext>
          </a:extLst>
        </xdr:cNvPr>
        <xdr:cNvSpPr>
          <a:spLocks noChangeArrowheads="1"/>
        </xdr:cNvSpPr>
      </xdr:nvSpPr>
      <xdr:spPr bwMode="auto">
        <a:xfrm>
          <a:off x="10985500" y="15500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60</xdr:row>
      <xdr:rowOff>57150</xdr:rowOff>
    </xdr:from>
    <xdr:to>
      <xdr:col>26</xdr:col>
      <xdr:colOff>0</xdr:colOff>
      <xdr:row>61</xdr:row>
      <xdr:rowOff>190500</xdr:rowOff>
    </xdr:to>
    <xdr:sp macro="" textlink="">
      <xdr:nvSpPr>
        <xdr:cNvPr id="181" name="AutoShape 46">
          <a:extLst>
            <a:ext uri="{FF2B5EF4-FFF2-40B4-BE49-F238E27FC236}">
              <a16:creationId xmlns:a16="http://schemas.microsoft.com/office/drawing/2014/main" id="{5C9EF756-BB1A-4CAD-ACA9-C46D0F65C30A}"/>
            </a:ext>
          </a:extLst>
        </xdr:cNvPr>
        <xdr:cNvSpPr>
          <a:spLocks noChangeArrowheads="1"/>
        </xdr:cNvSpPr>
      </xdr:nvSpPr>
      <xdr:spPr bwMode="auto">
        <a:xfrm>
          <a:off x="11912600" y="155003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60</xdr:row>
      <xdr:rowOff>57150</xdr:rowOff>
    </xdr:from>
    <xdr:to>
      <xdr:col>28</xdr:col>
      <xdr:colOff>0</xdr:colOff>
      <xdr:row>61</xdr:row>
      <xdr:rowOff>190500</xdr:rowOff>
    </xdr:to>
    <xdr:sp macro="" textlink="">
      <xdr:nvSpPr>
        <xdr:cNvPr id="182" name="AutoShape 46">
          <a:extLst>
            <a:ext uri="{FF2B5EF4-FFF2-40B4-BE49-F238E27FC236}">
              <a16:creationId xmlns:a16="http://schemas.microsoft.com/office/drawing/2014/main" id="{74BE1E67-4760-4368-90F5-FCB11319B315}"/>
            </a:ext>
          </a:extLst>
        </xdr:cNvPr>
        <xdr:cNvSpPr>
          <a:spLocks noChangeArrowheads="1"/>
        </xdr:cNvSpPr>
      </xdr:nvSpPr>
      <xdr:spPr bwMode="auto">
        <a:xfrm>
          <a:off x="12896850" y="15500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60</xdr:row>
      <xdr:rowOff>57150</xdr:rowOff>
    </xdr:from>
    <xdr:to>
      <xdr:col>18</xdr:col>
      <xdr:colOff>0</xdr:colOff>
      <xdr:row>61</xdr:row>
      <xdr:rowOff>190500</xdr:rowOff>
    </xdr:to>
    <xdr:sp macro="" textlink="">
      <xdr:nvSpPr>
        <xdr:cNvPr id="183" name="AutoShape 46">
          <a:extLst>
            <a:ext uri="{FF2B5EF4-FFF2-40B4-BE49-F238E27FC236}">
              <a16:creationId xmlns:a16="http://schemas.microsoft.com/office/drawing/2014/main" id="{CC3908ED-AF3C-4572-BD7D-D6C08D8E37F9}"/>
            </a:ext>
          </a:extLst>
        </xdr:cNvPr>
        <xdr:cNvSpPr>
          <a:spLocks noChangeArrowheads="1"/>
        </xdr:cNvSpPr>
      </xdr:nvSpPr>
      <xdr:spPr bwMode="auto">
        <a:xfrm>
          <a:off x="820420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60</xdr:row>
      <xdr:rowOff>57150</xdr:rowOff>
    </xdr:from>
    <xdr:to>
      <xdr:col>20</xdr:col>
      <xdr:colOff>0</xdr:colOff>
      <xdr:row>61</xdr:row>
      <xdr:rowOff>190500</xdr:rowOff>
    </xdr:to>
    <xdr:sp macro="" textlink="">
      <xdr:nvSpPr>
        <xdr:cNvPr id="184" name="AutoShape 46">
          <a:extLst>
            <a:ext uri="{FF2B5EF4-FFF2-40B4-BE49-F238E27FC236}">
              <a16:creationId xmlns:a16="http://schemas.microsoft.com/office/drawing/2014/main" id="{F39BEF33-A0BD-4632-9BAC-EB5F982A97F9}"/>
            </a:ext>
          </a:extLst>
        </xdr:cNvPr>
        <xdr:cNvSpPr>
          <a:spLocks noChangeArrowheads="1"/>
        </xdr:cNvSpPr>
      </xdr:nvSpPr>
      <xdr:spPr bwMode="auto">
        <a:xfrm>
          <a:off x="9131300" y="15500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60</xdr:row>
      <xdr:rowOff>57150</xdr:rowOff>
    </xdr:from>
    <xdr:to>
      <xdr:col>22</xdr:col>
      <xdr:colOff>0</xdr:colOff>
      <xdr:row>61</xdr:row>
      <xdr:rowOff>190500</xdr:rowOff>
    </xdr:to>
    <xdr:sp macro="" textlink="">
      <xdr:nvSpPr>
        <xdr:cNvPr id="185" name="AutoShape 46">
          <a:extLst>
            <a:ext uri="{FF2B5EF4-FFF2-40B4-BE49-F238E27FC236}">
              <a16:creationId xmlns:a16="http://schemas.microsoft.com/office/drawing/2014/main" id="{62D6057D-6C4D-48AD-B78D-C95009C91D02}"/>
            </a:ext>
          </a:extLst>
        </xdr:cNvPr>
        <xdr:cNvSpPr>
          <a:spLocks noChangeArrowheads="1"/>
        </xdr:cNvSpPr>
      </xdr:nvSpPr>
      <xdr:spPr bwMode="auto">
        <a:xfrm>
          <a:off x="10058400" y="15500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60</xdr:row>
      <xdr:rowOff>57150</xdr:rowOff>
    </xdr:from>
    <xdr:to>
      <xdr:col>24</xdr:col>
      <xdr:colOff>0</xdr:colOff>
      <xdr:row>61</xdr:row>
      <xdr:rowOff>190500</xdr:rowOff>
    </xdr:to>
    <xdr:sp macro="" textlink="">
      <xdr:nvSpPr>
        <xdr:cNvPr id="186" name="AutoShape 46">
          <a:extLst>
            <a:ext uri="{FF2B5EF4-FFF2-40B4-BE49-F238E27FC236}">
              <a16:creationId xmlns:a16="http://schemas.microsoft.com/office/drawing/2014/main" id="{CE4E56E3-3865-4E01-BDF8-70BEBA8D3971}"/>
            </a:ext>
          </a:extLst>
        </xdr:cNvPr>
        <xdr:cNvSpPr>
          <a:spLocks noChangeArrowheads="1"/>
        </xdr:cNvSpPr>
      </xdr:nvSpPr>
      <xdr:spPr bwMode="auto">
        <a:xfrm>
          <a:off x="1098550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60</xdr:row>
      <xdr:rowOff>57150</xdr:rowOff>
    </xdr:from>
    <xdr:to>
      <xdr:col>26</xdr:col>
      <xdr:colOff>0</xdr:colOff>
      <xdr:row>61</xdr:row>
      <xdr:rowOff>190500</xdr:rowOff>
    </xdr:to>
    <xdr:sp macro="" textlink="">
      <xdr:nvSpPr>
        <xdr:cNvPr id="187" name="AutoShape 46">
          <a:extLst>
            <a:ext uri="{FF2B5EF4-FFF2-40B4-BE49-F238E27FC236}">
              <a16:creationId xmlns:a16="http://schemas.microsoft.com/office/drawing/2014/main" id="{B68BA049-4633-4702-912F-483DD79C80B8}"/>
            </a:ext>
          </a:extLst>
        </xdr:cNvPr>
        <xdr:cNvSpPr>
          <a:spLocks noChangeArrowheads="1"/>
        </xdr:cNvSpPr>
      </xdr:nvSpPr>
      <xdr:spPr bwMode="auto">
        <a:xfrm>
          <a:off x="11912600" y="15500350"/>
          <a:ext cx="520700" cy="3302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60</xdr:row>
      <xdr:rowOff>57150</xdr:rowOff>
    </xdr:from>
    <xdr:to>
      <xdr:col>28</xdr:col>
      <xdr:colOff>0</xdr:colOff>
      <xdr:row>61</xdr:row>
      <xdr:rowOff>190500</xdr:rowOff>
    </xdr:to>
    <xdr:sp macro="" textlink="">
      <xdr:nvSpPr>
        <xdr:cNvPr id="188" name="AutoShape 46">
          <a:extLst>
            <a:ext uri="{FF2B5EF4-FFF2-40B4-BE49-F238E27FC236}">
              <a16:creationId xmlns:a16="http://schemas.microsoft.com/office/drawing/2014/main" id="{FDBF329F-02C1-4BA0-A447-799138C5CDDF}"/>
            </a:ext>
          </a:extLst>
        </xdr:cNvPr>
        <xdr:cNvSpPr>
          <a:spLocks noChangeArrowheads="1"/>
        </xdr:cNvSpPr>
      </xdr:nvSpPr>
      <xdr:spPr bwMode="auto">
        <a:xfrm>
          <a:off x="1289685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60</xdr:row>
      <xdr:rowOff>57150</xdr:rowOff>
    </xdr:from>
    <xdr:to>
      <xdr:col>16</xdr:col>
      <xdr:colOff>0</xdr:colOff>
      <xdr:row>61</xdr:row>
      <xdr:rowOff>190500</xdr:rowOff>
    </xdr:to>
    <xdr:sp macro="" textlink="">
      <xdr:nvSpPr>
        <xdr:cNvPr id="189" name="AutoShape 46">
          <a:extLst>
            <a:ext uri="{FF2B5EF4-FFF2-40B4-BE49-F238E27FC236}">
              <a16:creationId xmlns:a16="http://schemas.microsoft.com/office/drawing/2014/main" id="{4BA2338E-8D0B-4FAB-9AF8-25F51F37893F}"/>
            </a:ext>
          </a:extLst>
        </xdr:cNvPr>
        <xdr:cNvSpPr>
          <a:spLocks noChangeArrowheads="1"/>
        </xdr:cNvSpPr>
      </xdr:nvSpPr>
      <xdr:spPr bwMode="auto">
        <a:xfrm>
          <a:off x="727710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60</xdr:row>
      <xdr:rowOff>57150</xdr:rowOff>
    </xdr:from>
    <xdr:to>
      <xdr:col>18</xdr:col>
      <xdr:colOff>0</xdr:colOff>
      <xdr:row>61</xdr:row>
      <xdr:rowOff>190500</xdr:rowOff>
    </xdr:to>
    <xdr:sp macro="" textlink="">
      <xdr:nvSpPr>
        <xdr:cNvPr id="190" name="AutoShape 46">
          <a:extLst>
            <a:ext uri="{FF2B5EF4-FFF2-40B4-BE49-F238E27FC236}">
              <a16:creationId xmlns:a16="http://schemas.microsoft.com/office/drawing/2014/main" id="{AF383DD1-9631-44E7-8261-681E1B5574B7}"/>
            </a:ext>
          </a:extLst>
        </xdr:cNvPr>
        <xdr:cNvSpPr>
          <a:spLocks noChangeArrowheads="1"/>
        </xdr:cNvSpPr>
      </xdr:nvSpPr>
      <xdr:spPr bwMode="auto">
        <a:xfrm>
          <a:off x="820420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60</xdr:row>
      <xdr:rowOff>57150</xdr:rowOff>
    </xdr:from>
    <xdr:to>
      <xdr:col>20</xdr:col>
      <xdr:colOff>0</xdr:colOff>
      <xdr:row>61</xdr:row>
      <xdr:rowOff>190500</xdr:rowOff>
    </xdr:to>
    <xdr:sp macro="" textlink="">
      <xdr:nvSpPr>
        <xdr:cNvPr id="191" name="AutoShape 46">
          <a:extLst>
            <a:ext uri="{FF2B5EF4-FFF2-40B4-BE49-F238E27FC236}">
              <a16:creationId xmlns:a16="http://schemas.microsoft.com/office/drawing/2014/main" id="{D0CAACC8-8163-4902-A5BD-81180D272DE3}"/>
            </a:ext>
          </a:extLst>
        </xdr:cNvPr>
        <xdr:cNvSpPr>
          <a:spLocks noChangeArrowheads="1"/>
        </xdr:cNvSpPr>
      </xdr:nvSpPr>
      <xdr:spPr bwMode="auto">
        <a:xfrm>
          <a:off x="9131300" y="15500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60</xdr:row>
      <xdr:rowOff>57150</xdr:rowOff>
    </xdr:from>
    <xdr:to>
      <xdr:col>22</xdr:col>
      <xdr:colOff>0</xdr:colOff>
      <xdr:row>61</xdr:row>
      <xdr:rowOff>190500</xdr:rowOff>
    </xdr:to>
    <xdr:sp macro="" textlink="">
      <xdr:nvSpPr>
        <xdr:cNvPr id="192" name="AutoShape 46">
          <a:extLst>
            <a:ext uri="{FF2B5EF4-FFF2-40B4-BE49-F238E27FC236}">
              <a16:creationId xmlns:a16="http://schemas.microsoft.com/office/drawing/2014/main" id="{FE7161ED-61D0-40E2-802C-B69CA796A243}"/>
            </a:ext>
          </a:extLst>
        </xdr:cNvPr>
        <xdr:cNvSpPr>
          <a:spLocks noChangeArrowheads="1"/>
        </xdr:cNvSpPr>
      </xdr:nvSpPr>
      <xdr:spPr bwMode="auto">
        <a:xfrm>
          <a:off x="10058400" y="15500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60</xdr:row>
      <xdr:rowOff>57150</xdr:rowOff>
    </xdr:from>
    <xdr:to>
      <xdr:col>24</xdr:col>
      <xdr:colOff>0</xdr:colOff>
      <xdr:row>61</xdr:row>
      <xdr:rowOff>190500</xdr:rowOff>
    </xdr:to>
    <xdr:sp macro="" textlink="">
      <xdr:nvSpPr>
        <xdr:cNvPr id="193" name="AutoShape 46">
          <a:extLst>
            <a:ext uri="{FF2B5EF4-FFF2-40B4-BE49-F238E27FC236}">
              <a16:creationId xmlns:a16="http://schemas.microsoft.com/office/drawing/2014/main" id="{8AD7AFAC-4BEE-4C7A-963D-3080EF4D9B64}"/>
            </a:ext>
          </a:extLst>
        </xdr:cNvPr>
        <xdr:cNvSpPr>
          <a:spLocks noChangeArrowheads="1"/>
        </xdr:cNvSpPr>
      </xdr:nvSpPr>
      <xdr:spPr bwMode="auto">
        <a:xfrm>
          <a:off x="1098550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60</xdr:row>
      <xdr:rowOff>57150</xdr:rowOff>
    </xdr:from>
    <xdr:to>
      <xdr:col>26</xdr:col>
      <xdr:colOff>0</xdr:colOff>
      <xdr:row>61</xdr:row>
      <xdr:rowOff>190500</xdr:rowOff>
    </xdr:to>
    <xdr:sp macro="" textlink="">
      <xdr:nvSpPr>
        <xdr:cNvPr id="194" name="AutoShape 46">
          <a:extLst>
            <a:ext uri="{FF2B5EF4-FFF2-40B4-BE49-F238E27FC236}">
              <a16:creationId xmlns:a16="http://schemas.microsoft.com/office/drawing/2014/main" id="{C849A6F8-58B7-4D26-BD05-FE85B325FD87}"/>
            </a:ext>
          </a:extLst>
        </xdr:cNvPr>
        <xdr:cNvSpPr>
          <a:spLocks noChangeArrowheads="1"/>
        </xdr:cNvSpPr>
      </xdr:nvSpPr>
      <xdr:spPr bwMode="auto">
        <a:xfrm>
          <a:off x="11912600" y="15500350"/>
          <a:ext cx="520700" cy="3302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60</xdr:row>
      <xdr:rowOff>57150</xdr:rowOff>
    </xdr:from>
    <xdr:to>
      <xdr:col>28</xdr:col>
      <xdr:colOff>0</xdr:colOff>
      <xdr:row>61</xdr:row>
      <xdr:rowOff>190500</xdr:rowOff>
    </xdr:to>
    <xdr:sp macro="" textlink="">
      <xdr:nvSpPr>
        <xdr:cNvPr id="195" name="AutoShape 46">
          <a:extLst>
            <a:ext uri="{FF2B5EF4-FFF2-40B4-BE49-F238E27FC236}">
              <a16:creationId xmlns:a16="http://schemas.microsoft.com/office/drawing/2014/main" id="{07D20E9F-EFB2-4FDB-90F5-4E4EC671B751}"/>
            </a:ext>
          </a:extLst>
        </xdr:cNvPr>
        <xdr:cNvSpPr>
          <a:spLocks noChangeArrowheads="1"/>
        </xdr:cNvSpPr>
      </xdr:nvSpPr>
      <xdr:spPr bwMode="auto">
        <a:xfrm>
          <a:off x="1289685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68</xdr:row>
      <xdr:rowOff>57150</xdr:rowOff>
    </xdr:from>
    <xdr:to>
      <xdr:col>2</xdr:col>
      <xdr:colOff>0</xdr:colOff>
      <xdr:row>69</xdr:row>
      <xdr:rowOff>190500</xdr:rowOff>
    </xdr:to>
    <xdr:sp macro="" textlink="">
      <xdr:nvSpPr>
        <xdr:cNvPr id="196" name="AutoShape 46">
          <a:extLst>
            <a:ext uri="{FF2B5EF4-FFF2-40B4-BE49-F238E27FC236}">
              <a16:creationId xmlns:a16="http://schemas.microsoft.com/office/drawing/2014/main" id="{1EC556A1-D93B-443C-96B9-E1A0D3F61E05}"/>
            </a:ext>
          </a:extLst>
        </xdr:cNvPr>
        <xdr:cNvSpPr>
          <a:spLocks noChangeArrowheads="1"/>
        </xdr:cNvSpPr>
      </xdr:nvSpPr>
      <xdr:spPr bwMode="auto">
        <a:xfrm>
          <a:off x="609600" y="17424400"/>
          <a:ext cx="463550" cy="330200"/>
        </a:xfrm>
        <a:prstGeom prst="triangle">
          <a:avLst>
            <a:gd name="adj" fmla="val 50000"/>
          </a:avLst>
        </a:prstGeom>
        <a:noFill/>
        <a:ln w="9525">
          <a:solidFill>
            <a:srgbClr val="000000"/>
          </a:solidFill>
          <a:miter lim="800000"/>
          <a:headEnd/>
          <a:tailEnd/>
        </a:ln>
      </xdr:spPr>
    </xdr:sp>
    <xdr:clientData/>
  </xdr:twoCellAnchor>
  <xdr:twoCellAnchor>
    <xdr:from>
      <xdr:col>3</xdr:col>
      <xdr:colOff>0</xdr:colOff>
      <xdr:row>68</xdr:row>
      <xdr:rowOff>57150</xdr:rowOff>
    </xdr:from>
    <xdr:to>
      <xdr:col>4</xdr:col>
      <xdr:colOff>0</xdr:colOff>
      <xdr:row>69</xdr:row>
      <xdr:rowOff>190500</xdr:rowOff>
    </xdr:to>
    <xdr:sp macro="" textlink="">
      <xdr:nvSpPr>
        <xdr:cNvPr id="197" name="AutoShape 46">
          <a:extLst>
            <a:ext uri="{FF2B5EF4-FFF2-40B4-BE49-F238E27FC236}">
              <a16:creationId xmlns:a16="http://schemas.microsoft.com/office/drawing/2014/main" id="{B65C8591-6C3E-4DD1-9932-55A1A630555F}"/>
            </a:ext>
          </a:extLst>
        </xdr:cNvPr>
        <xdr:cNvSpPr>
          <a:spLocks noChangeArrowheads="1"/>
        </xdr:cNvSpPr>
      </xdr:nvSpPr>
      <xdr:spPr bwMode="auto">
        <a:xfrm>
          <a:off x="1536700" y="17424400"/>
          <a:ext cx="520700" cy="3302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68</xdr:row>
      <xdr:rowOff>57150</xdr:rowOff>
    </xdr:from>
    <xdr:to>
      <xdr:col>6</xdr:col>
      <xdr:colOff>0</xdr:colOff>
      <xdr:row>69</xdr:row>
      <xdr:rowOff>190500</xdr:rowOff>
    </xdr:to>
    <xdr:sp macro="" textlink="">
      <xdr:nvSpPr>
        <xdr:cNvPr id="198" name="AutoShape 46">
          <a:extLst>
            <a:ext uri="{FF2B5EF4-FFF2-40B4-BE49-F238E27FC236}">
              <a16:creationId xmlns:a16="http://schemas.microsoft.com/office/drawing/2014/main" id="{52CEFDEF-70CB-4B09-B7BE-FCEF066DC170}"/>
            </a:ext>
          </a:extLst>
        </xdr:cNvPr>
        <xdr:cNvSpPr>
          <a:spLocks noChangeArrowheads="1"/>
        </xdr:cNvSpPr>
      </xdr:nvSpPr>
      <xdr:spPr bwMode="auto">
        <a:xfrm>
          <a:off x="2520950" y="17424400"/>
          <a:ext cx="514350" cy="3302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68</xdr:row>
      <xdr:rowOff>57150</xdr:rowOff>
    </xdr:from>
    <xdr:to>
      <xdr:col>8</xdr:col>
      <xdr:colOff>0</xdr:colOff>
      <xdr:row>69</xdr:row>
      <xdr:rowOff>190500</xdr:rowOff>
    </xdr:to>
    <xdr:sp macro="" textlink="">
      <xdr:nvSpPr>
        <xdr:cNvPr id="199" name="AutoShape 46">
          <a:extLst>
            <a:ext uri="{FF2B5EF4-FFF2-40B4-BE49-F238E27FC236}">
              <a16:creationId xmlns:a16="http://schemas.microsoft.com/office/drawing/2014/main" id="{4881DF92-651A-45AF-A4E4-26272CB5FBDF}"/>
            </a:ext>
          </a:extLst>
        </xdr:cNvPr>
        <xdr:cNvSpPr>
          <a:spLocks noChangeArrowheads="1"/>
        </xdr:cNvSpPr>
      </xdr:nvSpPr>
      <xdr:spPr bwMode="auto">
        <a:xfrm>
          <a:off x="3498850" y="17424400"/>
          <a:ext cx="533400" cy="3302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68</xdr:row>
      <xdr:rowOff>57150</xdr:rowOff>
    </xdr:from>
    <xdr:to>
      <xdr:col>10</xdr:col>
      <xdr:colOff>0</xdr:colOff>
      <xdr:row>69</xdr:row>
      <xdr:rowOff>190500</xdr:rowOff>
    </xdr:to>
    <xdr:sp macro="" textlink="">
      <xdr:nvSpPr>
        <xdr:cNvPr id="200" name="AutoShape 46">
          <a:extLst>
            <a:ext uri="{FF2B5EF4-FFF2-40B4-BE49-F238E27FC236}">
              <a16:creationId xmlns:a16="http://schemas.microsoft.com/office/drawing/2014/main" id="{7D60362A-8781-4049-ACD4-80207BBE0224}"/>
            </a:ext>
          </a:extLst>
        </xdr:cNvPr>
        <xdr:cNvSpPr>
          <a:spLocks noChangeArrowheads="1"/>
        </xdr:cNvSpPr>
      </xdr:nvSpPr>
      <xdr:spPr bwMode="auto">
        <a:xfrm>
          <a:off x="4495800" y="174244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68</xdr:row>
      <xdr:rowOff>57150</xdr:rowOff>
    </xdr:from>
    <xdr:to>
      <xdr:col>12</xdr:col>
      <xdr:colOff>0</xdr:colOff>
      <xdr:row>69</xdr:row>
      <xdr:rowOff>190500</xdr:rowOff>
    </xdr:to>
    <xdr:sp macro="" textlink="">
      <xdr:nvSpPr>
        <xdr:cNvPr id="201" name="AutoShape 46">
          <a:extLst>
            <a:ext uri="{FF2B5EF4-FFF2-40B4-BE49-F238E27FC236}">
              <a16:creationId xmlns:a16="http://schemas.microsoft.com/office/drawing/2014/main" id="{4C00984C-3BC0-49FC-94C8-445596CB0B57}"/>
            </a:ext>
          </a:extLst>
        </xdr:cNvPr>
        <xdr:cNvSpPr>
          <a:spLocks noChangeArrowheads="1"/>
        </xdr:cNvSpPr>
      </xdr:nvSpPr>
      <xdr:spPr bwMode="auto">
        <a:xfrm>
          <a:off x="5422900" y="174244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68</xdr:row>
      <xdr:rowOff>57150</xdr:rowOff>
    </xdr:from>
    <xdr:to>
      <xdr:col>14</xdr:col>
      <xdr:colOff>0</xdr:colOff>
      <xdr:row>69</xdr:row>
      <xdr:rowOff>190500</xdr:rowOff>
    </xdr:to>
    <xdr:sp macro="" textlink="">
      <xdr:nvSpPr>
        <xdr:cNvPr id="202" name="AutoShape 46">
          <a:extLst>
            <a:ext uri="{FF2B5EF4-FFF2-40B4-BE49-F238E27FC236}">
              <a16:creationId xmlns:a16="http://schemas.microsoft.com/office/drawing/2014/main" id="{EAA49ABE-C83F-4A5F-9999-2070E34F31CF}"/>
            </a:ext>
          </a:extLst>
        </xdr:cNvPr>
        <xdr:cNvSpPr>
          <a:spLocks noChangeArrowheads="1"/>
        </xdr:cNvSpPr>
      </xdr:nvSpPr>
      <xdr:spPr bwMode="auto">
        <a:xfrm>
          <a:off x="6350000" y="17424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68</xdr:row>
      <xdr:rowOff>57150</xdr:rowOff>
    </xdr:from>
    <xdr:to>
      <xdr:col>16</xdr:col>
      <xdr:colOff>0</xdr:colOff>
      <xdr:row>69</xdr:row>
      <xdr:rowOff>190500</xdr:rowOff>
    </xdr:to>
    <xdr:sp macro="" textlink="">
      <xdr:nvSpPr>
        <xdr:cNvPr id="203" name="AutoShape 46">
          <a:extLst>
            <a:ext uri="{FF2B5EF4-FFF2-40B4-BE49-F238E27FC236}">
              <a16:creationId xmlns:a16="http://schemas.microsoft.com/office/drawing/2014/main" id="{1FABCC05-EBAE-430F-9D45-93C3709259AB}"/>
            </a:ext>
          </a:extLst>
        </xdr:cNvPr>
        <xdr:cNvSpPr>
          <a:spLocks noChangeArrowheads="1"/>
        </xdr:cNvSpPr>
      </xdr:nvSpPr>
      <xdr:spPr bwMode="auto">
        <a:xfrm>
          <a:off x="7277100" y="17424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68</xdr:row>
      <xdr:rowOff>57150</xdr:rowOff>
    </xdr:from>
    <xdr:to>
      <xdr:col>18</xdr:col>
      <xdr:colOff>0</xdr:colOff>
      <xdr:row>69</xdr:row>
      <xdr:rowOff>190500</xdr:rowOff>
    </xdr:to>
    <xdr:sp macro="" textlink="">
      <xdr:nvSpPr>
        <xdr:cNvPr id="204" name="AutoShape 46">
          <a:extLst>
            <a:ext uri="{FF2B5EF4-FFF2-40B4-BE49-F238E27FC236}">
              <a16:creationId xmlns:a16="http://schemas.microsoft.com/office/drawing/2014/main" id="{63E33836-0109-41B2-BD82-1096C7A00B5D}"/>
            </a:ext>
          </a:extLst>
        </xdr:cNvPr>
        <xdr:cNvSpPr>
          <a:spLocks noChangeArrowheads="1"/>
        </xdr:cNvSpPr>
      </xdr:nvSpPr>
      <xdr:spPr bwMode="auto">
        <a:xfrm>
          <a:off x="8204200" y="17424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68</xdr:row>
      <xdr:rowOff>57150</xdr:rowOff>
    </xdr:from>
    <xdr:to>
      <xdr:col>20</xdr:col>
      <xdr:colOff>0</xdr:colOff>
      <xdr:row>69</xdr:row>
      <xdr:rowOff>190500</xdr:rowOff>
    </xdr:to>
    <xdr:sp macro="" textlink="">
      <xdr:nvSpPr>
        <xdr:cNvPr id="205" name="AutoShape 46">
          <a:extLst>
            <a:ext uri="{FF2B5EF4-FFF2-40B4-BE49-F238E27FC236}">
              <a16:creationId xmlns:a16="http://schemas.microsoft.com/office/drawing/2014/main" id="{4425B2C3-44D3-487A-BD19-66ECEB905692}"/>
            </a:ext>
          </a:extLst>
        </xdr:cNvPr>
        <xdr:cNvSpPr>
          <a:spLocks noChangeArrowheads="1"/>
        </xdr:cNvSpPr>
      </xdr:nvSpPr>
      <xdr:spPr bwMode="auto">
        <a:xfrm>
          <a:off x="9131300" y="17424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68</xdr:row>
      <xdr:rowOff>57150</xdr:rowOff>
    </xdr:from>
    <xdr:to>
      <xdr:col>22</xdr:col>
      <xdr:colOff>0</xdr:colOff>
      <xdr:row>69</xdr:row>
      <xdr:rowOff>190500</xdr:rowOff>
    </xdr:to>
    <xdr:sp macro="" textlink="">
      <xdr:nvSpPr>
        <xdr:cNvPr id="206" name="AutoShape 46">
          <a:extLst>
            <a:ext uri="{FF2B5EF4-FFF2-40B4-BE49-F238E27FC236}">
              <a16:creationId xmlns:a16="http://schemas.microsoft.com/office/drawing/2014/main" id="{F11996BC-81FE-4B21-A5EB-CD68B614D6B3}"/>
            </a:ext>
          </a:extLst>
        </xdr:cNvPr>
        <xdr:cNvSpPr>
          <a:spLocks noChangeArrowheads="1"/>
        </xdr:cNvSpPr>
      </xdr:nvSpPr>
      <xdr:spPr bwMode="auto">
        <a:xfrm>
          <a:off x="10058400" y="17424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68</xdr:row>
      <xdr:rowOff>57150</xdr:rowOff>
    </xdr:from>
    <xdr:to>
      <xdr:col>24</xdr:col>
      <xdr:colOff>0</xdr:colOff>
      <xdr:row>69</xdr:row>
      <xdr:rowOff>190500</xdr:rowOff>
    </xdr:to>
    <xdr:sp macro="" textlink="">
      <xdr:nvSpPr>
        <xdr:cNvPr id="207" name="AutoShape 46">
          <a:extLst>
            <a:ext uri="{FF2B5EF4-FFF2-40B4-BE49-F238E27FC236}">
              <a16:creationId xmlns:a16="http://schemas.microsoft.com/office/drawing/2014/main" id="{6FA3B97E-2C15-401F-B4EB-62A55F6DBF1A}"/>
            </a:ext>
          </a:extLst>
        </xdr:cNvPr>
        <xdr:cNvSpPr>
          <a:spLocks noChangeArrowheads="1"/>
        </xdr:cNvSpPr>
      </xdr:nvSpPr>
      <xdr:spPr bwMode="auto">
        <a:xfrm>
          <a:off x="10985500" y="17424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68</xdr:row>
      <xdr:rowOff>57150</xdr:rowOff>
    </xdr:from>
    <xdr:to>
      <xdr:col>26</xdr:col>
      <xdr:colOff>0</xdr:colOff>
      <xdr:row>69</xdr:row>
      <xdr:rowOff>190500</xdr:rowOff>
    </xdr:to>
    <xdr:sp macro="" textlink="">
      <xdr:nvSpPr>
        <xdr:cNvPr id="208" name="AutoShape 46">
          <a:extLst>
            <a:ext uri="{FF2B5EF4-FFF2-40B4-BE49-F238E27FC236}">
              <a16:creationId xmlns:a16="http://schemas.microsoft.com/office/drawing/2014/main" id="{26841B8F-492A-420A-8E6C-E7C9FF0EE5F6}"/>
            </a:ext>
          </a:extLst>
        </xdr:cNvPr>
        <xdr:cNvSpPr>
          <a:spLocks noChangeArrowheads="1"/>
        </xdr:cNvSpPr>
      </xdr:nvSpPr>
      <xdr:spPr bwMode="auto">
        <a:xfrm>
          <a:off x="11912600" y="174244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68</xdr:row>
      <xdr:rowOff>57150</xdr:rowOff>
    </xdr:from>
    <xdr:to>
      <xdr:col>28</xdr:col>
      <xdr:colOff>0</xdr:colOff>
      <xdr:row>69</xdr:row>
      <xdr:rowOff>190500</xdr:rowOff>
    </xdr:to>
    <xdr:sp macro="" textlink="">
      <xdr:nvSpPr>
        <xdr:cNvPr id="209" name="AutoShape 46">
          <a:extLst>
            <a:ext uri="{FF2B5EF4-FFF2-40B4-BE49-F238E27FC236}">
              <a16:creationId xmlns:a16="http://schemas.microsoft.com/office/drawing/2014/main" id="{E04FECF5-FE10-4263-9F86-61BD621E0AF6}"/>
            </a:ext>
          </a:extLst>
        </xdr:cNvPr>
        <xdr:cNvSpPr>
          <a:spLocks noChangeArrowheads="1"/>
        </xdr:cNvSpPr>
      </xdr:nvSpPr>
      <xdr:spPr bwMode="auto">
        <a:xfrm>
          <a:off x="12896850" y="17424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68</xdr:row>
      <xdr:rowOff>57150</xdr:rowOff>
    </xdr:from>
    <xdr:to>
      <xdr:col>18</xdr:col>
      <xdr:colOff>0</xdr:colOff>
      <xdr:row>69</xdr:row>
      <xdr:rowOff>190500</xdr:rowOff>
    </xdr:to>
    <xdr:sp macro="" textlink="">
      <xdr:nvSpPr>
        <xdr:cNvPr id="210" name="AutoShape 46">
          <a:extLst>
            <a:ext uri="{FF2B5EF4-FFF2-40B4-BE49-F238E27FC236}">
              <a16:creationId xmlns:a16="http://schemas.microsoft.com/office/drawing/2014/main" id="{A2FFA5E4-0336-48CD-8B45-5B62ED43199C}"/>
            </a:ext>
          </a:extLst>
        </xdr:cNvPr>
        <xdr:cNvSpPr>
          <a:spLocks noChangeArrowheads="1"/>
        </xdr:cNvSpPr>
      </xdr:nvSpPr>
      <xdr:spPr bwMode="auto">
        <a:xfrm>
          <a:off x="8204200" y="17424400"/>
          <a:ext cx="463550" cy="3302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68</xdr:row>
      <xdr:rowOff>57150</xdr:rowOff>
    </xdr:from>
    <xdr:to>
      <xdr:col>22</xdr:col>
      <xdr:colOff>0</xdr:colOff>
      <xdr:row>69</xdr:row>
      <xdr:rowOff>190500</xdr:rowOff>
    </xdr:to>
    <xdr:sp macro="" textlink="">
      <xdr:nvSpPr>
        <xdr:cNvPr id="211" name="AutoShape 46">
          <a:extLst>
            <a:ext uri="{FF2B5EF4-FFF2-40B4-BE49-F238E27FC236}">
              <a16:creationId xmlns:a16="http://schemas.microsoft.com/office/drawing/2014/main" id="{48CC6C4F-7D55-40AD-9C17-BF59FF432C8E}"/>
            </a:ext>
          </a:extLst>
        </xdr:cNvPr>
        <xdr:cNvSpPr>
          <a:spLocks noChangeArrowheads="1"/>
        </xdr:cNvSpPr>
      </xdr:nvSpPr>
      <xdr:spPr bwMode="auto">
        <a:xfrm>
          <a:off x="10058400" y="17424400"/>
          <a:ext cx="463550" cy="3302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68</xdr:row>
      <xdr:rowOff>57150</xdr:rowOff>
    </xdr:from>
    <xdr:to>
      <xdr:col>24</xdr:col>
      <xdr:colOff>0</xdr:colOff>
      <xdr:row>69</xdr:row>
      <xdr:rowOff>190500</xdr:rowOff>
    </xdr:to>
    <xdr:sp macro="" textlink="">
      <xdr:nvSpPr>
        <xdr:cNvPr id="212" name="AutoShape 46">
          <a:extLst>
            <a:ext uri="{FF2B5EF4-FFF2-40B4-BE49-F238E27FC236}">
              <a16:creationId xmlns:a16="http://schemas.microsoft.com/office/drawing/2014/main" id="{091AEAD6-E0AF-463E-BCB8-FB67A41720C2}"/>
            </a:ext>
          </a:extLst>
        </xdr:cNvPr>
        <xdr:cNvSpPr>
          <a:spLocks noChangeArrowheads="1"/>
        </xdr:cNvSpPr>
      </xdr:nvSpPr>
      <xdr:spPr bwMode="auto">
        <a:xfrm>
          <a:off x="10985500" y="17424400"/>
          <a:ext cx="463550" cy="3302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68</xdr:row>
      <xdr:rowOff>57150</xdr:rowOff>
    </xdr:from>
    <xdr:to>
      <xdr:col>26</xdr:col>
      <xdr:colOff>0</xdr:colOff>
      <xdr:row>69</xdr:row>
      <xdr:rowOff>190500</xdr:rowOff>
    </xdr:to>
    <xdr:sp macro="" textlink="">
      <xdr:nvSpPr>
        <xdr:cNvPr id="213" name="AutoShape 46">
          <a:extLst>
            <a:ext uri="{FF2B5EF4-FFF2-40B4-BE49-F238E27FC236}">
              <a16:creationId xmlns:a16="http://schemas.microsoft.com/office/drawing/2014/main" id="{FD0F5355-C870-4D18-A576-2DEC0398AB1F}"/>
            </a:ext>
          </a:extLst>
        </xdr:cNvPr>
        <xdr:cNvSpPr>
          <a:spLocks noChangeArrowheads="1"/>
        </xdr:cNvSpPr>
      </xdr:nvSpPr>
      <xdr:spPr bwMode="auto">
        <a:xfrm>
          <a:off x="11912600" y="17424400"/>
          <a:ext cx="520700" cy="3302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68</xdr:row>
      <xdr:rowOff>57150</xdr:rowOff>
    </xdr:from>
    <xdr:to>
      <xdr:col>28</xdr:col>
      <xdr:colOff>0</xdr:colOff>
      <xdr:row>69</xdr:row>
      <xdr:rowOff>190500</xdr:rowOff>
    </xdr:to>
    <xdr:sp macro="" textlink="">
      <xdr:nvSpPr>
        <xdr:cNvPr id="214" name="AutoShape 46">
          <a:extLst>
            <a:ext uri="{FF2B5EF4-FFF2-40B4-BE49-F238E27FC236}">
              <a16:creationId xmlns:a16="http://schemas.microsoft.com/office/drawing/2014/main" id="{FBBA2A88-DDD1-4AA0-B4A6-A0DE7478C6D5}"/>
            </a:ext>
          </a:extLst>
        </xdr:cNvPr>
        <xdr:cNvSpPr>
          <a:spLocks noChangeArrowheads="1"/>
        </xdr:cNvSpPr>
      </xdr:nvSpPr>
      <xdr:spPr bwMode="auto">
        <a:xfrm>
          <a:off x="12896850" y="17424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68</xdr:row>
      <xdr:rowOff>57150</xdr:rowOff>
    </xdr:from>
    <xdr:to>
      <xdr:col>16</xdr:col>
      <xdr:colOff>0</xdr:colOff>
      <xdr:row>69</xdr:row>
      <xdr:rowOff>190500</xdr:rowOff>
    </xdr:to>
    <xdr:sp macro="" textlink="">
      <xdr:nvSpPr>
        <xdr:cNvPr id="215" name="AutoShape 46">
          <a:extLst>
            <a:ext uri="{FF2B5EF4-FFF2-40B4-BE49-F238E27FC236}">
              <a16:creationId xmlns:a16="http://schemas.microsoft.com/office/drawing/2014/main" id="{A0D7D340-AE0A-4FEB-9CDB-4D4510D61CCD}"/>
            </a:ext>
          </a:extLst>
        </xdr:cNvPr>
        <xdr:cNvSpPr>
          <a:spLocks noChangeArrowheads="1"/>
        </xdr:cNvSpPr>
      </xdr:nvSpPr>
      <xdr:spPr bwMode="auto">
        <a:xfrm>
          <a:off x="7277100" y="17424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68</xdr:row>
      <xdr:rowOff>57150</xdr:rowOff>
    </xdr:from>
    <xdr:to>
      <xdr:col>18</xdr:col>
      <xdr:colOff>0</xdr:colOff>
      <xdr:row>69</xdr:row>
      <xdr:rowOff>190500</xdr:rowOff>
    </xdr:to>
    <xdr:sp macro="" textlink="">
      <xdr:nvSpPr>
        <xdr:cNvPr id="216" name="AutoShape 46">
          <a:extLst>
            <a:ext uri="{FF2B5EF4-FFF2-40B4-BE49-F238E27FC236}">
              <a16:creationId xmlns:a16="http://schemas.microsoft.com/office/drawing/2014/main" id="{8E207853-04C1-4D5D-A65F-ED1490840C0A}"/>
            </a:ext>
          </a:extLst>
        </xdr:cNvPr>
        <xdr:cNvSpPr>
          <a:spLocks noChangeArrowheads="1"/>
        </xdr:cNvSpPr>
      </xdr:nvSpPr>
      <xdr:spPr bwMode="auto">
        <a:xfrm>
          <a:off x="8204200" y="174244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68</xdr:row>
      <xdr:rowOff>57150</xdr:rowOff>
    </xdr:from>
    <xdr:to>
      <xdr:col>20</xdr:col>
      <xdr:colOff>0</xdr:colOff>
      <xdr:row>69</xdr:row>
      <xdr:rowOff>190500</xdr:rowOff>
    </xdr:to>
    <xdr:sp macro="" textlink="">
      <xdr:nvSpPr>
        <xdr:cNvPr id="217" name="AutoShape 46">
          <a:extLst>
            <a:ext uri="{FF2B5EF4-FFF2-40B4-BE49-F238E27FC236}">
              <a16:creationId xmlns:a16="http://schemas.microsoft.com/office/drawing/2014/main" id="{46D795D8-6AAD-48D5-BD47-01E5D524AD5A}"/>
            </a:ext>
          </a:extLst>
        </xdr:cNvPr>
        <xdr:cNvSpPr>
          <a:spLocks noChangeArrowheads="1"/>
        </xdr:cNvSpPr>
      </xdr:nvSpPr>
      <xdr:spPr bwMode="auto">
        <a:xfrm>
          <a:off x="9131300" y="17424400"/>
          <a:ext cx="463550" cy="3302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68</xdr:row>
      <xdr:rowOff>57150</xdr:rowOff>
    </xdr:from>
    <xdr:to>
      <xdr:col>22</xdr:col>
      <xdr:colOff>0</xdr:colOff>
      <xdr:row>69</xdr:row>
      <xdr:rowOff>190500</xdr:rowOff>
    </xdr:to>
    <xdr:sp macro="" textlink="">
      <xdr:nvSpPr>
        <xdr:cNvPr id="218" name="AutoShape 46">
          <a:extLst>
            <a:ext uri="{FF2B5EF4-FFF2-40B4-BE49-F238E27FC236}">
              <a16:creationId xmlns:a16="http://schemas.microsoft.com/office/drawing/2014/main" id="{E15F81C4-86EE-437C-9414-29C859CB8895}"/>
            </a:ext>
          </a:extLst>
        </xdr:cNvPr>
        <xdr:cNvSpPr>
          <a:spLocks noChangeArrowheads="1"/>
        </xdr:cNvSpPr>
      </xdr:nvSpPr>
      <xdr:spPr bwMode="auto">
        <a:xfrm>
          <a:off x="10058400" y="17424400"/>
          <a:ext cx="463550" cy="3302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68</xdr:row>
      <xdr:rowOff>57150</xdr:rowOff>
    </xdr:from>
    <xdr:to>
      <xdr:col>24</xdr:col>
      <xdr:colOff>0</xdr:colOff>
      <xdr:row>69</xdr:row>
      <xdr:rowOff>190500</xdr:rowOff>
    </xdr:to>
    <xdr:sp macro="" textlink="">
      <xdr:nvSpPr>
        <xdr:cNvPr id="219" name="AutoShape 46">
          <a:extLst>
            <a:ext uri="{FF2B5EF4-FFF2-40B4-BE49-F238E27FC236}">
              <a16:creationId xmlns:a16="http://schemas.microsoft.com/office/drawing/2014/main" id="{81784B89-4377-4030-860C-6A1CE8B35CB7}"/>
            </a:ext>
          </a:extLst>
        </xdr:cNvPr>
        <xdr:cNvSpPr>
          <a:spLocks noChangeArrowheads="1"/>
        </xdr:cNvSpPr>
      </xdr:nvSpPr>
      <xdr:spPr bwMode="auto">
        <a:xfrm>
          <a:off x="10985500" y="17424400"/>
          <a:ext cx="463550" cy="3302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68</xdr:row>
      <xdr:rowOff>57150</xdr:rowOff>
    </xdr:from>
    <xdr:to>
      <xdr:col>26</xdr:col>
      <xdr:colOff>0</xdr:colOff>
      <xdr:row>69</xdr:row>
      <xdr:rowOff>190500</xdr:rowOff>
    </xdr:to>
    <xdr:sp macro="" textlink="">
      <xdr:nvSpPr>
        <xdr:cNvPr id="220" name="AutoShape 46">
          <a:extLst>
            <a:ext uri="{FF2B5EF4-FFF2-40B4-BE49-F238E27FC236}">
              <a16:creationId xmlns:a16="http://schemas.microsoft.com/office/drawing/2014/main" id="{909E9F97-B1E7-4AA6-87F8-F9E93A4E9C16}"/>
            </a:ext>
          </a:extLst>
        </xdr:cNvPr>
        <xdr:cNvSpPr>
          <a:spLocks noChangeArrowheads="1"/>
        </xdr:cNvSpPr>
      </xdr:nvSpPr>
      <xdr:spPr bwMode="auto">
        <a:xfrm>
          <a:off x="11912600" y="17424400"/>
          <a:ext cx="520700" cy="3302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68</xdr:row>
      <xdr:rowOff>57150</xdr:rowOff>
    </xdr:from>
    <xdr:to>
      <xdr:col>28</xdr:col>
      <xdr:colOff>0</xdr:colOff>
      <xdr:row>69</xdr:row>
      <xdr:rowOff>190500</xdr:rowOff>
    </xdr:to>
    <xdr:sp macro="" textlink="">
      <xdr:nvSpPr>
        <xdr:cNvPr id="221" name="AutoShape 46">
          <a:extLst>
            <a:ext uri="{FF2B5EF4-FFF2-40B4-BE49-F238E27FC236}">
              <a16:creationId xmlns:a16="http://schemas.microsoft.com/office/drawing/2014/main" id="{65863323-BA7A-4FE2-B7DF-B01F8F7CFA48}"/>
            </a:ext>
          </a:extLst>
        </xdr:cNvPr>
        <xdr:cNvSpPr>
          <a:spLocks noChangeArrowheads="1"/>
        </xdr:cNvSpPr>
      </xdr:nvSpPr>
      <xdr:spPr bwMode="auto">
        <a:xfrm>
          <a:off x="12896850" y="17424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76</xdr:row>
      <xdr:rowOff>57150</xdr:rowOff>
    </xdr:from>
    <xdr:to>
      <xdr:col>2</xdr:col>
      <xdr:colOff>0</xdr:colOff>
      <xdr:row>77</xdr:row>
      <xdr:rowOff>190500</xdr:rowOff>
    </xdr:to>
    <xdr:sp macro="" textlink="">
      <xdr:nvSpPr>
        <xdr:cNvPr id="222" name="AutoShape 46">
          <a:extLst>
            <a:ext uri="{FF2B5EF4-FFF2-40B4-BE49-F238E27FC236}">
              <a16:creationId xmlns:a16="http://schemas.microsoft.com/office/drawing/2014/main" id="{643EFB14-8894-48CB-AF77-A35E0C7B1198}"/>
            </a:ext>
          </a:extLst>
        </xdr:cNvPr>
        <xdr:cNvSpPr>
          <a:spLocks noChangeArrowheads="1"/>
        </xdr:cNvSpPr>
      </xdr:nvSpPr>
      <xdr:spPr bwMode="auto">
        <a:xfrm>
          <a:off x="6096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3</xdr:col>
      <xdr:colOff>0</xdr:colOff>
      <xdr:row>76</xdr:row>
      <xdr:rowOff>57150</xdr:rowOff>
    </xdr:from>
    <xdr:to>
      <xdr:col>4</xdr:col>
      <xdr:colOff>0</xdr:colOff>
      <xdr:row>77</xdr:row>
      <xdr:rowOff>190500</xdr:rowOff>
    </xdr:to>
    <xdr:sp macro="" textlink="">
      <xdr:nvSpPr>
        <xdr:cNvPr id="223" name="AutoShape 46">
          <a:extLst>
            <a:ext uri="{FF2B5EF4-FFF2-40B4-BE49-F238E27FC236}">
              <a16:creationId xmlns:a16="http://schemas.microsoft.com/office/drawing/2014/main" id="{E0575CA3-14C1-458F-84CF-51A76A01ADCE}"/>
            </a:ext>
          </a:extLst>
        </xdr:cNvPr>
        <xdr:cNvSpPr>
          <a:spLocks noChangeArrowheads="1"/>
        </xdr:cNvSpPr>
      </xdr:nvSpPr>
      <xdr:spPr bwMode="auto">
        <a:xfrm>
          <a:off x="1536700" y="19348450"/>
          <a:ext cx="520700" cy="3302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76</xdr:row>
      <xdr:rowOff>57150</xdr:rowOff>
    </xdr:from>
    <xdr:to>
      <xdr:col>6</xdr:col>
      <xdr:colOff>0</xdr:colOff>
      <xdr:row>77</xdr:row>
      <xdr:rowOff>190500</xdr:rowOff>
    </xdr:to>
    <xdr:sp macro="" textlink="">
      <xdr:nvSpPr>
        <xdr:cNvPr id="224" name="AutoShape 46">
          <a:extLst>
            <a:ext uri="{FF2B5EF4-FFF2-40B4-BE49-F238E27FC236}">
              <a16:creationId xmlns:a16="http://schemas.microsoft.com/office/drawing/2014/main" id="{E7B6A873-B251-4CB3-A959-31D0135ED5FA}"/>
            </a:ext>
          </a:extLst>
        </xdr:cNvPr>
        <xdr:cNvSpPr>
          <a:spLocks noChangeArrowheads="1"/>
        </xdr:cNvSpPr>
      </xdr:nvSpPr>
      <xdr:spPr bwMode="auto">
        <a:xfrm>
          <a:off x="2520950" y="19348450"/>
          <a:ext cx="514350" cy="3302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76</xdr:row>
      <xdr:rowOff>57150</xdr:rowOff>
    </xdr:from>
    <xdr:to>
      <xdr:col>8</xdr:col>
      <xdr:colOff>0</xdr:colOff>
      <xdr:row>77</xdr:row>
      <xdr:rowOff>190500</xdr:rowOff>
    </xdr:to>
    <xdr:sp macro="" textlink="">
      <xdr:nvSpPr>
        <xdr:cNvPr id="225" name="AutoShape 46">
          <a:extLst>
            <a:ext uri="{FF2B5EF4-FFF2-40B4-BE49-F238E27FC236}">
              <a16:creationId xmlns:a16="http://schemas.microsoft.com/office/drawing/2014/main" id="{CA74F654-1A06-4E5B-ADA4-F8AFA48F7119}"/>
            </a:ext>
          </a:extLst>
        </xdr:cNvPr>
        <xdr:cNvSpPr>
          <a:spLocks noChangeArrowheads="1"/>
        </xdr:cNvSpPr>
      </xdr:nvSpPr>
      <xdr:spPr bwMode="auto">
        <a:xfrm>
          <a:off x="3498850" y="19348450"/>
          <a:ext cx="533400" cy="3302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76</xdr:row>
      <xdr:rowOff>57150</xdr:rowOff>
    </xdr:from>
    <xdr:to>
      <xdr:col>10</xdr:col>
      <xdr:colOff>0</xdr:colOff>
      <xdr:row>77</xdr:row>
      <xdr:rowOff>190500</xdr:rowOff>
    </xdr:to>
    <xdr:sp macro="" textlink="">
      <xdr:nvSpPr>
        <xdr:cNvPr id="226" name="AutoShape 46">
          <a:extLst>
            <a:ext uri="{FF2B5EF4-FFF2-40B4-BE49-F238E27FC236}">
              <a16:creationId xmlns:a16="http://schemas.microsoft.com/office/drawing/2014/main" id="{5415368A-8157-446C-AE80-994B1B7FDA3E}"/>
            </a:ext>
          </a:extLst>
        </xdr:cNvPr>
        <xdr:cNvSpPr>
          <a:spLocks noChangeArrowheads="1"/>
        </xdr:cNvSpPr>
      </xdr:nvSpPr>
      <xdr:spPr bwMode="auto">
        <a:xfrm>
          <a:off x="44958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76</xdr:row>
      <xdr:rowOff>57150</xdr:rowOff>
    </xdr:from>
    <xdr:to>
      <xdr:col>12</xdr:col>
      <xdr:colOff>0</xdr:colOff>
      <xdr:row>77</xdr:row>
      <xdr:rowOff>190500</xdr:rowOff>
    </xdr:to>
    <xdr:sp macro="" textlink="">
      <xdr:nvSpPr>
        <xdr:cNvPr id="227" name="AutoShape 46">
          <a:extLst>
            <a:ext uri="{FF2B5EF4-FFF2-40B4-BE49-F238E27FC236}">
              <a16:creationId xmlns:a16="http://schemas.microsoft.com/office/drawing/2014/main" id="{3D9F8793-AB42-4485-A674-5C1630BD6A8A}"/>
            </a:ext>
          </a:extLst>
        </xdr:cNvPr>
        <xdr:cNvSpPr>
          <a:spLocks noChangeArrowheads="1"/>
        </xdr:cNvSpPr>
      </xdr:nvSpPr>
      <xdr:spPr bwMode="auto">
        <a:xfrm>
          <a:off x="54229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76</xdr:row>
      <xdr:rowOff>57150</xdr:rowOff>
    </xdr:from>
    <xdr:to>
      <xdr:col>14</xdr:col>
      <xdr:colOff>0</xdr:colOff>
      <xdr:row>77</xdr:row>
      <xdr:rowOff>190500</xdr:rowOff>
    </xdr:to>
    <xdr:sp macro="" textlink="">
      <xdr:nvSpPr>
        <xdr:cNvPr id="228" name="AutoShape 46">
          <a:extLst>
            <a:ext uri="{FF2B5EF4-FFF2-40B4-BE49-F238E27FC236}">
              <a16:creationId xmlns:a16="http://schemas.microsoft.com/office/drawing/2014/main" id="{783866B0-12F4-4BC7-B21B-3B3446C0CE0F}"/>
            </a:ext>
          </a:extLst>
        </xdr:cNvPr>
        <xdr:cNvSpPr>
          <a:spLocks noChangeArrowheads="1"/>
        </xdr:cNvSpPr>
      </xdr:nvSpPr>
      <xdr:spPr bwMode="auto">
        <a:xfrm>
          <a:off x="63500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76</xdr:row>
      <xdr:rowOff>57150</xdr:rowOff>
    </xdr:from>
    <xdr:to>
      <xdr:col>16</xdr:col>
      <xdr:colOff>0</xdr:colOff>
      <xdr:row>77</xdr:row>
      <xdr:rowOff>190500</xdr:rowOff>
    </xdr:to>
    <xdr:sp macro="" textlink="">
      <xdr:nvSpPr>
        <xdr:cNvPr id="229" name="AutoShape 46">
          <a:extLst>
            <a:ext uri="{FF2B5EF4-FFF2-40B4-BE49-F238E27FC236}">
              <a16:creationId xmlns:a16="http://schemas.microsoft.com/office/drawing/2014/main" id="{30281427-3787-45A3-BE08-B53DC4B37A0E}"/>
            </a:ext>
          </a:extLst>
        </xdr:cNvPr>
        <xdr:cNvSpPr>
          <a:spLocks noChangeArrowheads="1"/>
        </xdr:cNvSpPr>
      </xdr:nvSpPr>
      <xdr:spPr bwMode="auto">
        <a:xfrm>
          <a:off x="72771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76</xdr:row>
      <xdr:rowOff>57150</xdr:rowOff>
    </xdr:from>
    <xdr:to>
      <xdr:col>18</xdr:col>
      <xdr:colOff>0</xdr:colOff>
      <xdr:row>77</xdr:row>
      <xdr:rowOff>190500</xdr:rowOff>
    </xdr:to>
    <xdr:sp macro="" textlink="">
      <xdr:nvSpPr>
        <xdr:cNvPr id="230" name="AutoShape 46">
          <a:extLst>
            <a:ext uri="{FF2B5EF4-FFF2-40B4-BE49-F238E27FC236}">
              <a16:creationId xmlns:a16="http://schemas.microsoft.com/office/drawing/2014/main" id="{6FD80062-7F73-4E10-B22A-E287A12E46C6}"/>
            </a:ext>
          </a:extLst>
        </xdr:cNvPr>
        <xdr:cNvSpPr>
          <a:spLocks noChangeArrowheads="1"/>
        </xdr:cNvSpPr>
      </xdr:nvSpPr>
      <xdr:spPr bwMode="auto">
        <a:xfrm>
          <a:off x="8204200" y="193484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76</xdr:row>
      <xdr:rowOff>57150</xdr:rowOff>
    </xdr:from>
    <xdr:to>
      <xdr:col>20</xdr:col>
      <xdr:colOff>0</xdr:colOff>
      <xdr:row>77</xdr:row>
      <xdr:rowOff>190500</xdr:rowOff>
    </xdr:to>
    <xdr:sp macro="" textlink="">
      <xdr:nvSpPr>
        <xdr:cNvPr id="231" name="AutoShape 46">
          <a:extLst>
            <a:ext uri="{FF2B5EF4-FFF2-40B4-BE49-F238E27FC236}">
              <a16:creationId xmlns:a16="http://schemas.microsoft.com/office/drawing/2014/main" id="{D4BEFF79-8B8D-4682-9F60-5A8552D4FE32}"/>
            </a:ext>
          </a:extLst>
        </xdr:cNvPr>
        <xdr:cNvSpPr>
          <a:spLocks noChangeArrowheads="1"/>
        </xdr:cNvSpPr>
      </xdr:nvSpPr>
      <xdr:spPr bwMode="auto">
        <a:xfrm>
          <a:off x="9131300" y="193484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76</xdr:row>
      <xdr:rowOff>57150</xdr:rowOff>
    </xdr:from>
    <xdr:to>
      <xdr:col>22</xdr:col>
      <xdr:colOff>0</xdr:colOff>
      <xdr:row>77</xdr:row>
      <xdr:rowOff>190500</xdr:rowOff>
    </xdr:to>
    <xdr:sp macro="" textlink="">
      <xdr:nvSpPr>
        <xdr:cNvPr id="232" name="AutoShape 46">
          <a:extLst>
            <a:ext uri="{FF2B5EF4-FFF2-40B4-BE49-F238E27FC236}">
              <a16:creationId xmlns:a16="http://schemas.microsoft.com/office/drawing/2014/main" id="{4C747FE6-9CE5-406D-A692-F63E9913866C}"/>
            </a:ext>
          </a:extLst>
        </xdr:cNvPr>
        <xdr:cNvSpPr>
          <a:spLocks noChangeArrowheads="1"/>
        </xdr:cNvSpPr>
      </xdr:nvSpPr>
      <xdr:spPr bwMode="auto">
        <a:xfrm>
          <a:off x="10058400" y="193484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76</xdr:row>
      <xdr:rowOff>57150</xdr:rowOff>
    </xdr:from>
    <xdr:to>
      <xdr:col>24</xdr:col>
      <xdr:colOff>0</xdr:colOff>
      <xdr:row>77</xdr:row>
      <xdr:rowOff>190500</xdr:rowOff>
    </xdr:to>
    <xdr:sp macro="" textlink="">
      <xdr:nvSpPr>
        <xdr:cNvPr id="233" name="AutoShape 46">
          <a:extLst>
            <a:ext uri="{FF2B5EF4-FFF2-40B4-BE49-F238E27FC236}">
              <a16:creationId xmlns:a16="http://schemas.microsoft.com/office/drawing/2014/main" id="{FCA0317B-821F-4FAA-B929-B12D6C35F5B4}"/>
            </a:ext>
          </a:extLst>
        </xdr:cNvPr>
        <xdr:cNvSpPr>
          <a:spLocks noChangeArrowheads="1"/>
        </xdr:cNvSpPr>
      </xdr:nvSpPr>
      <xdr:spPr bwMode="auto">
        <a:xfrm>
          <a:off x="10985500" y="193484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76</xdr:row>
      <xdr:rowOff>57150</xdr:rowOff>
    </xdr:from>
    <xdr:to>
      <xdr:col>26</xdr:col>
      <xdr:colOff>0</xdr:colOff>
      <xdr:row>77</xdr:row>
      <xdr:rowOff>190500</xdr:rowOff>
    </xdr:to>
    <xdr:sp macro="" textlink="">
      <xdr:nvSpPr>
        <xdr:cNvPr id="234" name="AutoShape 46">
          <a:extLst>
            <a:ext uri="{FF2B5EF4-FFF2-40B4-BE49-F238E27FC236}">
              <a16:creationId xmlns:a16="http://schemas.microsoft.com/office/drawing/2014/main" id="{885AE3DD-2214-41AA-A003-CEBBC86D2F4D}"/>
            </a:ext>
          </a:extLst>
        </xdr:cNvPr>
        <xdr:cNvSpPr>
          <a:spLocks noChangeArrowheads="1"/>
        </xdr:cNvSpPr>
      </xdr:nvSpPr>
      <xdr:spPr bwMode="auto">
        <a:xfrm>
          <a:off x="11912600" y="193484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76</xdr:row>
      <xdr:rowOff>57150</xdr:rowOff>
    </xdr:from>
    <xdr:to>
      <xdr:col>28</xdr:col>
      <xdr:colOff>0</xdr:colOff>
      <xdr:row>77</xdr:row>
      <xdr:rowOff>190500</xdr:rowOff>
    </xdr:to>
    <xdr:sp macro="" textlink="">
      <xdr:nvSpPr>
        <xdr:cNvPr id="235" name="AutoShape 46">
          <a:extLst>
            <a:ext uri="{FF2B5EF4-FFF2-40B4-BE49-F238E27FC236}">
              <a16:creationId xmlns:a16="http://schemas.microsoft.com/office/drawing/2014/main" id="{73F60023-1411-432B-87E4-84E4BB33B0AD}"/>
            </a:ext>
          </a:extLst>
        </xdr:cNvPr>
        <xdr:cNvSpPr>
          <a:spLocks noChangeArrowheads="1"/>
        </xdr:cNvSpPr>
      </xdr:nvSpPr>
      <xdr:spPr bwMode="auto">
        <a:xfrm>
          <a:off x="12896850" y="193484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76</xdr:row>
      <xdr:rowOff>57150</xdr:rowOff>
    </xdr:from>
    <xdr:to>
      <xdr:col>18</xdr:col>
      <xdr:colOff>0</xdr:colOff>
      <xdr:row>77</xdr:row>
      <xdr:rowOff>190500</xdr:rowOff>
    </xdr:to>
    <xdr:sp macro="" textlink="">
      <xdr:nvSpPr>
        <xdr:cNvPr id="236" name="AutoShape 46">
          <a:extLst>
            <a:ext uri="{FF2B5EF4-FFF2-40B4-BE49-F238E27FC236}">
              <a16:creationId xmlns:a16="http://schemas.microsoft.com/office/drawing/2014/main" id="{CCC6E30E-CD86-4A08-BEAC-D184BAFA30A3}"/>
            </a:ext>
          </a:extLst>
        </xdr:cNvPr>
        <xdr:cNvSpPr>
          <a:spLocks noChangeArrowheads="1"/>
        </xdr:cNvSpPr>
      </xdr:nvSpPr>
      <xdr:spPr bwMode="auto">
        <a:xfrm>
          <a:off x="82042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76</xdr:row>
      <xdr:rowOff>57150</xdr:rowOff>
    </xdr:from>
    <xdr:to>
      <xdr:col>20</xdr:col>
      <xdr:colOff>0</xdr:colOff>
      <xdr:row>77</xdr:row>
      <xdr:rowOff>190500</xdr:rowOff>
    </xdr:to>
    <xdr:sp macro="" textlink="">
      <xdr:nvSpPr>
        <xdr:cNvPr id="237" name="AutoShape 46">
          <a:extLst>
            <a:ext uri="{FF2B5EF4-FFF2-40B4-BE49-F238E27FC236}">
              <a16:creationId xmlns:a16="http://schemas.microsoft.com/office/drawing/2014/main" id="{505190EA-066C-46A1-9BA0-A4FA610F4D4B}"/>
            </a:ext>
          </a:extLst>
        </xdr:cNvPr>
        <xdr:cNvSpPr>
          <a:spLocks noChangeArrowheads="1"/>
        </xdr:cNvSpPr>
      </xdr:nvSpPr>
      <xdr:spPr bwMode="auto">
        <a:xfrm>
          <a:off x="91313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76</xdr:row>
      <xdr:rowOff>57150</xdr:rowOff>
    </xdr:from>
    <xdr:to>
      <xdr:col>22</xdr:col>
      <xdr:colOff>0</xdr:colOff>
      <xdr:row>77</xdr:row>
      <xdr:rowOff>190500</xdr:rowOff>
    </xdr:to>
    <xdr:sp macro="" textlink="">
      <xdr:nvSpPr>
        <xdr:cNvPr id="238" name="AutoShape 46">
          <a:extLst>
            <a:ext uri="{FF2B5EF4-FFF2-40B4-BE49-F238E27FC236}">
              <a16:creationId xmlns:a16="http://schemas.microsoft.com/office/drawing/2014/main" id="{8EE999AD-D38C-452D-A791-A19A117F52EB}"/>
            </a:ext>
          </a:extLst>
        </xdr:cNvPr>
        <xdr:cNvSpPr>
          <a:spLocks noChangeArrowheads="1"/>
        </xdr:cNvSpPr>
      </xdr:nvSpPr>
      <xdr:spPr bwMode="auto">
        <a:xfrm>
          <a:off x="100584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76</xdr:row>
      <xdr:rowOff>57150</xdr:rowOff>
    </xdr:from>
    <xdr:to>
      <xdr:col>24</xdr:col>
      <xdr:colOff>0</xdr:colOff>
      <xdr:row>77</xdr:row>
      <xdr:rowOff>190500</xdr:rowOff>
    </xdr:to>
    <xdr:sp macro="" textlink="">
      <xdr:nvSpPr>
        <xdr:cNvPr id="239" name="AutoShape 46">
          <a:extLst>
            <a:ext uri="{FF2B5EF4-FFF2-40B4-BE49-F238E27FC236}">
              <a16:creationId xmlns:a16="http://schemas.microsoft.com/office/drawing/2014/main" id="{E3E3EDC7-E316-4003-8F9D-96C6CB6B276D}"/>
            </a:ext>
          </a:extLst>
        </xdr:cNvPr>
        <xdr:cNvSpPr>
          <a:spLocks noChangeArrowheads="1"/>
        </xdr:cNvSpPr>
      </xdr:nvSpPr>
      <xdr:spPr bwMode="auto">
        <a:xfrm>
          <a:off x="109855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76</xdr:row>
      <xdr:rowOff>57150</xdr:rowOff>
    </xdr:from>
    <xdr:to>
      <xdr:col>26</xdr:col>
      <xdr:colOff>0</xdr:colOff>
      <xdr:row>77</xdr:row>
      <xdr:rowOff>190500</xdr:rowOff>
    </xdr:to>
    <xdr:sp macro="" textlink="">
      <xdr:nvSpPr>
        <xdr:cNvPr id="240" name="AutoShape 46">
          <a:extLst>
            <a:ext uri="{FF2B5EF4-FFF2-40B4-BE49-F238E27FC236}">
              <a16:creationId xmlns:a16="http://schemas.microsoft.com/office/drawing/2014/main" id="{121388A1-8752-4B03-8BE4-76EC1BBB744B}"/>
            </a:ext>
          </a:extLst>
        </xdr:cNvPr>
        <xdr:cNvSpPr>
          <a:spLocks noChangeArrowheads="1"/>
        </xdr:cNvSpPr>
      </xdr:nvSpPr>
      <xdr:spPr bwMode="auto">
        <a:xfrm>
          <a:off x="11912600" y="19348450"/>
          <a:ext cx="520700" cy="3302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76</xdr:row>
      <xdr:rowOff>57150</xdr:rowOff>
    </xdr:from>
    <xdr:to>
      <xdr:col>28</xdr:col>
      <xdr:colOff>0</xdr:colOff>
      <xdr:row>77</xdr:row>
      <xdr:rowOff>190500</xdr:rowOff>
    </xdr:to>
    <xdr:sp macro="" textlink="">
      <xdr:nvSpPr>
        <xdr:cNvPr id="241" name="AutoShape 46">
          <a:extLst>
            <a:ext uri="{FF2B5EF4-FFF2-40B4-BE49-F238E27FC236}">
              <a16:creationId xmlns:a16="http://schemas.microsoft.com/office/drawing/2014/main" id="{F0A46DB1-6558-496E-A270-FD63C1C2017E}"/>
            </a:ext>
          </a:extLst>
        </xdr:cNvPr>
        <xdr:cNvSpPr>
          <a:spLocks noChangeArrowheads="1"/>
        </xdr:cNvSpPr>
      </xdr:nvSpPr>
      <xdr:spPr bwMode="auto">
        <a:xfrm>
          <a:off x="1289685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76</xdr:row>
      <xdr:rowOff>57150</xdr:rowOff>
    </xdr:from>
    <xdr:to>
      <xdr:col>16</xdr:col>
      <xdr:colOff>0</xdr:colOff>
      <xdr:row>77</xdr:row>
      <xdr:rowOff>190500</xdr:rowOff>
    </xdr:to>
    <xdr:sp macro="" textlink="">
      <xdr:nvSpPr>
        <xdr:cNvPr id="242" name="AutoShape 46">
          <a:extLst>
            <a:ext uri="{FF2B5EF4-FFF2-40B4-BE49-F238E27FC236}">
              <a16:creationId xmlns:a16="http://schemas.microsoft.com/office/drawing/2014/main" id="{43D0CDA2-06A6-45D2-AADE-00CBCDD849C6}"/>
            </a:ext>
          </a:extLst>
        </xdr:cNvPr>
        <xdr:cNvSpPr>
          <a:spLocks noChangeArrowheads="1"/>
        </xdr:cNvSpPr>
      </xdr:nvSpPr>
      <xdr:spPr bwMode="auto">
        <a:xfrm>
          <a:off x="72771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76</xdr:row>
      <xdr:rowOff>57150</xdr:rowOff>
    </xdr:from>
    <xdr:to>
      <xdr:col>18</xdr:col>
      <xdr:colOff>0</xdr:colOff>
      <xdr:row>77</xdr:row>
      <xdr:rowOff>190500</xdr:rowOff>
    </xdr:to>
    <xdr:sp macro="" textlink="">
      <xdr:nvSpPr>
        <xdr:cNvPr id="243" name="AutoShape 46">
          <a:extLst>
            <a:ext uri="{FF2B5EF4-FFF2-40B4-BE49-F238E27FC236}">
              <a16:creationId xmlns:a16="http://schemas.microsoft.com/office/drawing/2014/main" id="{6527BE9F-0ECE-4A46-96D3-EFAC0DD71091}"/>
            </a:ext>
          </a:extLst>
        </xdr:cNvPr>
        <xdr:cNvSpPr>
          <a:spLocks noChangeArrowheads="1"/>
        </xdr:cNvSpPr>
      </xdr:nvSpPr>
      <xdr:spPr bwMode="auto">
        <a:xfrm>
          <a:off x="82042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76</xdr:row>
      <xdr:rowOff>57150</xdr:rowOff>
    </xdr:from>
    <xdr:to>
      <xdr:col>20</xdr:col>
      <xdr:colOff>0</xdr:colOff>
      <xdr:row>77</xdr:row>
      <xdr:rowOff>190500</xdr:rowOff>
    </xdr:to>
    <xdr:sp macro="" textlink="">
      <xdr:nvSpPr>
        <xdr:cNvPr id="244" name="AutoShape 46">
          <a:extLst>
            <a:ext uri="{FF2B5EF4-FFF2-40B4-BE49-F238E27FC236}">
              <a16:creationId xmlns:a16="http://schemas.microsoft.com/office/drawing/2014/main" id="{8BC9B7D1-6D9A-4276-9013-3367F2072A20}"/>
            </a:ext>
          </a:extLst>
        </xdr:cNvPr>
        <xdr:cNvSpPr>
          <a:spLocks noChangeArrowheads="1"/>
        </xdr:cNvSpPr>
      </xdr:nvSpPr>
      <xdr:spPr bwMode="auto">
        <a:xfrm>
          <a:off x="91313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76</xdr:row>
      <xdr:rowOff>57150</xdr:rowOff>
    </xdr:from>
    <xdr:to>
      <xdr:col>22</xdr:col>
      <xdr:colOff>0</xdr:colOff>
      <xdr:row>77</xdr:row>
      <xdr:rowOff>190500</xdr:rowOff>
    </xdr:to>
    <xdr:sp macro="" textlink="">
      <xdr:nvSpPr>
        <xdr:cNvPr id="245" name="AutoShape 46">
          <a:extLst>
            <a:ext uri="{FF2B5EF4-FFF2-40B4-BE49-F238E27FC236}">
              <a16:creationId xmlns:a16="http://schemas.microsoft.com/office/drawing/2014/main" id="{F7ECA261-9D4D-4BA4-8E48-F7D732EC7B0A}"/>
            </a:ext>
          </a:extLst>
        </xdr:cNvPr>
        <xdr:cNvSpPr>
          <a:spLocks noChangeArrowheads="1"/>
        </xdr:cNvSpPr>
      </xdr:nvSpPr>
      <xdr:spPr bwMode="auto">
        <a:xfrm>
          <a:off x="100584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76</xdr:row>
      <xdr:rowOff>57150</xdr:rowOff>
    </xdr:from>
    <xdr:to>
      <xdr:col>24</xdr:col>
      <xdr:colOff>0</xdr:colOff>
      <xdr:row>77</xdr:row>
      <xdr:rowOff>190500</xdr:rowOff>
    </xdr:to>
    <xdr:sp macro="" textlink="">
      <xdr:nvSpPr>
        <xdr:cNvPr id="246" name="AutoShape 46">
          <a:extLst>
            <a:ext uri="{FF2B5EF4-FFF2-40B4-BE49-F238E27FC236}">
              <a16:creationId xmlns:a16="http://schemas.microsoft.com/office/drawing/2014/main" id="{48FE9230-FC8F-47E6-8A60-D6F28349315A}"/>
            </a:ext>
          </a:extLst>
        </xdr:cNvPr>
        <xdr:cNvSpPr>
          <a:spLocks noChangeArrowheads="1"/>
        </xdr:cNvSpPr>
      </xdr:nvSpPr>
      <xdr:spPr bwMode="auto">
        <a:xfrm>
          <a:off x="109855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76</xdr:row>
      <xdr:rowOff>57150</xdr:rowOff>
    </xdr:from>
    <xdr:to>
      <xdr:col>26</xdr:col>
      <xdr:colOff>0</xdr:colOff>
      <xdr:row>77</xdr:row>
      <xdr:rowOff>190500</xdr:rowOff>
    </xdr:to>
    <xdr:sp macro="" textlink="">
      <xdr:nvSpPr>
        <xdr:cNvPr id="247" name="AutoShape 46">
          <a:extLst>
            <a:ext uri="{FF2B5EF4-FFF2-40B4-BE49-F238E27FC236}">
              <a16:creationId xmlns:a16="http://schemas.microsoft.com/office/drawing/2014/main" id="{044A65FB-0632-438D-B0E5-F80D8B0F38F3}"/>
            </a:ext>
          </a:extLst>
        </xdr:cNvPr>
        <xdr:cNvSpPr>
          <a:spLocks noChangeArrowheads="1"/>
        </xdr:cNvSpPr>
      </xdr:nvSpPr>
      <xdr:spPr bwMode="auto">
        <a:xfrm>
          <a:off x="11912600" y="19348450"/>
          <a:ext cx="520700" cy="3302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76</xdr:row>
      <xdr:rowOff>57150</xdr:rowOff>
    </xdr:from>
    <xdr:to>
      <xdr:col>28</xdr:col>
      <xdr:colOff>0</xdr:colOff>
      <xdr:row>77</xdr:row>
      <xdr:rowOff>190500</xdr:rowOff>
    </xdr:to>
    <xdr:sp macro="" textlink="">
      <xdr:nvSpPr>
        <xdr:cNvPr id="248" name="AutoShape 46">
          <a:extLst>
            <a:ext uri="{FF2B5EF4-FFF2-40B4-BE49-F238E27FC236}">
              <a16:creationId xmlns:a16="http://schemas.microsoft.com/office/drawing/2014/main" id="{CCC0F796-C243-4D28-BBD8-8C1B332DF53A}"/>
            </a:ext>
          </a:extLst>
        </xdr:cNvPr>
        <xdr:cNvSpPr>
          <a:spLocks noChangeArrowheads="1"/>
        </xdr:cNvSpPr>
      </xdr:nvSpPr>
      <xdr:spPr bwMode="auto">
        <a:xfrm>
          <a:off x="1289685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84</xdr:row>
      <xdr:rowOff>57150</xdr:rowOff>
    </xdr:from>
    <xdr:to>
      <xdr:col>2</xdr:col>
      <xdr:colOff>0</xdr:colOff>
      <xdr:row>85</xdr:row>
      <xdr:rowOff>190500</xdr:rowOff>
    </xdr:to>
    <xdr:sp macro="" textlink="">
      <xdr:nvSpPr>
        <xdr:cNvPr id="249" name="AutoShape 46">
          <a:extLst>
            <a:ext uri="{FF2B5EF4-FFF2-40B4-BE49-F238E27FC236}">
              <a16:creationId xmlns:a16="http://schemas.microsoft.com/office/drawing/2014/main" id="{5C11DA38-E80F-4057-99A4-AA4503FCA728}"/>
            </a:ext>
          </a:extLst>
        </xdr:cNvPr>
        <xdr:cNvSpPr>
          <a:spLocks noChangeArrowheads="1"/>
        </xdr:cNvSpPr>
      </xdr:nvSpPr>
      <xdr:spPr bwMode="auto">
        <a:xfrm>
          <a:off x="609600" y="21272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84</xdr:row>
      <xdr:rowOff>57150</xdr:rowOff>
    </xdr:from>
    <xdr:to>
      <xdr:col>4</xdr:col>
      <xdr:colOff>0</xdr:colOff>
      <xdr:row>85</xdr:row>
      <xdr:rowOff>190500</xdr:rowOff>
    </xdr:to>
    <xdr:sp macro="" textlink="">
      <xdr:nvSpPr>
        <xdr:cNvPr id="250" name="AutoShape 46">
          <a:extLst>
            <a:ext uri="{FF2B5EF4-FFF2-40B4-BE49-F238E27FC236}">
              <a16:creationId xmlns:a16="http://schemas.microsoft.com/office/drawing/2014/main" id="{72878348-A5D2-41B6-BD47-C81663BA7AB2}"/>
            </a:ext>
          </a:extLst>
        </xdr:cNvPr>
        <xdr:cNvSpPr>
          <a:spLocks noChangeArrowheads="1"/>
        </xdr:cNvSpPr>
      </xdr:nvSpPr>
      <xdr:spPr bwMode="auto">
        <a:xfrm>
          <a:off x="1536700" y="212725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84</xdr:row>
      <xdr:rowOff>57150</xdr:rowOff>
    </xdr:from>
    <xdr:to>
      <xdr:col>6</xdr:col>
      <xdr:colOff>0</xdr:colOff>
      <xdr:row>85</xdr:row>
      <xdr:rowOff>190500</xdr:rowOff>
    </xdr:to>
    <xdr:sp macro="" textlink="">
      <xdr:nvSpPr>
        <xdr:cNvPr id="251" name="AutoShape 46">
          <a:extLst>
            <a:ext uri="{FF2B5EF4-FFF2-40B4-BE49-F238E27FC236}">
              <a16:creationId xmlns:a16="http://schemas.microsoft.com/office/drawing/2014/main" id="{FEEBAC17-BA78-4AD0-AEA0-CB22DFAA166B}"/>
            </a:ext>
          </a:extLst>
        </xdr:cNvPr>
        <xdr:cNvSpPr>
          <a:spLocks noChangeArrowheads="1"/>
        </xdr:cNvSpPr>
      </xdr:nvSpPr>
      <xdr:spPr bwMode="auto">
        <a:xfrm>
          <a:off x="2520950" y="212725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84</xdr:row>
      <xdr:rowOff>57150</xdr:rowOff>
    </xdr:from>
    <xdr:to>
      <xdr:col>8</xdr:col>
      <xdr:colOff>0</xdr:colOff>
      <xdr:row>85</xdr:row>
      <xdr:rowOff>190500</xdr:rowOff>
    </xdr:to>
    <xdr:sp macro="" textlink="">
      <xdr:nvSpPr>
        <xdr:cNvPr id="252" name="AutoShape 46">
          <a:extLst>
            <a:ext uri="{FF2B5EF4-FFF2-40B4-BE49-F238E27FC236}">
              <a16:creationId xmlns:a16="http://schemas.microsoft.com/office/drawing/2014/main" id="{A4F63364-CF90-4980-8C32-A4F0B66B6912}"/>
            </a:ext>
          </a:extLst>
        </xdr:cNvPr>
        <xdr:cNvSpPr>
          <a:spLocks noChangeArrowheads="1"/>
        </xdr:cNvSpPr>
      </xdr:nvSpPr>
      <xdr:spPr bwMode="auto">
        <a:xfrm>
          <a:off x="3498850" y="212725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84</xdr:row>
      <xdr:rowOff>57150</xdr:rowOff>
    </xdr:from>
    <xdr:to>
      <xdr:col>10</xdr:col>
      <xdr:colOff>0</xdr:colOff>
      <xdr:row>85</xdr:row>
      <xdr:rowOff>190500</xdr:rowOff>
    </xdr:to>
    <xdr:sp macro="" textlink="">
      <xdr:nvSpPr>
        <xdr:cNvPr id="253" name="AutoShape 46">
          <a:extLst>
            <a:ext uri="{FF2B5EF4-FFF2-40B4-BE49-F238E27FC236}">
              <a16:creationId xmlns:a16="http://schemas.microsoft.com/office/drawing/2014/main" id="{344384C8-D8E9-4AAC-A5DA-25AC49DE4990}"/>
            </a:ext>
          </a:extLst>
        </xdr:cNvPr>
        <xdr:cNvSpPr>
          <a:spLocks noChangeArrowheads="1"/>
        </xdr:cNvSpPr>
      </xdr:nvSpPr>
      <xdr:spPr bwMode="auto">
        <a:xfrm>
          <a:off x="4495800" y="21272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84</xdr:row>
      <xdr:rowOff>57150</xdr:rowOff>
    </xdr:from>
    <xdr:to>
      <xdr:col>12</xdr:col>
      <xdr:colOff>0</xdr:colOff>
      <xdr:row>85</xdr:row>
      <xdr:rowOff>190500</xdr:rowOff>
    </xdr:to>
    <xdr:sp macro="" textlink="">
      <xdr:nvSpPr>
        <xdr:cNvPr id="254" name="AutoShape 46">
          <a:extLst>
            <a:ext uri="{FF2B5EF4-FFF2-40B4-BE49-F238E27FC236}">
              <a16:creationId xmlns:a16="http://schemas.microsoft.com/office/drawing/2014/main" id="{7852494B-BAC3-468E-95F3-DC560700CD5C}"/>
            </a:ext>
          </a:extLst>
        </xdr:cNvPr>
        <xdr:cNvSpPr>
          <a:spLocks noChangeArrowheads="1"/>
        </xdr:cNvSpPr>
      </xdr:nvSpPr>
      <xdr:spPr bwMode="auto">
        <a:xfrm>
          <a:off x="5422900" y="21272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84</xdr:row>
      <xdr:rowOff>57150</xdr:rowOff>
    </xdr:from>
    <xdr:to>
      <xdr:col>14</xdr:col>
      <xdr:colOff>0</xdr:colOff>
      <xdr:row>85</xdr:row>
      <xdr:rowOff>190500</xdr:rowOff>
    </xdr:to>
    <xdr:sp macro="" textlink="">
      <xdr:nvSpPr>
        <xdr:cNvPr id="255" name="AutoShape 46">
          <a:extLst>
            <a:ext uri="{FF2B5EF4-FFF2-40B4-BE49-F238E27FC236}">
              <a16:creationId xmlns:a16="http://schemas.microsoft.com/office/drawing/2014/main" id="{C781F295-ED1E-4B97-9F50-1B664ED876EB}"/>
            </a:ext>
          </a:extLst>
        </xdr:cNvPr>
        <xdr:cNvSpPr>
          <a:spLocks noChangeArrowheads="1"/>
        </xdr:cNvSpPr>
      </xdr:nvSpPr>
      <xdr:spPr bwMode="auto">
        <a:xfrm>
          <a:off x="6350000" y="21272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84</xdr:row>
      <xdr:rowOff>57150</xdr:rowOff>
    </xdr:from>
    <xdr:to>
      <xdr:col>16</xdr:col>
      <xdr:colOff>0</xdr:colOff>
      <xdr:row>85</xdr:row>
      <xdr:rowOff>190500</xdr:rowOff>
    </xdr:to>
    <xdr:sp macro="" textlink="">
      <xdr:nvSpPr>
        <xdr:cNvPr id="256" name="AutoShape 46">
          <a:extLst>
            <a:ext uri="{FF2B5EF4-FFF2-40B4-BE49-F238E27FC236}">
              <a16:creationId xmlns:a16="http://schemas.microsoft.com/office/drawing/2014/main" id="{6DA87B5D-6193-41F6-A7CA-4E762C490DD6}"/>
            </a:ext>
          </a:extLst>
        </xdr:cNvPr>
        <xdr:cNvSpPr>
          <a:spLocks noChangeArrowheads="1"/>
        </xdr:cNvSpPr>
      </xdr:nvSpPr>
      <xdr:spPr bwMode="auto">
        <a:xfrm>
          <a:off x="7277100" y="21272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84</xdr:row>
      <xdr:rowOff>57150</xdr:rowOff>
    </xdr:from>
    <xdr:to>
      <xdr:col>18</xdr:col>
      <xdr:colOff>0</xdr:colOff>
      <xdr:row>85</xdr:row>
      <xdr:rowOff>190500</xdr:rowOff>
    </xdr:to>
    <xdr:sp macro="" textlink="">
      <xdr:nvSpPr>
        <xdr:cNvPr id="257" name="AutoShape 46">
          <a:extLst>
            <a:ext uri="{FF2B5EF4-FFF2-40B4-BE49-F238E27FC236}">
              <a16:creationId xmlns:a16="http://schemas.microsoft.com/office/drawing/2014/main" id="{AAD5471E-D7C2-46E1-93BE-698A75D3C813}"/>
            </a:ext>
          </a:extLst>
        </xdr:cNvPr>
        <xdr:cNvSpPr>
          <a:spLocks noChangeArrowheads="1"/>
        </xdr:cNvSpPr>
      </xdr:nvSpPr>
      <xdr:spPr bwMode="auto">
        <a:xfrm>
          <a:off x="8204200" y="21272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84</xdr:row>
      <xdr:rowOff>57150</xdr:rowOff>
    </xdr:from>
    <xdr:to>
      <xdr:col>20</xdr:col>
      <xdr:colOff>0</xdr:colOff>
      <xdr:row>85</xdr:row>
      <xdr:rowOff>190500</xdr:rowOff>
    </xdr:to>
    <xdr:sp macro="" textlink="">
      <xdr:nvSpPr>
        <xdr:cNvPr id="258" name="AutoShape 46">
          <a:extLst>
            <a:ext uri="{FF2B5EF4-FFF2-40B4-BE49-F238E27FC236}">
              <a16:creationId xmlns:a16="http://schemas.microsoft.com/office/drawing/2014/main" id="{E94C1323-D2BE-419B-BCA1-D76242794957}"/>
            </a:ext>
          </a:extLst>
        </xdr:cNvPr>
        <xdr:cNvSpPr>
          <a:spLocks noChangeArrowheads="1"/>
        </xdr:cNvSpPr>
      </xdr:nvSpPr>
      <xdr:spPr bwMode="auto">
        <a:xfrm>
          <a:off x="9131300" y="21272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84</xdr:row>
      <xdr:rowOff>57150</xdr:rowOff>
    </xdr:from>
    <xdr:to>
      <xdr:col>22</xdr:col>
      <xdr:colOff>0</xdr:colOff>
      <xdr:row>85</xdr:row>
      <xdr:rowOff>190500</xdr:rowOff>
    </xdr:to>
    <xdr:sp macro="" textlink="">
      <xdr:nvSpPr>
        <xdr:cNvPr id="259" name="AutoShape 46">
          <a:extLst>
            <a:ext uri="{FF2B5EF4-FFF2-40B4-BE49-F238E27FC236}">
              <a16:creationId xmlns:a16="http://schemas.microsoft.com/office/drawing/2014/main" id="{71006B62-B8FD-40A7-9796-45644FF742CB}"/>
            </a:ext>
          </a:extLst>
        </xdr:cNvPr>
        <xdr:cNvSpPr>
          <a:spLocks noChangeArrowheads="1"/>
        </xdr:cNvSpPr>
      </xdr:nvSpPr>
      <xdr:spPr bwMode="auto">
        <a:xfrm>
          <a:off x="10058400" y="21272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84</xdr:row>
      <xdr:rowOff>57150</xdr:rowOff>
    </xdr:from>
    <xdr:to>
      <xdr:col>24</xdr:col>
      <xdr:colOff>0</xdr:colOff>
      <xdr:row>85</xdr:row>
      <xdr:rowOff>190500</xdr:rowOff>
    </xdr:to>
    <xdr:sp macro="" textlink="">
      <xdr:nvSpPr>
        <xdr:cNvPr id="260" name="AutoShape 46">
          <a:extLst>
            <a:ext uri="{FF2B5EF4-FFF2-40B4-BE49-F238E27FC236}">
              <a16:creationId xmlns:a16="http://schemas.microsoft.com/office/drawing/2014/main" id="{A52DCB97-2A99-4373-B57B-EC50660C6069}"/>
            </a:ext>
          </a:extLst>
        </xdr:cNvPr>
        <xdr:cNvSpPr>
          <a:spLocks noChangeArrowheads="1"/>
        </xdr:cNvSpPr>
      </xdr:nvSpPr>
      <xdr:spPr bwMode="auto">
        <a:xfrm>
          <a:off x="10985500" y="21272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84</xdr:row>
      <xdr:rowOff>57150</xdr:rowOff>
    </xdr:from>
    <xdr:to>
      <xdr:col>26</xdr:col>
      <xdr:colOff>0</xdr:colOff>
      <xdr:row>85</xdr:row>
      <xdr:rowOff>190500</xdr:rowOff>
    </xdr:to>
    <xdr:sp macro="" textlink="">
      <xdr:nvSpPr>
        <xdr:cNvPr id="261" name="AutoShape 46">
          <a:extLst>
            <a:ext uri="{FF2B5EF4-FFF2-40B4-BE49-F238E27FC236}">
              <a16:creationId xmlns:a16="http://schemas.microsoft.com/office/drawing/2014/main" id="{2BBB7E11-38E0-4098-8F6B-F60C61DF7FCA}"/>
            </a:ext>
          </a:extLst>
        </xdr:cNvPr>
        <xdr:cNvSpPr>
          <a:spLocks noChangeArrowheads="1"/>
        </xdr:cNvSpPr>
      </xdr:nvSpPr>
      <xdr:spPr bwMode="auto">
        <a:xfrm>
          <a:off x="11912600" y="212725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84</xdr:row>
      <xdr:rowOff>57150</xdr:rowOff>
    </xdr:from>
    <xdr:to>
      <xdr:col>28</xdr:col>
      <xdr:colOff>0</xdr:colOff>
      <xdr:row>85</xdr:row>
      <xdr:rowOff>190500</xdr:rowOff>
    </xdr:to>
    <xdr:sp macro="" textlink="">
      <xdr:nvSpPr>
        <xdr:cNvPr id="262" name="AutoShape 46">
          <a:extLst>
            <a:ext uri="{FF2B5EF4-FFF2-40B4-BE49-F238E27FC236}">
              <a16:creationId xmlns:a16="http://schemas.microsoft.com/office/drawing/2014/main" id="{EB38FE08-BAF9-4190-8B3B-5AECB650C3FE}"/>
            </a:ext>
          </a:extLst>
        </xdr:cNvPr>
        <xdr:cNvSpPr>
          <a:spLocks noChangeArrowheads="1"/>
        </xdr:cNvSpPr>
      </xdr:nvSpPr>
      <xdr:spPr bwMode="auto">
        <a:xfrm>
          <a:off x="12896850" y="21272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84</xdr:row>
      <xdr:rowOff>57150</xdr:rowOff>
    </xdr:from>
    <xdr:to>
      <xdr:col>18</xdr:col>
      <xdr:colOff>0</xdr:colOff>
      <xdr:row>85</xdr:row>
      <xdr:rowOff>190500</xdr:rowOff>
    </xdr:to>
    <xdr:sp macro="" textlink="">
      <xdr:nvSpPr>
        <xdr:cNvPr id="263" name="AutoShape 46">
          <a:extLst>
            <a:ext uri="{FF2B5EF4-FFF2-40B4-BE49-F238E27FC236}">
              <a16:creationId xmlns:a16="http://schemas.microsoft.com/office/drawing/2014/main" id="{8498DFBA-7B1D-4F5C-88CB-B88B4B8B1F87}"/>
            </a:ext>
          </a:extLst>
        </xdr:cNvPr>
        <xdr:cNvSpPr>
          <a:spLocks noChangeArrowheads="1"/>
        </xdr:cNvSpPr>
      </xdr:nvSpPr>
      <xdr:spPr bwMode="auto">
        <a:xfrm>
          <a:off x="8204200" y="21272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84</xdr:row>
      <xdr:rowOff>57150</xdr:rowOff>
    </xdr:from>
    <xdr:to>
      <xdr:col>20</xdr:col>
      <xdr:colOff>0</xdr:colOff>
      <xdr:row>85</xdr:row>
      <xdr:rowOff>190500</xdr:rowOff>
    </xdr:to>
    <xdr:sp macro="" textlink="">
      <xdr:nvSpPr>
        <xdr:cNvPr id="264" name="AutoShape 46">
          <a:extLst>
            <a:ext uri="{FF2B5EF4-FFF2-40B4-BE49-F238E27FC236}">
              <a16:creationId xmlns:a16="http://schemas.microsoft.com/office/drawing/2014/main" id="{12F149D7-1D31-4C82-B334-AB60581FF1BF}"/>
            </a:ext>
          </a:extLst>
        </xdr:cNvPr>
        <xdr:cNvSpPr>
          <a:spLocks noChangeArrowheads="1"/>
        </xdr:cNvSpPr>
      </xdr:nvSpPr>
      <xdr:spPr bwMode="auto">
        <a:xfrm>
          <a:off x="9131300" y="21272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84</xdr:row>
      <xdr:rowOff>57150</xdr:rowOff>
    </xdr:from>
    <xdr:to>
      <xdr:col>22</xdr:col>
      <xdr:colOff>0</xdr:colOff>
      <xdr:row>85</xdr:row>
      <xdr:rowOff>190500</xdr:rowOff>
    </xdr:to>
    <xdr:sp macro="" textlink="">
      <xdr:nvSpPr>
        <xdr:cNvPr id="265" name="AutoShape 46">
          <a:extLst>
            <a:ext uri="{FF2B5EF4-FFF2-40B4-BE49-F238E27FC236}">
              <a16:creationId xmlns:a16="http://schemas.microsoft.com/office/drawing/2014/main" id="{340E647B-D661-4378-BAB7-D0D54F453B1D}"/>
            </a:ext>
          </a:extLst>
        </xdr:cNvPr>
        <xdr:cNvSpPr>
          <a:spLocks noChangeArrowheads="1"/>
        </xdr:cNvSpPr>
      </xdr:nvSpPr>
      <xdr:spPr bwMode="auto">
        <a:xfrm>
          <a:off x="10058400" y="21272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84</xdr:row>
      <xdr:rowOff>57150</xdr:rowOff>
    </xdr:from>
    <xdr:to>
      <xdr:col>24</xdr:col>
      <xdr:colOff>0</xdr:colOff>
      <xdr:row>85</xdr:row>
      <xdr:rowOff>190500</xdr:rowOff>
    </xdr:to>
    <xdr:sp macro="" textlink="">
      <xdr:nvSpPr>
        <xdr:cNvPr id="266" name="AutoShape 46">
          <a:extLst>
            <a:ext uri="{FF2B5EF4-FFF2-40B4-BE49-F238E27FC236}">
              <a16:creationId xmlns:a16="http://schemas.microsoft.com/office/drawing/2014/main" id="{D6E5532C-90D6-43EF-A7EA-A4B80C4B54B6}"/>
            </a:ext>
          </a:extLst>
        </xdr:cNvPr>
        <xdr:cNvSpPr>
          <a:spLocks noChangeArrowheads="1"/>
        </xdr:cNvSpPr>
      </xdr:nvSpPr>
      <xdr:spPr bwMode="auto">
        <a:xfrm>
          <a:off x="10985500" y="21272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84</xdr:row>
      <xdr:rowOff>57150</xdr:rowOff>
    </xdr:from>
    <xdr:to>
      <xdr:col>26</xdr:col>
      <xdr:colOff>0</xdr:colOff>
      <xdr:row>85</xdr:row>
      <xdr:rowOff>190500</xdr:rowOff>
    </xdr:to>
    <xdr:sp macro="" textlink="">
      <xdr:nvSpPr>
        <xdr:cNvPr id="267" name="AutoShape 46">
          <a:extLst>
            <a:ext uri="{FF2B5EF4-FFF2-40B4-BE49-F238E27FC236}">
              <a16:creationId xmlns:a16="http://schemas.microsoft.com/office/drawing/2014/main" id="{79E84D61-67C4-44AB-B523-82789B5EF437}"/>
            </a:ext>
          </a:extLst>
        </xdr:cNvPr>
        <xdr:cNvSpPr>
          <a:spLocks noChangeArrowheads="1"/>
        </xdr:cNvSpPr>
      </xdr:nvSpPr>
      <xdr:spPr bwMode="auto">
        <a:xfrm>
          <a:off x="11912600" y="212725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84</xdr:row>
      <xdr:rowOff>57150</xdr:rowOff>
    </xdr:from>
    <xdr:to>
      <xdr:col>28</xdr:col>
      <xdr:colOff>0</xdr:colOff>
      <xdr:row>85</xdr:row>
      <xdr:rowOff>190500</xdr:rowOff>
    </xdr:to>
    <xdr:sp macro="" textlink="">
      <xdr:nvSpPr>
        <xdr:cNvPr id="268" name="AutoShape 46">
          <a:extLst>
            <a:ext uri="{FF2B5EF4-FFF2-40B4-BE49-F238E27FC236}">
              <a16:creationId xmlns:a16="http://schemas.microsoft.com/office/drawing/2014/main" id="{EB2F3386-A6B5-4D0E-86FE-0116A3F4C551}"/>
            </a:ext>
          </a:extLst>
        </xdr:cNvPr>
        <xdr:cNvSpPr>
          <a:spLocks noChangeArrowheads="1"/>
        </xdr:cNvSpPr>
      </xdr:nvSpPr>
      <xdr:spPr bwMode="auto">
        <a:xfrm>
          <a:off x="12896850" y="21272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84</xdr:row>
      <xdr:rowOff>57150</xdr:rowOff>
    </xdr:from>
    <xdr:to>
      <xdr:col>16</xdr:col>
      <xdr:colOff>0</xdr:colOff>
      <xdr:row>85</xdr:row>
      <xdr:rowOff>190500</xdr:rowOff>
    </xdr:to>
    <xdr:sp macro="" textlink="">
      <xdr:nvSpPr>
        <xdr:cNvPr id="269" name="AutoShape 46">
          <a:extLst>
            <a:ext uri="{FF2B5EF4-FFF2-40B4-BE49-F238E27FC236}">
              <a16:creationId xmlns:a16="http://schemas.microsoft.com/office/drawing/2014/main" id="{41A910C8-AF24-426C-8A6F-01C5F2D8D889}"/>
            </a:ext>
          </a:extLst>
        </xdr:cNvPr>
        <xdr:cNvSpPr>
          <a:spLocks noChangeArrowheads="1"/>
        </xdr:cNvSpPr>
      </xdr:nvSpPr>
      <xdr:spPr bwMode="auto">
        <a:xfrm>
          <a:off x="7277100" y="21272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84</xdr:row>
      <xdr:rowOff>57150</xdr:rowOff>
    </xdr:from>
    <xdr:to>
      <xdr:col>18</xdr:col>
      <xdr:colOff>0</xdr:colOff>
      <xdr:row>85</xdr:row>
      <xdr:rowOff>190500</xdr:rowOff>
    </xdr:to>
    <xdr:sp macro="" textlink="">
      <xdr:nvSpPr>
        <xdr:cNvPr id="270" name="AutoShape 46">
          <a:extLst>
            <a:ext uri="{FF2B5EF4-FFF2-40B4-BE49-F238E27FC236}">
              <a16:creationId xmlns:a16="http://schemas.microsoft.com/office/drawing/2014/main" id="{F88EAC09-DDA7-4391-B4FB-89DA470CE877}"/>
            </a:ext>
          </a:extLst>
        </xdr:cNvPr>
        <xdr:cNvSpPr>
          <a:spLocks noChangeArrowheads="1"/>
        </xdr:cNvSpPr>
      </xdr:nvSpPr>
      <xdr:spPr bwMode="auto">
        <a:xfrm>
          <a:off x="8204200" y="21272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84</xdr:row>
      <xdr:rowOff>57150</xdr:rowOff>
    </xdr:from>
    <xdr:to>
      <xdr:col>20</xdr:col>
      <xdr:colOff>0</xdr:colOff>
      <xdr:row>85</xdr:row>
      <xdr:rowOff>190500</xdr:rowOff>
    </xdr:to>
    <xdr:sp macro="" textlink="">
      <xdr:nvSpPr>
        <xdr:cNvPr id="271" name="AutoShape 46">
          <a:extLst>
            <a:ext uri="{FF2B5EF4-FFF2-40B4-BE49-F238E27FC236}">
              <a16:creationId xmlns:a16="http://schemas.microsoft.com/office/drawing/2014/main" id="{6D10545A-93ED-4D6C-B01D-76F35B91D695}"/>
            </a:ext>
          </a:extLst>
        </xdr:cNvPr>
        <xdr:cNvSpPr>
          <a:spLocks noChangeArrowheads="1"/>
        </xdr:cNvSpPr>
      </xdr:nvSpPr>
      <xdr:spPr bwMode="auto">
        <a:xfrm>
          <a:off x="9131300" y="21272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84</xdr:row>
      <xdr:rowOff>57150</xdr:rowOff>
    </xdr:from>
    <xdr:to>
      <xdr:col>22</xdr:col>
      <xdr:colOff>0</xdr:colOff>
      <xdr:row>85</xdr:row>
      <xdr:rowOff>190500</xdr:rowOff>
    </xdr:to>
    <xdr:sp macro="" textlink="">
      <xdr:nvSpPr>
        <xdr:cNvPr id="272" name="AutoShape 46">
          <a:extLst>
            <a:ext uri="{FF2B5EF4-FFF2-40B4-BE49-F238E27FC236}">
              <a16:creationId xmlns:a16="http://schemas.microsoft.com/office/drawing/2014/main" id="{ECEB6EE5-7FEE-4E9F-B0DB-05EFEDC38246}"/>
            </a:ext>
          </a:extLst>
        </xdr:cNvPr>
        <xdr:cNvSpPr>
          <a:spLocks noChangeArrowheads="1"/>
        </xdr:cNvSpPr>
      </xdr:nvSpPr>
      <xdr:spPr bwMode="auto">
        <a:xfrm>
          <a:off x="10058400" y="21272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84</xdr:row>
      <xdr:rowOff>57150</xdr:rowOff>
    </xdr:from>
    <xdr:to>
      <xdr:col>24</xdr:col>
      <xdr:colOff>0</xdr:colOff>
      <xdr:row>85</xdr:row>
      <xdr:rowOff>190500</xdr:rowOff>
    </xdr:to>
    <xdr:sp macro="" textlink="">
      <xdr:nvSpPr>
        <xdr:cNvPr id="273" name="AutoShape 46">
          <a:extLst>
            <a:ext uri="{FF2B5EF4-FFF2-40B4-BE49-F238E27FC236}">
              <a16:creationId xmlns:a16="http://schemas.microsoft.com/office/drawing/2014/main" id="{B1DE7B62-6EC4-4691-882B-D7675DFCB3E0}"/>
            </a:ext>
          </a:extLst>
        </xdr:cNvPr>
        <xdr:cNvSpPr>
          <a:spLocks noChangeArrowheads="1"/>
        </xdr:cNvSpPr>
      </xdr:nvSpPr>
      <xdr:spPr bwMode="auto">
        <a:xfrm>
          <a:off x="10985500" y="21272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84</xdr:row>
      <xdr:rowOff>57150</xdr:rowOff>
    </xdr:from>
    <xdr:to>
      <xdr:col>26</xdr:col>
      <xdr:colOff>0</xdr:colOff>
      <xdr:row>85</xdr:row>
      <xdr:rowOff>190500</xdr:rowOff>
    </xdr:to>
    <xdr:sp macro="" textlink="">
      <xdr:nvSpPr>
        <xdr:cNvPr id="274" name="AutoShape 46">
          <a:extLst>
            <a:ext uri="{FF2B5EF4-FFF2-40B4-BE49-F238E27FC236}">
              <a16:creationId xmlns:a16="http://schemas.microsoft.com/office/drawing/2014/main" id="{65360CD2-34E2-4642-B6F2-5DE01D0B1C1F}"/>
            </a:ext>
          </a:extLst>
        </xdr:cNvPr>
        <xdr:cNvSpPr>
          <a:spLocks noChangeArrowheads="1"/>
        </xdr:cNvSpPr>
      </xdr:nvSpPr>
      <xdr:spPr bwMode="auto">
        <a:xfrm>
          <a:off x="11912600" y="212725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84</xdr:row>
      <xdr:rowOff>57150</xdr:rowOff>
    </xdr:from>
    <xdr:to>
      <xdr:col>28</xdr:col>
      <xdr:colOff>0</xdr:colOff>
      <xdr:row>85</xdr:row>
      <xdr:rowOff>190500</xdr:rowOff>
    </xdr:to>
    <xdr:sp macro="" textlink="">
      <xdr:nvSpPr>
        <xdr:cNvPr id="275" name="AutoShape 46">
          <a:extLst>
            <a:ext uri="{FF2B5EF4-FFF2-40B4-BE49-F238E27FC236}">
              <a16:creationId xmlns:a16="http://schemas.microsoft.com/office/drawing/2014/main" id="{F4BD9485-B222-4430-8DDB-57DF201A818F}"/>
            </a:ext>
          </a:extLst>
        </xdr:cNvPr>
        <xdr:cNvSpPr>
          <a:spLocks noChangeArrowheads="1"/>
        </xdr:cNvSpPr>
      </xdr:nvSpPr>
      <xdr:spPr bwMode="auto">
        <a:xfrm>
          <a:off x="12896850" y="21272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92</xdr:row>
      <xdr:rowOff>57150</xdr:rowOff>
    </xdr:from>
    <xdr:to>
      <xdr:col>2</xdr:col>
      <xdr:colOff>0</xdr:colOff>
      <xdr:row>93</xdr:row>
      <xdr:rowOff>190500</xdr:rowOff>
    </xdr:to>
    <xdr:sp macro="" textlink="">
      <xdr:nvSpPr>
        <xdr:cNvPr id="276" name="AutoShape 46">
          <a:extLst>
            <a:ext uri="{FF2B5EF4-FFF2-40B4-BE49-F238E27FC236}">
              <a16:creationId xmlns:a16="http://schemas.microsoft.com/office/drawing/2014/main" id="{F6833CF3-7048-4DC6-9EF0-02FBC02E2037}"/>
            </a:ext>
          </a:extLst>
        </xdr:cNvPr>
        <xdr:cNvSpPr>
          <a:spLocks noChangeArrowheads="1"/>
        </xdr:cNvSpPr>
      </xdr:nvSpPr>
      <xdr:spPr bwMode="auto">
        <a:xfrm>
          <a:off x="609600" y="23202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92</xdr:row>
      <xdr:rowOff>57150</xdr:rowOff>
    </xdr:from>
    <xdr:to>
      <xdr:col>4</xdr:col>
      <xdr:colOff>0</xdr:colOff>
      <xdr:row>93</xdr:row>
      <xdr:rowOff>190500</xdr:rowOff>
    </xdr:to>
    <xdr:sp macro="" textlink="">
      <xdr:nvSpPr>
        <xdr:cNvPr id="277" name="AutoShape 46">
          <a:extLst>
            <a:ext uri="{FF2B5EF4-FFF2-40B4-BE49-F238E27FC236}">
              <a16:creationId xmlns:a16="http://schemas.microsoft.com/office/drawing/2014/main" id="{E7372362-4E01-449A-ABD8-8F4E37FE6A71}"/>
            </a:ext>
          </a:extLst>
        </xdr:cNvPr>
        <xdr:cNvSpPr>
          <a:spLocks noChangeArrowheads="1"/>
        </xdr:cNvSpPr>
      </xdr:nvSpPr>
      <xdr:spPr bwMode="auto">
        <a:xfrm>
          <a:off x="1536700" y="232029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92</xdr:row>
      <xdr:rowOff>57150</xdr:rowOff>
    </xdr:from>
    <xdr:to>
      <xdr:col>6</xdr:col>
      <xdr:colOff>0</xdr:colOff>
      <xdr:row>93</xdr:row>
      <xdr:rowOff>190500</xdr:rowOff>
    </xdr:to>
    <xdr:sp macro="" textlink="">
      <xdr:nvSpPr>
        <xdr:cNvPr id="278" name="AutoShape 46">
          <a:extLst>
            <a:ext uri="{FF2B5EF4-FFF2-40B4-BE49-F238E27FC236}">
              <a16:creationId xmlns:a16="http://schemas.microsoft.com/office/drawing/2014/main" id="{339B1BE4-F2B5-4E0E-94F0-3D2835EDCF9E}"/>
            </a:ext>
          </a:extLst>
        </xdr:cNvPr>
        <xdr:cNvSpPr>
          <a:spLocks noChangeArrowheads="1"/>
        </xdr:cNvSpPr>
      </xdr:nvSpPr>
      <xdr:spPr bwMode="auto">
        <a:xfrm>
          <a:off x="2520950" y="232029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92</xdr:row>
      <xdr:rowOff>57150</xdr:rowOff>
    </xdr:from>
    <xdr:to>
      <xdr:col>8</xdr:col>
      <xdr:colOff>0</xdr:colOff>
      <xdr:row>93</xdr:row>
      <xdr:rowOff>190500</xdr:rowOff>
    </xdr:to>
    <xdr:sp macro="" textlink="">
      <xdr:nvSpPr>
        <xdr:cNvPr id="279" name="AutoShape 46">
          <a:extLst>
            <a:ext uri="{FF2B5EF4-FFF2-40B4-BE49-F238E27FC236}">
              <a16:creationId xmlns:a16="http://schemas.microsoft.com/office/drawing/2014/main" id="{BF117C1B-16BA-4937-82F0-60ACE6AD279C}"/>
            </a:ext>
          </a:extLst>
        </xdr:cNvPr>
        <xdr:cNvSpPr>
          <a:spLocks noChangeArrowheads="1"/>
        </xdr:cNvSpPr>
      </xdr:nvSpPr>
      <xdr:spPr bwMode="auto">
        <a:xfrm>
          <a:off x="3498850" y="232029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92</xdr:row>
      <xdr:rowOff>57150</xdr:rowOff>
    </xdr:from>
    <xdr:to>
      <xdr:col>10</xdr:col>
      <xdr:colOff>0</xdr:colOff>
      <xdr:row>93</xdr:row>
      <xdr:rowOff>190500</xdr:rowOff>
    </xdr:to>
    <xdr:sp macro="" textlink="">
      <xdr:nvSpPr>
        <xdr:cNvPr id="280" name="AutoShape 46">
          <a:extLst>
            <a:ext uri="{FF2B5EF4-FFF2-40B4-BE49-F238E27FC236}">
              <a16:creationId xmlns:a16="http://schemas.microsoft.com/office/drawing/2014/main" id="{59416F13-B2F8-46D5-BEAE-8E3B2E36DFBE}"/>
            </a:ext>
          </a:extLst>
        </xdr:cNvPr>
        <xdr:cNvSpPr>
          <a:spLocks noChangeArrowheads="1"/>
        </xdr:cNvSpPr>
      </xdr:nvSpPr>
      <xdr:spPr bwMode="auto">
        <a:xfrm>
          <a:off x="4495800" y="23202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92</xdr:row>
      <xdr:rowOff>57150</xdr:rowOff>
    </xdr:from>
    <xdr:to>
      <xdr:col>12</xdr:col>
      <xdr:colOff>0</xdr:colOff>
      <xdr:row>93</xdr:row>
      <xdr:rowOff>190500</xdr:rowOff>
    </xdr:to>
    <xdr:sp macro="" textlink="">
      <xdr:nvSpPr>
        <xdr:cNvPr id="281" name="AutoShape 46">
          <a:extLst>
            <a:ext uri="{FF2B5EF4-FFF2-40B4-BE49-F238E27FC236}">
              <a16:creationId xmlns:a16="http://schemas.microsoft.com/office/drawing/2014/main" id="{0313A744-0825-48AD-B1B4-CD46FD6F9F03}"/>
            </a:ext>
          </a:extLst>
        </xdr:cNvPr>
        <xdr:cNvSpPr>
          <a:spLocks noChangeArrowheads="1"/>
        </xdr:cNvSpPr>
      </xdr:nvSpPr>
      <xdr:spPr bwMode="auto">
        <a:xfrm>
          <a:off x="5422900" y="23202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92</xdr:row>
      <xdr:rowOff>57150</xdr:rowOff>
    </xdr:from>
    <xdr:to>
      <xdr:col>14</xdr:col>
      <xdr:colOff>0</xdr:colOff>
      <xdr:row>93</xdr:row>
      <xdr:rowOff>190500</xdr:rowOff>
    </xdr:to>
    <xdr:sp macro="" textlink="">
      <xdr:nvSpPr>
        <xdr:cNvPr id="282" name="AutoShape 46">
          <a:extLst>
            <a:ext uri="{FF2B5EF4-FFF2-40B4-BE49-F238E27FC236}">
              <a16:creationId xmlns:a16="http://schemas.microsoft.com/office/drawing/2014/main" id="{19796BA6-747A-43E1-8533-05C321B64712}"/>
            </a:ext>
          </a:extLst>
        </xdr:cNvPr>
        <xdr:cNvSpPr>
          <a:spLocks noChangeArrowheads="1"/>
        </xdr:cNvSpPr>
      </xdr:nvSpPr>
      <xdr:spPr bwMode="auto">
        <a:xfrm>
          <a:off x="6350000" y="23202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92</xdr:row>
      <xdr:rowOff>57150</xdr:rowOff>
    </xdr:from>
    <xdr:to>
      <xdr:col>16</xdr:col>
      <xdr:colOff>0</xdr:colOff>
      <xdr:row>93</xdr:row>
      <xdr:rowOff>190500</xdr:rowOff>
    </xdr:to>
    <xdr:sp macro="" textlink="">
      <xdr:nvSpPr>
        <xdr:cNvPr id="283" name="AutoShape 46">
          <a:extLst>
            <a:ext uri="{FF2B5EF4-FFF2-40B4-BE49-F238E27FC236}">
              <a16:creationId xmlns:a16="http://schemas.microsoft.com/office/drawing/2014/main" id="{F459C3F4-119F-4844-855F-CEE7C5A337FD}"/>
            </a:ext>
          </a:extLst>
        </xdr:cNvPr>
        <xdr:cNvSpPr>
          <a:spLocks noChangeArrowheads="1"/>
        </xdr:cNvSpPr>
      </xdr:nvSpPr>
      <xdr:spPr bwMode="auto">
        <a:xfrm>
          <a:off x="7277100" y="23202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92</xdr:row>
      <xdr:rowOff>57150</xdr:rowOff>
    </xdr:from>
    <xdr:to>
      <xdr:col>18</xdr:col>
      <xdr:colOff>0</xdr:colOff>
      <xdr:row>93</xdr:row>
      <xdr:rowOff>190500</xdr:rowOff>
    </xdr:to>
    <xdr:sp macro="" textlink="">
      <xdr:nvSpPr>
        <xdr:cNvPr id="284" name="AutoShape 46">
          <a:extLst>
            <a:ext uri="{FF2B5EF4-FFF2-40B4-BE49-F238E27FC236}">
              <a16:creationId xmlns:a16="http://schemas.microsoft.com/office/drawing/2014/main" id="{EE68FA5F-D9EB-4D5E-AEB1-63531BBDB045}"/>
            </a:ext>
          </a:extLst>
        </xdr:cNvPr>
        <xdr:cNvSpPr>
          <a:spLocks noChangeArrowheads="1"/>
        </xdr:cNvSpPr>
      </xdr:nvSpPr>
      <xdr:spPr bwMode="auto">
        <a:xfrm>
          <a:off x="8204200" y="23202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92</xdr:row>
      <xdr:rowOff>57150</xdr:rowOff>
    </xdr:from>
    <xdr:to>
      <xdr:col>20</xdr:col>
      <xdr:colOff>0</xdr:colOff>
      <xdr:row>93</xdr:row>
      <xdr:rowOff>190500</xdr:rowOff>
    </xdr:to>
    <xdr:sp macro="" textlink="">
      <xdr:nvSpPr>
        <xdr:cNvPr id="285" name="AutoShape 46">
          <a:extLst>
            <a:ext uri="{FF2B5EF4-FFF2-40B4-BE49-F238E27FC236}">
              <a16:creationId xmlns:a16="http://schemas.microsoft.com/office/drawing/2014/main" id="{C647F8CB-91BF-468E-ABBF-875B01AD58F0}"/>
            </a:ext>
          </a:extLst>
        </xdr:cNvPr>
        <xdr:cNvSpPr>
          <a:spLocks noChangeArrowheads="1"/>
        </xdr:cNvSpPr>
      </xdr:nvSpPr>
      <xdr:spPr bwMode="auto">
        <a:xfrm>
          <a:off x="9131300" y="23202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92</xdr:row>
      <xdr:rowOff>57150</xdr:rowOff>
    </xdr:from>
    <xdr:to>
      <xdr:col>22</xdr:col>
      <xdr:colOff>0</xdr:colOff>
      <xdr:row>93</xdr:row>
      <xdr:rowOff>190500</xdr:rowOff>
    </xdr:to>
    <xdr:sp macro="" textlink="">
      <xdr:nvSpPr>
        <xdr:cNvPr id="286" name="AutoShape 46">
          <a:extLst>
            <a:ext uri="{FF2B5EF4-FFF2-40B4-BE49-F238E27FC236}">
              <a16:creationId xmlns:a16="http://schemas.microsoft.com/office/drawing/2014/main" id="{0DA6553C-313B-49DE-A731-BED92C2F89D4}"/>
            </a:ext>
          </a:extLst>
        </xdr:cNvPr>
        <xdr:cNvSpPr>
          <a:spLocks noChangeArrowheads="1"/>
        </xdr:cNvSpPr>
      </xdr:nvSpPr>
      <xdr:spPr bwMode="auto">
        <a:xfrm>
          <a:off x="10058400" y="23202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92</xdr:row>
      <xdr:rowOff>57150</xdr:rowOff>
    </xdr:from>
    <xdr:to>
      <xdr:col>24</xdr:col>
      <xdr:colOff>0</xdr:colOff>
      <xdr:row>93</xdr:row>
      <xdr:rowOff>190500</xdr:rowOff>
    </xdr:to>
    <xdr:sp macro="" textlink="">
      <xdr:nvSpPr>
        <xdr:cNvPr id="287" name="AutoShape 46">
          <a:extLst>
            <a:ext uri="{FF2B5EF4-FFF2-40B4-BE49-F238E27FC236}">
              <a16:creationId xmlns:a16="http://schemas.microsoft.com/office/drawing/2014/main" id="{3E3BCBA0-A37F-4D5D-9F48-E3D10C92FDB9}"/>
            </a:ext>
          </a:extLst>
        </xdr:cNvPr>
        <xdr:cNvSpPr>
          <a:spLocks noChangeArrowheads="1"/>
        </xdr:cNvSpPr>
      </xdr:nvSpPr>
      <xdr:spPr bwMode="auto">
        <a:xfrm>
          <a:off x="10985500" y="23202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92</xdr:row>
      <xdr:rowOff>57150</xdr:rowOff>
    </xdr:from>
    <xdr:to>
      <xdr:col>26</xdr:col>
      <xdr:colOff>0</xdr:colOff>
      <xdr:row>93</xdr:row>
      <xdr:rowOff>190500</xdr:rowOff>
    </xdr:to>
    <xdr:sp macro="" textlink="">
      <xdr:nvSpPr>
        <xdr:cNvPr id="288" name="AutoShape 46">
          <a:extLst>
            <a:ext uri="{FF2B5EF4-FFF2-40B4-BE49-F238E27FC236}">
              <a16:creationId xmlns:a16="http://schemas.microsoft.com/office/drawing/2014/main" id="{810608A1-3F9F-4B32-9640-008F2E61105E}"/>
            </a:ext>
          </a:extLst>
        </xdr:cNvPr>
        <xdr:cNvSpPr>
          <a:spLocks noChangeArrowheads="1"/>
        </xdr:cNvSpPr>
      </xdr:nvSpPr>
      <xdr:spPr bwMode="auto">
        <a:xfrm>
          <a:off x="11912600" y="232029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92</xdr:row>
      <xdr:rowOff>57150</xdr:rowOff>
    </xdr:from>
    <xdr:to>
      <xdr:col>28</xdr:col>
      <xdr:colOff>0</xdr:colOff>
      <xdr:row>93</xdr:row>
      <xdr:rowOff>190500</xdr:rowOff>
    </xdr:to>
    <xdr:sp macro="" textlink="">
      <xdr:nvSpPr>
        <xdr:cNvPr id="289" name="AutoShape 46">
          <a:extLst>
            <a:ext uri="{FF2B5EF4-FFF2-40B4-BE49-F238E27FC236}">
              <a16:creationId xmlns:a16="http://schemas.microsoft.com/office/drawing/2014/main" id="{C10AEB59-20FB-432D-BF4F-1ED26AC5B3B4}"/>
            </a:ext>
          </a:extLst>
        </xdr:cNvPr>
        <xdr:cNvSpPr>
          <a:spLocks noChangeArrowheads="1"/>
        </xdr:cNvSpPr>
      </xdr:nvSpPr>
      <xdr:spPr bwMode="auto">
        <a:xfrm>
          <a:off x="12896850" y="23202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92</xdr:row>
      <xdr:rowOff>57150</xdr:rowOff>
    </xdr:from>
    <xdr:to>
      <xdr:col>18</xdr:col>
      <xdr:colOff>0</xdr:colOff>
      <xdr:row>93</xdr:row>
      <xdr:rowOff>190500</xdr:rowOff>
    </xdr:to>
    <xdr:sp macro="" textlink="">
      <xdr:nvSpPr>
        <xdr:cNvPr id="290" name="AutoShape 46">
          <a:extLst>
            <a:ext uri="{FF2B5EF4-FFF2-40B4-BE49-F238E27FC236}">
              <a16:creationId xmlns:a16="http://schemas.microsoft.com/office/drawing/2014/main" id="{2712F618-65C3-4BAA-99E9-C5C5F96A9BF1}"/>
            </a:ext>
          </a:extLst>
        </xdr:cNvPr>
        <xdr:cNvSpPr>
          <a:spLocks noChangeArrowheads="1"/>
        </xdr:cNvSpPr>
      </xdr:nvSpPr>
      <xdr:spPr bwMode="auto">
        <a:xfrm>
          <a:off x="8204200" y="23202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92</xdr:row>
      <xdr:rowOff>57150</xdr:rowOff>
    </xdr:from>
    <xdr:to>
      <xdr:col>20</xdr:col>
      <xdr:colOff>0</xdr:colOff>
      <xdr:row>93</xdr:row>
      <xdr:rowOff>190500</xdr:rowOff>
    </xdr:to>
    <xdr:sp macro="" textlink="">
      <xdr:nvSpPr>
        <xdr:cNvPr id="291" name="AutoShape 46">
          <a:extLst>
            <a:ext uri="{FF2B5EF4-FFF2-40B4-BE49-F238E27FC236}">
              <a16:creationId xmlns:a16="http://schemas.microsoft.com/office/drawing/2014/main" id="{1F935F56-6EC3-4EE0-9149-BA5D967EE674}"/>
            </a:ext>
          </a:extLst>
        </xdr:cNvPr>
        <xdr:cNvSpPr>
          <a:spLocks noChangeArrowheads="1"/>
        </xdr:cNvSpPr>
      </xdr:nvSpPr>
      <xdr:spPr bwMode="auto">
        <a:xfrm>
          <a:off x="9131300" y="23202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92</xdr:row>
      <xdr:rowOff>57150</xdr:rowOff>
    </xdr:from>
    <xdr:to>
      <xdr:col>22</xdr:col>
      <xdr:colOff>0</xdr:colOff>
      <xdr:row>93</xdr:row>
      <xdr:rowOff>190500</xdr:rowOff>
    </xdr:to>
    <xdr:sp macro="" textlink="">
      <xdr:nvSpPr>
        <xdr:cNvPr id="292" name="AutoShape 46">
          <a:extLst>
            <a:ext uri="{FF2B5EF4-FFF2-40B4-BE49-F238E27FC236}">
              <a16:creationId xmlns:a16="http://schemas.microsoft.com/office/drawing/2014/main" id="{F183A669-318E-4B95-A6C2-DB991D9375D6}"/>
            </a:ext>
          </a:extLst>
        </xdr:cNvPr>
        <xdr:cNvSpPr>
          <a:spLocks noChangeArrowheads="1"/>
        </xdr:cNvSpPr>
      </xdr:nvSpPr>
      <xdr:spPr bwMode="auto">
        <a:xfrm>
          <a:off x="10058400" y="23202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92</xdr:row>
      <xdr:rowOff>57150</xdr:rowOff>
    </xdr:from>
    <xdr:to>
      <xdr:col>24</xdr:col>
      <xdr:colOff>0</xdr:colOff>
      <xdr:row>93</xdr:row>
      <xdr:rowOff>190500</xdr:rowOff>
    </xdr:to>
    <xdr:sp macro="" textlink="">
      <xdr:nvSpPr>
        <xdr:cNvPr id="293" name="AutoShape 46">
          <a:extLst>
            <a:ext uri="{FF2B5EF4-FFF2-40B4-BE49-F238E27FC236}">
              <a16:creationId xmlns:a16="http://schemas.microsoft.com/office/drawing/2014/main" id="{B3ED896C-8E7D-4FC8-B48A-24B280E25168}"/>
            </a:ext>
          </a:extLst>
        </xdr:cNvPr>
        <xdr:cNvSpPr>
          <a:spLocks noChangeArrowheads="1"/>
        </xdr:cNvSpPr>
      </xdr:nvSpPr>
      <xdr:spPr bwMode="auto">
        <a:xfrm>
          <a:off x="10985500" y="23202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92</xdr:row>
      <xdr:rowOff>57150</xdr:rowOff>
    </xdr:from>
    <xdr:to>
      <xdr:col>26</xdr:col>
      <xdr:colOff>0</xdr:colOff>
      <xdr:row>93</xdr:row>
      <xdr:rowOff>190500</xdr:rowOff>
    </xdr:to>
    <xdr:sp macro="" textlink="">
      <xdr:nvSpPr>
        <xdr:cNvPr id="294" name="AutoShape 46">
          <a:extLst>
            <a:ext uri="{FF2B5EF4-FFF2-40B4-BE49-F238E27FC236}">
              <a16:creationId xmlns:a16="http://schemas.microsoft.com/office/drawing/2014/main" id="{6B0BAE17-33E1-44EC-9CF0-784B66D906B0}"/>
            </a:ext>
          </a:extLst>
        </xdr:cNvPr>
        <xdr:cNvSpPr>
          <a:spLocks noChangeArrowheads="1"/>
        </xdr:cNvSpPr>
      </xdr:nvSpPr>
      <xdr:spPr bwMode="auto">
        <a:xfrm>
          <a:off x="11912600" y="232029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92</xdr:row>
      <xdr:rowOff>57150</xdr:rowOff>
    </xdr:from>
    <xdr:to>
      <xdr:col>28</xdr:col>
      <xdr:colOff>0</xdr:colOff>
      <xdr:row>93</xdr:row>
      <xdr:rowOff>190500</xdr:rowOff>
    </xdr:to>
    <xdr:sp macro="" textlink="">
      <xdr:nvSpPr>
        <xdr:cNvPr id="295" name="AutoShape 46">
          <a:extLst>
            <a:ext uri="{FF2B5EF4-FFF2-40B4-BE49-F238E27FC236}">
              <a16:creationId xmlns:a16="http://schemas.microsoft.com/office/drawing/2014/main" id="{632AA71F-3398-455D-9390-0B9576DF30D2}"/>
            </a:ext>
          </a:extLst>
        </xdr:cNvPr>
        <xdr:cNvSpPr>
          <a:spLocks noChangeArrowheads="1"/>
        </xdr:cNvSpPr>
      </xdr:nvSpPr>
      <xdr:spPr bwMode="auto">
        <a:xfrm>
          <a:off x="12896850" y="23202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92</xdr:row>
      <xdr:rowOff>57150</xdr:rowOff>
    </xdr:from>
    <xdr:to>
      <xdr:col>16</xdr:col>
      <xdr:colOff>0</xdr:colOff>
      <xdr:row>93</xdr:row>
      <xdr:rowOff>190500</xdr:rowOff>
    </xdr:to>
    <xdr:sp macro="" textlink="">
      <xdr:nvSpPr>
        <xdr:cNvPr id="296" name="AutoShape 46">
          <a:extLst>
            <a:ext uri="{FF2B5EF4-FFF2-40B4-BE49-F238E27FC236}">
              <a16:creationId xmlns:a16="http://schemas.microsoft.com/office/drawing/2014/main" id="{63573C0A-9310-4CF2-89D1-80A431D32DD8}"/>
            </a:ext>
          </a:extLst>
        </xdr:cNvPr>
        <xdr:cNvSpPr>
          <a:spLocks noChangeArrowheads="1"/>
        </xdr:cNvSpPr>
      </xdr:nvSpPr>
      <xdr:spPr bwMode="auto">
        <a:xfrm>
          <a:off x="7277100" y="23202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92</xdr:row>
      <xdr:rowOff>57150</xdr:rowOff>
    </xdr:from>
    <xdr:to>
      <xdr:col>18</xdr:col>
      <xdr:colOff>0</xdr:colOff>
      <xdr:row>93</xdr:row>
      <xdr:rowOff>190500</xdr:rowOff>
    </xdr:to>
    <xdr:sp macro="" textlink="">
      <xdr:nvSpPr>
        <xdr:cNvPr id="297" name="AutoShape 46">
          <a:extLst>
            <a:ext uri="{FF2B5EF4-FFF2-40B4-BE49-F238E27FC236}">
              <a16:creationId xmlns:a16="http://schemas.microsoft.com/office/drawing/2014/main" id="{7AF95637-D1DE-49AB-B186-E432A0D5A11F}"/>
            </a:ext>
          </a:extLst>
        </xdr:cNvPr>
        <xdr:cNvSpPr>
          <a:spLocks noChangeArrowheads="1"/>
        </xdr:cNvSpPr>
      </xdr:nvSpPr>
      <xdr:spPr bwMode="auto">
        <a:xfrm>
          <a:off x="8204200" y="23202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92</xdr:row>
      <xdr:rowOff>57150</xdr:rowOff>
    </xdr:from>
    <xdr:to>
      <xdr:col>20</xdr:col>
      <xdr:colOff>0</xdr:colOff>
      <xdr:row>93</xdr:row>
      <xdr:rowOff>190500</xdr:rowOff>
    </xdr:to>
    <xdr:sp macro="" textlink="">
      <xdr:nvSpPr>
        <xdr:cNvPr id="298" name="AutoShape 46">
          <a:extLst>
            <a:ext uri="{FF2B5EF4-FFF2-40B4-BE49-F238E27FC236}">
              <a16:creationId xmlns:a16="http://schemas.microsoft.com/office/drawing/2014/main" id="{76E96B78-1B1F-4129-A484-F79DC0F3BF6F}"/>
            </a:ext>
          </a:extLst>
        </xdr:cNvPr>
        <xdr:cNvSpPr>
          <a:spLocks noChangeArrowheads="1"/>
        </xdr:cNvSpPr>
      </xdr:nvSpPr>
      <xdr:spPr bwMode="auto">
        <a:xfrm>
          <a:off x="9131300" y="23202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92</xdr:row>
      <xdr:rowOff>57150</xdr:rowOff>
    </xdr:from>
    <xdr:to>
      <xdr:col>22</xdr:col>
      <xdr:colOff>0</xdr:colOff>
      <xdr:row>93</xdr:row>
      <xdr:rowOff>190500</xdr:rowOff>
    </xdr:to>
    <xdr:sp macro="" textlink="">
      <xdr:nvSpPr>
        <xdr:cNvPr id="299" name="AutoShape 46">
          <a:extLst>
            <a:ext uri="{FF2B5EF4-FFF2-40B4-BE49-F238E27FC236}">
              <a16:creationId xmlns:a16="http://schemas.microsoft.com/office/drawing/2014/main" id="{554E4F9F-6D1E-4020-B472-EC73942B36F4}"/>
            </a:ext>
          </a:extLst>
        </xdr:cNvPr>
        <xdr:cNvSpPr>
          <a:spLocks noChangeArrowheads="1"/>
        </xdr:cNvSpPr>
      </xdr:nvSpPr>
      <xdr:spPr bwMode="auto">
        <a:xfrm>
          <a:off x="10058400" y="23202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92</xdr:row>
      <xdr:rowOff>57150</xdr:rowOff>
    </xdr:from>
    <xdr:to>
      <xdr:col>24</xdr:col>
      <xdr:colOff>0</xdr:colOff>
      <xdr:row>93</xdr:row>
      <xdr:rowOff>190500</xdr:rowOff>
    </xdr:to>
    <xdr:sp macro="" textlink="">
      <xdr:nvSpPr>
        <xdr:cNvPr id="300" name="AutoShape 46">
          <a:extLst>
            <a:ext uri="{FF2B5EF4-FFF2-40B4-BE49-F238E27FC236}">
              <a16:creationId xmlns:a16="http://schemas.microsoft.com/office/drawing/2014/main" id="{CBF9C993-3F8D-45CC-9D9C-586AFC1DC153}"/>
            </a:ext>
          </a:extLst>
        </xdr:cNvPr>
        <xdr:cNvSpPr>
          <a:spLocks noChangeArrowheads="1"/>
        </xdr:cNvSpPr>
      </xdr:nvSpPr>
      <xdr:spPr bwMode="auto">
        <a:xfrm>
          <a:off x="10985500" y="23202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92</xdr:row>
      <xdr:rowOff>57150</xdr:rowOff>
    </xdr:from>
    <xdr:to>
      <xdr:col>26</xdr:col>
      <xdr:colOff>0</xdr:colOff>
      <xdr:row>93</xdr:row>
      <xdr:rowOff>190500</xdr:rowOff>
    </xdr:to>
    <xdr:sp macro="" textlink="">
      <xdr:nvSpPr>
        <xdr:cNvPr id="301" name="AutoShape 46">
          <a:extLst>
            <a:ext uri="{FF2B5EF4-FFF2-40B4-BE49-F238E27FC236}">
              <a16:creationId xmlns:a16="http://schemas.microsoft.com/office/drawing/2014/main" id="{9509A999-D216-4F79-BA62-FCDDBACF7E54}"/>
            </a:ext>
          </a:extLst>
        </xdr:cNvPr>
        <xdr:cNvSpPr>
          <a:spLocks noChangeArrowheads="1"/>
        </xdr:cNvSpPr>
      </xdr:nvSpPr>
      <xdr:spPr bwMode="auto">
        <a:xfrm>
          <a:off x="11912600" y="232029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92</xdr:row>
      <xdr:rowOff>57150</xdr:rowOff>
    </xdr:from>
    <xdr:to>
      <xdr:col>28</xdr:col>
      <xdr:colOff>0</xdr:colOff>
      <xdr:row>93</xdr:row>
      <xdr:rowOff>190500</xdr:rowOff>
    </xdr:to>
    <xdr:sp macro="" textlink="">
      <xdr:nvSpPr>
        <xdr:cNvPr id="302" name="AutoShape 46">
          <a:extLst>
            <a:ext uri="{FF2B5EF4-FFF2-40B4-BE49-F238E27FC236}">
              <a16:creationId xmlns:a16="http://schemas.microsoft.com/office/drawing/2014/main" id="{5BD7CB0E-0843-42E6-9F1C-D1D7AE179340}"/>
            </a:ext>
          </a:extLst>
        </xdr:cNvPr>
        <xdr:cNvSpPr>
          <a:spLocks noChangeArrowheads="1"/>
        </xdr:cNvSpPr>
      </xdr:nvSpPr>
      <xdr:spPr bwMode="auto">
        <a:xfrm>
          <a:off x="12896850" y="23202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100</xdr:row>
      <xdr:rowOff>57150</xdr:rowOff>
    </xdr:from>
    <xdr:to>
      <xdr:col>2</xdr:col>
      <xdr:colOff>0</xdr:colOff>
      <xdr:row>101</xdr:row>
      <xdr:rowOff>190500</xdr:rowOff>
    </xdr:to>
    <xdr:sp macro="" textlink="">
      <xdr:nvSpPr>
        <xdr:cNvPr id="303" name="AutoShape 46">
          <a:extLst>
            <a:ext uri="{FF2B5EF4-FFF2-40B4-BE49-F238E27FC236}">
              <a16:creationId xmlns:a16="http://schemas.microsoft.com/office/drawing/2014/main" id="{924AA98E-C4A0-48A1-AE5E-D3290D0B7929}"/>
            </a:ext>
          </a:extLst>
        </xdr:cNvPr>
        <xdr:cNvSpPr>
          <a:spLocks noChangeArrowheads="1"/>
        </xdr:cNvSpPr>
      </xdr:nvSpPr>
      <xdr:spPr bwMode="auto">
        <a:xfrm>
          <a:off x="609600" y="25146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100</xdr:row>
      <xdr:rowOff>57150</xdr:rowOff>
    </xdr:from>
    <xdr:to>
      <xdr:col>4</xdr:col>
      <xdr:colOff>0</xdr:colOff>
      <xdr:row>101</xdr:row>
      <xdr:rowOff>190500</xdr:rowOff>
    </xdr:to>
    <xdr:sp macro="" textlink="">
      <xdr:nvSpPr>
        <xdr:cNvPr id="304" name="AutoShape 46">
          <a:extLst>
            <a:ext uri="{FF2B5EF4-FFF2-40B4-BE49-F238E27FC236}">
              <a16:creationId xmlns:a16="http://schemas.microsoft.com/office/drawing/2014/main" id="{42C82BFB-D946-4B9A-A642-EBC8C023CAC6}"/>
            </a:ext>
          </a:extLst>
        </xdr:cNvPr>
        <xdr:cNvSpPr>
          <a:spLocks noChangeArrowheads="1"/>
        </xdr:cNvSpPr>
      </xdr:nvSpPr>
      <xdr:spPr bwMode="auto">
        <a:xfrm>
          <a:off x="1536700" y="251460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100</xdr:row>
      <xdr:rowOff>57150</xdr:rowOff>
    </xdr:from>
    <xdr:to>
      <xdr:col>6</xdr:col>
      <xdr:colOff>0</xdr:colOff>
      <xdr:row>101</xdr:row>
      <xdr:rowOff>190500</xdr:rowOff>
    </xdr:to>
    <xdr:sp macro="" textlink="">
      <xdr:nvSpPr>
        <xdr:cNvPr id="305" name="AutoShape 46">
          <a:extLst>
            <a:ext uri="{FF2B5EF4-FFF2-40B4-BE49-F238E27FC236}">
              <a16:creationId xmlns:a16="http://schemas.microsoft.com/office/drawing/2014/main" id="{491C34AE-2C0C-49C1-88F0-2CDBE288C4BE}"/>
            </a:ext>
          </a:extLst>
        </xdr:cNvPr>
        <xdr:cNvSpPr>
          <a:spLocks noChangeArrowheads="1"/>
        </xdr:cNvSpPr>
      </xdr:nvSpPr>
      <xdr:spPr bwMode="auto">
        <a:xfrm>
          <a:off x="2520950" y="251460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100</xdr:row>
      <xdr:rowOff>57150</xdr:rowOff>
    </xdr:from>
    <xdr:to>
      <xdr:col>8</xdr:col>
      <xdr:colOff>0</xdr:colOff>
      <xdr:row>101</xdr:row>
      <xdr:rowOff>190500</xdr:rowOff>
    </xdr:to>
    <xdr:sp macro="" textlink="">
      <xdr:nvSpPr>
        <xdr:cNvPr id="306" name="AutoShape 46">
          <a:extLst>
            <a:ext uri="{FF2B5EF4-FFF2-40B4-BE49-F238E27FC236}">
              <a16:creationId xmlns:a16="http://schemas.microsoft.com/office/drawing/2014/main" id="{0E366170-4C10-4560-A9F4-AC165619E756}"/>
            </a:ext>
          </a:extLst>
        </xdr:cNvPr>
        <xdr:cNvSpPr>
          <a:spLocks noChangeArrowheads="1"/>
        </xdr:cNvSpPr>
      </xdr:nvSpPr>
      <xdr:spPr bwMode="auto">
        <a:xfrm>
          <a:off x="3498850" y="251460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100</xdr:row>
      <xdr:rowOff>57150</xdr:rowOff>
    </xdr:from>
    <xdr:to>
      <xdr:col>10</xdr:col>
      <xdr:colOff>0</xdr:colOff>
      <xdr:row>101</xdr:row>
      <xdr:rowOff>190500</xdr:rowOff>
    </xdr:to>
    <xdr:sp macro="" textlink="">
      <xdr:nvSpPr>
        <xdr:cNvPr id="307" name="AutoShape 46">
          <a:extLst>
            <a:ext uri="{FF2B5EF4-FFF2-40B4-BE49-F238E27FC236}">
              <a16:creationId xmlns:a16="http://schemas.microsoft.com/office/drawing/2014/main" id="{73B07860-5A51-4629-9353-986F063B7517}"/>
            </a:ext>
          </a:extLst>
        </xdr:cNvPr>
        <xdr:cNvSpPr>
          <a:spLocks noChangeArrowheads="1"/>
        </xdr:cNvSpPr>
      </xdr:nvSpPr>
      <xdr:spPr bwMode="auto">
        <a:xfrm>
          <a:off x="4495800" y="25146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100</xdr:row>
      <xdr:rowOff>57150</xdr:rowOff>
    </xdr:from>
    <xdr:to>
      <xdr:col>14</xdr:col>
      <xdr:colOff>0</xdr:colOff>
      <xdr:row>101</xdr:row>
      <xdr:rowOff>190500</xdr:rowOff>
    </xdr:to>
    <xdr:sp macro="" textlink="">
      <xdr:nvSpPr>
        <xdr:cNvPr id="308" name="AutoShape 46">
          <a:extLst>
            <a:ext uri="{FF2B5EF4-FFF2-40B4-BE49-F238E27FC236}">
              <a16:creationId xmlns:a16="http://schemas.microsoft.com/office/drawing/2014/main" id="{53A81B23-0A3B-44C5-B978-5E18A917BBA6}"/>
            </a:ext>
          </a:extLst>
        </xdr:cNvPr>
        <xdr:cNvSpPr>
          <a:spLocks noChangeArrowheads="1"/>
        </xdr:cNvSpPr>
      </xdr:nvSpPr>
      <xdr:spPr bwMode="auto">
        <a:xfrm>
          <a:off x="5422900" y="25146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100</xdr:row>
      <xdr:rowOff>57150</xdr:rowOff>
    </xdr:from>
    <xdr:to>
      <xdr:col>16</xdr:col>
      <xdr:colOff>0</xdr:colOff>
      <xdr:row>101</xdr:row>
      <xdr:rowOff>190500</xdr:rowOff>
    </xdr:to>
    <xdr:sp macro="" textlink="">
      <xdr:nvSpPr>
        <xdr:cNvPr id="309" name="AutoShape 46">
          <a:extLst>
            <a:ext uri="{FF2B5EF4-FFF2-40B4-BE49-F238E27FC236}">
              <a16:creationId xmlns:a16="http://schemas.microsoft.com/office/drawing/2014/main" id="{184E5D4D-20C4-444C-A0BB-BA737786D4CA}"/>
            </a:ext>
          </a:extLst>
        </xdr:cNvPr>
        <xdr:cNvSpPr>
          <a:spLocks noChangeArrowheads="1"/>
        </xdr:cNvSpPr>
      </xdr:nvSpPr>
      <xdr:spPr bwMode="auto">
        <a:xfrm>
          <a:off x="6350000" y="25146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100</xdr:row>
      <xdr:rowOff>57150</xdr:rowOff>
    </xdr:from>
    <xdr:to>
      <xdr:col>18</xdr:col>
      <xdr:colOff>0</xdr:colOff>
      <xdr:row>101</xdr:row>
      <xdr:rowOff>190500</xdr:rowOff>
    </xdr:to>
    <xdr:sp macro="" textlink="">
      <xdr:nvSpPr>
        <xdr:cNvPr id="310" name="AutoShape 46">
          <a:extLst>
            <a:ext uri="{FF2B5EF4-FFF2-40B4-BE49-F238E27FC236}">
              <a16:creationId xmlns:a16="http://schemas.microsoft.com/office/drawing/2014/main" id="{D67FFEA8-115E-4FE7-B9DA-F275A59505E9}"/>
            </a:ext>
          </a:extLst>
        </xdr:cNvPr>
        <xdr:cNvSpPr>
          <a:spLocks noChangeArrowheads="1"/>
        </xdr:cNvSpPr>
      </xdr:nvSpPr>
      <xdr:spPr bwMode="auto">
        <a:xfrm>
          <a:off x="7277100" y="25146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100</xdr:row>
      <xdr:rowOff>57150</xdr:rowOff>
    </xdr:from>
    <xdr:to>
      <xdr:col>20</xdr:col>
      <xdr:colOff>0</xdr:colOff>
      <xdr:row>101</xdr:row>
      <xdr:rowOff>190500</xdr:rowOff>
    </xdr:to>
    <xdr:sp macro="" textlink="">
      <xdr:nvSpPr>
        <xdr:cNvPr id="311" name="AutoShape 46">
          <a:extLst>
            <a:ext uri="{FF2B5EF4-FFF2-40B4-BE49-F238E27FC236}">
              <a16:creationId xmlns:a16="http://schemas.microsoft.com/office/drawing/2014/main" id="{17263FE3-C6A2-4E41-B708-584FEEE3C072}"/>
            </a:ext>
          </a:extLst>
        </xdr:cNvPr>
        <xdr:cNvSpPr>
          <a:spLocks noChangeArrowheads="1"/>
        </xdr:cNvSpPr>
      </xdr:nvSpPr>
      <xdr:spPr bwMode="auto">
        <a:xfrm>
          <a:off x="8204200" y="25146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100</xdr:row>
      <xdr:rowOff>57150</xdr:rowOff>
    </xdr:from>
    <xdr:to>
      <xdr:col>22</xdr:col>
      <xdr:colOff>0</xdr:colOff>
      <xdr:row>101</xdr:row>
      <xdr:rowOff>190500</xdr:rowOff>
    </xdr:to>
    <xdr:sp macro="" textlink="">
      <xdr:nvSpPr>
        <xdr:cNvPr id="312" name="AutoShape 46">
          <a:extLst>
            <a:ext uri="{FF2B5EF4-FFF2-40B4-BE49-F238E27FC236}">
              <a16:creationId xmlns:a16="http://schemas.microsoft.com/office/drawing/2014/main" id="{66FACA1A-AC8B-4C58-AEE5-44BBDA9664A6}"/>
            </a:ext>
          </a:extLst>
        </xdr:cNvPr>
        <xdr:cNvSpPr>
          <a:spLocks noChangeArrowheads="1"/>
        </xdr:cNvSpPr>
      </xdr:nvSpPr>
      <xdr:spPr bwMode="auto">
        <a:xfrm>
          <a:off x="9131300" y="25146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100</xdr:row>
      <xdr:rowOff>57150</xdr:rowOff>
    </xdr:from>
    <xdr:to>
      <xdr:col>24</xdr:col>
      <xdr:colOff>0</xdr:colOff>
      <xdr:row>101</xdr:row>
      <xdr:rowOff>190500</xdr:rowOff>
    </xdr:to>
    <xdr:sp macro="" textlink="">
      <xdr:nvSpPr>
        <xdr:cNvPr id="313" name="AutoShape 46">
          <a:extLst>
            <a:ext uri="{FF2B5EF4-FFF2-40B4-BE49-F238E27FC236}">
              <a16:creationId xmlns:a16="http://schemas.microsoft.com/office/drawing/2014/main" id="{003A2919-53C3-44BD-B280-03EFFB0E03ED}"/>
            </a:ext>
          </a:extLst>
        </xdr:cNvPr>
        <xdr:cNvSpPr>
          <a:spLocks noChangeArrowheads="1"/>
        </xdr:cNvSpPr>
      </xdr:nvSpPr>
      <xdr:spPr bwMode="auto">
        <a:xfrm>
          <a:off x="10058400" y="25146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100</xdr:row>
      <xdr:rowOff>57150</xdr:rowOff>
    </xdr:from>
    <xdr:to>
      <xdr:col>26</xdr:col>
      <xdr:colOff>0</xdr:colOff>
      <xdr:row>101</xdr:row>
      <xdr:rowOff>190500</xdr:rowOff>
    </xdr:to>
    <xdr:sp macro="" textlink="">
      <xdr:nvSpPr>
        <xdr:cNvPr id="314" name="AutoShape 46">
          <a:extLst>
            <a:ext uri="{FF2B5EF4-FFF2-40B4-BE49-F238E27FC236}">
              <a16:creationId xmlns:a16="http://schemas.microsoft.com/office/drawing/2014/main" id="{17C7DF81-AF43-4354-85C7-FD2249669599}"/>
            </a:ext>
          </a:extLst>
        </xdr:cNvPr>
        <xdr:cNvSpPr>
          <a:spLocks noChangeArrowheads="1"/>
        </xdr:cNvSpPr>
      </xdr:nvSpPr>
      <xdr:spPr bwMode="auto">
        <a:xfrm>
          <a:off x="10985500" y="25146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100</xdr:row>
      <xdr:rowOff>57150</xdr:rowOff>
    </xdr:from>
    <xdr:to>
      <xdr:col>28</xdr:col>
      <xdr:colOff>0</xdr:colOff>
      <xdr:row>101</xdr:row>
      <xdr:rowOff>190500</xdr:rowOff>
    </xdr:to>
    <xdr:sp macro="" textlink="">
      <xdr:nvSpPr>
        <xdr:cNvPr id="315" name="AutoShape 46">
          <a:extLst>
            <a:ext uri="{FF2B5EF4-FFF2-40B4-BE49-F238E27FC236}">
              <a16:creationId xmlns:a16="http://schemas.microsoft.com/office/drawing/2014/main" id="{EF1F17A8-EC43-498E-B79D-8CF07A38B593}"/>
            </a:ext>
          </a:extLst>
        </xdr:cNvPr>
        <xdr:cNvSpPr>
          <a:spLocks noChangeArrowheads="1"/>
        </xdr:cNvSpPr>
      </xdr:nvSpPr>
      <xdr:spPr bwMode="auto">
        <a:xfrm>
          <a:off x="11912600" y="251460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29</xdr:col>
      <xdr:colOff>0</xdr:colOff>
      <xdr:row>100</xdr:row>
      <xdr:rowOff>57150</xdr:rowOff>
    </xdr:from>
    <xdr:to>
      <xdr:col>30</xdr:col>
      <xdr:colOff>0</xdr:colOff>
      <xdr:row>101</xdr:row>
      <xdr:rowOff>190500</xdr:rowOff>
    </xdr:to>
    <xdr:sp macro="" textlink="">
      <xdr:nvSpPr>
        <xdr:cNvPr id="316" name="AutoShape 46">
          <a:extLst>
            <a:ext uri="{FF2B5EF4-FFF2-40B4-BE49-F238E27FC236}">
              <a16:creationId xmlns:a16="http://schemas.microsoft.com/office/drawing/2014/main" id="{A35AF12F-D8DE-4CC9-8B11-06087CF9FDB4}"/>
            </a:ext>
          </a:extLst>
        </xdr:cNvPr>
        <xdr:cNvSpPr>
          <a:spLocks noChangeArrowheads="1"/>
        </xdr:cNvSpPr>
      </xdr:nvSpPr>
      <xdr:spPr bwMode="auto">
        <a:xfrm>
          <a:off x="12896850" y="25146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100</xdr:row>
      <xdr:rowOff>57150</xdr:rowOff>
    </xdr:from>
    <xdr:to>
      <xdr:col>20</xdr:col>
      <xdr:colOff>0</xdr:colOff>
      <xdr:row>101</xdr:row>
      <xdr:rowOff>190500</xdr:rowOff>
    </xdr:to>
    <xdr:sp macro="" textlink="">
      <xdr:nvSpPr>
        <xdr:cNvPr id="317" name="AutoShape 46">
          <a:extLst>
            <a:ext uri="{FF2B5EF4-FFF2-40B4-BE49-F238E27FC236}">
              <a16:creationId xmlns:a16="http://schemas.microsoft.com/office/drawing/2014/main" id="{3F87A72A-F03B-462A-86AE-331F7D490EAD}"/>
            </a:ext>
          </a:extLst>
        </xdr:cNvPr>
        <xdr:cNvSpPr>
          <a:spLocks noChangeArrowheads="1"/>
        </xdr:cNvSpPr>
      </xdr:nvSpPr>
      <xdr:spPr bwMode="auto">
        <a:xfrm>
          <a:off x="8204200" y="25146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100</xdr:row>
      <xdr:rowOff>57150</xdr:rowOff>
    </xdr:from>
    <xdr:to>
      <xdr:col>22</xdr:col>
      <xdr:colOff>0</xdr:colOff>
      <xdr:row>101</xdr:row>
      <xdr:rowOff>190500</xdr:rowOff>
    </xdr:to>
    <xdr:sp macro="" textlink="">
      <xdr:nvSpPr>
        <xdr:cNvPr id="318" name="AutoShape 46">
          <a:extLst>
            <a:ext uri="{FF2B5EF4-FFF2-40B4-BE49-F238E27FC236}">
              <a16:creationId xmlns:a16="http://schemas.microsoft.com/office/drawing/2014/main" id="{E8D8F99C-7957-46FB-8495-CAB52C729688}"/>
            </a:ext>
          </a:extLst>
        </xdr:cNvPr>
        <xdr:cNvSpPr>
          <a:spLocks noChangeArrowheads="1"/>
        </xdr:cNvSpPr>
      </xdr:nvSpPr>
      <xdr:spPr bwMode="auto">
        <a:xfrm>
          <a:off x="9131300" y="25146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100</xdr:row>
      <xdr:rowOff>57150</xdr:rowOff>
    </xdr:from>
    <xdr:to>
      <xdr:col>24</xdr:col>
      <xdr:colOff>0</xdr:colOff>
      <xdr:row>101</xdr:row>
      <xdr:rowOff>190500</xdr:rowOff>
    </xdr:to>
    <xdr:sp macro="" textlink="">
      <xdr:nvSpPr>
        <xdr:cNvPr id="319" name="AutoShape 46">
          <a:extLst>
            <a:ext uri="{FF2B5EF4-FFF2-40B4-BE49-F238E27FC236}">
              <a16:creationId xmlns:a16="http://schemas.microsoft.com/office/drawing/2014/main" id="{C88C33D0-A483-4DD4-8A8E-7971F028EC5D}"/>
            </a:ext>
          </a:extLst>
        </xdr:cNvPr>
        <xdr:cNvSpPr>
          <a:spLocks noChangeArrowheads="1"/>
        </xdr:cNvSpPr>
      </xdr:nvSpPr>
      <xdr:spPr bwMode="auto">
        <a:xfrm>
          <a:off x="10058400" y="25146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100</xdr:row>
      <xdr:rowOff>57150</xdr:rowOff>
    </xdr:from>
    <xdr:to>
      <xdr:col>26</xdr:col>
      <xdr:colOff>0</xdr:colOff>
      <xdr:row>101</xdr:row>
      <xdr:rowOff>190500</xdr:rowOff>
    </xdr:to>
    <xdr:sp macro="" textlink="">
      <xdr:nvSpPr>
        <xdr:cNvPr id="320" name="AutoShape 46">
          <a:extLst>
            <a:ext uri="{FF2B5EF4-FFF2-40B4-BE49-F238E27FC236}">
              <a16:creationId xmlns:a16="http://schemas.microsoft.com/office/drawing/2014/main" id="{58E5CE4A-04E9-42F7-AB54-F0C25145A028}"/>
            </a:ext>
          </a:extLst>
        </xdr:cNvPr>
        <xdr:cNvSpPr>
          <a:spLocks noChangeArrowheads="1"/>
        </xdr:cNvSpPr>
      </xdr:nvSpPr>
      <xdr:spPr bwMode="auto">
        <a:xfrm>
          <a:off x="10985500" y="25146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100</xdr:row>
      <xdr:rowOff>57150</xdr:rowOff>
    </xdr:from>
    <xdr:to>
      <xdr:col>28</xdr:col>
      <xdr:colOff>0</xdr:colOff>
      <xdr:row>101</xdr:row>
      <xdr:rowOff>190500</xdr:rowOff>
    </xdr:to>
    <xdr:sp macro="" textlink="">
      <xdr:nvSpPr>
        <xdr:cNvPr id="321" name="AutoShape 46">
          <a:extLst>
            <a:ext uri="{FF2B5EF4-FFF2-40B4-BE49-F238E27FC236}">
              <a16:creationId xmlns:a16="http://schemas.microsoft.com/office/drawing/2014/main" id="{EEF2A479-1BD1-42C5-BD42-E3657F1881A1}"/>
            </a:ext>
          </a:extLst>
        </xdr:cNvPr>
        <xdr:cNvSpPr>
          <a:spLocks noChangeArrowheads="1"/>
        </xdr:cNvSpPr>
      </xdr:nvSpPr>
      <xdr:spPr bwMode="auto">
        <a:xfrm>
          <a:off x="11912600" y="251460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29</xdr:col>
      <xdr:colOff>0</xdr:colOff>
      <xdr:row>100</xdr:row>
      <xdr:rowOff>57150</xdr:rowOff>
    </xdr:from>
    <xdr:to>
      <xdr:col>30</xdr:col>
      <xdr:colOff>0</xdr:colOff>
      <xdr:row>101</xdr:row>
      <xdr:rowOff>190500</xdr:rowOff>
    </xdr:to>
    <xdr:sp macro="" textlink="">
      <xdr:nvSpPr>
        <xdr:cNvPr id="322" name="AutoShape 46">
          <a:extLst>
            <a:ext uri="{FF2B5EF4-FFF2-40B4-BE49-F238E27FC236}">
              <a16:creationId xmlns:a16="http://schemas.microsoft.com/office/drawing/2014/main" id="{325B4582-12D1-4FC4-81AB-C47DB72CAE4B}"/>
            </a:ext>
          </a:extLst>
        </xdr:cNvPr>
        <xdr:cNvSpPr>
          <a:spLocks noChangeArrowheads="1"/>
        </xdr:cNvSpPr>
      </xdr:nvSpPr>
      <xdr:spPr bwMode="auto">
        <a:xfrm>
          <a:off x="12896850" y="25146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100</xdr:row>
      <xdr:rowOff>57150</xdr:rowOff>
    </xdr:from>
    <xdr:to>
      <xdr:col>18</xdr:col>
      <xdr:colOff>0</xdr:colOff>
      <xdr:row>101</xdr:row>
      <xdr:rowOff>190500</xdr:rowOff>
    </xdr:to>
    <xdr:sp macro="" textlink="">
      <xdr:nvSpPr>
        <xdr:cNvPr id="323" name="AutoShape 46">
          <a:extLst>
            <a:ext uri="{FF2B5EF4-FFF2-40B4-BE49-F238E27FC236}">
              <a16:creationId xmlns:a16="http://schemas.microsoft.com/office/drawing/2014/main" id="{E15E7181-126D-405A-9C09-913B52185FC3}"/>
            </a:ext>
          </a:extLst>
        </xdr:cNvPr>
        <xdr:cNvSpPr>
          <a:spLocks noChangeArrowheads="1"/>
        </xdr:cNvSpPr>
      </xdr:nvSpPr>
      <xdr:spPr bwMode="auto">
        <a:xfrm>
          <a:off x="7277100" y="25146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100</xdr:row>
      <xdr:rowOff>57150</xdr:rowOff>
    </xdr:from>
    <xdr:to>
      <xdr:col>20</xdr:col>
      <xdr:colOff>0</xdr:colOff>
      <xdr:row>101</xdr:row>
      <xdr:rowOff>190500</xdr:rowOff>
    </xdr:to>
    <xdr:sp macro="" textlink="">
      <xdr:nvSpPr>
        <xdr:cNvPr id="324" name="AutoShape 46">
          <a:extLst>
            <a:ext uri="{FF2B5EF4-FFF2-40B4-BE49-F238E27FC236}">
              <a16:creationId xmlns:a16="http://schemas.microsoft.com/office/drawing/2014/main" id="{29B769F1-45B0-4D7B-B2D6-E27A3F82D4A9}"/>
            </a:ext>
          </a:extLst>
        </xdr:cNvPr>
        <xdr:cNvSpPr>
          <a:spLocks noChangeArrowheads="1"/>
        </xdr:cNvSpPr>
      </xdr:nvSpPr>
      <xdr:spPr bwMode="auto">
        <a:xfrm>
          <a:off x="8204200" y="25146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100</xdr:row>
      <xdr:rowOff>57150</xdr:rowOff>
    </xdr:from>
    <xdr:to>
      <xdr:col>22</xdr:col>
      <xdr:colOff>0</xdr:colOff>
      <xdr:row>101</xdr:row>
      <xdr:rowOff>190500</xdr:rowOff>
    </xdr:to>
    <xdr:sp macro="" textlink="">
      <xdr:nvSpPr>
        <xdr:cNvPr id="325" name="AutoShape 46">
          <a:extLst>
            <a:ext uri="{FF2B5EF4-FFF2-40B4-BE49-F238E27FC236}">
              <a16:creationId xmlns:a16="http://schemas.microsoft.com/office/drawing/2014/main" id="{7DC97930-9374-4E53-B501-5DE1018C1649}"/>
            </a:ext>
          </a:extLst>
        </xdr:cNvPr>
        <xdr:cNvSpPr>
          <a:spLocks noChangeArrowheads="1"/>
        </xdr:cNvSpPr>
      </xdr:nvSpPr>
      <xdr:spPr bwMode="auto">
        <a:xfrm>
          <a:off x="9131300" y="25146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100</xdr:row>
      <xdr:rowOff>57150</xdr:rowOff>
    </xdr:from>
    <xdr:to>
      <xdr:col>24</xdr:col>
      <xdr:colOff>0</xdr:colOff>
      <xdr:row>101</xdr:row>
      <xdr:rowOff>190500</xdr:rowOff>
    </xdr:to>
    <xdr:sp macro="" textlink="">
      <xdr:nvSpPr>
        <xdr:cNvPr id="326" name="AutoShape 46">
          <a:extLst>
            <a:ext uri="{FF2B5EF4-FFF2-40B4-BE49-F238E27FC236}">
              <a16:creationId xmlns:a16="http://schemas.microsoft.com/office/drawing/2014/main" id="{7C2333E5-94B9-45B0-A6AF-661418BA6532}"/>
            </a:ext>
          </a:extLst>
        </xdr:cNvPr>
        <xdr:cNvSpPr>
          <a:spLocks noChangeArrowheads="1"/>
        </xdr:cNvSpPr>
      </xdr:nvSpPr>
      <xdr:spPr bwMode="auto">
        <a:xfrm>
          <a:off x="10058400" y="25146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100</xdr:row>
      <xdr:rowOff>57150</xdr:rowOff>
    </xdr:from>
    <xdr:to>
      <xdr:col>26</xdr:col>
      <xdr:colOff>0</xdr:colOff>
      <xdr:row>101</xdr:row>
      <xdr:rowOff>190500</xdr:rowOff>
    </xdr:to>
    <xdr:sp macro="" textlink="">
      <xdr:nvSpPr>
        <xdr:cNvPr id="327" name="AutoShape 46">
          <a:extLst>
            <a:ext uri="{FF2B5EF4-FFF2-40B4-BE49-F238E27FC236}">
              <a16:creationId xmlns:a16="http://schemas.microsoft.com/office/drawing/2014/main" id="{09AA9F57-0A23-492C-98AB-78CB0CD89108}"/>
            </a:ext>
          </a:extLst>
        </xdr:cNvPr>
        <xdr:cNvSpPr>
          <a:spLocks noChangeArrowheads="1"/>
        </xdr:cNvSpPr>
      </xdr:nvSpPr>
      <xdr:spPr bwMode="auto">
        <a:xfrm>
          <a:off x="10985500" y="25146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100</xdr:row>
      <xdr:rowOff>57150</xdr:rowOff>
    </xdr:from>
    <xdr:to>
      <xdr:col>28</xdr:col>
      <xdr:colOff>0</xdr:colOff>
      <xdr:row>101</xdr:row>
      <xdr:rowOff>190500</xdr:rowOff>
    </xdr:to>
    <xdr:sp macro="" textlink="">
      <xdr:nvSpPr>
        <xdr:cNvPr id="328" name="AutoShape 46">
          <a:extLst>
            <a:ext uri="{FF2B5EF4-FFF2-40B4-BE49-F238E27FC236}">
              <a16:creationId xmlns:a16="http://schemas.microsoft.com/office/drawing/2014/main" id="{F9D1BCD8-EE27-4860-BBC1-B9F094350585}"/>
            </a:ext>
          </a:extLst>
        </xdr:cNvPr>
        <xdr:cNvSpPr>
          <a:spLocks noChangeArrowheads="1"/>
        </xdr:cNvSpPr>
      </xdr:nvSpPr>
      <xdr:spPr bwMode="auto">
        <a:xfrm>
          <a:off x="11912600" y="251460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29</xdr:col>
      <xdr:colOff>0</xdr:colOff>
      <xdr:row>100</xdr:row>
      <xdr:rowOff>57150</xdr:rowOff>
    </xdr:from>
    <xdr:to>
      <xdr:col>30</xdr:col>
      <xdr:colOff>0</xdr:colOff>
      <xdr:row>101</xdr:row>
      <xdr:rowOff>190500</xdr:rowOff>
    </xdr:to>
    <xdr:sp macro="" textlink="">
      <xdr:nvSpPr>
        <xdr:cNvPr id="329" name="AutoShape 46">
          <a:extLst>
            <a:ext uri="{FF2B5EF4-FFF2-40B4-BE49-F238E27FC236}">
              <a16:creationId xmlns:a16="http://schemas.microsoft.com/office/drawing/2014/main" id="{51150045-239C-4CDC-A649-464ACBEF1A50}"/>
            </a:ext>
          </a:extLst>
        </xdr:cNvPr>
        <xdr:cNvSpPr>
          <a:spLocks noChangeArrowheads="1"/>
        </xdr:cNvSpPr>
      </xdr:nvSpPr>
      <xdr:spPr bwMode="auto">
        <a:xfrm>
          <a:off x="12896850" y="25146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108</xdr:row>
      <xdr:rowOff>57150</xdr:rowOff>
    </xdr:from>
    <xdr:to>
      <xdr:col>2</xdr:col>
      <xdr:colOff>0</xdr:colOff>
      <xdr:row>109</xdr:row>
      <xdr:rowOff>190500</xdr:rowOff>
    </xdr:to>
    <xdr:sp macro="" textlink="">
      <xdr:nvSpPr>
        <xdr:cNvPr id="330" name="AutoShape 46">
          <a:extLst>
            <a:ext uri="{FF2B5EF4-FFF2-40B4-BE49-F238E27FC236}">
              <a16:creationId xmlns:a16="http://schemas.microsoft.com/office/drawing/2014/main" id="{8457C5B4-51D8-42D3-ABE6-199F879C19F1}"/>
            </a:ext>
          </a:extLst>
        </xdr:cNvPr>
        <xdr:cNvSpPr>
          <a:spLocks noChangeArrowheads="1"/>
        </xdr:cNvSpPr>
      </xdr:nvSpPr>
      <xdr:spPr bwMode="auto">
        <a:xfrm>
          <a:off x="609600" y="27076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108</xdr:row>
      <xdr:rowOff>57150</xdr:rowOff>
    </xdr:from>
    <xdr:to>
      <xdr:col>4</xdr:col>
      <xdr:colOff>0</xdr:colOff>
      <xdr:row>109</xdr:row>
      <xdr:rowOff>190500</xdr:rowOff>
    </xdr:to>
    <xdr:sp macro="" textlink="">
      <xdr:nvSpPr>
        <xdr:cNvPr id="331" name="AutoShape 46">
          <a:extLst>
            <a:ext uri="{FF2B5EF4-FFF2-40B4-BE49-F238E27FC236}">
              <a16:creationId xmlns:a16="http://schemas.microsoft.com/office/drawing/2014/main" id="{C6B072E7-BB7F-4430-B6DF-D6D9F64B4B31}"/>
            </a:ext>
          </a:extLst>
        </xdr:cNvPr>
        <xdr:cNvSpPr>
          <a:spLocks noChangeArrowheads="1"/>
        </xdr:cNvSpPr>
      </xdr:nvSpPr>
      <xdr:spPr bwMode="auto">
        <a:xfrm>
          <a:off x="1536700" y="270764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108</xdr:row>
      <xdr:rowOff>57150</xdr:rowOff>
    </xdr:from>
    <xdr:to>
      <xdr:col>6</xdr:col>
      <xdr:colOff>0</xdr:colOff>
      <xdr:row>109</xdr:row>
      <xdr:rowOff>190500</xdr:rowOff>
    </xdr:to>
    <xdr:sp macro="" textlink="">
      <xdr:nvSpPr>
        <xdr:cNvPr id="332" name="AutoShape 46">
          <a:extLst>
            <a:ext uri="{FF2B5EF4-FFF2-40B4-BE49-F238E27FC236}">
              <a16:creationId xmlns:a16="http://schemas.microsoft.com/office/drawing/2014/main" id="{34472706-B232-4143-80F9-3E2966F6D826}"/>
            </a:ext>
          </a:extLst>
        </xdr:cNvPr>
        <xdr:cNvSpPr>
          <a:spLocks noChangeArrowheads="1"/>
        </xdr:cNvSpPr>
      </xdr:nvSpPr>
      <xdr:spPr bwMode="auto">
        <a:xfrm>
          <a:off x="2520950" y="270764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108</xdr:row>
      <xdr:rowOff>57150</xdr:rowOff>
    </xdr:from>
    <xdr:to>
      <xdr:col>8</xdr:col>
      <xdr:colOff>0</xdr:colOff>
      <xdr:row>109</xdr:row>
      <xdr:rowOff>190500</xdr:rowOff>
    </xdr:to>
    <xdr:sp macro="" textlink="">
      <xdr:nvSpPr>
        <xdr:cNvPr id="333" name="AutoShape 46">
          <a:extLst>
            <a:ext uri="{FF2B5EF4-FFF2-40B4-BE49-F238E27FC236}">
              <a16:creationId xmlns:a16="http://schemas.microsoft.com/office/drawing/2014/main" id="{E79B1B91-5DE8-4796-A5C5-885BC48D72CF}"/>
            </a:ext>
          </a:extLst>
        </xdr:cNvPr>
        <xdr:cNvSpPr>
          <a:spLocks noChangeArrowheads="1"/>
        </xdr:cNvSpPr>
      </xdr:nvSpPr>
      <xdr:spPr bwMode="auto">
        <a:xfrm>
          <a:off x="3498850" y="270764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108</xdr:row>
      <xdr:rowOff>57150</xdr:rowOff>
    </xdr:from>
    <xdr:to>
      <xdr:col>10</xdr:col>
      <xdr:colOff>0</xdr:colOff>
      <xdr:row>109</xdr:row>
      <xdr:rowOff>190500</xdr:rowOff>
    </xdr:to>
    <xdr:sp macro="" textlink="">
      <xdr:nvSpPr>
        <xdr:cNvPr id="334" name="AutoShape 46">
          <a:extLst>
            <a:ext uri="{FF2B5EF4-FFF2-40B4-BE49-F238E27FC236}">
              <a16:creationId xmlns:a16="http://schemas.microsoft.com/office/drawing/2014/main" id="{507C8387-68F3-44CE-BE0E-CE5313A2332F}"/>
            </a:ext>
          </a:extLst>
        </xdr:cNvPr>
        <xdr:cNvSpPr>
          <a:spLocks noChangeArrowheads="1"/>
        </xdr:cNvSpPr>
      </xdr:nvSpPr>
      <xdr:spPr bwMode="auto">
        <a:xfrm>
          <a:off x="4495800" y="27076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108</xdr:row>
      <xdr:rowOff>57150</xdr:rowOff>
    </xdr:from>
    <xdr:to>
      <xdr:col>12</xdr:col>
      <xdr:colOff>0</xdr:colOff>
      <xdr:row>109</xdr:row>
      <xdr:rowOff>190500</xdr:rowOff>
    </xdr:to>
    <xdr:sp macro="" textlink="">
      <xdr:nvSpPr>
        <xdr:cNvPr id="335" name="AutoShape 46">
          <a:extLst>
            <a:ext uri="{FF2B5EF4-FFF2-40B4-BE49-F238E27FC236}">
              <a16:creationId xmlns:a16="http://schemas.microsoft.com/office/drawing/2014/main" id="{BEC9D97F-35C6-4E34-9B19-AA798E7220FB}"/>
            </a:ext>
          </a:extLst>
        </xdr:cNvPr>
        <xdr:cNvSpPr>
          <a:spLocks noChangeArrowheads="1"/>
        </xdr:cNvSpPr>
      </xdr:nvSpPr>
      <xdr:spPr bwMode="auto">
        <a:xfrm>
          <a:off x="5422900" y="27076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108</xdr:row>
      <xdr:rowOff>57150</xdr:rowOff>
    </xdr:from>
    <xdr:to>
      <xdr:col>14</xdr:col>
      <xdr:colOff>0</xdr:colOff>
      <xdr:row>109</xdr:row>
      <xdr:rowOff>190500</xdr:rowOff>
    </xdr:to>
    <xdr:sp macro="" textlink="">
      <xdr:nvSpPr>
        <xdr:cNvPr id="336" name="AutoShape 46">
          <a:extLst>
            <a:ext uri="{FF2B5EF4-FFF2-40B4-BE49-F238E27FC236}">
              <a16:creationId xmlns:a16="http://schemas.microsoft.com/office/drawing/2014/main" id="{385E97C4-19E1-4D4F-9170-A34E63AFDA90}"/>
            </a:ext>
          </a:extLst>
        </xdr:cNvPr>
        <xdr:cNvSpPr>
          <a:spLocks noChangeArrowheads="1"/>
        </xdr:cNvSpPr>
      </xdr:nvSpPr>
      <xdr:spPr bwMode="auto">
        <a:xfrm>
          <a:off x="6350000" y="27076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108</xdr:row>
      <xdr:rowOff>57150</xdr:rowOff>
    </xdr:from>
    <xdr:to>
      <xdr:col>16</xdr:col>
      <xdr:colOff>0</xdr:colOff>
      <xdr:row>109</xdr:row>
      <xdr:rowOff>190500</xdr:rowOff>
    </xdr:to>
    <xdr:sp macro="" textlink="">
      <xdr:nvSpPr>
        <xdr:cNvPr id="337" name="AutoShape 46">
          <a:extLst>
            <a:ext uri="{FF2B5EF4-FFF2-40B4-BE49-F238E27FC236}">
              <a16:creationId xmlns:a16="http://schemas.microsoft.com/office/drawing/2014/main" id="{EC4F1A01-F61C-4BFA-A5A9-E7D2A8039972}"/>
            </a:ext>
          </a:extLst>
        </xdr:cNvPr>
        <xdr:cNvSpPr>
          <a:spLocks noChangeArrowheads="1"/>
        </xdr:cNvSpPr>
      </xdr:nvSpPr>
      <xdr:spPr bwMode="auto">
        <a:xfrm>
          <a:off x="7277100" y="27076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108</xdr:row>
      <xdr:rowOff>57150</xdr:rowOff>
    </xdr:from>
    <xdr:to>
      <xdr:col>18</xdr:col>
      <xdr:colOff>0</xdr:colOff>
      <xdr:row>109</xdr:row>
      <xdr:rowOff>190500</xdr:rowOff>
    </xdr:to>
    <xdr:sp macro="" textlink="">
      <xdr:nvSpPr>
        <xdr:cNvPr id="338" name="AutoShape 46">
          <a:extLst>
            <a:ext uri="{FF2B5EF4-FFF2-40B4-BE49-F238E27FC236}">
              <a16:creationId xmlns:a16="http://schemas.microsoft.com/office/drawing/2014/main" id="{12F54DFF-835A-4557-BD9A-67812221790A}"/>
            </a:ext>
          </a:extLst>
        </xdr:cNvPr>
        <xdr:cNvSpPr>
          <a:spLocks noChangeArrowheads="1"/>
        </xdr:cNvSpPr>
      </xdr:nvSpPr>
      <xdr:spPr bwMode="auto">
        <a:xfrm>
          <a:off x="8204200" y="27076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108</xdr:row>
      <xdr:rowOff>57150</xdr:rowOff>
    </xdr:from>
    <xdr:to>
      <xdr:col>20</xdr:col>
      <xdr:colOff>0</xdr:colOff>
      <xdr:row>109</xdr:row>
      <xdr:rowOff>190500</xdr:rowOff>
    </xdr:to>
    <xdr:sp macro="" textlink="">
      <xdr:nvSpPr>
        <xdr:cNvPr id="339" name="AutoShape 46">
          <a:extLst>
            <a:ext uri="{FF2B5EF4-FFF2-40B4-BE49-F238E27FC236}">
              <a16:creationId xmlns:a16="http://schemas.microsoft.com/office/drawing/2014/main" id="{5A86899D-BAE7-4940-88F9-76132C3DA5B7}"/>
            </a:ext>
          </a:extLst>
        </xdr:cNvPr>
        <xdr:cNvSpPr>
          <a:spLocks noChangeArrowheads="1"/>
        </xdr:cNvSpPr>
      </xdr:nvSpPr>
      <xdr:spPr bwMode="auto">
        <a:xfrm>
          <a:off x="9131300" y="27076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108</xdr:row>
      <xdr:rowOff>57150</xdr:rowOff>
    </xdr:from>
    <xdr:to>
      <xdr:col>22</xdr:col>
      <xdr:colOff>0</xdr:colOff>
      <xdr:row>109</xdr:row>
      <xdr:rowOff>190500</xdr:rowOff>
    </xdr:to>
    <xdr:sp macro="" textlink="">
      <xdr:nvSpPr>
        <xdr:cNvPr id="340" name="AutoShape 46">
          <a:extLst>
            <a:ext uri="{FF2B5EF4-FFF2-40B4-BE49-F238E27FC236}">
              <a16:creationId xmlns:a16="http://schemas.microsoft.com/office/drawing/2014/main" id="{BB87D42A-B966-4167-A1BB-7F9695D69A22}"/>
            </a:ext>
          </a:extLst>
        </xdr:cNvPr>
        <xdr:cNvSpPr>
          <a:spLocks noChangeArrowheads="1"/>
        </xdr:cNvSpPr>
      </xdr:nvSpPr>
      <xdr:spPr bwMode="auto">
        <a:xfrm>
          <a:off x="10058400" y="27076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108</xdr:row>
      <xdr:rowOff>57150</xdr:rowOff>
    </xdr:from>
    <xdr:to>
      <xdr:col>24</xdr:col>
      <xdr:colOff>0</xdr:colOff>
      <xdr:row>109</xdr:row>
      <xdr:rowOff>190500</xdr:rowOff>
    </xdr:to>
    <xdr:sp macro="" textlink="">
      <xdr:nvSpPr>
        <xdr:cNvPr id="341" name="AutoShape 46">
          <a:extLst>
            <a:ext uri="{FF2B5EF4-FFF2-40B4-BE49-F238E27FC236}">
              <a16:creationId xmlns:a16="http://schemas.microsoft.com/office/drawing/2014/main" id="{219B5D0E-E0A9-45E1-B9C6-2F62A67C01ED}"/>
            </a:ext>
          </a:extLst>
        </xdr:cNvPr>
        <xdr:cNvSpPr>
          <a:spLocks noChangeArrowheads="1"/>
        </xdr:cNvSpPr>
      </xdr:nvSpPr>
      <xdr:spPr bwMode="auto">
        <a:xfrm>
          <a:off x="10985500" y="27076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108</xdr:row>
      <xdr:rowOff>57150</xdr:rowOff>
    </xdr:from>
    <xdr:to>
      <xdr:col>26</xdr:col>
      <xdr:colOff>0</xdr:colOff>
      <xdr:row>109</xdr:row>
      <xdr:rowOff>190500</xdr:rowOff>
    </xdr:to>
    <xdr:sp macro="" textlink="">
      <xdr:nvSpPr>
        <xdr:cNvPr id="342" name="AutoShape 46">
          <a:extLst>
            <a:ext uri="{FF2B5EF4-FFF2-40B4-BE49-F238E27FC236}">
              <a16:creationId xmlns:a16="http://schemas.microsoft.com/office/drawing/2014/main" id="{9CDF01E7-8147-4E14-9D26-BFFE30C7EEDC}"/>
            </a:ext>
          </a:extLst>
        </xdr:cNvPr>
        <xdr:cNvSpPr>
          <a:spLocks noChangeArrowheads="1"/>
        </xdr:cNvSpPr>
      </xdr:nvSpPr>
      <xdr:spPr bwMode="auto">
        <a:xfrm>
          <a:off x="11912600" y="270764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108</xdr:row>
      <xdr:rowOff>57150</xdr:rowOff>
    </xdr:from>
    <xdr:to>
      <xdr:col>28</xdr:col>
      <xdr:colOff>0</xdr:colOff>
      <xdr:row>109</xdr:row>
      <xdr:rowOff>190500</xdr:rowOff>
    </xdr:to>
    <xdr:sp macro="" textlink="">
      <xdr:nvSpPr>
        <xdr:cNvPr id="343" name="AutoShape 46">
          <a:extLst>
            <a:ext uri="{FF2B5EF4-FFF2-40B4-BE49-F238E27FC236}">
              <a16:creationId xmlns:a16="http://schemas.microsoft.com/office/drawing/2014/main" id="{ADB6482B-F005-418E-9359-1094B4A5BBB4}"/>
            </a:ext>
          </a:extLst>
        </xdr:cNvPr>
        <xdr:cNvSpPr>
          <a:spLocks noChangeArrowheads="1"/>
        </xdr:cNvSpPr>
      </xdr:nvSpPr>
      <xdr:spPr bwMode="auto">
        <a:xfrm>
          <a:off x="12896850" y="27076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108</xdr:row>
      <xdr:rowOff>57150</xdr:rowOff>
    </xdr:from>
    <xdr:to>
      <xdr:col>18</xdr:col>
      <xdr:colOff>0</xdr:colOff>
      <xdr:row>109</xdr:row>
      <xdr:rowOff>190500</xdr:rowOff>
    </xdr:to>
    <xdr:sp macro="" textlink="">
      <xdr:nvSpPr>
        <xdr:cNvPr id="344" name="AutoShape 46">
          <a:extLst>
            <a:ext uri="{FF2B5EF4-FFF2-40B4-BE49-F238E27FC236}">
              <a16:creationId xmlns:a16="http://schemas.microsoft.com/office/drawing/2014/main" id="{5A9D6BD6-7F07-43A3-9AEB-D498A6965988}"/>
            </a:ext>
          </a:extLst>
        </xdr:cNvPr>
        <xdr:cNvSpPr>
          <a:spLocks noChangeArrowheads="1"/>
        </xdr:cNvSpPr>
      </xdr:nvSpPr>
      <xdr:spPr bwMode="auto">
        <a:xfrm>
          <a:off x="8204200" y="27076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108</xdr:row>
      <xdr:rowOff>57150</xdr:rowOff>
    </xdr:from>
    <xdr:to>
      <xdr:col>20</xdr:col>
      <xdr:colOff>0</xdr:colOff>
      <xdr:row>109</xdr:row>
      <xdr:rowOff>190500</xdr:rowOff>
    </xdr:to>
    <xdr:sp macro="" textlink="">
      <xdr:nvSpPr>
        <xdr:cNvPr id="345" name="AutoShape 46">
          <a:extLst>
            <a:ext uri="{FF2B5EF4-FFF2-40B4-BE49-F238E27FC236}">
              <a16:creationId xmlns:a16="http://schemas.microsoft.com/office/drawing/2014/main" id="{3894917A-F866-44CD-8A91-D982969BD63A}"/>
            </a:ext>
          </a:extLst>
        </xdr:cNvPr>
        <xdr:cNvSpPr>
          <a:spLocks noChangeArrowheads="1"/>
        </xdr:cNvSpPr>
      </xdr:nvSpPr>
      <xdr:spPr bwMode="auto">
        <a:xfrm>
          <a:off x="9131300" y="27076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108</xdr:row>
      <xdr:rowOff>57150</xdr:rowOff>
    </xdr:from>
    <xdr:to>
      <xdr:col>22</xdr:col>
      <xdr:colOff>0</xdr:colOff>
      <xdr:row>109</xdr:row>
      <xdr:rowOff>190500</xdr:rowOff>
    </xdr:to>
    <xdr:sp macro="" textlink="">
      <xdr:nvSpPr>
        <xdr:cNvPr id="346" name="AutoShape 46">
          <a:extLst>
            <a:ext uri="{FF2B5EF4-FFF2-40B4-BE49-F238E27FC236}">
              <a16:creationId xmlns:a16="http://schemas.microsoft.com/office/drawing/2014/main" id="{01282055-1F71-4CFD-A146-B33D2390F0FE}"/>
            </a:ext>
          </a:extLst>
        </xdr:cNvPr>
        <xdr:cNvSpPr>
          <a:spLocks noChangeArrowheads="1"/>
        </xdr:cNvSpPr>
      </xdr:nvSpPr>
      <xdr:spPr bwMode="auto">
        <a:xfrm>
          <a:off x="10058400" y="27076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108</xdr:row>
      <xdr:rowOff>57150</xdr:rowOff>
    </xdr:from>
    <xdr:to>
      <xdr:col>24</xdr:col>
      <xdr:colOff>0</xdr:colOff>
      <xdr:row>109</xdr:row>
      <xdr:rowOff>190500</xdr:rowOff>
    </xdr:to>
    <xdr:sp macro="" textlink="">
      <xdr:nvSpPr>
        <xdr:cNvPr id="347" name="AutoShape 46">
          <a:extLst>
            <a:ext uri="{FF2B5EF4-FFF2-40B4-BE49-F238E27FC236}">
              <a16:creationId xmlns:a16="http://schemas.microsoft.com/office/drawing/2014/main" id="{BF27FDB3-4A64-42D7-8790-D400B88965DA}"/>
            </a:ext>
          </a:extLst>
        </xdr:cNvPr>
        <xdr:cNvSpPr>
          <a:spLocks noChangeArrowheads="1"/>
        </xdr:cNvSpPr>
      </xdr:nvSpPr>
      <xdr:spPr bwMode="auto">
        <a:xfrm>
          <a:off x="10985500" y="27076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108</xdr:row>
      <xdr:rowOff>57150</xdr:rowOff>
    </xdr:from>
    <xdr:to>
      <xdr:col>26</xdr:col>
      <xdr:colOff>0</xdr:colOff>
      <xdr:row>109</xdr:row>
      <xdr:rowOff>190500</xdr:rowOff>
    </xdr:to>
    <xdr:sp macro="" textlink="">
      <xdr:nvSpPr>
        <xdr:cNvPr id="348" name="AutoShape 46">
          <a:extLst>
            <a:ext uri="{FF2B5EF4-FFF2-40B4-BE49-F238E27FC236}">
              <a16:creationId xmlns:a16="http://schemas.microsoft.com/office/drawing/2014/main" id="{F69D2656-6692-4FF3-A67C-2F3ED378B54E}"/>
            </a:ext>
          </a:extLst>
        </xdr:cNvPr>
        <xdr:cNvSpPr>
          <a:spLocks noChangeArrowheads="1"/>
        </xdr:cNvSpPr>
      </xdr:nvSpPr>
      <xdr:spPr bwMode="auto">
        <a:xfrm>
          <a:off x="11912600" y="270764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108</xdr:row>
      <xdr:rowOff>57150</xdr:rowOff>
    </xdr:from>
    <xdr:to>
      <xdr:col>28</xdr:col>
      <xdr:colOff>0</xdr:colOff>
      <xdr:row>109</xdr:row>
      <xdr:rowOff>190500</xdr:rowOff>
    </xdr:to>
    <xdr:sp macro="" textlink="">
      <xdr:nvSpPr>
        <xdr:cNvPr id="349" name="AutoShape 46">
          <a:extLst>
            <a:ext uri="{FF2B5EF4-FFF2-40B4-BE49-F238E27FC236}">
              <a16:creationId xmlns:a16="http://schemas.microsoft.com/office/drawing/2014/main" id="{F4DE49E1-57B2-4C27-A5FF-4BB87A9C1CF6}"/>
            </a:ext>
          </a:extLst>
        </xdr:cNvPr>
        <xdr:cNvSpPr>
          <a:spLocks noChangeArrowheads="1"/>
        </xdr:cNvSpPr>
      </xdr:nvSpPr>
      <xdr:spPr bwMode="auto">
        <a:xfrm>
          <a:off x="12896850" y="27076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108</xdr:row>
      <xdr:rowOff>57150</xdr:rowOff>
    </xdr:from>
    <xdr:to>
      <xdr:col>16</xdr:col>
      <xdr:colOff>0</xdr:colOff>
      <xdr:row>109</xdr:row>
      <xdr:rowOff>190500</xdr:rowOff>
    </xdr:to>
    <xdr:sp macro="" textlink="">
      <xdr:nvSpPr>
        <xdr:cNvPr id="350" name="AutoShape 46">
          <a:extLst>
            <a:ext uri="{FF2B5EF4-FFF2-40B4-BE49-F238E27FC236}">
              <a16:creationId xmlns:a16="http://schemas.microsoft.com/office/drawing/2014/main" id="{96ADF1CF-CAC8-45D7-B755-C5A67ED403B0}"/>
            </a:ext>
          </a:extLst>
        </xdr:cNvPr>
        <xdr:cNvSpPr>
          <a:spLocks noChangeArrowheads="1"/>
        </xdr:cNvSpPr>
      </xdr:nvSpPr>
      <xdr:spPr bwMode="auto">
        <a:xfrm>
          <a:off x="7277100" y="27076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108</xdr:row>
      <xdr:rowOff>57150</xdr:rowOff>
    </xdr:from>
    <xdr:to>
      <xdr:col>18</xdr:col>
      <xdr:colOff>0</xdr:colOff>
      <xdr:row>109</xdr:row>
      <xdr:rowOff>190500</xdr:rowOff>
    </xdr:to>
    <xdr:sp macro="" textlink="">
      <xdr:nvSpPr>
        <xdr:cNvPr id="351" name="AutoShape 46">
          <a:extLst>
            <a:ext uri="{FF2B5EF4-FFF2-40B4-BE49-F238E27FC236}">
              <a16:creationId xmlns:a16="http://schemas.microsoft.com/office/drawing/2014/main" id="{5B0982E2-4524-4A30-AF38-A0F95DD092EB}"/>
            </a:ext>
          </a:extLst>
        </xdr:cNvPr>
        <xdr:cNvSpPr>
          <a:spLocks noChangeArrowheads="1"/>
        </xdr:cNvSpPr>
      </xdr:nvSpPr>
      <xdr:spPr bwMode="auto">
        <a:xfrm>
          <a:off x="8204200" y="27076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108</xdr:row>
      <xdr:rowOff>57150</xdr:rowOff>
    </xdr:from>
    <xdr:to>
      <xdr:col>20</xdr:col>
      <xdr:colOff>0</xdr:colOff>
      <xdr:row>109</xdr:row>
      <xdr:rowOff>190500</xdr:rowOff>
    </xdr:to>
    <xdr:sp macro="" textlink="">
      <xdr:nvSpPr>
        <xdr:cNvPr id="352" name="AutoShape 46">
          <a:extLst>
            <a:ext uri="{FF2B5EF4-FFF2-40B4-BE49-F238E27FC236}">
              <a16:creationId xmlns:a16="http://schemas.microsoft.com/office/drawing/2014/main" id="{B4A8C82E-9DE1-405D-B0AA-5C5682ADFEAF}"/>
            </a:ext>
          </a:extLst>
        </xdr:cNvPr>
        <xdr:cNvSpPr>
          <a:spLocks noChangeArrowheads="1"/>
        </xdr:cNvSpPr>
      </xdr:nvSpPr>
      <xdr:spPr bwMode="auto">
        <a:xfrm>
          <a:off x="9131300" y="27076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108</xdr:row>
      <xdr:rowOff>57150</xdr:rowOff>
    </xdr:from>
    <xdr:to>
      <xdr:col>22</xdr:col>
      <xdr:colOff>0</xdr:colOff>
      <xdr:row>109</xdr:row>
      <xdr:rowOff>190500</xdr:rowOff>
    </xdr:to>
    <xdr:sp macro="" textlink="">
      <xdr:nvSpPr>
        <xdr:cNvPr id="353" name="AutoShape 46">
          <a:extLst>
            <a:ext uri="{FF2B5EF4-FFF2-40B4-BE49-F238E27FC236}">
              <a16:creationId xmlns:a16="http://schemas.microsoft.com/office/drawing/2014/main" id="{645F71FD-22D6-4238-87D5-D6AD0D48278A}"/>
            </a:ext>
          </a:extLst>
        </xdr:cNvPr>
        <xdr:cNvSpPr>
          <a:spLocks noChangeArrowheads="1"/>
        </xdr:cNvSpPr>
      </xdr:nvSpPr>
      <xdr:spPr bwMode="auto">
        <a:xfrm>
          <a:off x="10058400" y="27076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108</xdr:row>
      <xdr:rowOff>57150</xdr:rowOff>
    </xdr:from>
    <xdr:to>
      <xdr:col>24</xdr:col>
      <xdr:colOff>0</xdr:colOff>
      <xdr:row>109</xdr:row>
      <xdr:rowOff>190500</xdr:rowOff>
    </xdr:to>
    <xdr:sp macro="" textlink="">
      <xdr:nvSpPr>
        <xdr:cNvPr id="354" name="AutoShape 46">
          <a:extLst>
            <a:ext uri="{FF2B5EF4-FFF2-40B4-BE49-F238E27FC236}">
              <a16:creationId xmlns:a16="http://schemas.microsoft.com/office/drawing/2014/main" id="{17DFFE6C-C363-4F29-B407-01DC1B968EB0}"/>
            </a:ext>
          </a:extLst>
        </xdr:cNvPr>
        <xdr:cNvSpPr>
          <a:spLocks noChangeArrowheads="1"/>
        </xdr:cNvSpPr>
      </xdr:nvSpPr>
      <xdr:spPr bwMode="auto">
        <a:xfrm>
          <a:off x="10985500" y="27076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108</xdr:row>
      <xdr:rowOff>57150</xdr:rowOff>
    </xdr:from>
    <xdr:to>
      <xdr:col>26</xdr:col>
      <xdr:colOff>0</xdr:colOff>
      <xdr:row>109</xdr:row>
      <xdr:rowOff>190500</xdr:rowOff>
    </xdr:to>
    <xdr:sp macro="" textlink="">
      <xdr:nvSpPr>
        <xdr:cNvPr id="355" name="AutoShape 46">
          <a:extLst>
            <a:ext uri="{FF2B5EF4-FFF2-40B4-BE49-F238E27FC236}">
              <a16:creationId xmlns:a16="http://schemas.microsoft.com/office/drawing/2014/main" id="{BB88BBF9-0878-4481-81DF-B7C8BE1622FE}"/>
            </a:ext>
          </a:extLst>
        </xdr:cNvPr>
        <xdr:cNvSpPr>
          <a:spLocks noChangeArrowheads="1"/>
        </xdr:cNvSpPr>
      </xdr:nvSpPr>
      <xdr:spPr bwMode="auto">
        <a:xfrm>
          <a:off x="11912600" y="270764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108</xdr:row>
      <xdr:rowOff>57150</xdr:rowOff>
    </xdr:from>
    <xdr:to>
      <xdr:col>28</xdr:col>
      <xdr:colOff>0</xdr:colOff>
      <xdr:row>109</xdr:row>
      <xdr:rowOff>190500</xdr:rowOff>
    </xdr:to>
    <xdr:sp macro="" textlink="">
      <xdr:nvSpPr>
        <xdr:cNvPr id="356" name="AutoShape 46">
          <a:extLst>
            <a:ext uri="{FF2B5EF4-FFF2-40B4-BE49-F238E27FC236}">
              <a16:creationId xmlns:a16="http://schemas.microsoft.com/office/drawing/2014/main" id="{609B9788-0287-4CE8-A3E6-2D578FF4CD04}"/>
            </a:ext>
          </a:extLst>
        </xdr:cNvPr>
        <xdr:cNvSpPr>
          <a:spLocks noChangeArrowheads="1"/>
        </xdr:cNvSpPr>
      </xdr:nvSpPr>
      <xdr:spPr bwMode="auto">
        <a:xfrm>
          <a:off x="12896850" y="27076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116</xdr:row>
      <xdr:rowOff>57150</xdr:rowOff>
    </xdr:from>
    <xdr:to>
      <xdr:col>2</xdr:col>
      <xdr:colOff>0</xdr:colOff>
      <xdr:row>117</xdr:row>
      <xdr:rowOff>190500</xdr:rowOff>
    </xdr:to>
    <xdr:sp macro="" textlink="">
      <xdr:nvSpPr>
        <xdr:cNvPr id="357" name="AutoShape 46">
          <a:extLst>
            <a:ext uri="{FF2B5EF4-FFF2-40B4-BE49-F238E27FC236}">
              <a16:creationId xmlns:a16="http://schemas.microsoft.com/office/drawing/2014/main" id="{105C2B5A-E0CF-432E-80B4-DFC78229A919}"/>
            </a:ext>
          </a:extLst>
        </xdr:cNvPr>
        <xdr:cNvSpPr>
          <a:spLocks noChangeArrowheads="1"/>
        </xdr:cNvSpPr>
      </xdr:nvSpPr>
      <xdr:spPr bwMode="auto">
        <a:xfrm>
          <a:off x="609600" y="29006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116</xdr:row>
      <xdr:rowOff>57150</xdr:rowOff>
    </xdr:from>
    <xdr:to>
      <xdr:col>4</xdr:col>
      <xdr:colOff>0</xdr:colOff>
      <xdr:row>117</xdr:row>
      <xdr:rowOff>190500</xdr:rowOff>
    </xdr:to>
    <xdr:sp macro="" textlink="">
      <xdr:nvSpPr>
        <xdr:cNvPr id="358" name="AutoShape 46">
          <a:extLst>
            <a:ext uri="{FF2B5EF4-FFF2-40B4-BE49-F238E27FC236}">
              <a16:creationId xmlns:a16="http://schemas.microsoft.com/office/drawing/2014/main" id="{470B22F6-353F-4837-BE77-264DB02375FC}"/>
            </a:ext>
          </a:extLst>
        </xdr:cNvPr>
        <xdr:cNvSpPr>
          <a:spLocks noChangeArrowheads="1"/>
        </xdr:cNvSpPr>
      </xdr:nvSpPr>
      <xdr:spPr bwMode="auto">
        <a:xfrm>
          <a:off x="1536700" y="290068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116</xdr:row>
      <xdr:rowOff>57150</xdr:rowOff>
    </xdr:from>
    <xdr:to>
      <xdr:col>6</xdr:col>
      <xdr:colOff>0</xdr:colOff>
      <xdr:row>117</xdr:row>
      <xdr:rowOff>190500</xdr:rowOff>
    </xdr:to>
    <xdr:sp macro="" textlink="">
      <xdr:nvSpPr>
        <xdr:cNvPr id="359" name="AutoShape 46">
          <a:extLst>
            <a:ext uri="{FF2B5EF4-FFF2-40B4-BE49-F238E27FC236}">
              <a16:creationId xmlns:a16="http://schemas.microsoft.com/office/drawing/2014/main" id="{CA01F73A-EDD3-4FF3-A474-6CBC0DF3F806}"/>
            </a:ext>
          </a:extLst>
        </xdr:cNvPr>
        <xdr:cNvSpPr>
          <a:spLocks noChangeArrowheads="1"/>
        </xdr:cNvSpPr>
      </xdr:nvSpPr>
      <xdr:spPr bwMode="auto">
        <a:xfrm>
          <a:off x="2520950" y="290068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116</xdr:row>
      <xdr:rowOff>57150</xdr:rowOff>
    </xdr:from>
    <xdr:to>
      <xdr:col>8</xdr:col>
      <xdr:colOff>0</xdr:colOff>
      <xdr:row>117</xdr:row>
      <xdr:rowOff>190500</xdr:rowOff>
    </xdr:to>
    <xdr:sp macro="" textlink="">
      <xdr:nvSpPr>
        <xdr:cNvPr id="360" name="AutoShape 46">
          <a:extLst>
            <a:ext uri="{FF2B5EF4-FFF2-40B4-BE49-F238E27FC236}">
              <a16:creationId xmlns:a16="http://schemas.microsoft.com/office/drawing/2014/main" id="{F94959BE-D328-4FD7-9FD1-595E6CC16EC1}"/>
            </a:ext>
          </a:extLst>
        </xdr:cNvPr>
        <xdr:cNvSpPr>
          <a:spLocks noChangeArrowheads="1"/>
        </xdr:cNvSpPr>
      </xdr:nvSpPr>
      <xdr:spPr bwMode="auto">
        <a:xfrm>
          <a:off x="3498850" y="290068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116</xdr:row>
      <xdr:rowOff>57150</xdr:rowOff>
    </xdr:from>
    <xdr:to>
      <xdr:col>10</xdr:col>
      <xdr:colOff>0</xdr:colOff>
      <xdr:row>117</xdr:row>
      <xdr:rowOff>190500</xdr:rowOff>
    </xdr:to>
    <xdr:sp macro="" textlink="">
      <xdr:nvSpPr>
        <xdr:cNvPr id="361" name="AutoShape 46">
          <a:extLst>
            <a:ext uri="{FF2B5EF4-FFF2-40B4-BE49-F238E27FC236}">
              <a16:creationId xmlns:a16="http://schemas.microsoft.com/office/drawing/2014/main" id="{84B95D8B-7B90-4BEE-B678-764DE4882293}"/>
            </a:ext>
          </a:extLst>
        </xdr:cNvPr>
        <xdr:cNvSpPr>
          <a:spLocks noChangeArrowheads="1"/>
        </xdr:cNvSpPr>
      </xdr:nvSpPr>
      <xdr:spPr bwMode="auto">
        <a:xfrm>
          <a:off x="4495800" y="29006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116</xdr:row>
      <xdr:rowOff>57150</xdr:rowOff>
    </xdr:from>
    <xdr:to>
      <xdr:col>12</xdr:col>
      <xdr:colOff>0</xdr:colOff>
      <xdr:row>117</xdr:row>
      <xdr:rowOff>190500</xdr:rowOff>
    </xdr:to>
    <xdr:sp macro="" textlink="">
      <xdr:nvSpPr>
        <xdr:cNvPr id="362" name="AutoShape 46">
          <a:extLst>
            <a:ext uri="{FF2B5EF4-FFF2-40B4-BE49-F238E27FC236}">
              <a16:creationId xmlns:a16="http://schemas.microsoft.com/office/drawing/2014/main" id="{7843CFBD-018D-4450-9CA3-D0038D9EC86A}"/>
            </a:ext>
          </a:extLst>
        </xdr:cNvPr>
        <xdr:cNvSpPr>
          <a:spLocks noChangeArrowheads="1"/>
        </xdr:cNvSpPr>
      </xdr:nvSpPr>
      <xdr:spPr bwMode="auto">
        <a:xfrm>
          <a:off x="5422900" y="29006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116</xdr:row>
      <xdr:rowOff>57150</xdr:rowOff>
    </xdr:from>
    <xdr:to>
      <xdr:col>14</xdr:col>
      <xdr:colOff>0</xdr:colOff>
      <xdr:row>117</xdr:row>
      <xdr:rowOff>190500</xdr:rowOff>
    </xdr:to>
    <xdr:sp macro="" textlink="">
      <xdr:nvSpPr>
        <xdr:cNvPr id="363" name="AutoShape 46">
          <a:extLst>
            <a:ext uri="{FF2B5EF4-FFF2-40B4-BE49-F238E27FC236}">
              <a16:creationId xmlns:a16="http://schemas.microsoft.com/office/drawing/2014/main" id="{C884C272-D81B-45DB-92F1-92CE08620987}"/>
            </a:ext>
          </a:extLst>
        </xdr:cNvPr>
        <xdr:cNvSpPr>
          <a:spLocks noChangeArrowheads="1"/>
        </xdr:cNvSpPr>
      </xdr:nvSpPr>
      <xdr:spPr bwMode="auto">
        <a:xfrm>
          <a:off x="6350000" y="29006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116</xdr:row>
      <xdr:rowOff>57150</xdr:rowOff>
    </xdr:from>
    <xdr:to>
      <xdr:col>16</xdr:col>
      <xdr:colOff>0</xdr:colOff>
      <xdr:row>117</xdr:row>
      <xdr:rowOff>190500</xdr:rowOff>
    </xdr:to>
    <xdr:sp macro="" textlink="">
      <xdr:nvSpPr>
        <xdr:cNvPr id="364" name="AutoShape 46">
          <a:extLst>
            <a:ext uri="{FF2B5EF4-FFF2-40B4-BE49-F238E27FC236}">
              <a16:creationId xmlns:a16="http://schemas.microsoft.com/office/drawing/2014/main" id="{1B0BBD1A-1C6A-4A95-81F6-BD174A55FBCC}"/>
            </a:ext>
          </a:extLst>
        </xdr:cNvPr>
        <xdr:cNvSpPr>
          <a:spLocks noChangeArrowheads="1"/>
        </xdr:cNvSpPr>
      </xdr:nvSpPr>
      <xdr:spPr bwMode="auto">
        <a:xfrm>
          <a:off x="7277100" y="29006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116</xdr:row>
      <xdr:rowOff>57150</xdr:rowOff>
    </xdr:from>
    <xdr:to>
      <xdr:col>18</xdr:col>
      <xdr:colOff>0</xdr:colOff>
      <xdr:row>117</xdr:row>
      <xdr:rowOff>190500</xdr:rowOff>
    </xdr:to>
    <xdr:sp macro="" textlink="">
      <xdr:nvSpPr>
        <xdr:cNvPr id="365" name="AutoShape 46">
          <a:extLst>
            <a:ext uri="{FF2B5EF4-FFF2-40B4-BE49-F238E27FC236}">
              <a16:creationId xmlns:a16="http://schemas.microsoft.com/office/drawing/2014/main" id="{005D6650-1666-49DA-9B26-F2F9078A4017}"/>
            </a:ext>
          </a:extLst>
        </xdr:cNvPr>
        <xdr:cNvSpPr>
          <a:spLocks noChangeArrowheads="1"/>
        </xdr:cNvSpPr>
      </xdr:nvSpPr>
      <xdr:spPr bwMode="auto">
        <a:xfrm>
          <a:off x="8204200" y="29006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116</xdr:row>
      <xdr:rowOff>57150</xdr:rowOff>
    </xdr:from>
    <xdr:to>
      <xdr:col>20</xdr:col>
      <xdr:colOff>0</xdr:colOff>
      <xdr:row>117</xdr:row>
      <xdr:rowOff>190500</xdr:rowOff>
    </xdr:to>
    <xdr:sp macro="" textlink="">
      <xdr:nvSpPr>
        <xdr:cNvPr id="366" name="AutoShape 46">
          <a:extLst>
            <a:ext uri="{FF2B5EF4-FFF2-40B4-BE49-F238E27FC236}">
              <a16:creationId xmlns:a16="http://schemas.microsoft.com/office/drawing/2014/main" id="{8D7C60F7-C5CF-4452-94E7-3AF65D8C596A}"/>
            </a:ext>
          </a:extLst>
        </xdr:cNvPr>
        <xdr:cNvSpPr>
          <a:spLocks noChangeArrowheads="1"/>
        </xdr:cNvSpPr>
      </xdr:nvSpPr>
      <xdr:spPr bwMode="auto">
        <a:xfrm>
          <a:off x="9131300" y="29006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116</xdr:row>
      <xdr:rowOff>57150</xdr:rowOff>
    </xdr:from>
    <xdr:to>
      <xdr:col>22</xdr:col>
      <xdr:colOff>0</xdr:colOff>
      <xdr:row>117</xdr:row>
      <xdr:rowOff>190500</xdr:rowOff>
    </xdr:to>
    <xdr:sp macro="" textlink="">
      <xdr:nvSpPr>
        <xdr:cNvPr id="367" name="AutoShape 46">
          <a:extLst>
            <a:ext uri="{FF2B5EF4-FFF2-40B4-BE49-F238E27FC236}">
              <a16:creationId xmlns:a16="http://schemas.microsoft.com/office/drawing/2014/main" id="{6F833FDE-B562-47B4-B08A-C56B7F9CFA51}"/>
            </a:ext>
          </a:extLst>
        </xdr:cNvPr>
        <xdr:cNvSpPr>
          <a:spLocks noChangeArrowheads="1"/>
        </xdr:cNvSpPr>
      </xdr:nvSpPr>
      <xdr:spPr bwMode="auto">
        <a:xfrm>
          <a:off x="10058400" y="29006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116</xdr:row>
      <xdr:rowOff>57150</xdr:rowOff>
    </xdr:from>
    <xdr:to>
      <xdr:col>24</xdr:col>
      <xdr:colOff>0</xdr:colOff>
      <xdr:row>117</xdr:row>
      <xdr:rowOff>190500</xdr:rowOff>
    </xdr:to>
    <xdr:sp macro="" textlink="">
      <xdr:nvSpPr>
        <xdr:cNvPr id="368" name="AutoShape 46">
          <a:extLst>
            <a:ext uri="{FF2B5EF4-FFF2-40B4-BE49-F238E27FC236}">
              <a16:creationId xmlns:a16="http://schemas.microsoft.com/office/drawing/2014/main" id="{FA3D5F2C-9993-44F2-B115-ADC7A680420A}"/>
            </a:ext>
          </a:extLst>
        </xdr:cNvPr>
        <xdr:cNvSpPr>
          <a:spLocks noChangeArrowheads="1"/>
        </xdr:cNvSpPr>
      </xdr:nvSpPr>
      <xdr:spPr bwMode="auto">
        <a:xfrm>
          <a:off x="10985500" y="29006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116</xdr:row>
      <xdr:rowOff>57150</xdr:rowOff>
    </xdr:from>
    <xdr:to>
      <xdr:col>26</xdr:col>
      <xdr:colOff>0</xdr:colOff>
      <xdr:row>117</xdr:row>
      <xdr:rowOff>190500</xdr:rowOff>
    </xdr:to>
    <xdr:sp macro="" textlink="">
      <xdr:nvSpPr>
        <xdr:cNvPr id="369" name="AutoShape 46">
          <a:extLst>
            <a:ext uri="{FF2B5EF4-FFF2-40B4-BE49-F238E27FC236}">
              <a16:creationId xmlns:a16="http://schemas.microsoft.com/office/drawing/2014/main" id="{7A59E5D0-89A6-4E1A-803C-781642D5C051}"/>
            </a:ext>
          </a:extLst>
        </xdr:cNvPr>
        <xdr:cNvSpPr>
          <a:spLocks noChangeArrowheads="1"/>
        </xdr:cNvSpPr>
      </xdr:nvSpPr>
      <xdr:spPr bwMode="auto">
        <a:xfrm>
          <a:off x="11912600" y="290068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116</xdr:row>
      <xdr:rowOff>57150</xdr:rowOff>
    </xdr:from>
    <xdr:to>
      <xdr:col>28</xdr:col>
      <xdr:colOff>0</xdr:colOff>
      <xdr:row>117</xdr:row>
      <xdr:rowOff>190500</xdr:rowOff>
    </xdr:to>
    <xdr:sp macro="" textlink="">
      <xdr:nvSpPr>
        <xdr:cNvPr id="370" name="AutoShape 46">
          <a:extLst>
            <a:ext uri="{FF2B5EF4-FFF2-40B4-BE49-F238E27FC236}">
              <a16:creationId xmlns:a16="http://schemas.microsoft.com/office/drawing/2014/main" id="{80E3A663-0A22-4A9B-B1E7-DD71C7E7D000}"/>
            </a:ext>
          </a:extLst>
        </xdr:cNvPr>
        <xdr:cNvSpPr>
          <a:spLocks noChangeArrowheads="1"/>
        </xdr:cNvSpPr>
      </xdr:nvSpPr>
      <xdr:spPr bwMode="auto">
        <a:xfrm>
          <a:off x="12896850" y="29006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116</xdr:row>
      <xdr:rowOff>57150</xdr:rowOff>
    </xdr:from>
    <xdr:to>
      <xdr:col>18</xdr:col>
      <xdr:colOff>0</xdr:colOff>
      <xdr:row>117</xdr:row>
      <xdr:rowOff>190500</xdr:rowOff>
    </xdr:to>
    <xdr:sp macro="" textlink="">
      <xdr:nvSpPr>
        <xdr:cNvPr id="371" name="AutoShape 46">
          <a:extLst>
            <a:ext uri="{FF2B5EF4-FFF2-40B4-BE49-F238E27FC236}">
              <a16:creationId xmlns:a16="http://schemas.microsoft.com/office/drawing/2014/main" id="{665A7216-97BA-40CA-8C55-1A34683012CC}"/>
            </a:ext>
          </a:extLst>
        </xdr:cNvPr>
        <xdr:cNvSpPr>
          <a:spLocks noChangeArrowheads="1"/>
        </xdr:cNvSpPr>
      </xdr:nvSpPr>
      <xdr:spPr bwMode="auto">
        <a:xfrm>
          <a:off x="8204200" y="29006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116</xdr:row>
      <xdr:rowOff>57150</xdr:rowOff>
    </xdr:from>
    <xdr:to>
      <xdr:col>20</xdr:col>
      <xdr:colOff>0</xdr:colOff>
      <xdr:row>117</xdr:row>
      <xdr:rowOff>190500</xdr:rowOff>
    </xdr:to>
    <xdr:sp macro="" textlink="">
      <xdr:nvSpPr>
        <xdr:cNvPr id="372" name="AutoShape 46">
          <a:extLst>
            <a:ext uri="{FF2B5EF4-FFF2-40B4-BE49-F238E27FC236}">
              <a16:creationId xmlns:a16="http://schemas.microsoft.com/office/drawing/2014/main" id="{13427E6E-1B2F-4CCE-B52D-F5DED04B0EF5}"/>
            </a:ext>
          </a:extLst>
        </xdr:cNvPr>
        <xdr:cNvSpPr>
          <a:spLocks noChangeArrowheads="1"/>
        </xdr:cNvSpPr>
      </xdr:nvSpPr>
      <xdr:spPr bwMode="auto">
        <a:xfrm>
          <a:off x="9131300" y="29006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116</xdr:row>
      <xdr:rowOff>57150</xdr:rowOff>
    </xdr:from>
    <xdr:to>
      <xdr:col>22</xdr:col>
      <xdr:colOff>0</xdr:colOff>
      <xdr:row>117</xdr:row>
      <xdr:rowOff>190500</xdr:rowOff>
    </xdr:to>
    <xdr:sp macro="" textlink="">
      <xdr:nvSpPr>
        <xdr:cNvPr id="373" name="AutoShape 46">
          <a:extLst>
            <a:ext uri="{FF2B5EF4-FFF2-40B4-BE49-F238E27FC236}">
              <a16:creationId xmlns:a16="http://schemas.microsoft.com/office/drawing/2014/main" id="{3561DBC1-ACEB-4BB1-A380-A8BFEC3BD6F3}"/>
            </a:ext>
          </a:extLst>
        </xdr:cNvPr>
        <xdr:cNvSpPr>
          <a:spLocks noChangeArrowheads="1"/>
        </xdr:cNvSpPr>
      </xdr:nvSpPr>
      <xdr:spPr bwMode="auto">
        <a:xfrm>
          <a:off x="10058400" y="29006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116</xdr:row>
      <xdr:rowOff>57150</xdr:rowOff>
    </xdr:from>
    <xdr:to>
      <xdr:col>24</xdr:col>
      <xdr:colOff>0</xdr:colOff>
      <xdr:row>117</xdr:row>
      <xdr:rowOff>190500</xdr:rowOff>
    </xdr:to>
    <xdr:sp macro="" textlink="">
      <xdr:nvSpPr>
        <xdr:cNvPr id="374" name="AutoShape 46">
          <a:extLst>
            <a:ext uri="{FF2B5EF4-FFF2-40B4-BE49-F238E27FC236}">
              <a16:creationId xmlns:a16="http://schemas.microsoft.com/office/drawing/2014/main" id="{24945457-0479-46A3-8FD9-77351DBD6E95}"/>
            </a:ext>
          </a:extLst>
        </xdr:cNvPr>
        <xdr:cNvSpPr>
          <a:spLocks noChangeArrowheads="1"/>
        </xdr:cNvSpPr>
      </xdr:nvSpPr>
      <xdr:spPr bwMode="auto">
        <a:xfrm>
          <a:off x="10985500" y="29006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116</xdr:row>
      <xdr:rowOff>57150</xdr:rowOff>
    </xdr:from>
    <xdr:to>
      <xdr:col>26</xdr:col>
      <xdr:colOff>0</xdr:colOff>
      <xdr:row>117</xdr:row>
      <xdr:rowOff>190500</xdr:rowOff>
    </xdr:to>
    <xdr:sp macro="" textlink="">
      <xdr:nvSpPr>
        <xdr:cNvPr id="375" name="AutoShape 46">
          <a:extLst>
            <a:ext uri="{FF2B5EF4-FFF2-40B4-BE49-F238E27FC236}">
              <a16:creationId xmlns:a16="http://schemas.microsoft.com/office/drawing/2014/main" id="{8D8757E4-E9B3-4DB4-963A-F994F215AA9A}"/>
            </a:ext>
          </a:extLst>
        </xdr:cNvPr>
        <xdr:cNvSpPr>
          <a:spLocks noChangeArrowheads="1"/>
        </xdr:cNvSpPr>
      </xdr:nvSpPr>
      <xdr:spPr bwMode="auto">
        <a:xfrm>
          <a:off x="11912600" y="290068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116</xdr:row>
      <xdr:rowOff>57150</xdr:rowOff>
    </xdr:from>
    <xdr:to>
      <xdr:col>28</xdr:col>
      <xdr:colOff>0</xdr:colOff>
      <xdr:row>117</xdr:row>
      <xdr:rowOff>190500</xdr:rowOff>
    </xdr:to>
    <xdr:sp macro="" textlink="">
      <xdr:nvSpPr>
        <xdr:cNvPr id="376" name="AutoShape 46">
          <a:extLst>
            <a:ext uri="{FF2B5EF4-FFF2-40B4-BE49-F238E27FC236}">
              <a16:creationId xmlns:a16="http://schemas.microsoft.com/office/drawing/2014/main" id="{ABFE2623-33F9-45C0-9151-6C9786D8946D}"/>
            </a:ext>
          </a:extLst>
        </xdr:cNvPr>
        <xdr:cNvSpPr>
          <a:spLocks noChangeArrowheads="1"/>
        </xdr:cNvSpPr>
      </xdr:nvSpPr>
      <xdr:spPr bwMode="auto">
        <a:xfrm>
          <a:off x="12896850" y="29006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116</xdr:row>
      <xdr:rowOff>57150</xdr:rowOff>
    </xdr:from>
    <xdr:to>
      <xdr:col>16</xdr:col>
      <xdr:colOff>0</xdr:colOff>
      <xdr:row>117</xdr:row>
      <xdr:rowOff>190500</xdr:rowOff>
    </xdr:to>
    <xdr:sp macro="" textlink="">
      <xdr:nvSpPr>
        <xdr:cNvPr id="377" name="AutoShape 46">
          <a:extLst>
            <a:ext uri="{FF2B5EF4-FFF2-40B4-BE49-F238E27FC236}">
              <a16:creationId xmlns:a16="http://schemas.microsoft.com/office/drawing/2014/main" id="{533A79B9-2567-4E63-82F5-5FDAA53D1738}"/>
            </a:ext>
          </a:extLst>
        </xdr:cNvPr>
        <xdr:cNvSpPr>
          <a:spLocks noChangeArrowheads="1"/>
        </xdr:cNvSpPr>
      </xdr:nvSpPr>
      <xdr:spPr bwMode="auto">
        <a:xfrm>
          <a:off x="7277100" y="29006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116</xdr:row>
      <xdr:rowOff>57150</xdr:rowOff>
    </xdr:from>
    <xdr:to>
      <xdr:col>18</xdr:col>
      <xdr:colOff>0</xdr:colOff>
      <xdr:row>117</xdr:row>
      <xdr:rowOff>190500</xdr:rowOff>
    </xdr:to>
    <xdr:sp macro="" textlink="">
      <xdr:nvSpPr>
        <xdr:cNvPr id="378" name="AutoShape 46">
          <a:extLst>
            <a:ext uri="{FF2B5EF4-FFF2-40B4-BE49-F238E27FC236}">
              <a16:creationId xmlns:a16="http://schemas.microsoft.com/office/drawing/2014/main" id="{3580BD60-F8FD-4241-9524-530377EFB877}"/>
            </a:ext>
          </a:extLst>
        </xdr:cNvPr>
        <xdr:cNvSpPr>
          <a:spLocks noChangeArrowheads="1"/>
        </xdr:cNvSpPr>
      </xdr:nvSpPr>
      <xdr:spPr bwMode="auto">
        <a:xfrm>
          <a:off x="8204200" y="29006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116</xdr:row>
      <xdr:rowOff>57150</xdr:rowOff>
    </xdr:from>
    <xdr:to>
      <xdr:col>20</xdr:col>
      <xdr:colOff>0</xdr:colOff>
      <xdr:row>117</xdr:row>
      <xdr:rowOff>190500</xdr:rowOff>
    </xdr:to>
    <xdr:sp macro="" textlink="">
      <xdr:nvSpPr>
        <xdr:cNvPr id="379" name="AutoShape 46">
          <a:extLst>
            <a:ext uri="{FF2B5EF4-FFF2-40B4-BE49-F238E27FC236}">
              <a16:creationId xmlns:a16="http://schemas.microsoft.com/office/drawing/2014/main" id="{15F74699-7ADC-47BB-A61A-2BBCAE3652C1}"/>
            </a:ext>
          </a:extLst>
        </xdr:cNvPr>
        <xdr:cNvSpPr>
          <a:spLocks noChangeArrowheads="1"/>
        </xdr:cNvSpPr>
      </xdr:nvSpPr>
      <xdr:spPr bwMode="auto">
        <a:xfrm>
          <a:off x="9131300" y="29006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116</xdr:row>
      <xdr:rowOff>57150</xdr:rowOff>
    </xdr:from>
    <xdr:to>
      <xdr:col>22</xdr:col>
      <xdr:colOff>0</xdr:colOff>
      <xdr:row>117</xdr:row>
      <xdr:rowOff>190500</xdr:rowOff>
    </xdr:to>
    <xdr:sp macro="" textlink="">
      <xdr:nvSpPr>
        <xdr:cNvPr id="380" name="AutoShape 46">
          <a:extLst>
            <a:ext uri="{FF2B5EF4-FFF2-40B4-BE49-F238E27FC236}">
              <a16:creationId xmlns:a16="http://schemas.microsoft.com/office/drawing/2014/main" id="{40A56716-46A6-4971-84FF-22352BDF5007}"/>
            </a:ext>
          </a:extLst>
        </xdr:cNvPr>
        <xdr:cNvSpPr>
          <a:spLocks noChangeArrowheads="1"/>
        </xdr:cNvSpPr>
      </xdr:nvSpPr>
      <xdr:spPr bwMode="auto">
        <a:xfrm>
          <a:off x="10058400" y="29006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116</xdr:row>
      <xdr:rowOff>57150</xdr:rowOff>
    </xdr:from>
    <xdr:to>
      <xdr:col>24</xdr:col>
      <xdr:colOff>0</xdr:colOff>
      <xdr:row>117</xdr:row>
      <xdr:rowOff>190500</xdr:rowOff>
    </xdr:to>
    <xdr:sp macro="" textlink="">
      <xdr:nvSpPr>
        <xdr:cNvPr id="381" name="AutoShape 46">
          <a:extLst>
            <a:ext uri="{FF2B5EF4-FFF2-40B4-BE49-F238E27FC236}">
              <a16:creationId xmlns:a16="http://schemas.microsoft.com/office/drawing/2014/main" id="{34B452DE-C5A7-493F-BB07-DF0B981615F7}"/>
            </a:ext>
          </a:extLst>
        </xdr:cNvPr>
        <xdr:cNvSpPr>
          <a:spLocks noChangeArrowheads="1"/>
        </xdr:cNvSpPr>
      </xdr:nvSpPr>
      <xdr:spPr bwMode="auto">
        <a:xfrm>
          <a:off x="10985500" y="29006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116</xdr:row>
      <xdr:rowOff>57150</xdr:rowOff>
    </xdr:from>
    <xdr:to>
      <xdr:col>26</xdr:col>
      <xdr:colOff>0</xdr:colOff>
      <xdr:row>117</xdr:row>
      <xdr:rowOff>190500</xdr:rowOff>
    </xdr:to>
    <xdr:sp macro="" textlink="">
      <xdr:nvSpPr>
        <xdr:cNvPr id="382" name="AutoShape 46">
          <a:extLst>
            <a:ext uri="{FF2B5EF4-FFF2-40B4-BE49-F238E27FC236}">
              <a16:creationId xmlns:a16="http://schemas.microsoft.com/office/drawing/2014/main" id="{77F85584-9DE6-458E-90C7-EE5A2B3FAA97}"/>
            </a:ext>
          </a:extLst>
        </xdr:cNvPr>
        <xdr:cNvSpPr>
          <a:spLocks noChangeArrowheads="1"/>
        </xdr:cNvSpPr>
      </xdr:nvSpPr>
      <xdr:spPr bwMode="auto">
        <a:xfrm>
          <a:off x="11912600" y="290068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116</xdr:row>
      <xdr:rowOff>57150</xdr:rowOff>
    </xdr:from>
    <xdr:to>
      <xdr:col>28</xdr:col>
      <xdr:colOff>0</xdr:colOff>
      <xdr:row>117</xdr:row>
      <xdr:rowOff>190500</xdr:rowOff>
    </xdr:to>
    <xdr:sp macro="" textlink="">
      <xdr:nvSpPr>
        <xdr:cNvPr id="383" name="AutoShape 46">
          <a:extLst>
            <a:ext uri="{FF2B5EF4-FFF2-40B4-BE49-F238E27FC236}">
              <a16:creationId xmlns:a16="http://schemas.microsoft.com/office/drawing/2014/main" id="{2F49CCEF-10FA-4958-8CF6-4C595EB6A67F}"/>
            </a:ext>
          </a:extLst>
        </xdr:cNvPr>
        <xdr:cNvSpPr>
          <a:spLocks noChangeArrowheads="1"/>
        </xdr:cNvSpPr>
      </xdr:nvSpPr>
      <xdr:spPr bwMode="auto">
        <a:xfrm>
          <a:off x="12896850" y="29006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124</xdr:row>
      <xdr:rowOff>57150</xdr:rowOff>
    </xdr:from>
    <xdr:to>
      <xdr:col>2</xdr:col>
      <xdr:colOff>0</xdr:colOff>
      <xdr:row>125</xdr:row>
      <xdr:rowOff>190500</xdr:rowOff>
    </xdr:to>
    <xdr:sp macro="" textlink="">
      <xdr:nvSpPr>
        <xdr:cNvPr id="384" name="AutoShape 46">
          <a:extLst>
            <a:ext uri="{FF2B5EF4-FFF2-40B4-BE49-F238E27FC236}">
              <a16:creationId xmlns:a16="http://schemas.microsoft.com/office/drawing/2014/main" id="{02CBF3FC-7EE6-488A-8204-01B2AF951ED2}"/>
            </a:ext>
          </a:extLst>
        </xdr:cNvPr>
        <xdr:cNvSpPr>
          <a:spLocks noChangeArrowheads="1"/>
        </xdr:cNvSpPr>
      </xdr:nvSpPr>
      <xdr:spPr bwMode="auto">
        <a:xfrm>
          <a:off x="609600" y="30937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124</xdr:row>
      <xdr:rowOff>57150</xdr:rowOff>
    </xdr:from>
    <xdr:to>
      <xdr:col>4</xdr:col>
      <xdr:colOff>0</xdr:colOff>
      <xdr:row>125</xdr:row>
      <xdr:rowOff>190500</xdr:rowOff>
    </xdr:to>
    <xdr:sp macro="" textlink="">
      <xdr:nvSpPr>
        <xdr:cNvPr id="385" name="AutoShape 46">
          <a:extLst>
            <a:ext uri="{FF2B5EF4-FFF2-40B4-BE49-F238E27FC236}">
              <a16:creationId xmlns:a16="http://schemas.microsoft.com/office/drawing/2014/main" id="{0BC8A543-E73E-422B-9EF0-71F845A1ACC8}"/>
            </a:ext>
          </a:extLst>
        </xdr:cNvPr>
        <xdr:cNvSpPr>
          <a:spLocks noChangeArrowheads="1"/>
        </xdr:cNvSpPr>
      </xdr:nvSpPr>
      <xdr:spPr bwMode="auto">
        <a:xfrm>
          <a:off x="1536700" y="309372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124</xdr:row>
      <xdr:rowOff>57150</xdr:rowOff>
    </xdr:from>
    <xdr:to>
      <xdr:col>6</xdr:col>
      <xdr:colOff>0</xdr:colOff>
      <xdr:row>125</xdr:row>
      <xdr:rowOff>190500</xdr:rowOff>
    </xdr:to>
    <xdr:sp macro="" textlink="">
      <xdr:nvSpPr>
        <xdr:cNvPr id="386" name="AutoShape 46">
          <a:extLst>
            <a:ext uri="{FF2B5EF4-FFF2-40B4-BE49-F238E27FC236}">
              <a16:creationId xmlns:a16="http://schemas.microsoft.com/office/drawing/2014/main" id="{A64293F2-9A29-4888-BFF7-03624C5F383D}"/>
            </a:ext>
          </a:extLst>
        </xdr:cNvPr>
        <xdr:cNvSpPr>
          <a:spLocks noChangeArrowheads="1"/>
        </xdr:cNvSpPr>
      </xdr:nvSpPr>
      <xdr:spPr bwMode="auto">
        <a:xfrm>
          <a:off x="2520950" y="309372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124</xdr:row>
      <xdr:rowOff>57150</xdr:rowOff>
    </xdr:from>
    <xdr:to>
      <xdr:col>8</xdr:col>
      <xdr:colOff>0</xdr:colOff>
      <xdr:row>125</xdr:row>
      <xdr:rowOff>190500</xdr:rowOff>
    </xdr:to>
    <xdr:sp macro="" textlink="">
      <xdr:nvSpPr>
        <xdr:cNvPr id="387" name="AutoShape 46">
          <a:extLst>
            <a:ext uri="{FF2B5EF4-FFF2-40B4-BE49-F238E27FC236}">
              <a16:creationId xmlns:a16="http://schemas.microsoft.com/office/drawing/2014/main" id="{341364F9-3640-4E64-BB22-E3D62A2C1864}"/>
            </a:ext>
          </a:extLst>
        </xdr:cNvPr>
        <xdr:cNvSpPr>
          <a:spLocks noChangeArrowheads="1"/>
        </xdr:cNvSpPr>
      </xdr:nvSpPr>
      <xdr:spPr bwMode="auto">
        <a:xfrm>
          <a:off x="3498850" y="309372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124</xdr:row>
      <xdr:rowOff>57150</xdr:rowOff>
    </xdr:from>
    <xdr:to>
      <xdr:col>10</xdr:col>
      <xdr:colOff>0</xdr:colOff>
      <xdr:row>125</xdr:row>
      <xdr:rowOff>190500</xdr:rowOff>
    </xdr:to>
    <xdr:sp macro="" textlink="">
      <xdr:nvSpPr>
        <xdr:cNvPr id="388" name="AutoShape 46">
          <a:extLst>
            <a:ext uri="{FF2B5EF4-FFF2-40B4-BE49-F238E27FC236}">
              <a16:creationId xmlns:a16="http://schemas.microsoft.com/office/drawing/2014/main" id="{2317BCA2-9FD1-4F96-98E9-8509AA7CDB22}"/>
            </a:ext>
          </a:extLst>
        </xdr:cNvPr>
        <xdr:cNvSpPr>
          <a:spLocks noChangeArrowheads="1"/>
        </xdr:cNvSpPr>
      </xdr:nvSpPr>
      <xdr:spPr bwMode="auto">
        <a:xfrm>
          <a:off x="4495800" y="30937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124</xdr:row>
      <xdr:rowOff>57150</xdr:rowOff>
    </xdr:from>
    <xdr:to>
      <xdr:col>12</xdr:col>
      <xdr:colOff>0</xdr:colOff>
      <xdr:row>125</xdr:row>
      <xdr:rowOff>190500</xdr:rowOff>
    </xdr:to>
    <xdr:sp macro="" textlink="">
      <xdr:nvSpPr>
        <xdr:cNvPr id="389" name="AutoShape 46">
          <a:extLst>
            <a:ext uri="{FF2B5EF4-FFF2-40B4-BE49-F238E27FC236}">
              <a16:creationId xmlns:a16="http://schemas.microsoft.com/office/drawing/2014/main" id="{623BD1A1-537E-4E73-A173-664330E841EE}"/>
            </a:ext>
          </a:extLst>
        </xdr:cNvPr>
        <xdr:cNvSpPr>
          <a:spLocks noChangeArrowheads="1"/>
        </xdr:cNvSpPr>
      </xdr:nvSpPr>
      <xdr:spPr bwMode="auto">
        <a:xfrm>
          <a:off x="5422900" y="30937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124</xdr:row>
      <xdr:rowOff>57150</xdr:rowOff>
    </xdr:from>
    <xdr:to>
      <xdr:col>14</xdr:col>
      <xdr:colOff>0</xdr:colOff>
      <xdr:row>125</xdr:row>
      <xdr:rowOff>190500</xdr:rowOff>
    </xdr:to>
    <xdr:sp macro="" textlink="">
      <xdr:nvSpPr>
        <xdr:cNvPr id="390" name="AutoShape 46">
          <a:extLst>
            <a:ext uri="{FF2B5EF4-FFF2-40B4-BE49-F238E27FC236}">
              <a16:creationId xmlns:a16="http://schemas.microsoft.com/office/drawing/2014/main" id="{45BEF36C-B680-4DB3-8355-3DE645C51664}"/>
            </a:ext>
          </a:extLst>
        </xdr:cNvPr>
        <xdr:cNvSpPr>
          <a:spLocks noChangeArrowheads="1"/>
        </xdr:cNvSpPr>
      </xdr:nvSpPr>
      <xdr:spPr bwMode="auto">
        <a:xfrm>
          <a:off x="6350000" y="30937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124</xdr:row>
      <xdr:rowOff>57150</xdr:rowOff>
    </xdr:from>
    <xdr:to>
      <xdr:col>16</xdr:col>
      <xdr:colOff>0</xdr:colOff>
      <xdr:row>125</xdr:row>
      <xdr:rowOff>190500</xdr:rowOff>
    </xdr:to>
    <xdr:sp macro="" textlink="">
      <xdr:nvSpPr>
        <xdr:cNvPr id="391" name="AutoShape 46">
          <a:extLst>
            <a:ext uri="{FF2B5EF4-FFF2-40B4-BE49-F238E27FC236}">
              <a16:creationId xmlns:a16="http://schemas.microsoft.com/office/drawing/2014/main" id="{1DFD6F6C-120F-443A-9739-93CC702C7518}"/>
            </a:ext>
          </a:extLst>
        </xdr:cNvPr>
        <xdr:cNvSpPr>
          <a:spLocks noChangeArrowheads="1"/>
        </xdr:cNvSpPr>
      </xdr:nvSpPr>
      <xdr:spPr bwMode="auto">
        <a:xfrm>
          <a:off x="7277100" y="30937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124</xdr:row>
      <xdr:rowOff>57150</xdr:rowOff>
    </xdr:from>
    <xdr:to>
      <xdr:col>18</xdr:col>
      <xdr:colOff>0</xdr:colOff>
      <xdr:row>125</xdr:row>
      <xdr:rowOff>190500</xdr:rowOff>
    </xdr:to>
    <xdr:sp macro="" textlink="">
      <xdr:nvSpPr>
        <xdr:cNvPr id="392" name="AutoShape 46">
          <a:extLst>
            <a:ext uri="{FF2B5EF4-FFF2-40B4-BE49-F238E27FC236}">
              <a16:creationId xmlns:a16="http://schemas.microsoft.com/office/drawing/2014/main" id="{3AD031F4-F2F9-47B3-B6B7-2AF01201CC3A}"/>
            </a:ext>
          </a:extLst>
        </xdr:cNvPr>
        <xdr:cNvSpPr>
          <a:spLocks noChangeArrowheads="1"/>
        </xdr:cNvSpPr>
      </xdr:nvSpPr>
      <xdr:spPr bwMode="auto">
        <a:xfrm>
          <a:off x="8204200" y="30937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124</xdr:row>
      <xdr:rowOff>57150</xdr:rowOff>
    </xdr:from>
    <xdr:to>
      <xdr:col>20</xdr:col>
      <xdr:colOff>0</xdr:colOff>
      <xdr:row>125</xdr:row>
      <xdr:rowOff>190500</xdr:rowOff>
    </xdr:to>
    <xdr:sp macro="" textlink="">
      <xdr:nvSpPr>
        <xdr:cNvPr id="393" name="AutoShape 46">
          <a:extLst>
            <a:ext uri="{FF2B5EF4-FFF2-40B4-BE49-F238E27FC236}">
              <a16:creationId xmlns:a16="http://schemas.microsoft.com/office/drawing/2014/main" id="{A4B74633-B05D-45E9-A64B-DD1FA8B16E94}"/>
            </a:ext>
          </a:extLst>
        </xdr:cNvPr>
        <xdr:cNvSpPr>
          <a:spLocks noChangeArrowheads="1"/>
        </xdr:cNvSpPr>
      </xdr:nvSpPr>
      <xdr:spPr bwMode="auto">
        <a:xfrm>
          <a:off x="9131300" y="30937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124</xdr:row>
      <xdr:rowOff>57150</xdr:rowOff>
    </xdr:from>
    <xdr:to>
      <xdr:col>22</xdr:col>
      <xdr:colOff>0</xdr:colOff>
      <xdr:row>125</xdr:row>
      <xdr:rowOff>190500</xdr:rowOff>
    </xdr:to>
    <xdr:sp macro="" textlink="">
      <xdr:nvSpPr>
        <xdr:cNvPr id="394" name="AutoShape 46">
          <a:extLst>
            <a:ext uri="{FF2B5EF4-FFF2-40B4-BE49-F238E27FC236}">
              <a16:creationId xmlns:a16="http://schemas.microsoft.com/office/drawing/2014/main" id="{3089302C-AEF0-4F15-8160-50A81B0F36B2}"/>
            </a:ext>
          </a:extLst>
        </xdr:cNvPr>
        <xdr:cNvSpPr>
          <a:spLocks noChangeArrowheads="1"/>
        </xdr:cNvSpPr>
      </xdr:nvSpPr>
      <xdr:spPr bwMode="auto">
        <a:xfrm>
          <a:off x="10058400" y="30937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124</xdr:row>
      <xdr:rowOff>57150</xdr:rowOff>
    </xdr:from>
    <xdr:to>
      <xdr:col>24</xdr:col>
      <xdr:colOff>0</xdr:colOff>
      <xdr:row>125</xdr:row>
      <xdr:rowOff>190500</xdr:rowOff>
    </xdr:to>
    <xdr:sp macro="" textlink="">
      <xdr:nvSpPr>
        <xdr:cNvPr id="395" name="AutoShape 46">
          <a:extLst>
            <a:ext uri="{FF2B5EF4-FFF2-40B4-BE49-F238E27FC236}">
              <a16:creationId xmlns:a16="http://schemas.microsoft.com/office/drawing/2014/main" id="{E688A303-CF55-4A45-9672-A7154D98AC3F}"/>
            </a:ext>
          </a:extLst>
        </xdr:cNvPr>
        <xdr:cNvSpPr>
          <a:spLocks noChangeArrowheads="1"/>
        </xdr:cNvSpPr>
      </xdr:nvSpPr>
      <xdr:spPr bwMode="auto">
        <a:xfrm>
          <a:off x="10985500" y="30937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124</xdr:row>
      <xdr:rowOff>57150</xdr:rowOff>
    </xdr:from>
    <xdr:to>
      <xdr:col>26</xdr:col>
      <xdr:colOff>0</xdr:colOff>
      <xdr:row>125</xdr:row>
      <xdr:rowOff>190500</xdr:rowOff>
    </xdr:to>
    <xdr:sp macro="" textlink="">
      <xdr:nvSpPr>
        <xdr:cNvPr id="396" name="AutoShape 46">
          <a:extLst>
            <a:ext uri="{FF2B5EF4-FFF2-40B4-BE49-F238E27FC236}">
              <a16:creationId xmlns:a16="http://schemas.microsoft.com/office/drawing/2014/main" id="{BA5F859D-721D-4B9D-B243-78EF4B724B1F}"/>
            </a:ext>
          </a:extLst>
        </xdr:cNvPr>
        <xdr:cNvSpPr>
          <a:spLocks noChangeArrowheads="1"/>
        </xdr:cNvSpPr>
      </xdr:nvSpPr>
      <xdr:spPr bwMode="auto">
        <a:xfrm>
          <a:off x="11912600" y="309372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124</xdr:row>
      <xdr:rowOff>57150</xdr:rowOff>
    </xdr:from>
    <xdr:to>
      <xdr:col>28</xdr:col>
      <xdr:colOff>0</xdr:colOff>
      <xdr:row>125</xdr:row>
      <xdr:rowOff>190500</xdr:rowOff>
    </xdr:to>
    <xdr:sp macro="" textlink="">
      <xdr:nvSpPr>
        <xdr:cNvPr id="397" name="AutoShape 46">
          <a:extLst>
            <a:ext uri="{FF2B5EF4-FFF2-40B4-BE49-F238E27FC236}">
              <a16:creationId xmlns:a16="http://schemas.microsoft.com/office/drawing/2014/main" id="{0F4C7F86-BA5D-4B28-A2E9-A4FC1390DFD6}"/>
            </a:ext>
          </a:extLst>
        </xdr:cNvPr>
        <xdr:cNvSpPr>
          <a:spLocks noChangeArrowheads="1"/>
        </xdr:cNvSpPr>
      </xdr:nvSpPr>
      <xdr:spPr bwMode="auto">
        <a:xfrm>
          <a:off x="12896850" y="30937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124</xdr:row>
      <xdr:rowOff>57150</xdr:rowOff>
    </xdr:from>
    <xdr:to>
      <xdr:col>18</xdr:col>
      <xdr:colOff>0</xdr:colOff>
      <xdr:row>125</xdr:row>
      <xdr:rowOff>190500</xdr:rowOff>
    </xdr:to>
    <xdr:sp macro="" textlink="">
      <xdr:nvSpPr>
        <xdr:cNvPr id="398" name="AutoShape 46">
          <a:extLst>
            <a:ext uri="{FF2B5EF4-FFF2-40B4-BE49-F238E27FC236}">
              <a16:creationId xmlns:a16="http://schemas.microsoft.com/office/drawing/2014/main" id="{7EEEB401-0D7F-4D99-BA57-8FFAD0D492D6}"/>
            </a:ext>
          </a:extLst>
        </xdr:cNvPr>
        <xdr:cNvSpPr>
          <a:spLocks noChangeArrowheads="1"/>
        </xdr:cNvSpPr>
      </xdr:nvSpPr>
      <xdr:spPr bwMode="auto">
        <a:xfrm>
          <a:off x="8204200" y="30937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124</xdr:row>
      <xdr:rowOff>57150</xdr:rowOff>
    </xdr:from>
    <xdr:to>
      <xdr:col>20</xdr:col>
      <xdr:colOff>0</xdr:colOff>
      <xdr:row>125</xdr:row>
      <xdr:rowOff>190500</xdr:rowOff>
    </xdr:to>
    <xdr:sp macro="" textlink="">
      <xdr:nvSpPr>
        <xdr:cNvPr id="399" name="AutoShape 46">
          <a:extLst>
            <a:ext uri="{FF2B5EF4-FFF2-40B4-BE49-F238E27FC236}">
              <a16:creationId xmlns:a16="http://schemas.microsoft.com/office/drawing/2014/main" id="{A27F7166-D71E-4C5F-BC86-F9015AFBC821}"/>
            </a:ext>
          </a:extLst>
        </xdr:cNvPr>
        <xdr:cNvSpPr>
          <a:spLocks noChangeArrowheads="1"/>
        </xdr:cNvSpPr>
      </xdr:nvSpPr>
      <xdr:spPr bwMode="auto">
        <a:xfrm>
          <a:off x="9131300" y="30937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124</xdr:row>
      <xdr:rowOff>57150</xdr:rowOff>
    </xdr:from>
    <xdr:to>
      <xdr:col>22</xdr:col>
      <xdr:colOff>0</xdr:colOff>
      <xdr:row>125</xdr:row>
      <xdr:rowOff>190500</xdr:rowOff>
    </xdr:to>
    <xdr:sp macro="" textlink="">
      <xdr:nvSpPr>
        <xdr:cNvPr id="400" name="AutoShape 46">
          <a:extLst>
            <a:ext uri="{FF2B5EF4-FFF2-40B4-BE49-F238E27FC236}">
              <a16:creationId xmlns:a16="http://schemas.microsoft.com/office/drawing/2014/main" id="{14DACB3B-F732-448F-BA9C-CB570C47F4B7}"/>
            </a:ext>
          </a:extLst>
        </xdr:cNvPr>
        <xdr:cNvSpPr>
          <a:spLocks noChangeArrowheads="1"/>
        </xdr:cNvSpPr>
      </xdr:nvSpPr>
      <xdr:spPr bwMode="auto">
        <a:xfrm>
          <a:off x="10058400" y="30937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124</xdr:row>
      <xdr:rowOff>57150</xdr:rowOff>
    </xdr:from>
    <xdr:to>
      <xdr:col>24</xdr:col>
      <xdr:colOff>0</xdr:colOff>
      <xdr:row>125</xdr:row>
      <xdr:rowOff>190500</xdr:rowOff>
    </xdr:to>
    <xdr:sp macro="" textlink="">
      <xdr:nvSpPr>
        <xdr:cNvPr id="401" name="AutoShape 46">
          <a:extLst>
            <a:ext uri="{FF2B5EF4-FFF2-40B4-BE49-F238E27FC236}">
              <a16:creationId xmlns:a16="http://schemas.microsoft.com/office/drawing/2014/main" id="{8D0E9BD8-2945-4D6A-AE24-585D2209C36B}"/>
            </a:ext>
          </a:extLst>
        </xdr:cNvPr>
        <xdr:cNvSpPr>
          <a:spLocks noChangeArrowheads="1"/>
        </xdr:cNvSpPr>
      </xdr:nvSpPr>
      <xdr:spPr bwMode="auto">
        <a:xfrm>
          <a:off x="10985500" y="30937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124</xdr:row>
      <xdr:rowOff>57150</xdr:rowOff>
    </xdr:from>
    <xdr:to>
      <xdr:col>26</xdr:col>
      <xdr:colOff>0</xdr:colOff>
      <xdr:row>125</xdr:row>
      <xdr:rowOff>190500</xdr:rowOff>
    </xdr:to>
    <xdr:sp macro="" textlink="">
      <xdr:nvSpPr>
        <xdr:cNvPr id="402" name="AutoShape 46">
          <a:extLst>
            <a:ext uri="{FF2B5EF4-FFF2-40B4-BE49-F238E27FC236}">
              <a16:creationId xmlns:a16="http://schemas.microsoft.com/office/drawing/2014/main" id="{85D73422-F8C9-4902-8849-20E2F4C6EDAE}"/>
            </a:ext>
          </a:extLst>
        </xdr:cNvPr>
        <xdr:cNvSpPr>
          <a:spLocks noChangeArrowheads="1"/>
        </xdr:cNvSpPr>
      </xdr:nvSpPr>
      <xdr:spPr bwMode="auto">
        <a:xfrm>
          <a:off x="11912600" y="309372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124</xdr:row>
      <xdr:rowOff>57150</xdr:rowOff>
    </xdr:from>
    <xdr:to>
      <xdr:col>28</xdr:col>
      <xdr:colOff>0</xdr:colOff>
      <xdr:row>125</xdr:row>
      <xdr:rowOff>190500</xdr:rowOff>
    </xdr:to>
    <xdr:sp macro="" textlink="">
      <xdr:nvSpPr>
        <xdr:cNvPr id="403" name="AutoShape 46">
          <a:extLst>
            <a:ext uri="{FF2B5EF4-FFF2-40B4-BE49-F238E27FC236}">
              <a16:creationId xmlns:a16="http://schemas.microsoft.com/office/drawing/2014/main" id="{5ED267B9-B308-427E-A633-DA7889B5890A}"/>
            </a:ext>
          </a:extLst>
        </xdr:cNvPr>
        <xdr:cNvSpPr>
          <a:spLocks noChangeArrowheads="1"/>
        </xdr:cNvSpPr>
      </xdr:nvSpPr>
      <xdr:spPr bwMode="auto">
        <a:xfrm>
          <a:off x="12896850" y="30937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124</xdr:row>
      <xdr:rowOff>57150</xdr:rowOff>
    </xdr:from>
    <xdr:to>
      <xdr:col>16</xdr:col>
      <xdr:colOff>0</xdr:colOff>
      <xdr:row>125</xdr:row>
      <xdr:rowOff>190500</xdr:rowOff>
    </xdr:to>
    <xdr:sp macro="" textlink="">
      <xdr:nvSpPr>
        <xdr:cNvPr id="404" name="AutoShape 46">
          <a:extLst>
            <a:ext uri="{FF2B5EF4-FFF2-40B4-BE49-F238E27FC236}">
              <a16:creationId xmlns:a16="http://schemas.microsoft.com/office/drawing/2014/main" id="{138F6F0E-D6EE-48BC-85AC-98030267EB8F}"/>
            </a:ext>
          </a:extLst>
        </xdr:cNvPr>
        <xdr:cNvSpPr>
          <a:spLocks noChangeArrowheads="1"/>
        </xdr:cNvSpPr>
      </xdr:nvSpPr>
      <xdr:spPr bwMode="auto">
        <a:xfrm>
          <a:off x="7277100" y="30937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124</xdr:row>
      <xdr:rowOff>57150</xdr:rowOff>
    </xdr:from>
    <xdr:to>
      <xdr:col>18</xdr:col>
      <xdr:colOff>0</xdr:colOff>
      <xdr:row>125</xdr:row>
      <xdr:rowOff>190500</xdr:rowOff>
    </xdr:to>
    <xdr:sp macro="" textlink="">
      <xdr:nvSpPr>
        <xdr:cNvPr id="405" name="AutoShape 46">
          <a:extLst>
            <a:ext uri="{FF2B5EF4-FFF2-40B4-BE49-F238E27FC236}">
              <a16:creationId xmlns:a16="http://schemas.microsoft.com/office/drawing/2014/main" id="{7159D651-5167-4CF9-9DD4-6291DAD0E3FC}"/>
            </a:ext>
          </a:extLst>
        </xdr:cNvPr>
        <xdr:cNvSpPr>
          <a:spLocks noChangeArrowheads="1"/>
        </xdr:cNvSpPr>
      </xdr:nvSpPr>
      <xdr:spPr bwMode="auto">
        <a:xfrm>
          <a:off x="8204200" y="30937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124</xdr:row>
      <xdr:rowOff>57150</xdr:rowOff>
    </xdr:from>
    <xdr:to>
      <xdr:col>20</xdr:col>
      <xdr:colOff>0</xdr:colOff>
      <xdr:row>125</xdr:row>
      <xdr:rowOff>190500</xdr:rowOff>
    </xdr:to>
    <xdr:sp macro="" textlink="">
      <xdr:nvSpPr>
        <xdr:cNvPr id="406" name="AutoShape 46">
          <a:extLst>
            <a:ext uri="{FF2B5EF4-FFF2-40B4-BE49-F238E27FC236}">
              <a16:creationId xmlns:a16="http://schemas.microsoft.com/office/drawing/2014/main" id="{CA838D4A-06BC-450D-B019-01E832134280}"/>
            </a:ext>
          </a:extLst>
        </xdr:cNvPr>
        <xdr:cNvSpPr>
          <a:spLocks noChangeArrowheads="1"/>
        </xdr:cNvSpPr>
      </xdr:nvSpPr>
      <xdr:spPr bwMode="auto">
        <a:xfrm>
          <a:off x="9131300" y="30937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124</xdr:row>
      <xdr:rowOff>57150</xdr:rowOff>
    </xdr:from>
    <xdr:to>
      <xdr:col>22</xdr:col>
      <xdr:colOff>0</xdr:colOff>
      <xdr:row>125</xdr:row>
      <xdr:rowOff>190500</xdr:rowOff>
    </xdr:to>
    <xdr:sp macro="" textlink="">
      <xdr:nvSpPr>
        <xdr:cNvPr id="407" name="AutoShape 46">
          <a:extLst>
            <a:ext uri="{FF2B5EF4-FFF2-40B4-BE49-F238E27FC236}">
              <a16:creationId xmlns:a16="http://schemas.microsoft.com/office/drawing/2014/main" id="{8D2004CD-D118-4C74-BD91-AABE4EDB2005}"/>
            </a:ext>
          </a:extLst>
        </xdr:cNvPr>
        <xdr:cNvSpPr>
          <a:spLocks noChangeArrowheads="1"/>
        </xdr:cNvSpPr>
      </xdr:nvSpPr>
      <xdr:spPr bwMode="auto">
        <a:xfrm>
          <a:off x="10058400" y="30937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124</xdr:row>
      <xdr:rowOff>57150</xdr:rowOff>
    </xdr:from>
    <xdr:to>
      <xdr:col>24</xdr:col>
      <xdr:colOff>0</xdr:colOff>
      <xdr:row>125</xdr:row>
      <xdr:rowOff>190500</xdr:rowOff>
    </xdr:to>
    <xdr:sp macro="" textlink="">
      <xdr:nvSpPr>
        <xdr:cNvPr id="408" name="AutoShape 46">
          <a:extLst>
            <a:ext uri="{FF2B5EF4-FFF2-40B4-BE49-F238E27FC236}">
              <a16:creationId xmlns:a16="http://schemas.microsoft.com/office/drawing/2014/main" id="{34912BA8-C175-40B3-8790-B002B1E20DFB}"/>
            </a:ext>
          </a:extLst>
        </xdr:cNvPr>
        <xdr:cNvSpPr>
          <a:spLocks noChangeArrowheads="1"/>
        </xdr:cNvSpPr>
      </xdr:nvSpPr>
      <xdr:spPr bwMode="auto">
        <a:xfrm>
          <a:off x="10985500" y="30937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124</xdr:row>
      <xdr:rowOff>57150</xdr:rowOff>
    </xdr:from>
    <xdr:to>
      <xdr:col>26</xdr:col>
      <xdr:colOff>0</xdr:colOff>
      <xdr:row>125</xdr:row>
      <xdr:rowOff>190500</xdr:rowOff>
    </xdr:to>
    <xdr:sp macro="" textlink="">
      <xdr:nvSpPr>
        <xdr:cNvPr id="409" name="AutoShape 46">
          <a:extLst>
            <a:ext uri="{FF2B5EF4-FFF2-40B4-BE49-F238E27FC236}">
              <a16:creationId xmlns:a16="http://schemas.microsoft.com/office/drawing/2014/main" id="{C55F927C-E6D7-4C00-A49D-CBB5C790655C}"/>
            </a:ext>
          </a:extLst>
        </xdr:cNvPr>
        <xdr:cNvSpPr>
          <a:spLocks noChangeArrowheads="1"/>
        </xdr:cNvSpPr>
      </xdr:nvSpPr>
      <xdr:spPr bwMode="auto">
        <a:xfrm>
          <a:off x="11912600" y="309372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124</xdr:row>
      <xdr:rowOff>57150</xdr:rowOff>
    </xdr:from>
    <xdr:to>
      <xdr:col>28</xdr:col>
      <xdr:colOff>0</xdr:colOff>
      <xdr:row>125</xdr:row>
      <xdr:rowOff>190500</xdr:rowOff>
    </xdr:to>
    <xdr:sp macro="" textlink="">
      <xdr:nvSpPr>
        <xdr:cNvPr id="410" name="AutoShape 46">
          <a:extLst>
            <a:ext uri="{FF2B5EF4-FFF2-40B4-BE49-F238E27FC236}">
              <a16:creationId xmlns:a16="http://schemas.microsoft.com/office/drawing/2014/main" id="{245C4BD2-C6E8-458F-AA45-008545B9B1E3}"/>
            </a:ext>
          </a:extLst>
        </xdr:cNvPr>
        <xdr:cNvSpPr>
          <a:spLocks noChangeArrowheads="1"/>
        </xdr:cNvSpPr>
      </xdr:nvSpPr>
      <xdr:spPr bwMode="auto">
        <a:xfrm>
          <a:off x="12896850" y="30937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132</xdr:row>
      <xdr:rowOff>57150</xdr:rowOff>
    </xdr:from>
    <xdr:to>
      <xdr:col>2</xdr:col>
      <xdr:colOff>0</xdr:colOff>
      <xdr:row>133</xdr:row>
      <xdr:rowOff>190500</xdr:rowOff>
    </xdr:to>
    <xdr:sp macro="" textlink="">
      <xdr:nvSpPr>
        <xdr:cNvPr id="411" name="AutoShape 46">
          <a:extLst>
            <a:ext uri="{FF2B5EF4-FFF2-40B4-BE49-F238E27FC236}">
              <a16:creationId xmlns:a16="http://schemas.microsoft.com/office/drawing/2014/main" id="{5FAEAC2F-17E8-4C8A-AAB5-F64068C9F372}"/>
            </a:ext>
          </a:extLst>
        </xdr:cNvPr>
        <xdr:cNvSpPr>
          <a:spLocks noChangeArrowheads="1"/>
        </xdr:cNvSpPr>
      </xdr:nvSpPr>
      <xdr:spPr bwMode="auto">
        <a:xfrm>
          <a:off x="60960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132</xdr:row>
      <xdr:rowOff>57150</xdr:rowOff>
    </xdr:from>
    <xdr:to>
      <xdr:col>4</xdr:col>
      <xdr:colOff>0</xdr:colOff>
      <xdr:row>133</xdr:row>
      <xdr:rowOff>190500</xdr:rowOff>
    </xdr:to>
    <xdr:sp macro="" textlink="">
      <xdr:nvSpPr>
        <xdr:cNvPr id="412" name="AutoShape 46">
          <a:extLst>
            <a:ext uri="{FF2B5EF4-FFF2-40B4-BE49-F238E27FC236}">
              <a16:creationId xmlns:a16="http://schemas.microsoft.com/office/drawing/2014/main" id="{DCCF53D0-55F7-4A8B-A9E7-0EC1755CCC25}"/>
            </a:ext>
          </a:extLst>
        </xdr:cNvPr>
        <xdr:cNvSpPr>
          <a:spLocks noChangeArrowheads="1"/>
        </xdr:cNvSpPr>
      </xdr:nvSpPr>
      <xdr:spPr bwMode="auto">
        <a:xfrm>
          <a:off x="1536700" y="328739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132</xdr:row>
      <xdr:rowOff>57150</xdr:rowOff>
    </xdr:from>
    <xdr:to>
      <xdr:col>6</xdr:col>
      <xdr:colOff>0</xdr:colOff>
      <xdr:row>133</xdr:row>
      <xdr:rowOff>190500</xdr:rowOff>
    </xdr:to>
    <xdr:sp macro="" textlink="">
      <xdr:nvSpPr>
        <xdr:cNvPr id="413" name="AutoShape 46">
          <a:extLst>
            <a:ext uri="{FF2B5EF4-FFF2-40B4-BE49-F238E27FC236}">
              <a16:creationId xmlns:a16="http://schemas.microsoft.com/office/drawing/2014/main" id="{1250FF72-5192-4788-8624-369DA2B86C7F}"/>
            </a:ext>
          </a:extLst>
        </xdr:cNvPr>
        <xdr:cNvSpPr>
          <a:spLocks noChangeArrowheads="1"/>
        </xdr:cNvSpPr>
      </xdr:nvSpPr>
      <xdr:spPr bwMode="auto">
        <a:xfrm>
          <a:off x="2520950" y="32873950"/>
          <a:ext cx="5143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7</xdr:col>
      <xdr:colOff>0</xdr:colOff>
      <xdr:row>132</xdr:row>
      <xdr:rowOff>57150</xdr:rowOff>
    </xdr:from>
    <xdr:to>
      <xdr:col>8</xdr:col>
      <xdr:colOff>0</xdr:colOff>
      <xdr:row>133</xdr:row>
      <xdr:rowOff>190500</xdr:rowOff>
    </xdr:to>
    <xdr:sp macro="" textlink="">
      <xdr:nvSpPr>
        <xdr:cNvPr id="414" name="AutoShape 46">
          <a:extLst>
            <a:ext uri="{FF2B5EF4-FFF2-40B4-BE49-F238E27FC236}">
              <a16:creationId xmlns:a16="http://schemas.microsoft.com/office/drawing/2014/main" id="{87EAE01F-36FB-4362-9018-E778DA48C35A}"/>
            </a:ext>
          </a:extLst>
        </xdr:cNvPr>
        <xdr:cNvSpPr>
          <a:spLocks noChangeArrowheads="1"/>
        </xdr:cNvSpPr>
      </xdr:nvSpPr>
      <xdr:spPr bwMode="auto">
        <a:xfrm>
          <a:off x="3498850" y="32873950"/>
          <a:ext cx="5334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9</xdr:col>
      <xdr:colOff>0</xdr:colOff>
      <xdr:row>132</xdr:row>
      <xdr:rowOff>57150</xdr:rowOff>
    </xdr:from>
    <xdr:to>
      <xdr:col>10</xdr:col>
      <xdr:colOff>0</xdr:colOff>
      <xdr:row>133</xdr:row>
      <xdr:rowOff>190500</xdr:rowOff>
    </xdr:to>
    <xdr:sp macro="" textlink="">
      <xdr:nvSpPr>
        <xdr:cNvPr id="415" name="AutoShape 46">
          <a:extLst>
            <a:ext uri="{FF2B5EF4-FFF2-40B4-BE49-F238E27FC236}">
              <a16:creationId xmlns:a16="http://schemas.microsoft.com/office/drawing/2014/main" id="{ED931151-9422-40EA-9A5D-A3FF748F9B4B}"/>
            </a:ext>
          </a:extLst>
        </xdr:cNvPr>
        <xdr:cNvSpPr>
          <a:spLocks noChangeArrowheads="1"/>
        </xdr:cNvSpPr>
      </xdr:nvSpPr>
      <xdr:spPr bwMode="auto">
        <a:xfrm>
          <a:off x="449580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132</xdr:row>
      <xdr:rowOff>57150</xdr:rowOff>
    </xdr:from>
    <xdr:to>
      <xdr:col>12</xdr:col>
      <xdr:colOff>0</xdr:colOff>
      <xdr:row>133</xdr:row>
      <xdr:rowOff>190500</xdr:rowOff>
    </xdr:to>
    <xdr:sp macro="" textlink="">
      <xdr:nvSpPr>
        <xdr:cNvPr id="416" name="AutoShape 46">
          <a:extLst>
            <a:ext uri="{FF2B5EF4-FFF2-40B4-BE49-F238E27FC236}">
              <a16:creationId xmlns:a16="http://schemas.microsoft.com/office/drawing/2014/main" id="{B23DAB74-CA90-498D-872E-2AD3E9D35856}"/>
            </a:ext>
          </a:extLst>
        </xdr:cNvPr>
        <xdr:cNvSpPr>
          <a:spLocks noChangeArrowheads="1"/>
        </xdr:cNvSpPr>
      </xdr:nvSpPr>
      <xdr:spPr bwMode="auto">
        <a:xfrm>
          <a:off x="542290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13</xdr:col>
      <xdr:colOff>0</xdr:colOff>
      <xdr:row>132</xdr:row>
      <xdr:rowOff>57150</xdr:rowOff>
    </xdr:from>
    <xdr:to>
      <xdr:col>14</xdr:col>
      <xdr:colOff>0</xdr:colOff>
      <xdr:row>133</xdr:row>
      <xdr:rowOff>190500</xdr:rowOff>
    </xdr:to>
    <xdr:sp macro="" textlink="">
      <xdr:nvSpPr>
        <xdr:cNvPr id="417" name="AutoShape 46">
          <a:extLst>
            <a:ext uri="{FF2B5EF4-FFF2-40B4-BE49-F238E27FC236}">
              <a16:creationId xmlns:a16="http://schemas.microsoft.com/office/drawing/2014/main" id="{E771E66A-E74C-48E6-8D94-9058F8C29BE5}"/>
            </a:ext>
          </a:extLst>
        </xdr:cNvPr>
        <xdr:cNvSpPr>
          <a:spLocks noChangeArrowheads="1"/>
        </xdr:cNvSpPr>
      </xdr:nvSpPr>
      <xdr:spPr bwMode="auto">
        <a:xfrm>
          <a:off x="635000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132</xdr:row>
      <xdr:rowOff>57150</xdr:rowOff>
    </xdr:from>
    <xdr:to>
      <xdr:col>16</xdr:col>
      <xdr:colOff>0</xdr:colOff>
      <xdr:row>133</xdr:row>
      <xdr:rowOff>190500</xdr:rowOff>
    </xdr:to>
    <xdr:sp macro="" textlink="">
      <xdr:nvSpPr>
        <xdr:cNvPr id="418" name="AutoShape 46">
          <a:extLst>
            <a:ext uri="{FF2B5EF4-FFF2-40B4-BE49-F238E27FC236}">
              <a16:creationId xmlns:a16="http://schemas.microsoft.com/office/drawing/2014/main" id="{81477E02-F063-467A-BA59-00103C9760F5}"/>
            </a:ext>
          </a:extLst>
        </xdr:cNvPr>
        <xdr:cNvSpPr>
          <a:spLocks noChangeArrowheads="1"/>
        </xdr:cNvSpPr>
      </xdr:nvSpPr>
      <xdr:spPr bwMode="auto">
        <a:xfrm>
          <a:off x="7277100" y="32873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132</xdr:row>
      <xdr:rowOff>57150</xdr:rowOff>
    </xdr:from>
    <xdr:to>
      <xdr:col>18</xdr:col>
      <xdr:colOff>0</xdr:colOff>
      <xdr:row>133</xdr:row>
      <xdr:rowOff>190500</xdr:rowOff>
    </xdr:to>
    <xdr:sp macro="" textlink="">
      <xdr:nvSpPr>
        <xdr:cNvPr id="419" name="AutoShape 46">
          <a:extLst>
            <a:ext uri="{FF2B5EF4-FFF2-40B4-BE49-F238E27FC236}">
              <a16:creationId xmlns:a16="http://schemas.microsoft.com/office/drawing/2014/main" id="{7BB90564-4A19-4B0B-BCAD-72627F2FB54E}"/>
            </a:ext>
          </a:extLst>
        </xdr:cNvPr>
        <xdr:cNvSpPr>
          <a:spLocks noChangeArrowheads="1"/>
        </xdr:cNvSpPr>
      </xdr:nvSpPr>
      <xdr:spPr bwMode="auto">
        <a:xfrm>
          <a:off x="820420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132</xdr:row>
      <xdr:rowOff>57150</xdr:rowOff>
    </xdr:from>
    <xdr:to>
      <xdr:col>20</xdr:col>
      <xdr:colOff>0</xdr:colOff>
      <xdr:row>133</xdr:row>
      <xdr:rowOff>190500</xdr:rowOff>
    </xdr:to>
    <xdr:sp macro="" textlink="">
      <xdr:nvSpPr>
        <xdr:cNvPr id="420" name="AutoShape 46">
          <a:extLst>
            <a:ext uri="{FF2B5EF4-FFF2-40B4-BE49-F238E27FC236}">
              <a16:creationId xmlns:a16="http://schemas.microsoft.com/office/drawing/2014/main" id="{AD244154-8D11-47BA-B2E8-D73BDE94BD88}"/>
            </a:ext>
          </a:extLst>
        </xdr:cNvPr>
        <xdr:cNvSpPr>
          <a:spLocks noChangeArrowheads="1"/>
        </xdr:cNvSpPr>
      </xdr:nvSpPr>
      <xdr:spPr bwMode="auto">
        <a:xfrm>
          <a:off x="913130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132</xdr:row>
      <xdr:rowOff>57150</xdr:rowOff>
    </xdr:from>
    <xdr:to>
      <xdr:col>22</xdr:col>
      <xdr:colOff>0</xdr:colOff>
      <xdr:row>133</xdr:row>
      <xdr:rowOff>190500</xdr:rowOff>
    </xdr:to>
    <xdr:sp macro="" textlink="">
      <xdr:nvSpPr>
        <xdr:cNvPr id="421" name="AutoShape 46">
          <a:extLst>
            <a:ext uri="{FF2B5EF4-FFF2-40B4-BE49-F238E27FC236}">
              <a16:creationId xmlns:a16="http://schemas.microsoft.com/office/drawing/2014/main" id="{ED47811D-257E-4D9F-B904-A83A63A8731B}"/>
            </a:ext>
          </a:extLst>
        </xdr:cNvPr>
        <xdr:cNvSpPr>
          <a:spLocks noChangeArrowheads="1"/>
        </xdr:cNvSpPr>
      </xdr:nvSpPr>
      <xdr:spPr bwMode="auto">
        <a:xfrm>
          <a:off x="1005840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132</xdr:row>
      <xdr:rowOff>57150</xdr:rowOff>
    </xdr:from>
    <xdr:to>
      <xdr:col>24</xdr:col>
      <xdr:colOff>0</xdr:colOff>
      <xdr:row>133</xdr:row>
      <xdr:rowOff>190500</xdr:rowOff>
    </xdr:to>
    <xdr:sp macro="" textlink="">
      <xdr:nvSpPr>
        <xdr:cNvPr id="422" name="AutoShape 46">
          <a:extLst>
            <a:ext uri="{FF2B5EF4-FFF2-40B4-BE49-F238E27FC236}">
              <a16:creationId xmlns:a16="http://schemas.microsoft.com/office/drawing/2014/main" id="{7C490B59-1CCB-464E-BAB7-36DDDFAC8949}"/>
            </a:ext>
          </a:extLst>
        </xdr:cNvPr>
        <xdr:cNvSpPr>
          <a:spLocks noChangeArrowheads="1"/>
        </xdr:cNvSpPr>
      </xdr:nvSpPr>
      <xdr:spPr bwMode="auto">
        <a:xfrm>
          <a:off x="1098550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132</xdr:row>
      <xdr:rowOff>57150</xdr:rowOff>
    </xdr:from>
    <xdr:to>
      <xdr:col>28</xdr:col>
      <xdr:colOff>0</xdr:colOff>
      <xdr:row>133</xdr:row>
      <xdr:rowOff>190500</xdr:rowOff>
    </xdr:to>
    <xdr:sp macro="" textlink="">
      <xdr:nvSpPr>
        <xdr:cNvPr id="423" name="AutoShape 46">
          <a:extLst>
            <a:ext uri="{FF2B5EF4-FFF2-40B4-BE49-F238E27FC236}">
              <a16:creationId xmlns:a16="http://schemas.microsoft.com/office/drawing/2014/main" id="{6A5BAA6E-45DF-4298-A79B-123B2C73C553}"/>
            </a:ext>
          </a:extLst>
        </xdr:cNvPr>
        <xdr:cNvSpPr>
          <a:spLocks noChangeArrowheads="1"/>
        </xdr:cNvSpPr>
      </xdr:nvSpPr>
      <xdr:spPr bwMode="auto">
        <a:xfrm>
          <a:off x="1289685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132</xdr:row>
      <xdr:rowOff>57150</xdr:rowOff>
    </xdr:from>
    <xdr:to>
      <xdr:col>18</xdr:col>
      <xdr:colOff>0</xdr:colOff>
      <xdr:row>133</xdr:row>
      <xdr:rowOff>190500</xdr:rowOff>
    </xdr:to>
    <xdr:sp macro="" textlink="">
      <xdr:nvSpPr>
        <xdr:cNvPr id="424" name="AutoShape 46">
          <a:extLst>
            <a:ext uri="{FF2B5EF4-FFF2-40B4-BE49-F238E27FC236}">
              <a16:creationId xmlns:a16="http://schemas.microsoft.com/office/drawing/2014/main" id="{4F1F3A5B-9454-40C2-80B1-01447E4B02AA}"/>
            </a:ext>
          </a:extLst>
        </xdr:cNvPr>
        <xdr:cNvSpPr>
          <a:spLocks noChangeArrowheads="1"/>
        </xdr:cNvSpPr>
      </xdr:nvSpPr>
      <xdr:spPr bwMode="auto">
        <a:xfrm>
          <a:off x="8204200" y="32873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132</xdr:row>
      <xdr:rowOff>57150</xdr:rowOff>
    </xdr:from>
    <xdr:to>
      <xdr:col>20</xdr:col>
      <xdr:colOff>0</xdr:colOff>
      <xdr:row>133</xdr:row>
      <xdr:rowOff>190500</xdr:rowOff>
    </xdr:to>
    <xdr:sp macro="" textlink="">
      <xdr:nvSpPr>
        <xdr:cNvPr id="425" name="AutoShape 46">
          <a:extLst>
            <a:ext uri="{FF2B5EF4-FFF2-40B4-BE49-F238E27FC236}">
              <a16:creationId xmlns:a16="http://schemas.microsoft.com/office/drawing/2014/main" id="{92FA8408-FD4D-4C53-ABFE-3F3E22749FEA}"/>
            </a:ext>
          </a:extLst>
        </xdr:cNvPr>
        <xdr:cNvSpPr>
          <a:spLocks noChangeArrowheads="1"/>
        </xdr:cNvSpPr>
      </xdr:nvSpPr>
      <xdr:spPr bwMode="auto">
        <a:xfrm>
          <a:off x="9131300" y="32873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132</xdr:row>
      <xdr:rowOff>57150</xdr:rowOff>
    </xdr:from>
    <xdr:to>
      <xdr:col>22</xdr:col>
      <xdr:colOff>0</xdr:colOff>
      <xdr:row>133</xdr:row>
      <xdr:rowOff>190500</xdr:rowOff>
    </xdr:to>
    <xdr:sp macro="" textlink="">
      <xdr:nvSpPr>
        <xdr:cNvPr id="426" name="AutoShape 46">
          <a:extLst>
            <a:ext uri="{FF2B5EF4-FFF2-40B4-BE49-F238E27FC236}">
              <a16:creationId xmlns:a16="http://schemas.microsoft.com/office/drawing/2014/main" id="{99866127-0DAD-4228-920B-7030D5362AB2}"/>
            </a:ext>
          </a:extLst>
        </xdr:cNvPr>
        <xdr:cNvSpPr>
          <a:spLocks noChangeArrowheads="1"/>
        </xdr:cNvSpPr>
      </xdr:nvSpPr>
      <xdr:spPr bwMode="auto">
        <a:xfrm>
          <a:off x="10058400" y="32873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132</xdr:row>
      <xdr:rowOff>57150</xdr:rowOff>
    </xdr:from>
    <xdr:to>
      <xdr:col>24</xdr:col>
      <xdr:colOff>0</xdr:colOff>
      <xdr:row>133</xdr:row>
      <xdr:rowOff>190500</xdr:rowOff>
    </xdr:to>
    <xdr:sp macro="" textlink="">
      <xdr:nvSpPr>
        <xdr:cNvPr id="427" name="AutoShape 46">
          <a:extLst>
            <a:ext uri="{FF2B5EF4-FFF2-40B4-BE49-F238E27FC236}">
              <a16:creationId xmlns:a16="http://schemas.microsoft.com/office/drawing/2014/main" id="{A5508913-FA80-45B6-8791-14834F980F29}"/>
            </a:ext>
          </a:extLst>
        </xdr:cNvPr>
        <xdr:cNvSpPr>
          <a:spLocks noChangeArrowheads="1"/>
        </xdr:cNvSpPr>
      </xdr:nvSpPr>
      <xdr:spPr bwMode="auto">
        <a:xfrm>
          <a:off x="10985500" y="32873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132</xdr:row>
      <xdr:rowOff>57150</xdr:rowOff>
    </xdr:from>
    <xdr:to>
      <xdr:col>28</xdr:col>
      <xdr:colOff>0</xdr:colOff>
      <xdr:row>133</xdr:row>
      <xdr:rowOff>190500</xdr:rowOff>
    </xdr:to>
    <xdr:sp macro="" textlink="">
      <xdr:nvSpPr>
        <xdr:cNvPr id="428" name="AutoShape 46">
          <a:extLst>
            <a:ext uri="{FF2B5EF4-FFF2-40B4-BE49-F238E27FC236}">
              <a16:creationId xmlns:a16="http://schemas.microsoft.com/office/drawing/2014/main" id="{6D3916F7-E874-4260-9F99-595DF3DE6F29}"/>
            </a:ext>
          </a:extLst>
        </xdr:cNvPr>
        <xdr:cNvSpPr>
          <a:spLocks noChangeArrowheads="1"/>
        </xdr:cNvSpPr>
      </xdr:nvSpPr>
      <xdr:spPr bwMode="auto">
        <a:xfrm>
          <a:off x="12896850" y="32873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132</xdr:row>
      <xdr:rowOff>57150</xdr:rowOff>
    </xdr:from>
    <xdr:to>
      <xdr:col>16</xdr:col>
      <xdr:colOff>0</xdr:colOff>
      <xdr:row>133</xdr:row>
      <xdr:rowOff>190500</xdr:rowOff>
    </xdr:to>
    <xdr:sp macro="" textlink="">
      <xdr:nvSpPr>
        <xdr:cNvPr id="429" name="AutoShape 46">
          <a:extLst>
            <a:ext uri="{FF2B5EF4-FFF2-40B4-BE49-F238E27FC236}">
              <a16:creationId xmlns:a16="http://schemas.microsoft.com/office/drawing/2014/main" id="{9F0A6D0E-69E9-439F-957E-7A9A175E7518}"/>
            </a:ext>
          </a:extLst>
        </xdr:cNvPr>
        <xdr:cNvSpPr>
          <a:spLocks noChangeArrowheads="1"/>
        </xdr:cNvSpPr>
      </xdr:nvSpPr>
      <xdr:spPr bwMode="auto">
        <a:xfrm>
          <a:off x="727710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132</xdr:row>
      <xdr:rowOff>57150</xdr:rowOff>
    </xdr:from>
    <xdr:to>
      <xdr:col>18</xdr:col>
      <xdr:colOff>0</xdr:colOff>
      <xdr:row>133</xdr:row>
      <xdr:rowOff>190500</xdr:rowOff>
    </xdr:to>
    <xdr:sp macro="" textlink="">
      <xdr:nvSpPr>
        <xdr:cNvPr id="430" name="AutoShape 46">
          <a:extLst>
            <a:ext uri="{FF2B5EF4-FFF2-40B4-BE49-F238E27FC236}">
              <a16:creationId xmlns:a16="http://schemas.microsoft.com/office/drawing/2014/main" id="{2780AC39-5B76-4651-A62B-ADA8A9875F5E}"/>
            </a:ext>
          </a:extLst>
        </xdr:cNvPr>
        <xdr:cNvSpPr>
          <a:spLocks noChangeArrowheads="1"/>
        </xdr:cNvSpPr>
      </xdr:nvSpPr>
      <xdr:spPr bwMode="auto">
        <a:xfrm>
          <a:off x="820420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132</xdr:row>
      <xdr:rowOff>57150</xdr:rowOff>
    </xdr:from>
    <xdr:to>
      <xdr:col>20</xdr:col>
      <xdr:colOff>0</xdr:colOff>
      <xdr:row>133</xdr:row>
      <xdr:rowOff>190500</xdr:rowOff>
    </xdr:to>
    <xdr:sp macro="" textlink="">
      <xdr:nvSpPr>
        <xdr:cNvPr id="431" name="AutoShape 46">
          <a:extLst>
            <a:ext uri="{FF2B5EF4-FFF2-40B4-BE49-F238E27FC236}">
              <a16:creationId xmlns:a16="http://schemas.microsoft.com/office/drawing/2014/main" id="{0BE6B910-C091-4038-A00D-B64148A20339}"/>
            </a:ext>
          </a:extLst>
        </xdr:cNvPr>
        <xdr:cNvSpPr>
          <a:spLocks noChangeArrowheads="1"/>
        </xdr:cNvSpPr>
      </xdr:nvSpPr>
      <xdr:spPr bwMode="auto">
        <a:xfrm>
          <a:off x="9131300" y="328739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132</xdr:row>
      <xdr:rowOff>57150</xdr:rowOff>
    </xdr:from>
    <xdr:to>
      <xdr:col>22</xdr:col>
      <xdr:colOff>0</xdr:colOff>
      <xdr:row>133</xdr:row>
      <xdr:rowOff>190500</xdr:rowOff>
    </xdr:to>
    <xdr:sp macro="" textlink="">
      <xdr:nvSpPr>
        <xdr:cNvPr id="432" name="AutoShape 46">
          <a:extLst>
            <a:ext uri="{FF2B5EF4-FFF2-40B4-BE49-F238E27FC236}">
              <a16:creationId xmlns:a16="http://schemas.microsoft.com/office/drawing/2014/main" id="{045D5B97-DBC5-4725-8AB4-1EAE1BB3FD18}"/>
            </a:ext>
          </a:extLst>
        </xdr:cNvPr>
        <xdr:cNvSpPr>
          <a:spLocks noChangeArrowheads="1"/>
        </xdr:cNvSpPr>
      </xdr:nvSpPr>
      <xdr:spPr bwMode="auto">
        <a:xfrm>
          <a:off x="10058400" y="328739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132</xdr:row>
      <xdr:rowOff>57150</xdr:rowOff>
    </xdr:from>
    <xdr:to>
      <xdr:col>24</xdr:col>
      <xdr:colOff>0</xdr:colOff>
      <xdr:row>133</xdr:row>
      <xdr:rowOff>190500</xdr:rowOff>
    </xdr:to>
    <xdr:sp macro="" textlink="">
      <xdr:nvSpPr>
        <xdr:cNvPr id="433" name="AutoShape 46">
          <a:extLst>
            <a:ext uri="{FF2B5EF4-FFF2-40B4-BE49-F238E27FC236}">
              <a16:creationId xmlns:a16="http://schemas.microsoft.com/office/drawing/2014/main" id="{FAFBD7E5-6342-4E5E-9F02-2EE1660294FE}"/>
            </a:ext>
          </a:extLst>
        </xdr:cNvPr>
        <xdr:cNvSpPr>
          <a:spLocks noChangeArrowheads="1"/>
        </xdr:cNvSpPr>
      </xdr:nvSpPr>
      <xdr:spPr bwMode="auto">
        <a:xfrm>
          <a:off x="10985500" y="328739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132</xdr:row>
      <xdr:rowOff>57150</xdr:rowOff>
    </xdr:from>
    <xdr:to>
      <xdr:col>28</xdr:col>
      <xdr:colOff>0</xdr:colOff>
      <xdr:row>133</xdr:row>
      <xdr:rowOff>190500</xdr:rowOff>
    </xdr:to>
    <xdr:sp macro="" textlink="">
      <xdr:nvSpPr>
        <xdr:cNvPr id="434" name="AutoShape 46">
          <a:extLst>
            <a:ext uri="{FF2B5EF4-FFF2-40B4-BE49-F238E27FC236}">
              <a16:creationId xmlns:a16="http://schemas.microsoft.com/office/drawing/2014/main" id="{B0324883-909A-4959-9BAE-65AEA17E7921}"/>
            </a:ext>
          </a:extLst>
        </xdr:cNvPr>
        <xdr:cNvSpPr>
          <a:spLocks noChangeArrowheads="1"/>
        </xdr:cNvSpPr>
      </xdr:nvSpPr>
      <xdr:spPr bwMode="auto">
        <a:xfrm>
          <a:off x="1289685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140</xdr:row>
      <xdr:rowOff>57150</xdr:rowOff>
    </xdr:from>
    <xdr:to>
      <xdr:col>2</xdr:col>
      <xdr:colOff>0</xdr:colOff>
      <xdr:row>141</xdr:row>
      <xdr:rowOff>190500</xdr:rowOff>
    </xdr:to>
    <xdr:sp macro="" textlink="">
      <xdr:nvSpPr>
        <xdr:cNvPr id="435" name="AutoShape 46">
          <a:extLst>
            <a:ext uri="{FF2B5EF4-FFF2-40B4-BE49-F238E27FC236}">
              <a16:creationId xmlns:a16="http://schemas.microsoft.com/office/drawing/2014/main" id="{F5DAC7D0-2381-4DF0-8F64-3255C21A5B63}"/>
            </a:ext>
          </a:extLst>
        </xdr:cNvPr>
        <xdr:cNvSpPr>
          <a:spLocks noChangeArrowheads="1"/>
        </xdr:cNvSpPr>
      </xdr:nvSpPr>
      <xdr:spPr bwMode="auto">
        <a:xfrm>
          <a:off x="609600" y="34804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140</xdr:row>
      <xdr:rowOff>57150</xdr:rowOff>
    </xdr:from>
    <xdr:to>
      <xdr:col>6</xdr:col>
      <xdr:colOff>0</xdr:colOff>
      <xdr:row>141</xdr:row>
      <xdr:rowOff>190500</xdr:rowOff>
    </xdr:to>
    <xdr:sp macro="" textlink="">
      <xdr:nvSpPr>
        <xdr:cNvPr id="436" name="AutoShape 46">
          <a:extLst>
            <a:ext uri="{FF2B5EF4-FFF2-40B4-BE49-F238E27FC236}">
              <a16:creationId xmlns:a16="http://schemas.microsoft.com/office/drawing/2014/main" id="{509ADA94-FD2D-4ABD-90E3-1A0B8D8656CF}"/>
            </a:ext>
          </a:extLst>
        </xdr:cNvPr>
        <xdr:cNvSpPr>
          <a:spLocks noChangeArrowheads="1"/>
        </xdr:cNvSpPr>
      </xdr:nvSpPr>
      <xdr:spPr bwMode="auto">
        <a:xfrm>
          <a:off x="2520950" y="34804350"/>
          <a:ext cx="5143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7</xdr:col>
      <xdr:colOff>0</xdr:colOff>
      <xdr:row>140</xdr:row>
      <xdr:rowOff>57150</xdr:rowOff>
    </xdr:from>
    <xdr:to>
      <xdr:col>8</xdr:col>
      <xdr:colOff>0</xdr:colOff>
      <xdr:row>141</xdr:row>
      <xdr:rowOff>190500</xdr:rowOff>
    </xdr:to>
    <xdr:sp macro="" textlink="">
      <xdr:nvSpPr>
        <xdr:cNvPr id="437" name="AutoShape 46">
          <a:extLst>
            <a:ext uri="{FF2B5EF4-FFF2-40B4-BE49-F238E27FC236}">
              <a16:creationId xmlns:a16="http://schemas.microsoft.com/office/drawing/2014/main" id="{CAD277EB-F0D4-4CC4-BFB3-6E765C1D6461}"/>
            </a:ext>
          </a:extLst>
        </xdr:cNvPr>
        <xdr:cNvSpPr>
          <a:spLocks noChangeArrowheads="1"/>
        </xdr:cNvSpPr>
      </xdr:nvSpPr>
      <xdr:spPr bwMode="auto">
        <a:xfrm>
          <a:off x="3498850" y="3480435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140</xdr:row>
      <xdr:rowOff>57150</xdr:rowOff>
    </xdr:from>
    <xdr:to>
      <xdr:col>10</xdr:col>
      <xdr:colOff>0</xdr:colOff>
      <xdr:row>141</xdr:row>
      <xdr:rowOff>190500</xdr:rowOff>
    </xdr:to>
    <xdr:sp macro="" textlink="">
      <xdr:nvSpPr>
        <xdr:cNvPr id="438" name="AutoShape 46">
          <a:extLst>
            <a:ext uri="{FF2B5EF4-FFF2-40B4-BE49-F238E27FC236}">
              <a16:creationId xmlns:a16="http://schemas.microsoft.com/office/drawing/2014/main" id="{31D0CEBB-32CE-45E5-899F-8115A680F668}"/>
            </a:ext>
          </a:extLst>
        </xdr:cNvPr>
        <xdr:cNvSpPr>
          <a:spLocks noChangeArrowheads="1"/>
        </xdr:cNvSpPr>
      </xdr:nvSpPr>
      <xdr:spPr bwMode="auto">
        <a:xfrm>
          <a:off x="4495800" y="34804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10</xdr:col>
      <xdr:colOff>555625</xdr:colOff>
      <xdr:row>140</xdr:row>
      <xdr:rowOff>57150</xdr:rowOff>
    </xdr:from>
    <xdr:to>
      <xdr:col>11</xdr:col>
      <xdr:colOff>555625</xdr:colOff>
      <xdr:row>141</xdr:row>
      <xdr:rowOff>190500</xdr:rowOff>
    </xdr:to>
    <xdr:sp macro="" textlink="">
      <xdr:nvSpPr>
        <xdr:cNvPr id="439" name="AutoShape 46">
          <a:extLst>
            <a:ext uri="{FF2B5EF4-FFF2-40B4-BE49-F238E27FC236}">
              <a16:creationId xmlns:a16="http://schemas.microsoft.com/office/drawing/2014/main" id="{2A8F8AE9-28C1-4EE6-A188-BDC16427229C}"/>
            </a:ext>
          </a:extLst>
        </xdr:cNvPr>
        <xdr:cNvSpPr>
          <a:spLocks noChangeArrowheads="1"/>
        </xdr:cNvSpPr>
      </xdr:nvSpPr>
      <xdr:spPr bwMode="auto">
        <a:xfrm>
          <a:off x="5419725" y="34804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140</xdr:row>
      <xdr:rowOff>57150</xdr:rowOff>
    </xdr:from>
    <xdr:to>
      <xdr:col>14</xdr:col>
      <xdr:colOff>0</xdr:colOff>
      <xdr:row>141</xdr:row>
      <xdr:rowOff>190500</xdr:rowOff>
    </xdr:to>
    <xdr:sp macro="" textlink="">
      <xdr:nvSpPr>
        <xdr:cNvPr id="440" name="AutoShape 46">
          <a:extLst>
            <a:ext uri="{FF2B5EF4-FFF2-40B4-BE49-F238E27FC236}">
              <a16:creationId xmlns:a16="http://schemas.microsoft.com/office/drawing/2014/main" id="{2D67EF4A-12DA-415E-8FCE-B224D710F565}"/>
            </a:ext>
          </a:extLst>
        </xdr:cNvPr>
        <xdr:cNvSpPr>
          <a:spLocks noChangeArrowheads="1"/>
        </xdr:cNvSpPr>
      </xdr:nvSpPr>
      <xdr:spPr bwMode="auto">
        <a:xfrm>
          <a:off x="6350000" y="34804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140</xdr:row>
      <xdr:rowOff>57150</xdr:rowOff>
    </xdr:from>
    <xdr:to>
      <xdr:col>16</xdr:col>
      <xdr:colOff>0</xdr:colOff>
      <xdr:row>141</xdr:row>
      <xdr:rowOff>190500</xdr:rowOff>
    </xdr:to>
    <xdr:sp macro="" textlink="">
      <xdr:nvSpPr>
        <xdr:cNvPr id="441" name="AutoShape 46">
          <a:extLst>
            <a:ext uri="{FF2B5EF4-FFF2-40B4-BE49-F238E27FC236}">
              <a16:creationId xmlns:a16="http://schemas.microsoft.com/office/drawing/2014/main" id="{1D2ECEE9-9C36-4F85-AE64-1F526F1D6ECD}"/>
            </a:ext>
          </a:extLst>
        </xdr:cNvPr>
        <xdr:cNvSpPr>
          <a:spLocks noChangeArrowheads="1"/>
        </xdr:cNvSpPr>
      </xdr:nvSpPr>
      <xdr:spPr bwMode="auto">
        <a:xfrm>
          <a:off x="7277100" y="34804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140</xdr:row>
      <xdr:rowOff>57150</xdr:rowOff>
    </xdr:from>
    <xdr:to>
      <xdr:col>18</xdr:col>
      <xdr:colOff>0</xdr:colOff>
      <xdr:row>141</xdr:row>
      <xdr:rowOff>190500</xdr:rowOff>
    </xdr:to>
    <xdr:sp macro="" textlink="">
      <xdr:nvSpPr>
        <xdr:cNvPr id="442" name="AutoShape 46">
          <a:extLst>
            <a:ext uri="{FF2B5EF4-FFF2-40B4-BE49-F238E27FC236}">
              <a16:creationId xmlns:a16="http://schemas.microsoft.com/office/drawing/2014/main" id="{A8E63DD8-3399-4717-9385-F60A8A0B9BA9}"/>
            </a:ext>
          </a:extLst>
        </xdr:cNvPr>
        <xdr:cNvSpPr>
          <a:spLocks noChangeArrowheads="1"/>
        </xdr:cNvSpPr>
      </xdr:nvSpPr>
      <xdr:spPr bwMode="auto">
        <a:xfrm>
          <a:off x="8204200" y="34804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140</xdr:row>
      <xdr:rowOff>57150</xdr:rowOff>
    </xdr:from>
    <xdr:to>
      <xdr:col>20</xdr:col>
      <xdr:colOff>0</xdr:colOff>
      <xdr:row>141</xdr:row>
      <xdr:rowOff>190500</xdr:rowOff>
    </xdr:to>
    <xdr:sp macro="" textlink="">
      <xdr:nvSpPr>
        <xdr:cNvPr id="443" name="AutoShape 46">
          <a:extLst>
            <a:ext uri="{FF2B5EF4-FFF2-40B4-BE49-F238E27FC236}">
              <a16:creationId xmlns:a16="http://schemas.microsoft.com/office/drawing/2014/main" id="{B6146C4E-DBFF-4295-8F9D-668B59DD88C7}"/>
            </a:ext>
          </a:extLst>
        </xdr:cNvPr>
        <xdr:cNvSpPr>
          <a:spLocks noChangeArrowheads="1"/>
        </xdr:cNvSpPr>
      </xdr:nvSpPr>
      <xdr:spPr bwMode="auto">
        <a:xfrm>
          <a:off x="9131300" y="34804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140</xdr:row>
      <xdr:rowOff>57150</xdr:rowOff>
    </xdr:from>
    <xdr:to>
      <xdr:col>22</xdr:col>
      <xdr:colOff>0</xdr:colOff>
      <xdr:row>141</xdr:row>
      <xdr:rowOff>190500</xdr:rowOff>
    </xdr:to>
    <xdr:sp macro="" textlink="">
      <xdr:nvSpPr>
        <xdr:cNvPr id="444" name="AutoShape 46">
          <a:extLst>
            <a:ext uri="{FF2B5EF4-FFF2-40B4-BE49-F238E27FC236}">
              <a16:creationId xmlns:a16="http://schemas.microsoft.com/office/drawing/2014/main" id="{267FB896-357B-400D-9755-D363FE6B3A30}"/>
            </a:ext>
          </a:extLst>
        </xdr:cNvPr>
        <xdr:cNvSpPr>
          <a:spLocks noChangeArrowheads="1"/>
        </xdr:cNvSpPr>
      </xdr:nvSpPr>
      <xdr:spPr bwMode="auto">
        <a:xfrm>
          <a:off x="10058400" y="34804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140</xdr:row>
      <xdr:rowOff>57150</xdr:rowOff>
    </xdr:from>
    <xdr:to>
      <xdr:col>24</xdr:col>
      <xdr:colOff>0</xdr:colOff>
      <xdr:row>141</xdr:row>
      <xdr:rowOff>190500</xdr:rowOff>
    </xdr:to>
    <xdr:sp macro="" textlink="">
      <xdr:nvSpPr>
        <xdr:cNvPr id="445" name="AutoShape 46">
          <a:extLst>
            <a:ext uri="{FF2B5EF4-FFF2-40B4-BE49-F238E27FC236}">
              <a16:creationId xmlns:a16="http://schemas.microsoft.com/office/drawing/2014/main" id="{EA82DA3D-6EF7-4892-8EC2-6F7C1DCBD4B4}"/>
            </a:ext>
          </a:extLst>
        </xdr:cNvPr>
        <xdr:cNvSpPr>
          <a:spLocks noChangeArrowheads="1"/>
        </xdr:cNvSpPr>
      </xdr:nvSpPr>
      <xdr:spPr bwMode="auto">
        <a:xfrm>
          <a:off x="10985500" y="34804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140</xdr:row>
      <xdr:rowOff>57150</xdr:rowOff>
    </xdr:from>
    <xdr:to>
      <xdr:col>26</xdr:col>
      <xdr:colOff>0</xdr:colOff>
      <xdr:row>141</xdr:row>
      <xdr:rowOff>190500</xdr:rowOff>
    </xdr:to>
    <xdr:sp macro="" textlink="">
      <xdr:nvSpPr>
        <xdr:cNvPr id="446" name="AutoShape 46">
          <a:extLst>
            <a:ext uri="{FF2B5EF4-FFF2-40B4-BE49-F238E27FC236}">
              <a16:creationId xmlns:a16="http://schemas.microsoft.com/office/drawing/2014/main" id="{89C932CF-E9C0-47D5-BCA7-47D79B1A6CAE}"/>
            </a:ext>
          </a:extLst>
        </xdr:cNvPr>
        <xdr:cNvSpPr>
          <a:spLocks noChangeArrowheads="1"/>
        </xdr:cNvSpPr>
      </xdr:nvSpPr>
      <xdr:spPr bwMode="auto">
        <a:xfrm>
          <a:off x="11912600" y="348043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140</xdr:row>
      <xdr:rowOff>57150</xdr:rowOff>
    </xdr:from>
    <xdr:to>
      <xdr:col>28</xdr:col>
      <xdr:colOff>0</xdr:colOff>
      <xdr:row>141</xdr:row>
      <xdr:rowOff>190500</xdr:rowOff>
    </xdr:to>
    <xdr:sp macro="" textlink="">
      <xdr:nvSpPr>
        <xdr:cNvPr id="447" name="AutoShape 46">
          <a:extLst>
            <a:ext uri="{FF2B5EF4-FFF2-40B4-BE49-F238E27FC236}">
              <a16:creationId xmlns:a16="http://schemas.microsoft.com/office/drawing/2014/main" id="{54EDD2DA-40EA-435F-A47A-3F97F19094C3}"/>
            </a:ext>
          </a:extLst>
        </xdr:cNvPr>
        <xdr:cNvSpPr>
          <a:spLocks noChangeArrowheads="1"/>
        </xdr:cNvSpPr>
      </xdr:nvSpPr>
      <xdr:spPr bwMode="auto">
        <a:xfrm>
          <a:off x="12896850" y="34804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140</xdr:row>
      <xdr:rowOff>57150</xdr:rowOff>
    </xdr:from>
    <xdr:to>
      <xdr:col>18</xdr:col>
      <xdr:colOff>0</xdr:colOff>
      <xdr:row>141</xdr:row>
      <xdr:rowOff>190500</xdr:rowOff>
    </xdr:to>
    <xdr:sp macro="" textlink="">
      <xdr:nvSpPr>
        <xdr:cNvPr id="448" name="AutoShape 46">
          <a:extLst>
            <a:ext uri="{FF2B5EF4-FFF2-40B4-BE49-F238E27FC236}">
              <a16:creationId xmlns:a16="http://schemas.microsoft.com/office/drawing/2014/main" id="{824E42F9-09B4-4C4D-8BB2-43042CFE7471}"/>
            </a:ext>
          </a:extLst>
        </xdr:cNvPr>
        <xdr:cNvSpPr>
          <a:spLocks noChangeArrowheads="1"/>
        </xdr:cNvSpPr>
      </xdr:nvSpPr>
      <xdr:spPr bwMode="auto">
        <a:xfrm>
          <a:off x="8204200" y="34804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140</xdr:row>
      <xdr:rowOff>57150</xdr:rowOff>
    </xdr:from>
    <xdr:to>
      <xdr:col>20</xdr:col>
      <xdr:colOff>0</xdr:colOff>
      <xdr:row>141</xdr:row>
      <xdr:rowOff>190500</xdr:rowOff>
    </xdr:to>
    <xdr:sp macro="" textlink="">
      <xdr:nvSpPr>
        <xdr:cNvPr id="449" name="AutoShape 46">
          <a:extLst>
            <a:ext uri="{FF2B5EF4-FFF2-40B4-BE49-F238E27FC236}">
              <a16:creationId xmlns:a16="http://schemas.microsoft.com/office/drawing/2014/main" id="{A86D46D0-12BD-441E-873F-F4511E984FF8}"/>
            </a:ext>
          </a:extLst>
        </xdr:cNvPr>
        <xdr:cNvSpPr>
          <a:spLocks noChangeArrowheads="1"/>
        </xdr:cNvSpPr>
      </xdr:nvSpPr>
      <xdr:spPr bwMode="auto">
        <a:xfrm>
          <a:off x="9131300" y="34804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140</xdr:row>
      <xdr:rowOff>57150</xdr:rowOff>
    </xdr:from>
    <xdr:to>
      <xdr:col>22</xdr:col>
      <xdr:colOff>0</xdr:colOff>
      <xdr:row>141</xdr:row>
      <xdr:rowOff>190500</xdr:rowOff>
    </xdr:to>
    <xdr:sp macro="" textlink="">
      <xdr:nvSpPr>
        <xdr:cNvPr id="450" name="AutoShape 46">
          <a:extLst>
            <a:ext uri="{FF2B5EF4-FFF2-40B4-BE49-F238E27FC236}">
              <a16:creationId xmlns:a16="http://schemas.microsoft.com/office/drawing/2014/main" id="{FEC1EF5B-C572-4A59-981A-5529537319F5}"/>
            </a:ext>
          </a:extLst>
        </xdr:cNvPr>
        <xdr:cNvSpPr>
          <a:spLocks noChangeArrowheads="1"/>
        </xdr:cNvSpPr>
      </xdr:nvSpPr>
      <xdr:spPr bwMode="auto">
        <a:xfrm>
          <a:off x="10058400" y="34804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140</xdr:row>
      <xdr:rowOff>57150</xdr:rowOff>
    </xdr:from>
    <xdr:to>
      <xdr:col>24</xdr:col>
      <xdr:colOff>0</xdr:colOff>
      <xdr:row>141</xdr:row>
      <xdr:rowOff>190500</xdr:rowOff>
    </xdr:to>
    <xdr:sp macro="" textlink="">
      <xdr:nvSpPr>
        <xdr:cNvPr id="451" name="AutoShape 46">
          <a:extLst>
            <a:ext uri="{FF2B5EF4-FFF2-40B4-BE49-F238E27FC236}">
              <a16:creationId xmlns:a16="http://schemas.microsoft.com/office/drawing/2014/main" id="{B521F3A7-5D8C-4655-983F-6AEC298FDD89}"/>
            </a:ext>
          </a:extLst>
        </xdr:cNvPr>
        <xdr:cNvSpPr>
          <a:spLocks noChangeArrowheads="1"/>
        </xdr:cNvSpPr>
      </xdr:nvSpPr>
      <xdr:spPr bwMode="auto">
        <a:xfrm>
          <a:off x="10985500" y="34804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140</xdr:row>
      <xdr:rowOff>57150</xdr:rowOff>
    </xdr:from>
    <xdr:to>
      <xdr:col>26</xdr:col>
      <xdr:colOff>0</xdr:colOff>
      <xdr:row>141</xdr:row>
      <xdr:rowOff>190500</xdr:rowOff>
    </xdr:to>
    <xdr:sp macro="" textlink="">
      <xdr:nvSpPr>
        <xdr:cNvPr id="452" name="AutoShape 46">
          <a:extLst>
            <a:ext uri="{FF2B5EF4-FFF2-40B4-BE49-F238E27FC236}">
              <a16:creationId xmlns:a16="http://schemas.microsoft.com/office/drawing/2014/main" id="{4753D8F9-31AC-4E0A-9AFA-D70A46D1A4F3}"/>
            </a:ext>
          </a:extLst>
        </xdr:cNvPr>
        <xdr:cNvSpPr>
          <a:spLocks noChangeArrowheads="1"/>
        </xdr:cNvSpPr>
      </xdr:nvSpPr>
      <xdr:spPr bwMode="auto">
        <a:xfrm>
          <a:off x="11912600" y="3480435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140</xdr:row>
      <xdr:rowOff>57150</xdr:rowOff>
    </xdr:from>
    <xdr:to>
      <xdr:col>28</xdr:col>
      <xdr:colOff>0</xdr:colOff>
      <xdr:row>141</xdr:row>
      <xdr:rowOff>190500</xdr:rowOff>
    </xdr:to>
    <xdr:sp macro="" textlink="">
      <xdr:nvSpPr>
        <xdr:cNvPr id="453" name="AutoShape 46">
          <a:extLst>
            <a:ext uri="{FF2B5EF4-FFF2-40B4-BE49-F238E27FC236}">
              <a16:creationId xmlns:a16="http://schemas.microsoft.com/office/drawing/2014/main" id="{05AB0C46-3415-4DAB-9183-9A09EF03CC85}"/>
            </a:ext>
          </a:extLst>
        </xdr:cNvPr>
        <xdr:cNvSpPr>
          <a:spLocks noChangeArrowheads="1"/>
        </xdr:cNvSpPr>
      </xdr:nvSpPr>
      <xdr:spPr bwMode="auto">
        <a:xfrm>
          <a:off x="12896850" y="34804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140</xdr:row>
      <xdr:rowOff>57150</xdr:rowOff>
    </xdr:from>
    <xdr:to>
      <xdr:col>16</xdr:col>
      <xdr:colOff>0</xdr:colOff>
      <xdr:row>141</xdr:row>
      <xdr:rowOff>190500</xdr:rowOff>
    </xdr:to>
    <xdr:sp macro="" textlink="">
      <xdr:nvSpPr>
        <xdr:cNvPr id="454" name="AutoShape 46">
          <a:extLst>
            <a:ext uri="{FF2B5EF4-FFF2-40B4-BE49-F238E27FC236}">
              <a16:creationId xmlns:a16="http://schemas.microsoft.com/office/drawing/2014/main" id="{E74EEBA7-C749-4449-A632-CCFE513C250A}"/>
            </a:ext>
          </a:extLst>
        </xdr:cNvPr>
        <xdr:cNvSpPr>
          <a:spLocks noChangeArrowheads="1"/>
        </xdr:cNvSpPr>
      </xdr:nvSpPr>
      <xdr:spPr bwMode="auto">
        <a:xfrm>
          <a:off x="7277100" y="34804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140</xdr:row>
      <xdr:rowOff>57150</xdr:rowOff>
    </xdr:from>
    <xdr:to>
      <xdr:col>18</xdr:col>
      <xdr:colOff>0</xdr:colOff>
      <xdr:row>141</xdr:row>
      <xdr:rowOff>190500</xdr:rowOff>
    </xdr:to>
    <xdr:sp macro="" textlink="">
      <xdr:nvSpPr>
        <xdr:cNvPr id="455" name="AutoShape 46">
          <a:extLst>
            <a:ext uri="{FF2B5EF4-FFF2-40B4-BE49-F238E27FC236}">
              <a16:creationId xmlns:a16="http://schemas.microsoft.com/office/drawing/2014/main" id="{C1F06E2E-90FA-46D8-B45F-70B0A4B91CF3}"/>
            </a:ext>
          </a:extLst>
        </xdr:cNvPr>
        <xdr:cNvSpPr>
          <a:spLocks noChangeArrowheads="1"/>
        </xdr:cNvSpPr>
      </xdr:nvSpPr>
      <xdr:spPr bwMode="auto">
        <a:xfrm>
          <a:off x="8204200" y="34804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140</xdr:row>
      <xdr:rowOff>57150</xdr:rowOff>
    </xdr:from>
    <xdr:to>
      <xdr:col>20</xdr:col>
      <xdr:colOff>0</xdr:colOff>
      <xdr:row>141</xdr:row>
      <xdr:rowOff>190500</xdr:rowOff>
    </xdr:to>
    <xdr:sp macro="" textlink="">
      <xdr:nvSpPr>
        <xdr:cNvPr id="456" name="AutoShape 46">
          <a:extLst>
            <a:ext uri="{FF2B5EF4-FFF2-40B4-BE49-F238E27FC236}">
              <a16:creationId xmlns:a16="http://schemas.microsoft.com/office/drawing/2014/main" id="{6A83A065-28AA-43F9-88C9-0F3BDADC3BBE}"/>
            </a:ext>
          </a:extLst>
        </xdr:cNvPr>
        <xdr:cNvSpPr>
          <a:spLocks noChangeArrowheads="1"/>
        </xdr:cNvSpPr>
      </xdr:nvSpPr>
      <xdr:spPr bwMode="auto">
        <a:xfrm>
          <a:off x="9131300" y="34804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140</xdr:row>
      <xdr:rowOff>57150</xdr:rowOff>
    </xdr:from>
    <xdr:to>
      <xdr:col>22</xdr:col>
      <xdr:colOff>0</xdr:colOff>
      <xdr:row>141</xdr:row>
      <xdr:rowOff>190500</xdr:rowOff>
    </xdr:to>
    <xdr:sp macro="" textlink="">
      <xdr:nvSpPr>
        <xdr:cNvPr id="457" name="AutoShape 46">
          <a:extLst>
            <a:ext uri="{FF2B5EF4-FFF2-40B4-BE49-F238E27FC236}">
              <a16:creationId xmlns:a16="http://schemas.microsoft.com/office/drawing/2014/main" id="{C09B1A3A-EE6D-4572-9BA4-14E4CEC6B096}"/>
            </a:ext>
          </a:extLst>
        </xdr:cNvPr>
        <xdr:cNvSpPr>
          <a:spLocks noChangeArrowheads="1"/>
        </xdr:cNvSpPr>
      </xdr:nvSpPr>
      <xdr:spPr bwMode="auto">
        <a:xfrm>
          <a:off x="10058400" y="34804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140</xdr:row>
      <xdr:rowOff>57150</xdr:rowOff>
    </xdr:from>
    <xdr:to>
      <xdr:col>24</xdr:col>
      <xdr:colOff>0</xdr:colOff>
      <xdr:row>141</xdr:row>
      <xdr:rowOff>190500</xdr:rowOff>
    </xdr:to>
    <xdr:sp macro="" textlink="">
      <xdr:nvSpPr>
        <xdr:cNvPr id="458" name="AutoShape 46">
          <a:extLst>
            <a:ext uri="{FF2B5EF4-FFF2-40B4-BE49-F238E27FC236}">
              <a16:creationId xmlns:a16="http://schemas.microsoft.com/office/drawing/2014/main" id="{BD50FE1F-EF3C-425F-B14A-D8C24689C2F9}"/>
            </a:ext>
          </a:extLst>
        </xdr:cNvPr>
        <xdr:cNvSpPr>
          <a:spLocks noChangeArrowheads="1"/>
        </xdr:cNvSpPr>
      </xdr:nvSpPr>
      <xdr:spPr bwMode="auto">
        <a:xfrm>
          <a:off x="10985500" y="34804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140</xdr:row>
      <xdr:rowOff>57150</xdr:rowOff>
    </xdr:from>
    <xdr:to>
      <xdr:col>26</xdr:col>
      <xdr:colOff>0</xdr:colOff>
      <xdr:row>141</xdr:row>
      <xdr:rowOff>190500</xdr:rowOff>
    </xdr:to>
    <xdr:sp macro="" textlink="">
      <xdr:nvSpPr>
        <xdr:cNvPr id="459" name="AutoShape 46">
          <a:extLst>
            <a:ext uri="{FF2B5EF4-FFF2-40B4-BE49-F238E27FC236}">
              <a16:creationId xmlns:a16="http://schemas.microsoft.com/office/drawing/2014/main" id="{D202CF99-A782-4A45-BDD3-139A0DE9FA7E}"/>
            </a:ext>
          </a:extLst>
        </xdr:cNvPr>
        <xdr:cNvSpPr>
          <a:spLocks noChangeArrowheads="1"/>
        </xdr:cNvSpPr>
      </xdr:nvSpPr>
      <xdr:spPr bwMode="auto">
        <a:xfrm>
          <a:off x="11912600" y="348043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140</xdr:row>
      <xdr:rowOff>57150</xdr:rowOff>
    </xdr:from>
    <xdr:to>
      <xdr:col>28</xdr:col>
      <xdr:colOff>0</xdr:colOff>
      <xdr:row>141</xdr:row>
      <xdr:rowOff>190500</xdr:rowOff>
    </xdr:to>
    <xdr:sp macro="" textlink="">
      <xdr:nvSpPr>
        <xdr:cNvPr id="460" name="AutoShape 46">
          <a:extLst>
            <a:ext uri="{FF2B5EF4-FFF2-40B4-BE49-F238E27FC236}">
              <a16:creationId xmlns:a16="http://schemas.microsoft.com/office/drawing/2014/main" id="{9A9CA65E-5831-4B4E-99D5-11A48E57BFDB}"/>
            </a:ext>
          </a:extLst>
        </xdr:cNvPr>
        <xdr:cNvSpPr>
          <a:spLocks noChangeArrowheads="1"/>
        </xdr:cNvSpPr>
      </xdr:nvSpPr>
      <xdr:spPr bwMode="auto">
        <a:xfrm>
          <a:off x="12896850" y="34804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148</xdr:row>
      <xdr:rowOff>57150</xdr:rowOff>
    </xdr:from>
    <xdr:to>
      <xdr:col>2</xdr:col>
      <xdr:colOff>0</xdr:colOff>
      <xdr:row>149</xdr:row>
      <xdr:rowOff>190500</xdr:rowOff>
    </xdr:to>
    <xdr:sp macro="" textlink="">
      <xdr:nvSpPr>
        <xdr:cNvPr id="461" name="AutoShape 46">
          <a:extLst>
            <a:ext uri="{FF2B5EF4-FFF2-40B4-BE49-F238E27FC236}">
              <a16:creationId xmlns:a16="http://schemas.microsoft.com/office/drawing/2014/main" id="{BF1B70B4-5497-4C70-A08D-BA1EF8C88E62}"/>
            </a:ext>
          </a:extLst>
        </xdr:cNvPr>
        <xdr:cNvSpPr>
          <a:spLocks noChangeArrowheads="1"/>
        </xdr:cNvSpPr>
      </xdr:nvSpPr>
      <xdr:spPr bwMode="auto">
        <a:xfrm>
          <a:off x="609600" y="36709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148</xdr:row>
      <xdr:rowOff>57150</xdr:rowOff>
    </xdr:from>
    <xdr:to>
      <xdr:col>4</xdr:col>
      <xdr:colOff>0</xdr:colOff>
      <xdr:row>149</xdr:row>
      <xdr:rowOff>190500</xdr:rowOff>
    </xdr:to>
    <xdr:sp macro="" textlink="">
      <xdr:nvSpPr>
        <xdr:cNvPr id="462" name="AutoShape 46">
          <a:extLst>
            <a:ext uri="{FF2B5EF4-FFF2-40B4-BE49-F238E27FC236}">
              <a16:creationId xmlns:a16="http://schemas.microsoft.com/office/drawing/2014/main" id="{6729FD58-41D2-4854-98DE-E2A725115D19}"/>
            </a:ext>
          </a:extLst>
        </xdr:cNvPr>
        <xdr:cNvSpPr>
          <a:spLocks noChangeArrowheads="1"/>
        </xdr:cNvSpPr>
      </xdr:nvSpPr>
      <xdr:spPr bwMode="auto">
        <a:xfrm>
          <a:off x="1536700" y="3670935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148</xdr:row>
      <xdr:rowOff>57150</xdr:rowOff>
    </xdr:from>
    <xdr:to>
      <xdr:col>6</xdr:col>
      <xdr:colOff>0</xdr:colOff>
      <xdr:row>149</xdr:row>
      <xdr:rowOff>190500</xdr:rowOff>
    </xdr:to>
    <xdr:sp macro="" textlink="">
      <xdr:nvSpPr>
        <xdr:cNvPr id="463" name="AutoShape 46">
          <a:extLst>
            <a:ext uri="{FF2B5EF4-FFF2-40B4-BE49-F238E27FC236}">
              <a16:creationId xmlns:a16="http://schemas.microsoft.com/office/drawing/2014/main" id="{CAF6718C-8CCB-4E35-BA8D-98B5153A8154}"/>
            </a:ext>
          </a:extLst>
        </xdr:cNvPr>
        <xdr:cNvSpPr>
          <a:spLocks noChangeArrowheads="1"/>
        </xdr:cNvSpPr>
      </xdr:nvSpPr>
      <xdr:spPr bwMode="auto">
        <a:xfrm>
          <a:off x="2520950" y="3670935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148</xdr:row>
      <xdr:rowOff>57150</xdr:rowOff>
    </xdr:from>
    <xdr:to>
      <xdr:col>8</xdr:col>
      <xdr:colOff>0</xdr:colOff>
      <xdr:row>149</xdr:row>
      <xdr:rowOff>190500</xdr:rowOff>
    </xdr:to>
    <xdr:sp macro="" textlink="">
      <xdr:nvSpPr>
        <xdr:cNvPr id="464" name="AutoShape 46">
          <a:extLst>
            <a:ext uri="{FF2B5EF4-FFF2-40B4-BE49-F238E27FC236}">
              <a16:creationId xmlns:a16="http://schemas.microsoft.com/office/drawing/2014/main" id="{3D5AC1F5-AA8B-4798-9972-B588AE8DADE0}"/>
            </a:ext>
          </a:extLst>
        </xdr:cNvPr>
        <xdr:cNvSpPr>
          <a:spLocks noChangeArrowheads="1"/>
        </xdr:cNvSpPr>
      </xdr:nvSpPr>
      <xdr:spPr bwMode="auto">
        <a:xfrm>
          <a:off x="3498850" y="3670935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148</xdr:row>
      <xdr:rowOff>57150</xdr:rowOff>
    </xdr:from>
    <xdr:to>
      <xdr:col>10</xdr:col>
      <xdr:colOff>0</xdr:colOff>
      <xdr:row>149</xdr:row>
      <xdr:rowOff>190500</xdr:rowOff>
    </xdr:to>
    <xdr:sp macro="" textlink="">
      <xdr:nvSpPr>
        <xdr:cNvPr id="465" name="AutoShape 46">
          <a:extLst>
            <a:ext uri="{FF2B5EF4-FFF2-40B4-BE49-F238E27FC236}">
              <a16:creationId xmlns:a16="http://schemas.microsoft.com/office/drawing/2014/main" id="{FC8C795E-6F31-42FB-B1C6-F23E6337CC6E}"/>
            </a:ext>
          </a:extLst>
        </xdr:cNvPr>
        <xdr:cNvSpPr>
          <a:spLocks noChangeArrowheads="1"/>
        </xdr:cNvSpPr>
      </xdr:nvSpPr>
      <xdr:spPr bwMode="auto">
        <a:xfrm>
          <a:off x="4495800" y="36709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148</xdr:row>
      <xdr:rowOff>57150</xdr:rowOff>
    </xdr:from>
    <xdr:to>
      <xdr:col>12</xdr:col>
      <xdr:colOff>0</xdr:colOff>
      <xdr:row>149</xdr:row>
      <xdr:rowOff>190500</xdr:rowOff>
    </xdr:to>
    <xdr:sp macro="" textlink="">
      <xdr:nvSpPr>
        <xdr:cNvPr id="466" name="AutoShape 46">
          <a:extLst>
            <a:ext uri="{FF2B5EF4-FFF2-40B4-BE49-F238E27FC236}">
              <a16:creationId xmlns:a16="http://schemas.microsoft.com/office/drawing/2014/main" id="{D4B4661C-EAF4-42F9-B53A-31471FD5BC18}"/>
            </a:ext>
          </a:extLst>
        </xdr:cNvPr>
        <xdr:cNvSpPr>
          <a:spLocks noChangeArrowheads="1"/>
        </xdr:cNvSpPr>
      </xdr:nvSpPr>
      <xdr:spPr bwMode="auto">
        <a:xfrm>
          <a:off x="5422900" y="36709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148</xdr:row>
      <xdr:rowOff>57150</xdr:rowOff>
    </xdr:from>
    <xdr:to>
      <xdr:col>14</xdr:col>
      <xdr:colOff>0</xdr:colOff>
      <xdr:row>149</xdr:row>
      <xdr:rowOff>190500</xdr:rowOff>
    </xdr:to>
    <xdr:sp macro="" textlink="">
      <xdr:nvSpPr>
        <xdr:cNvPr id="467" name="AutoShape 46">
          <a:extLst>
            <a:ext uri="{FF2B5EF4-FFF2-40B4-BE49-F238E27FC236}">
              <a16:creationId xmlns:a16="http://schemas.microsoft.com/office/drawing/2014/main" id="{8FF8AB4E-9B6D-4896-BF0E-85D9678B2333}"/>
            </a:ext>
          </a:extLst>
        </xdr:cNvPr>
        <xdr:cNvSpPr>
          <a:spLocks noChangeArrowheads="1"/>
        </xdr:cNvSpPr>
      </xdr:nvSpPr>
      <xdr:spPr bwMode="auto">
        <a:xfrm>
          <a:off x="6350000" y="36709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148</xdr:row>
      <xdr:rowOff>57150</xdr:rowOff>
    </xdr:from>
    <xdr:to>
      <xdr:col>16</xdr:col>
      <xdr:colOff>0</xdr:colOff>
      <xdr:row>149</xdr:row>
      <xdr:rowOff>190500</xdr:rowOff>
    </xdr:to>
    <xdr:sp macro="" textlink="">
      <xdr:nvSpPr>
        <xdr:cNvPr id="468" name="AutoShape 46">
          <a:extLst>
            <a:ext uri="{FF2B5EF4-FFF2-40B4-BE49-F238E27FC236}">
              <a16:creationId xmlns:a16="http://schemas.microsoft.com/office/drawing/2014/main" id="{A80EE282-6B37-4654-934A-ABDFD415F920}"/>
            </a:ext>
          </a:extLst>
        </xdr:cNvPr>
        <xdr:cNvSpPr>
          <a:spLocks noChangeArrowheads="1"/>
        </xdr:cNvSpPr>
      </xdr:nvSpPr>
      <xdr:spPr bwMode="auto">
        <a:xfrm>
          <a:off x="7277100" y="36709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148</xdr:row>
      <xdr:rowOff>57150</xdr:rowOff>
    </xdr:from>
    <xdr:to>
      <xdr:col>18</xdr:col>
      <xdr:colOff>0</xdr:colOff>
      <xdr:row>149</xdr:row>
      <xdr:rowOff>190500</xdr:rowOff>
    </xdr:to>
    <xdr:sp macro="" textlink="">
      <xdr:nvSpPr>
        <xdr:cNvPr id="469" name="AutoShape 46">
          <a:extLst>
            <a:ext uri="{FF2B5EF4-FFF2-40B4-BE49-F238E27FC236}">
              <a16:creationId xmlns:a16="http://schemas.microsoft.com/office/drawing/2014/main" id="{0C712528-8A5E-4820-8FF6-2EB2C5BED18F}"/>
            </a:ext>
          </a:extLst>
        </xdr:cNvPr>
        <xdr:cNvSpPr>
          <a:spLocks noChangeArrowheads="1"/>
        </xdr:cNvSpPr>
      </xdr:nvSpPr>
      <xdr:spPr bwMode="auto">
        <a:xfrm>
          <a:off x="8204200" y="36709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148</xdr:row>
      <xdr:rowOff>57150</xdr:rowOff>
    </xdr:from>
    <xdr:to>
      <xdr:col>20</xdr:col>
      <xdr:colOff>0</xdr:colOff>
      <xdr:row>149</xdr:row>
      <xdr:rowOff>190500</xdr:rowOff>
    </xdr:to>
    <xdr:sp macro="" textlink="">
      <xdr:nvSpPr>
        <xdr:cNvPr id="470" name="AutoShape 46">
          <a:extLst>
            <a:ext uri="{FF2B5EF4-FFF2-40B4-BE49-F238E27FC236}">
              <a16:creationId xmlns:a16="http://schemas.microsoft.com/office/drawing/2014/main" id="{0B976081-7F91-495F-8DD1-479A4647F1CC}"/>
            </a:ext>
          </a:extLst>
        </xdr:cNvPr>
        <xdr:cNvSpPr>
          <a:spLocks noChangeArrowheads="1"/>
        </xdr:cNvSpPr>
      </xdr:nvSpPr>
      <xdr:spPr bwMode="auto">
        <a:xfrm>
          <a:off x="9131300" y="36709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148</xdr:row>
      <xdr:rowOff>57150</xdr:rowOff>
    </xdr:from>
    <xdr:to>
      <xdr:col>22</xdr:col>
      <xdr:colOff>0</xdr:colOff>
      <xdr:row>149</xdr:row>
      <xdr:rowOff>190500</xdr:rowOff>
    </xdr:to>
    <xdr:sp macro="" textlink="">
      <xdr:nvSpPr>
        <xdr:cNvPr id="471" name="AutoShape 46">
          <a:extLst>
            <a:ext uri="{FF2B5EF4-FFF2-40B4-BE49-F238E27FC236}">
              <a16:creationId xmlns:a16="http://schemas.microsoft.com/office/drawing/2014/main" id="{B023BB30-C1BD-4765-98DF-440E6B35604D}"/>
            </a:ext>
          </a:extLst>
        </xdr:cNvPr>
        <xdr:cNvSpPr>
          <a:spLocks noChangeArrowheads="1"/>
        </xdr:cNvSpPr>
      </xdr:nvSpPr>
      <xdr:spPr bwMode="auto">
        <a:xfrm>
          <a:off x="10058400" y="36709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148</xdr:row>
      <xdr:rowOff>57150</xdr:rowOff>
    </xdr:from>
    <xdr:to>
      <xdr:col>24</xdr:col>
      <xdr:colOff>0</xdr:colOff>
      <xdr:row>149</xdr:row>
      <xdr:rowOff>190500</xdr:rowOff>
    </xdr:to>
    <xdr:sp macro="" textlink="">
      <xdr:nvSpPr>
        <xdr:cNvPr id="472" name="AutoShape 46">
          <a:extLst>
            <a:ext uri="{FF2B5EF4-FFF2-40B4-BE49-F238E27FC236}">
              <a16:creationId xmlns:a16="http://schemas.microsoft.com/office/drawing/2014/main" id="{6E597472-1AF4-4060-951D-3C3E3A6CC0A7}"/>
            </a:ext>
          </a:extLst>
        </xdr:cNvPr>
        <xdr:cNvSpPr>
          <a:spLocks noChangeArrowheads="1"/>
        </xdr:cNvSpPr>
      </xdr:nvSpPr>
      <xdr:spPr bwMode="auto">
        <a:xfrm>
          <a:off x="10985500" y="36709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148</xdr:row>
      <xdr:rowOff>57150</xdr:rowOff>
    </xdr:from>
    <xdr:to>
      <xdr:col>26</xdr:col>
      <xdr:colOff>0</xdr:colOff>
      <xdr:row>149</xdr:row>
      <xdr:rowOff>190500</xdr:rowOff>
    </xdr:to>
    <xdr:sp macro="" textlink="">
      <xdr:nvSpPr>
        <xdr:cNvPr id="473" name="AutoShape 46">
          <a:extLst>
            <a:ext uri="{FF2B5EF4-FFF2-40B4-BE49-F238E27FC236}">
              <a16:creationId xmlns:a16="http://schemas.microsoft.com/office/drawing/2014/main" id="{E895D73A-3011-45C8-926E-285662627744}"/>
            </a:ext>
          </a:extLst>
        </xdr:cNvPr>
        <xdr:cNvSpPr>
          <a:spLocks noChangeArrowheads="1"/>
        </xdr:cNvSpPr>
      </xdr:nvSpPr>
      <xdr:spPr bwMode="auto">
        <a:xfrm>
          <a:off x="11912600" y="367093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148</xdr:row>
      <xdr:rowOff>57150</xdr:rowOff>
    </xdr:from>
    <xdr:to>
      <xdr:col>28</xdr:col>
      <xdr:colOff>0</xdr:colOff>
      <xdr:row>149</xdr:row>
      <xdr:rowOff>190500</xdr:rowOff>
    </xdr:to>
    <xdr:sp macro="" textlink="">
      <xdr:nvSpPr>
        <xdr:cNvPr id="474" name="AutoShape 46">
          <a:extLst>
            <a:ext uri="{FF2B5EF4-FFF2-40B4-BE49-F238E27FC236}">
              <a16:creationId xmlns:a16="http://schemas.microsoft.com/office/drawing/2014/main" id="{7F25D806-9A5F-46F5-B709-3031F2881494}"/>
            </a:ext>
          </a:extLst>
        </xdr:cNvPr>
        <xdr:cNvSpPr>
          <a:spLocks noChangeArrowheads="1"/>
        </xdr:cNvSpPr>
      </xdr:nvSpPr>
      <xdr:spPr bwMode="auto">
        <a:xfrm>
          <a:off x="12896850" y="36709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148</xdr:row>
      <xdr:rowOff>57150</xdr:rowOff>
    </xdr:from>
    <xdr:to>
      <xdr:col>18</xdr:col>
      <xdr:colOff>0</xdr:colOff>
      <xdr:row>149</xdr:row>
      <xdr:rowOff>190500</xdr:rowOff>
    </xdr:to>
    <xdr:sp macro="" textlink="">
      <xdr:nvSpPr>
        <xdr:cNvPr id="475" name="AutoShape 46">
          <a:extLst>
            <a:ext uri="{FF2B5EF4-FFF2-40B4-BE49-F238E27FC236}">
              <a16:creationId xmlns:a16="http://schemas.microsoft.com/office/drawing/2014/main" id="{D48308AF-316F-4331-BE4F-F8B8EB2B7507}"/>
            </a:ext>
          </a:extLst>
        </xdr:cNvPr>
        <xdr:cNvSpPr>
          <a:spLocks noChangeArrowheads="1"/>
        </xdr:cNvSpPr>
      </xdr:nvSpPr>
      <xdr:spPr bwMode="auto">
        <a:xfrm>
          <a:off x="8204200" y="36709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148</xdr:row>
      <xdr:rowOff>57150</xdr:rowOff>
    </xdr:from>
    <xdr:to>
      <xdr:col>20</xdr:col>
      <xdr:colOff>0</xdr:colOff>
      <xdr:row>149</xdr:row>
      <xdr:rowOff>190500</xdr:rowOff>
    </xdr:to>
    <xdr:sp macro="" textlink="">
      <xdr:nvSpPr>
        <xdr:cNvPr id="476" name="AutoShape 46">
          <a:extLst>
            <a:ext uri="{FF2B5EF4-FFF2-40B4-BE49-F238E27FC236}">
              <a16:creationId xmlns:a16="http://schemas.microsoft.com/office/drawing/2014/main" id="{5B8BF65C-FCC2-4C5B-BC7C-02C0516BB072}"/>
            </a:ext>
          </a:extLst>
        </xdr:cNvPr>
        <xdr:cNvSpPr>
          <a:spLocks noChangeArrowheads="1"/>
        </xdr:cNvSpPr>
      </xdr:nvSpPr>
      <xdr:spPr bwMode="auto">
        <a:xfrm>
          <a:off x="9131300" y="36709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148</xdr:row>
      <xdr:rowOff>57150</xdr:rowOff>
    </xdr:from>
    <xdr:to>
      <xdr:col>22</xdr:col>
      <xdr:colOff>0</xdr:colOff>
      <xdr:row>149</xdr:row>
      <xdr:rowOff>190500</xdr:rowOff>
    </xdr:to>
    <xdr:sp macro="" textlink="">
      <xdr:nvSpPr>
        <xdr:cNvPr id="477" name="AutoShape 46">
          <a:extLst>
            <a:ext uri="{FF2B5EF4-FFF2-40B4-BE49-F238E27FC236}">
              <a16:creationId xmlns:a16="http://schemas.microsoft.com/office/drawing/2014/main" id="{802F01BB-61A4-4E03-A1AB-0EF917173544}"/>
            </a:ext>
          </a:extLst>
        </xdr:cNvPr>
        <xdr:cNvSpPr>
          <a:spLocks noChangeArrowheads="1"/>
        </xdr:cNvSpPr>
      </xdr:nvSpPr>
      <xdr:spPr bwMode="auto">
        <a:xfrm>
          <a:off x="10058400" y="36709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148</xdr:row>
      <xdr:rowOff>57150</xdr:rowOff>
    </xdr:from>
    <xdr:to>
      <xdr:col>24</xdr:col>
      <xdr:colOff>0</xdr:colOff>
      <xdr:row>149</xdr:row>
      <xdr:rowOff>190500</xdr:rowOff>
    </xdr:to>
    <xdr:sp macro="" textlink="">
      <xdr:nvSpPr>
        <xdr:cNvPr id="478" name="AutoShape 46">
          <a:extLst>
            <a:ext uri="{FF2B5EF4-FFF2-40B4-BE49-F238E27FC236}">
              <a16:creationId xmlns:a16="http://schemas.microsoft.com/office/drawing/2014/main" id="{C40BE12A-16BB-46D4-8AE8-B8B8B1120B96}"/>
            </a:ext>
          </a:extLst>
        </xdr:cNvPr>
        <xdr:cNvSpPr>
          <a:spLocks noChangeArrowheads="1"/>
        </xdr:cNvSpPr>
      </xdr:nvSpPr>
      <xdr:spPr bwMode="auto">
        <a:xfrm>
          <a:off x="10985500" y="36709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148</xdr:row>
      <xdr:rowOff>57150</xdr:rowOff>
    </xdr:from>
    <xdr:to>
      <xdr:col>26</xdr:col>
      <xdr:colOff>0</xdr:colOff>
      <xdr:row>149</xdr:row>
      <xdr:rowOff>190500</xdr:rowOff>
    </xdr:to>
    <xdr:sp macro="" textlink="">
      <xdr:nvSpPr>
        <xdr:cNvPr id="479" name="AutoShape 46">
          <a:extLst>
            <a:ext uri="{FF2B5EF4-FFF2-40B4-BE49-F238E27FC236}">
              <a16:creationId xmlns:a16="http://schemas.microsoft.com/office/drawing/2014/main" id="{C278D5AB-D199-493A-909A-5C0336DB1CD2}"/>
            </a:ext>
          </a:extLst>
        </xdr:cNvPr>
        <xdr:cNvSpPr>
          <a:spLocks noChangeArrowheads="1"/>
        </xdr:cNvSpPr>
      </xdr:nvSpPr>
      <xdr:spPr bwMode="auto">
        <a:xfrm>
          <a:off x="11912600" y="3670935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148</xdr:row>
      <xdr:rowOff>57150</xdr:rowOff>
    </xdr:from>
    <xdr:to>
      <xdr:col>28</xdr:col>
      <xdr:colOff>0</xdr:colOff>
      <xdr:row>149</xdr:row>
      <xdr:rowOff>190500</xdr:rowOff>
    </xdr:to>
    <xdr:sp macro="" textlink="">
      <xdr:nvSpPr>
        <xdr:cNvPr id="480" name="AutoShape 46">
          <a:extLst>
            <a:ext uri="{FF2B5EF4-FFF2-40B4-BE49-F238E27FC236}">
              <a16:creationId xmlns:a16="http://schemas.microsoft.com/office/drawing/2014/main" id="{6C4878CD-A180-4712-B062-FFF717FBE63C}"/>
            </a:ext>
          </a:extLst>
        </xdr:cNvPr>
        <xdr:cNvSpPr>
          <a:spLocks noChangeArrowheads="1"/>
        </xdr:cNvSpPr>
      </xdr:nvSpPr>
      <xdr:spPr bwMode="auto">
        <a:xfrm>
          <a:off x="12896850" y="36709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148</xdr:row>
      <xdr:rowOff>57150</xdr:rowOff>
    </xdr:from>
    <xdr:to>
      <xdr:col>16</xdr:col>
      <xdr:colOff>0</xdr:colOff>
      <xdr:row>149</xdr:row>
      <xdr:rowOff>190500</xdr:rowOff>
    </xdr:to>
    <xdr:sp macro="" textlink="">
      <xdr:nvSpPr>
        <xdr:cNvPr id="481" name="AutoShape 46">
          <a:extLst>
            <a:ext uri="{FF2B5EF4-FFF2-40B4-BE49-F238E27FC236}">
              <a16:creationId xmlns:a16="http://schemas.microsoft.com/office/drawing/2014/main" id="{E24A9A56-AF92-441E-A9F0-6BD494A69CA8}"/>
            </a:ext>
          </a:extLst>
        </xdr:cNvPr>
        <xdr:cNvSpPr>
          <a:spLocks noChangeArrowheads="1"/>
        </xdr:cNvSpPr>
      </xdr:nvSpPr>
      <xdr:spPr bwMode="auto">
        <a:xfrm>
          <a:off x="7277100" y="36709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148</xdr:row>
      <xdr:rowOff>57150</xdr:rowOff>
    </xdr:from>
    <xdr:to>
      <xdr:col>18</xdr:col>
      <xdr:colOff>0</xdr:colOff>
      <xdr:row>149</xdr:row>
      <xdr:rowOff>190500</xdr:rowOff>
    </xdr:to>
    <xdr:sp macro="" textlink="">
      <xdr:nvSpPr>
        <xdr:cNvPr id="482" name="AutoShape 46">
          <a:extLst>
            <a:ext uri="{FF2B5EF4-FFF2-40B4-BE49-F238E27FC236}">
              <a16:creationId xmlns:a16="http://schemas.microsoft.com/office/drawing/2014/main" id="{A7151BDA-779D-47F2-8A45-043244EB4660}"/>
            </a:ext>
          </a:extLst>
        </xdr:cNvPr>
        <xdr:cNvSpPr>
          <a:spLocks noChangeArrowheads="1"/>
        </xdr:cNvSpPr>
      </xdr:nvSpPr>
      <xdr:spPr bwMode="auto">
        <a:xfrm>
          <a:off x="8204200" y="36709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148</xdr:row>
      <xdr:rowOff>57150</xdr:rowOff>
    </xdr:from>
    <xdr:to>
      <xdr:col>20</xdr:col>
      <xdr:colOff>0</xdr:colOff>
      <xdr:row>149</xdr:row>
      <xdr:rowOff>190500</xdr:rowOff>
    </xdr:to>
    <xdr:sp macro="" textlink="">
      <xdr:nvSpPr>
        <xdr:cNvPr id="483" name="AutoShape 46">
          <a:extLst>
            <a:ext uri="{FF2B5EF4-FFF2-40B4-BE49-F238E27FC236}">
              <a16:creationId xmlns:a16="http://schemas.microsoft.com/office/drawing/2014/main" id="{2864F51C-AE80-4238-B5D0-B163C75FC0A2}"/>
            </a:ext>
          </a:extLst>
        </xdr:cNvPr>
        <xdr:cNvSpPr>
          <a:spLocks noChangeArrowheads="1"/>
        </xdr:cNvSpPr>
      </xdr:nvSpPr>
      <xdr:spPr bwMode="auto">
        <a:xfrm>
          <a:off x="9131300" y="36709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148</xdr:row>
      <xdr:rowOff>57150</xdr:rowOff>
    </xdr:from>
    <xdr:to>
      <xdr:col>22</xdr:col>
      <xdr:colOff>0</xdr:colOff>
      <xdr:row>149</xdr:row>
      <xdr:rowOff>190500</xdr:rowOff>
    </xdr:to>
    <xdr:sp macro="" textlink="">
      <xdr:nvSpPr>
        <xdr:cNvPr id="484" name="AutoShape 46">
          <a:extLst>
            <a:ext uri="{FF2B5EF4-FFF2-40B4-BE49-F238E27FC236}">
              <a16:creationId xmlns:a16="http://schemas.microsoft.com/office/drawing/2014/main" id="{6BF67F43-6D26-4EF6-B8AB-B6B3BF6881AC}"/>
            </a:ext>
          </a:extLst>
        </xdr:cNvPr>
        <xdr:cNvSpPr>
          <a:spLocks noChangeArrowheads="1"/>
        </xdr:cNvSpPr>
      </xdr:nvSpPr>
      <xdr:spPr bwMode="auto">
        <a:xfrm>
          <a:off x="10058400" y="36709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148</xdr:row>
      <xdr:rowOff>57150</xdr:rowOff>
    </xdr:from>
    <xdr:to>
      <xdr:col>24</xdr:col>
      <xdr:colOff>0</xdr:colOff>
      <xdr:row>149</xdr:row>
      <xdr:rowOff>190500</xdr:rowOff>
    </xdr:to>
    <xdr:sp macro="" textlink="">
      <xdr:nvSpPr>
        <xdr:cNvPr id="485" name="AutoShape 46">
          <a:extLst>
            <a:ext uri="{FF2B5EF4-FFF2-40B4-BE49-F238E27FC236}">
              <a16:creationId xmlns:a16="http://schemas.microsoft.com/office/drawing/2014/main" id="{7D273030-27FC-4535-A6E4-3E2BC0AAC63D}"/>
            </a:ext>
          </a:extLst>
        </xdr:cNvPr>
        <xdr:cNvSpPr>
          <a:spLocks noChangeArrowheads="1"/>
        </xdr:cNvSpPr>
      </xdr:nvSpPr>
      <xdr:spPr bwMode="auto">
        <a:xfrm>
          <a:off x="10985500" y="36709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148</xdr:row>
      <xdr:rowOff>57150</xdr:rowOff>
    </xdr:from>
    <xdr:to>
      <xdr:col>26</xdr:col>
      <xdr:colOff>0</xdr:colOff>
      <xdr:row>149</xdr:row>
      <xdr:rowOff>190500</xdr:rowOff>
    </xdr:to>
    <xdr:sp macro="" textlink="">
      <xdr:nvSpPr>
        <xdr:cNvPr id="486" name="AutoShape 46">
          <a:extLst>
            <a:ext uri="{FF2B5EF4-FFF2-40B4-BE49-F238E27FC236}">
              <a16:creationId xmlns:a16="http://schemas.microsoft.com/office/drawing/2014/main" id="{63906C83-9CC9-4C1D-861C-E9FCFE3A2DC5}"/>
            </a:ext>
          </a:extLst>
        </xdr:cNvPr>
        <xdr:cNvSpPr>
          <a:spLocks noChangeArrowheads="1"/>
        </xdr:cNvSpPr>
      </xdr:nvSpPr>
      <xdr:spPr bwMode="auto">
        <a:xfrm>
          <a:off x="11912600" y="3670935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148</xdr:row>
      <xdr:rowOff>57150</xdr:rowOff>
    </xdr:from>
    <xdr:to>
      <xdr:col>28</xdr:col>
      <xdr:colOff>0</xdr:colOff>
      <xdr:row>149</xdr:row>
      <xdr:rowOff>190500</xdr:rowOff>
    </xdr:to>
    <xdr:sp macro="" textlink="">
      <xdr:nvSpPr>
        <xdr:cNvPr id="487" name="AutoShape 46">
          <a:extLst>
            <a:ext uri="{FF2B5EF4-FFF2-40B4-BE49-F238E27FC236}">
              <a16:creationId xmlns:a16="http://schemas.microsoft.com/office/drawing/2014/main" id="{BB28682B-FFC1-4846-BDB2-1414C38E5EDC}"/>
            </a:ext>
          </a:extLst>
        </xdr:cNvPr>
        <xdr:cNvSpPr>
          <a:spLocks noChangeArrowheads="1"/>
        </xdr:cNvSpPr>
      </xdr:nvSpPr>
      <xdr:spPr bwMode="auto">
        <a:xfrm>
          <a:off x="12896850" y="36709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156</xdr:row>
      <xdr:rowOff>57150</xdr:rowOff>
    </xdr:from>
    <xdr:to>
      <xdr:col>2</xdr:col>
      <xdr:colOff>0</xdr:colOff>
      <xdr:row>157</xdr:row>
      <xdr:rowOff>190500</xdr:rowOff>
    </xdr:to>
    <xdr:sp macro="" textlink="">
      <xdr:nvSpPr>
        <xdr:cNvPr id="488" name="AutoShape 46">
          <a:extLst>
            <a:ext uri="{FF2B5EF4-FFF2-40B4-BE49-F238E27FC236}">
              <a16:creationId xmlns:a16="http://schemas.microsoft.com/office/drawing/2014/main" id="{41F924A0-6369-4EA8-89C9-9B6D7BA29217}"/>
            </a:ext>
          </a:extLst>
        </xdr:cNvPr>
        <xdr:cNvSpPr>
          <a:spLocks noChangeArrowheads="1"/>
        </xdr:cNvSpPr>
      </xdr:nvSpPr>
      <xdr:spPr bwMode="auto">
        <a:xfrm>
          <a:off x="609600" y="38633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156</xdr:row>
      <xdr:rowOff>57150</xdr:rowOff>
    </xdr:from>
    <xdr:to>
      <xdr:col>4</xdr:col>
      <xdr:colOff>0</xdr:colOff>
      <xdr:row>157</xdr:row>
      <xdr:rowOff>190500</xdr:rowOff>
    </xdr:to>
    <xdr:sp macro="" textlink="">
      <xdr:nvSpPr>
        <xdr:cNvPr id="489" name="AutoShape 46">
          <a:extLst>
            <a:ext uri="{FF2B5EF4-FFF2-40B4-BE49-F238E27FC236}">
              <a16:creationId xmlns:a16="http://schemas.microsoft.com/office/drawing/2014/main" id="{566C18E0-A263-4721-BF64-D8D5FC9E87D1}"/>
            </a:ext>
          </a:extLst>
        </xdr:cNvPr>
        <xdr:cNvSpPr>
          <a:spLocks noChangeArrowheads="1"/>
        </xdr:cNvSpPr>
      </xdr:nvSpPr>
      <xdr:spPr bwMode="auto">
        <a:xfrm>
          <a:off x="1536700" y="386334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156</xdr:row>
      <xdr:rowOff>57150</xdr:rowOff>
    </xdr:from>
    <xdr:to>
      <xdr:col>6</xdr:col>
      <xdr:colOff>0</xdr:colOff>
      <xdr:row>157</xdr:row>
      <xdr:rowOff>190500</xdr:rowOff>
    </xdr:to>
    <xdr:sp macro="" textlink="">
      <xdr:nvSpPr>
        <xdr:cNvPr id="490" name="AutoShape 46">
          <a:extLst>
            <a:ext uri="{FF2B5EF4-FFF2-40B4-BE49-F238E27FC236}">
              <a16:creationId xmlns:a16="http://schemas.microsoft.com/office/drawing/2014/main" id="{F3C6F175-6475-45B5-B1A8-EBEE1578DB73}"/>
            </a:ext>
          </a:extLst>
        </xdr:cNvPr>
        <xdr:cNvSpPr>
          <a:spLocks noChangeArrowheads="1"/>
        </xdr:cNvSpPr>
      </xdr:nvSpPr>
      <xdr:spPr bwMode="auto">
        <a:xfrm>
          <a:off x="2520950" y="386334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156</xdr:row>
      <xdr:rowOff>57150</xdr:rowOff>
    </xdr:from>
    <xdr:to>
      <xdr:col>8</xdr:col>
      <xdr:colOff>0</xdr:colOff>
      <xdr:row>157</xdr:row>
      <xdr:rowOff>190500</xdr:rowOff>
    </xdr:to>
    <xdr:sp macro="" textlink="">
      <xdr:nvSpPr>
        <xdr:cNvPr id="491" name="AutoShape 46">
          <a:extLst>
            <a:ext uri="{FF2B5EF4-FFF2-40B4-BE49-F238E27FC236}">
              <a16:creationId xmlns:a16="http://schemas.microsoft.com/office/drawing/2014/main" id="{EF0BC6B5-6860-4586-B0E5-B9016A44A7B5}"/>
            </a:ext>
          </a:extLst>
        </xdr:cNvPr>
        <xdr:cNvSpPr>
          <a:spLocks noChangeArrowheads="1"/>
        </xdr:cNvSpPr>
      </xdr:nvSpPr>
      <xdr:spPr bwMode="auto">
        <a:xfrm>
          <a:off x="3498850" y="386334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156</xdr:row>
      <xdr:rowOff>57150</xdr:rowOff>
    </xdr:from>
    <xdr:to>
      <xdr:col>10</xdr:col>
      <xdr:colOff>0</xdr:colOff>
      <xdr:row>157</xdr:row>
      <xdr:rowOff>190500</xdr:rowOff>
    </xdr:to>
    <xdr:sp macro="" textlink="">
      <xdr:nvSpPr>
        <xdr:cNvPr id="492" name="AutoShape 46">
          <a:extLst>
            <a:ext uri="{FF2B5EF4-FFF2-40B4-BE49-F238E27FC236}">
              <a16:creationId xmlns:a16="http://schemas.microsoft.com/office/drawing/2014/main" id="{449059CD-7E4C-4AD9-97EA-65FFF8893E29}"/>
            </a:ext>
          </a:extLst>
        </xdr:cNvPr>
        <xdr:cNvSpPr>
          <a:spLocks noChangeArrowheads="1"/>
        </xdr:cNvSpPr>
      </xdr:nvSpPr>
      <xdr:spPr bwMode="auto">
        <a:xfrm>
          <a:off x="4495800" y="38633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156</xdr:row>
      <xdr:rowOff>57150</xdr:rowOff>
    </xdr:from>
    <xdr:to>
      <xdr:col>12</xdr:col>
      <xdr:colOff>0</xdr:colOff>
      <xdr:row>157</xdr:row>
      <xdr:rowOff>190500</xdr:rowOff>
    </xdr:to>
    <xdr:sp macro="" textlink="">
      <xdr:nvSpPr>
        <xdr:cNvPr id="493" name="AutoShape 46">
          <a:extLst>
            <a:ext uri="{FF2B5EF4-FFF2-40B4-BE49-F238E27FC236}">
              <a16:creationId xmlns:a16="http://schemas.microsoft.com/office/drawing/2014/main" id="{F1955031-BD2F-424F-94A2-2FBF2108D384}"/>
            </a:ext>
          </a:extLst>
        </xdr:cNvPr>
        <xdr:cNvSpPr>
          <a:spLocks noChangeArrowheads="1"/>
        </xdr:cNvSpPr>
      </xdr:nvSpPr>
      <xdr:spPr bwMode="auto">
        <a:xfrm>
          <a:off x="5422900" y="38633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156</xdr:row>
      <xdr:rowOff>57150</xdr:rowOff>
    </xdr:from>
    <xdr:to>
      <xdr:col>14</xdr:col>
      <xdr:colOff>0</xdr:colOff>
      <xdr:row>157</xdr:row>
      <xdr:rowOff>190500</xdr:rowOff>
    </xdr:to>
    <xdr:sp macro="" textlink="">
      <xdr:nvSpPr>
        <xdr:cNvPr id="494" name="AutoShape 46">
          <a:extLst>
            <a:ext uri="{FF2B5EF4-FFF2-40B4-BE49-F238E27FC236}">
              <a16:creationId xmlns:a16="http://schemas.microsoft.com/office/drawing/2014/main" id="{B96FB6A0-DE72-4EF0-BD36-D022404DF8F1}"/>
            </a:ext>
          </a:extLst>
        </xdr:cNvPr>
        <xdr:cNvSpPr>
          <a:spLocks noChangeArrowheads="1"/>
        </xdr:cNvSpPr>
      </xdr:nvSpPr>
      <xdr:spPr bwMode="auto">
        <a:xfrm>
          <a:off x="6350000" y="38633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156</xdr:row>
      <xdr:rowOff>57150</xdr:rowOff>
    </xdr:from>
    <xdr:to>
      <xdr:col>16</xdr:col>
      <xdr:colOff>0</xdr:colOff>
      <xdr:row>157</xdr:row>
      <xdr:rowOff>190500</xdr:rowOff>
    </xdr:to>
    <xdr:sp macro="" textlink="">
      <xdr:nvSpPr>
        <xdr:cNvPr id="495" name="AutoShape 46">
          <a:extLst>
            <a:ext uri="{FF2B5EF4-FFF2-40B4-BE49-F238E27FC236}">
              <a16:creationId xmlns:a16="http://schemas.microsoft.com/office/drawing/2014/main" id="{C1382103-8331-44BE-8D68-34EF01CDE04B}"/>
            </a:ext>
          </a:extLst>
        </xdr:cNvPr>
        <xdr:cNvSpPr>
          <a:spLocks noChangeArrowheads="1"/>
        </xdr:cNvSpPr>
      </xdr:nvSpPr>
      <xdr:spPr bwMode="auto">
        <a:xfrm>
          <a:off x="7277100" y="38633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156</xdr:row>
      <xdr:rowOff>57150</xdr:rowOff>
    </xdr:from>
    <xdr:to>
      <xdr:col>18</xdr:col>
      <xdr:colOff>0</xdr:colOff>
      <xdr:row>157</xdr:row>
      <xdr:rowOff>190500</xdr:rowOff>
    </xdr:to>
    <xdr:sp macro="" textlink="">
      <xdr:nvSpPr>
        <xdr:cNvPr id="496" name="AutoShape 46">
          <a:extLst>
            <a:ext uri="{FF2B5EF4-FFF2-40B4-BE49-F238E27FC236}">
              <a16:creationId xmlns:a16="http://schemas.microsoft.com/office/drawing/2014/main" id="{ABAD65D6-9CEC-4C3E-9ADC-EDDC48D5E2DF}"/>
            </a:ext>
          </a:extLst>
        </xdr:cNvPr>
        <xdr:cNvSpPr>
          <a:spLocks noChangeArrowheads="1"/>
        </xdr:cNvSpPr>
      </xdr:nvSpPr>
      <xdr:spPr bwMode="auto">
        <a:xfrm>
          <a:off x="8204200" y="38633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156</xdr:row>
      <xdr:rowOff>57150</xdr:rowOff>
    </xdr:from>
    <xdr:to>
      <xdr:col>20</xdr:col>
      <xdr:colOff>0</xdr:colOff>
      <xdr:row>157</xdr:row>
      <xdr:rowOff>190500</xdr:rowOff>
    </xdr:to>
    <xdr:sp macro="" textlink="">
      <xdr:nvSpPr>
        <xdr:cNvPr id="497" name="AutoShape 46">
          <a:extLst>
            <a:ext uri="{FF2B5EF4-FFF2-40B4-BE49-F238E27FC236}">
              <a16:creationId xmlns:a16="http://schemas.microsoft.com/office/drawing/2014/main" id="{B6A28EFE-4333-425D-89A9-060F1C470504}"/>
            </a:ext>
          </a:extLst>
        </xdr:cNvPr>
        <xdr:cNvSpPr>
          <a:spLocks noChangeArrowheads="1"/>
        </xdr:cNvSpPr>
      </xdr:nvSpPr>
      <xdr:spPr bwMode="auto">
        <a:xfrm>
          <a:off x="9131300" y="38633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156</xdr:row>
      <xdr:rowOff>57150</xdr:rowOff>
    </xdr:from>
    <xdr:to>
      <xdr:col>22</xdr:col>
      <xdr:colOff>0</xdr:colOff>
      <xdr:row>157</xdr:row>
      <xdr:rowOff>190500</xdr:rowOff>
    </xdr:to>
    <xdr:sp macro="" textlink="">
      <xdr:nvSpPr>
        <xdr:cNvPr id="498" name="AutoShape 46">
          <a:extLst>
            <a:ext uri="{FF2B5EF4-FFF2-40B4-BE49-F238E27FC236}">
              <a16:creationId xmlns:a16="http://schemas.microsoft.com/office/drawing/2014/main" id="{1590AE53-44EE-4A94-AC53-3DA3EBC35D05}"/>
            </a:ext>
          </a:extLst>
        </xdr:cNvPr>
        <xdr:cNvSpPr>
          <a:spLocks noChangeArrowheads="1"/>
        </xdr:cNvSpPr>
      </xdr:nvSpPr>
      <xdr:spPr bwMode="auto">
        <a:xfrm>
          <a:off x="10058400" y="38633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156</xdr:row>
      <xdr:rowOff>57150</xdr:rowOff>
    </xdr:from>
    <xdr:to>
      <xdr:col>24</xdr:col>
      <xdr:colOff>0</xdr:colOff>
      <xdr:row>157</xdr:row>
      <xdr:rowOff>190500</xdr:rowOff>
    </xdr:to>
    <xdr:sp macro="" textlink="">
      <xdr:nvSpPr>
        <xdr:cNvPr id="499" name="AutoShape 46">
          <a:extLst>
            <a:ext uri="{FF2B5EF4-FFF2-40B4-BE49-F238E27FC236}">
              <a16:creationId xmlns:a16="http://schemas.microsoft.com/office/drawing/2014/main" id="{FE70C235-6779-4C6E-88E3-BAF68B3751D1}"/>
            </a:ext>
          </a:extLst>
        </xdr:cNvPr>
        <xdr:cNvSpPr>
          <a:spLocks noChangeArrowheads="1"/>
        </xdr:cNvSpPr>
      </xdr:nvSpPr>
      <xdr:spPr bwMode="auto">
        <a:xfrm>
          <a:off x="10985500" y="38633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156</xdr:row>
      <xdr:rowOff>57150</xdr:rowOff>
    </xdr:from>
    <xdr:to>
      <xdr:col>26</xdr:col>
      <xdr:colOff>0</xdr:colOff>
      <xdr:row>157</xdr:row>
      <xdr:rowOff>190500</xdr:rowOff>
    </xdr:to>
    <xdr:sp macro="" textlink="">
      <xdr:nvSpPr>
        <xdr:cNvPr id="500" name="AutoShape 46">
          <a:extLst>
            <a:ext uri="{FF2B5EF4-FFF2-40B4-BE49-F238E27FC236}">
              <a16:creationId xmlns:a16="http://schemas.microsoft.com/office/drawing/2014/main" id="{73BF4E01-AB3A-4180-9DDA-F339591C7C1C}"/>
            </a:ext>
          </a:extLst>
        </xdr:cNvPr>
        <xdr:cNvSpPr>
          <a:spLocks noChangeArrowheads="1"/>
        </xdr:cNvSpPr>
      </xdr:nvSpPr>
      <xdr:spPr bwMode="auto">
        <a:xfrm>
          <a:off x="11912600" y="386334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156</xdr:row>
      <xdr:rowOff>57150</xdr:rowOff>
    </xdr:from>
    <xdr:to>
      <xdr:col>28</xdr:col>
      <xdr:colOff>0</xdr:colOff>
      <xdr:row>157</xdr:row>
      <xdr:rowOff>190500</xdr:rowOff>
    </xdr:to>
    <xdr:sp macro="" textlink="">
      <xdr:nvSpPr>
        <xdr:cNvPr id="501" name="AutoShape 46">
          <a:extLst>
            <a:ext uri="{FF2B5EF4-FFF2-40B4-BE49-F238E27FC236}">
              <a16:creationId xmlns:a16="http://schemas.microsoft.com/office/drawing/2014/main" id="{92697712-9F16-499B-8D9A-2FB3169CC95E}"/>
            </a:ext>
          </a:extLst>
        </xdr:cNvPr>
        <xdr:cNvSpPr>
          <a:spLocks noChangeArrowheads="1"/>
        </xdr:cNvSpPr>
      </xdr:nvSpPr>
      <xdr:spPr bwMode="auto">
        <a:xfrm>
          <a:off x="12896850" y="38633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156</xdr:row>
      <xdr:rowOff>57150</xdr:rowOff>
    </xdr:from>
    <xdr:to>
      <xdr:col>18</xdr:col>
      <xdr:colOff>0</xdr:colOff>
      <xdr:row>157</xdr:row>
      <xdr:rowOff>190500</xdr:rowOff>
    </xdr:to>
    <xdr:sp macro="" textlink="">
      <xdr:nvSpPr>
        <xdr:cNvPr id="502" name="AutoShape 46">
          <a:extLst>
            <a:ext uri="{FF2B5EF4-FFF2-40B4-BE49-F238E27FC236}">
              <a16:creationId xmlns:a16="http://schemas.microsoft.com/office/drawing/2014/main" id="{EA1A63E2-2AF0-4B36-B356-04DE7F479F56}"/>
            </a:ext>
          </a:extLst>
        </xdr:cNvPr>
        <xdr:cNvSpPr>
          <a:spLocks noChangeArrowheads="1"/>
        </xdr:cNvSpPr>
      </xdr:nvSpPr>
      <xdr:spPr bwMode="auto">
        <a:xfrm>
          <a:off x="8204200" y="38633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156</xdr:row>
      <xdr:rowOff>57150</xdr:rowOff>
    </xdr:from>
    <xdr:to>
      <xdr:col>20</xdr:col>
      <xdr:colOff>0</xdr:colOff>
      <xdr:row>157</xdr:row>
      <xdr:rowOff>190500</xdr:rowOff>
    </xdr:to>
    <xdr:sp macro="" textlink="">
      <xdr:nvSpPr>
        <xdr:cNvPr id="503" name="AutoShape 46">
          <a:extLst>
            <a:ext uri="{FF2B5EF4-FFF2-40B4-BE49-F238E27FC236}">
              <a16:creationId xmlns:a16="http://schemas.microsoft.com/office/drawing/2014/main" id="{A14CFA59-773E-47DC-8A72-6BB0906B0C4F}"/>
            </a:ext>
          </a:extLst>
        </xdr:cNvPr>
        <xdr:cNvSpPr>
          <a:spLocks noChangeArrowheads="1"/>
        </xdr:cNvSpPr>
      </xdr:nvSpPr>
      <xdr:spPr bwMode="auto">
        <a:xfrm>
          <a:off x="9131300" y="38633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156</xdr:row>
      <xdr:rowOff>57150</xdr:rowOff>
    </xdr:from>
    <xdr:to>
      <xdr:col>22</xdr:col>
      <xdr:colOff>0</xdr:colOff>
      <xdr:row>157</xdr:row>
      <xdr:rowOff>190500</xdr:rowOff>
    </xdr:to>
    <xdr:sp macro="" textlink="">
      <xdr:nvSpPr>
        <xdr:cNvPr id="504" name="AutoShape 46">
          <a:extLst>
            <a:ext uri="{FF2B5EF4-FFF2-40B4-BE49-F238E27FC236}">
              <a16:creationId xmlns:a16="http://schemas.microsoft.com/office/drawing/2014/main" id="{043619D2-FA2A-4F86-B922-9F0A9A6EFC20}"/>
            </a:ext>
          </a:extLst>
        </xdr:cNvPr>
        <xdr:cNvSpPr>
          <a:spLocks noChangeArrowheads="1"/>
        </xdr:cNvSpPr>
      </xdr:nvSpPr>
      <xdr:spPr bwMode="auto">
        <a:xfrm>
          <a:off x="10058400" y="38633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156</xdr:row>
      <xdr:rowOff>57150</xdr:rowOff>
    </xdr:from>
    <xdr:to>
      <xdr:col>24</xdr:col>
      <xdr:colOff>0</xdr:colOff>
      <xdr:row>157</xdr:row>
      <xdr:rowOff>190500</xdr:rowOff>
    </xdr:to>
    <xdr:sp macro="" textlink="">
      <xdr:nvSpPr>
        <xdr:cNvPr id="505" name="AutoShape 46">
          <a:extLst>
            <a:ext uri="{FF2B5EF4-FFF2-40B4-BE49-F238E27FC236}">
              <a16:creationId xmlns:a16="http://schemas.microsoft.com/office/drawing/2014/main" id="{7BB63101-A852-481D-B155-BA310130E9F9}"/>
            </a:ext>
          </a:extLst>
        </xdr:cNvPr>
        <xdr:cNvSpPr>
          <a:spLocks noChangeArrowheads="1"/>
        </xdr:cNvSpPr>
      </xdr:nvSpPr>
      <xdr:spPr bwMode="auto">
        <a:xfrm>
          <a:off x="10985500" y="38633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156</xdr:row>
      <xdr:rowOff>57150</xdr:rowOff>
    </xdr:from>
    <xdr:to>
      <xdr:col>26</xdr:col>
      <xdr:colOff>0</xdr:colOff>
      <xdr:row>157</xdr:row>
      <xdr:rowOff>190500</xdr:rowOff>
    </xdr:to>
    <xdr:sp macro="" textlink="">
      <xdr:nvSpPr>
        <xdr:cNvPr id="506" name="AutoShape 46">
          <a:extLst>
            <a:ext uri="{FF2B5EF4-FFF2-40B4-BE49-F238E27FC236}">
              <a16:creationId xmlns:a16="http://schemas.microsoft.com/office/drawing/2014/main" id="{9812B45B-FBB6-49A4-9221-A5E7BF016F9F}"/>
            </a:ext>
          </a:extLst>
        </xdr:cNvPr>
        <xdr:cNvSpPr>
          <a:spLocks noChangeArrowheads="1"/>
        </xdr:cNvSpPr>
      </xdr:nvSpPr>
      <xdr:spPr bwMode="auto">
        <a:xfrm>
          <a:off x="11912600" y="386334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156</xdr:row>
      <xdr:rowOff>57150</xdr:rowOff>
    </xdr:from>
    <xdr:to>
      <xdr:col>28</xdr:col>
      <xdr:colOff>0</xdr:colOff>
      <xdr:row>157</xdr:row>
      <xdr:rowOff>190500</xdr:rowOff>
    </xdr:to>
    <xdr:sp macro="" textlink="">
      <xdr:nvSpPr>
        <xdr:cNvPr id="507" name="AutoShape 46">
          <a:extLst>
            <a:ext uri="{FF2B5EF4-FFF2-40B4-BE49-F238E27FC236}">
              <a16:creationId xmlns:a16="http://schemas.microsoft.com/office/drawing/2014/main" id="{AE0DB64E-0DBC-4481-BE5C-A69681CA549B}"/>
            </a:ext>
          </a:extLst>
        </xdr:cNvPr>
        <xdr:cNvSpPr>
          <a:spLocks noChangeArrowheads="1"/>
        </xdr:cNvSpPr>
      </xdr:nvSpPr>
      <xdr:spPr bwMode="auto">
        <a:xfrm>
          <a:off x="12896850" y="38633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156</xdr:row>
      <xdr:rowOff>57150</xdr:rowOff>
    </xdr:from>
    <xdr:to>
      <xdr:col>16</xdr:col>
      <xdr:colOff>0</xdr:colOff>
      <xdr:row>157</xdr:row>
      <xdr:rowOff>190500</xdr:rowOff>
    </xdr:to>
    <xdr:sp macro="" textlink="">
      <xdr:nvSpPr>
        <xdr:cNvPr id="508" name="AutoShape 46">
          <a:extLst>
            <a:ext uri="{FF2B5EF4-FFF2-40B4-BE49-F238E27FC236}">
              <a16:creationId xmlns:a16="http://schemas.microsoft.com/office/drawing/2014/main" id="{A624AF66-06A4-40DE-890C-A9A75E474B89}"/>
            </a:ext>
          </a:extLst>
        </xdr:cNvPr>
        <xdr:cNvSpPr>
          <a:spLocks noChangeArrowheads="1"/>
        </xdr:cNvSpPr>
      </xdr:nvSpPr>
      <xdr:spPr bwMode="auto">
        <a:xfrm>
          <a:off x="7277100" y="38633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156</xdr:row>
      <xdr:rowOff>57150</xdr:rowOff>
    </xdr:from>
    <xdr:to>
      <xdr:col>18</xdr:col>
      <xdr:colOff>0</xdr:colOff>
      <xdr:row>157</xdr:row>
      <xdr:rowOff>190500</xdr:rowOff>
    </xdr:to>
    <xdr:sp macro="" textlink="">
      <xdr:nvSpPr>
        <xdr:cNvPr id="509" name="AutoShape 46">
          <a:extLst>
            <a:ext uri="{FF2B5EF4-FFF2-40B4-BE49-F238E27FC236}">
              <a16:creationId xmlns:a16="http://schemas.microsoft.com/office/drawing/2014/main" id="{AB13EFB2-AF9E-4BE8-9511-61D1412DEEDD}"/>
            </a:ext>
          </a:extLst>
        </xdr:cNvPr>
        <xdr:cNvSpPr>
          <a:spLocks noChangeArrowheads="1"/>
        </xdr:cNvSpPr>
      </xdr:nvSpPr>
      <xdr:spPr bwMode="auto">
        <a:xfrm>
          <a:off x="8204200" y="38633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156</xdr:row>
      <xdr:rowOff>57150</xdr:rowOff>
    </xdr:from>
    <xdr:to>
      <xdr:col>20</xdr:col>
      <xdr:colOff>0</xdr:colOff>
      <xdr:row>157</xdr:row>
      <xdr:rowOff>190500</xdr:rowOff>
    </xdr:to>
    <xdr:sp macro="" textlink="">
      <xdr:nvSpPr>
        <xdr:cNvPr id="510" name="AutoShape 46">
          <a:extLst>
            <a:ext uri="{FF2B5EF4-FFF2-40B4-BE49-F238E27FC236}">
              <a16:creationId xmlns:a16="http://schemas.microsoft.com/office/drawing/2014/main" id="{AA0D6BB7-0F4E-4AB8-8B8F-6FAD593A546C}"/>
            </a:ext>
          </a:extLst>
        </xdr:cNvPr>
        <xdr:cNvSpPr>
          <a:spLocks noChangeArrowheads="1"/>
        </xdr:cNvSpPr>
      </xdr:nvSpPr>
      <xdr:spPr bwMode="auto">
        <a:xfrm>
          <a:off x="9131300" y="38633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156</xdr:row>
      <xdr:rowOff>57150</xdr:rowOff>
    </xdr:from>
    <xdr:to>
      <xdr:col>22</xdr:col>
      <xdr:colOff>0</xdr:colOff>
      <xdr:row>157</xdr:row>
      <xdr:rowOff>190500</xdr:rowOff>
    </xdr:to>
    <xdr:sp macro="" textlink="">
      <xdr:nvSpPr>
        <xdr:cNvPr id="511" name="AutoShape 46">
          <a:extLst>
            <a:ext uri="{FF2B5EF4-FFF2-40B4-BE49-F238E27FC236}">
              <a16:creationId xmlns:a16="http://schemas.microsoft.com/office/drawing/2014/main" id="{84478C84-F9A5-4FBD-963D-D8711CDF55C6}"/>
            </a:ext>
          </a:extLst>
        </xdr:cNvPr>
        <xdr:cNvSpPr>
          <a:spLocks noChangeArrowheads="1"/>
        </xdr:cNvSpPr>
      </xdr:nvSpPr>
      <xdr:spPr bwMode="auto">
        <a:xfrm>
          <a:off x="10058400" y="38633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156</xdr:row>
      <xdr:rowOff>57150</xdr:rowOff>
    </xdr:from>
    <xdr:to>
      <xdr:col>24</xdr:col>
      <xdr:colOff>0</xdr:colOff>
      <xdr:row>157</xdr:row>
      <xdr:rowOff>190500</xdr:rowOff>
    </xdr:to>
    <xdr:sp macro="" textlink="">
      <xdr:nvSpPr>
        <xdr:cNvPr id="512" name="AutoShape 46">
          <a:extLst>
            <a:ext uri="{FF2B5EF4-FFF2-40B4-BE49-F238E27FC236}">
              <a16:creationId xmlns:a16="http://schemas.microsoft.com/office/drawing/2014/main" id="{EF46E9A7-2EF1-44E1-B542-4D92A0CB0537}"/>
            </a:ext>
          </a:extLst>
        </xdr:cNvPr>
        <xdr:cNvSpPr>
          <a:spLocks noChangeArrowheads="1"/>
        </xdr:cNvSpPr>
      </xdr:nvSpPr>
      <xdr:spPr bwMode="auto">
        <a:xfrm>
          <a:off x="10985500" y="38633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156</xdr:row>
      <xdr:rowOff>57150</xdr:rowOff>
    </xdr:from>
    <xdr:to>
      <xdr:col>26</xdr:col>
      <xdr:colOff>0</xdr:colOff>
      <xdr:row>157</xdr:row>
      <xdr:rowOff>190500</xdr:rowOff>
    </xdr:to>
    <xdr:sp macro="" textlink="">
      <xdr:nvSpPr>
        <xdr:cNvPr id="513" name="AutoShape 46">
          <a:extLst>
            <a:ext uri="{FF2B5EF4-FFF2-40B4-BE49-F238E27FC236}">
              <a16:creationId xmlns:a16="http://schemas.microsoft.com/office/drawing/2014/main" id="{4BE9C8B8-6BDB-4A24-90D4-EF0F5922502A}"/>
            </a:ext>
          </a:extLst>
        </xdr:cNvPr>
        <xdr:cNvSpPr>
          <a:spLocks noChangeArrowheads="1"/>
        </xdr:cNvSpPr>
      </xdr:nvSpPr>
      <xdr:spPr bwMode="auto">
        <a:xfrm>
          <a:off x="11912600" y="386334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156</xdr:row>
      <xdr:rowOff>57150</xdr:rowOff>
    </xdr:from>
    <xdr:to>
      <xdr:col>28</xdr:col>
      <xdr:colOff>0</xdr:colOff>
      <xdr:row>157</xdr:row>
      <xdr:rowOff>190500</xdr:rowOff>
    </xdr:to>
    <xdr:sp macro="" textlink="">
      <xdr:nvSpPr>
        <xdr:cNvPr id="514" name="AutoShape 46">
          <a:extLst>
            <a:ext uri="{FF2B5EF4-FFF2-40B4-BE49-F238E27FC236}">
              <a16:creationId xmlns:a16="http://schemas.microsoft.com/office/drawing/2014/main" id="{CD34FBA6-3CA1-4F1C-927D-BFF75C2586A4}"/>
            </a:ext>
          </a:extLst>
        </xdr:cNvPr>
        <xdr:cNvSpPr>
          <a:spLocks noChangeArrowheads="1"/>
        </xdr:cNvSpPr>
      </xdr:nvSpPr>
      <xdr:spPr bwMode="auto">
        <a:xfrm>
          <a:off x="12896850" y="38633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164</xdr:row>
      <xdr:rowOff>57150</xdr:rowOff>
    </xdr:from>
    <xdr:to>
      <xdr:col>2</xdr:col>
      <xdr:colOff>0</xdr:colOff>
      <xdr:row>165</xdr:row>
      <xdr:rowOff>190500</xdr:rowOff>
    </xdr:to>
    <xdr:sp macro="" textlink="">
      <xdr:nvSpPr>
        <xdr:cNvPr id="515" name="AutoShape 46">
          <a:extLst>
            <a:ext uri="{FF2B5EF4-FFF2-40B4-BE49-F238E27FC236}">
              <a16:creationId xmlns:a16="http://schemas.microsoft.com/office/drawing/2014/main" id="{E2DDADE9-45AF-4FCF-ABE3-D4A13F538B3C}"/>
            </a:ext>
          </a:extLst>
        </xdr:cNvPr>
        <xdr:cNvSpPr>
          <a:spLocks noChangeArrowheads="1"/>
        </xdr:cNvSpPr>
      </xdr:nvSpPr>
      <xdr:spPr bwMode="auto">
        <a:xfrm>
          <a:off x="609600" y="40563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164</xdr:row>
      <xdr:rowOff>57150</xdr:rowOff>
    </xdr:from>
    <xdr:to>
      <xdr:col>4</xdr:col>
      <xdr:colOff>0</xdr:colOff>
      <xdr:row>165</xdr:row>
      <xdr:rowOff>190500</xdr:rowOff>
    </xdr:to>
    <xdr:sp macro="" textlink="">
      <xdr:nvSpPr>
        <xdr:cNvPr id="516" name="AutoShape 46">
          <a:extLst>
            <a:ext uri="{FF2B5EF4-FFF2-40B4-BE49-F238E27FC236}">
              <a16:creationId xmlns:a16="http://schemas.microsoft.com/office/drawing/2014/main" id="{6377BD25-9A8D-4CF1-91BB-77A2892F80B1}"/>
            </a:ext>
          </a:extLst>
        </xdr:cNvPr>
        <xdr:cNvSpPr>
          <a:spLocks noChangeArrowheads="1"/>
        </xdr:cNvSpPr>
      </xdr:nvSpPr>
      <xdr:spPr bwMode="auto">
        <a:xfrm>
          <a:off x="1536700" y="405638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164</xdr:row>
      <xdr:rowOff>57150</xdr:rowOff>
    </xdr:from>
    <xdr:to>
      <xdr:col>6</xdr:col>
      <xdr:colOff>0</xdr:colOff>
      <xdr:row>165</xdr:row>
      <xdr:rowOff>190500</xdr:rowOff>
    </xdr:to>
    <xdr:sp macro="" textlink="">
      <xdr:nvSpPr>
        <xdr:cNvPr id="517" name="AutoShape 46">
          <a:extLst>
            <a:ext uri="{FF2B5EF4-FFF2-40B4-BE49-F238E27FC236}">
              <a16:creationId xmlns:a16="http://schemas.microsoft.com/office/drawing/2014/main" id="{4D115173-CD6F-4553-9D2A-DF190D699DED}"/>
            </a:ext>
          </a:extLst>
        </xdr:cNvPr>
        <xdr:cNvSpPr>
          <a:spLocks noChangeArrowheads="1"/>
        </xdr:cNvSpPr>
      </xdr:nvSpPr>
      <xdr:spPr bwMode="auto">
        <a:xfrm>
          <a:off x="2520950" y="405638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164</xdr:row>
      <xdr:rowOff>57150</xdr:rowOff>
    </xdr:from>
    <xdr:to>
      <xdr:col>8</xdr:col>
      <xdr:colOff>0</xdr:colOff>
      <xdr:row>165</xdr:row>
      <xdr:rowOff>190500</xdr:rowOff>
    </xdr:to>
    <xdr:sp macro="" textlink="">
      <xdr:nvSpPr>
        <xdr:cNvPr id="518" name="AutoShape 46">
          <a:extLst>
            <a:ext uri="{FF2B5EF4-FFF2-40B4-BE49-F238E27FC236}">
              <a16:creationId xmlns:a16="http://schemas.microsoft.com/office/drawing/2014/main" id="{E05AAFAE-8E8E-4D0A-9DBE-4396A45E8A9D}"/>
            </a:ext>
          </a:extLst>
        </xdr:cNvPr>
        <xdr:cNvSpPr>
          <a:spLocks noChangeArrowheads="1"/>
        </xdr:cNvSpPr>
      </xdr:nvSpPr>
      <xdr:spPr bwMode="auto">
        <a:xfrm>
          <a:off x="3498850" y="405638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164</xdr:row>
      <xdr:rowOff>57150</xdr:rowOff>
    </xdr:from>
    <xdr:to>
      <xdr:col>10</xdr:col>
      <xdr:colOff>0</xdr:colOff>
      <xdr:row>165</xdr:row>
      <xdr:rowOff>190500</xdr:rowOff>
    </xdr:to>
    <xdr:sp macro="" textlink="">
      <xdr:nvSpPr>
        <xdr:cNvPr id="519" name="AutoShape 46">
          <a:extLst>
            <a:ext uri="{FF2B5EF4-FFF2-40B4-BE49-F238E27FC236}">
              <a16:creationId xmlns:a16="http://schemas.microsoft.com/office/drawing/2014/main" id="{DC92C3CD-B5FC-4812-80EB-9D0B4D624CDA}"/>
            </a:ext>
          </a:extLst>
        </xdr:cNvPr>
        <xdr:cNvSpPr>
          <a:spLocks noChangeArrowheads="1"/>
        </xdr:cNvSpPr>
      </xdr:nvSpPr>
      <xdr:spPr bwMode="auto">
        <a:xfrm>
          <a:off x="4495800" y="40563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164</xdr:row>
      <xdr:rowOff>57150</xdr:rowOff>
    </xdr:from>
    <xdr:to>
      <xdr:col>12</xdr:col>
      <xdr:colOff>0</xdr:colOff>
      <xdr:row>165</xdr:row>
      <xdr:rowOff>190500</xdr:rowOff>
    </xdr:to>
    <xdr:sp macro="" textlink="">
      <xdr:nvSpPr>
        <xdr:cNvPr id="520" name="AutoShape 46">
          <a:extLst>
            <a:ext uri="{FF2B5EF4-FFF2-40B4-BE49-F238E27FC236}">
              <a16:creationId xmlns:a16="http://schemas.microsoft.com/office/drawing/2014/main" id="{BF9CEE77-E73F-4058-BF38-FCBC7F1585EC}"/>
            </a:ext>
          </a:extLst>
        </xdr:cNvPr>
        <xdr:cNvSpPr>
          <a:spLocks noChangeArrowheads="1"/>
        </xdr:cNvSpPr>
      </xdr:nvSpPr>
      <xdr:spPr bwMode="auto">
        <a:xfrm>
          <a:off x="5422900" y="40563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164</xdr:row>
      <xdr:rowOff>57150</xdr:rowOff>
    </xdr:from>
    <xdr:to>
      <xdr:col>14</xdr:col>
      <xdr:colOff>0</xdr:colOff>
      <xdr:row>165</xdr:row>
      <xdr:rowOff>190500</xdr:rowOff>
    </xdr:to>
    <xdr:sp macro="" textlink="">
      <xdr:nvSpPr>
        <xdr:cNvPr id="521" name="AutoShape 46">
          <a:extLst>
            <a:ext uri="{FF2B5EF4-FFF2-40B4-BE49-F238E27FC236}">
              <a16:creationId xmlns:a16="http://schemas.microsoft.com/office/drawing/2014/main" id="{38154FC9-7516-4655-B767-607E0BF43E01}"/>
            </a:ext>
          </a:extLst>
        </xdr:cNvPr>
        <xdr:cNvSpPr>
          <a:spLocks noChangeArrowheads="1"/>
        </xdr:cNvSpPr>
      </xdr:nvSpPr>
      <xdr:spPr bwMode="auto">
        <a:xfrm>
          <a:off x="6350000" y="40563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164</xdr:row>
      <xdr:rowOff>57150</xdr:rowOff>
    </xdr:from>
    <xdr:to>
      <xdr:col>16</xdr:col>
      <xdr:colOff>0</xdr:colOff>
      <xdr:row>165</xdr:row>
      <xdr:rowOff>190500</xdr:rowOff>
    </xdr:to>
    <xdr:sp macro="" textlink="">
      <xdr:nvSpPr>
        <xdr:cNvPr id="522" name="AutoShape 46">
          <a:extLst>
            <a:ext uri="{FF2B5EF4-FFF2-40B4-BE49-F238E27FC236}">
              <a16:creationId xmlns:a16="http://schemas.microsoft.com/office/drawing/2014/main" id="{FC611906-BBD8-44B3-A1D6-37BB37239395}"/>
            </a:ext>
          </a:extLst>
        </xdr:cNvPr>
        <xdr:cNvSpPr>
          <a:spLocks noChangeArrowheads="1"/>
        </xdr:cNvSpPr>
      </xdr:nvSpPr>
      <xdr:spPr bwMode="auto">
        <a:xfrm>
          <a:off x="7277100" y="40563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164</xdr:row>
      <xdr:rowOff>57150</xdr:rowOff>
    </xdr:from>
    <xdr:to>
      <xdr:col>18</xdr:col>
      <xdr:colOff>0</xdr:colOff>
      <xdr:row>165</xdr:row>
      <xdr:rowOff>190500</xdr:rowOff>
    </xdr:to>
    <xdr:sp macro="" textlink="">
      <xdr:nvSpPr>
        <xdr:cNvPr id="523" name="AutoShape 46">
          <a:extLst>
            <a:ext uri="{FF2B5EF4-FFF2-40B4-BE49-F238E27FC236}">
              <a16:creationId xmlns:a16="http://schemas.microsoft.com/office/drawing/2014/main" id="{65BAD510-9750-4D6D-81FB-4BFA10E0F641}"/>
            </a:ext>
          </a:extLst>
        </xdr:cNvPr>
        <xdr:cNvSpPr>
          <a:spLocks noChangeArrowheads="1"/>
        </xdr:cNvSpPr>
      </xdr:nvSpPr>
      <xdr:spPr bwMode="auto">
        <a:xfrm>
          <a:off x="8204200" y="40563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164</xdr:row>
      <xdr:rowOff>57150</xdr:rowOff>
    </xdr:from>
    <xdr:to>
      <xdr:col>20</xdr:col>
      <xdr:colOff>0</xdr:colOff>
      <xdr:row>165</xdr:row>
      <xdr:rowOff>190500</xdr:rowOff>
    </xdr:to>
    <xdr:sp macro="" textlink="">
      <xdr:nvSpPr>
        <xdr:cNvPr id="524" name="AutoShape 46">
          <a:extLst>
            <a:ext uri="{FF2B5EF4-FFF2-40B4-BE49-F238E27FC236}">
              <a16:creationId xmlns:a16="http://schemas.microsoft.com/office/drawing/2014/main" id="{EB56CA27-B295-4BF3-B6A7-8A96E9E8B480}"/>
            </a:ext>
          </a:extLst>
        </xdr:cNvPr>
        <xdr:cNvSpPr>
          <a:spLocks noChangeArrowheads="1"/>
        </xdr:cNvSpPr>
      </xdr:nvSpPr>
      <xdr:spPr bwMode="auto">
        <a:xfrm>
          <a:off x="9131300" y="40563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164</xdr:row>
      <xdr:rowOff>57150</xdr:rowOff>
    </xdr:from>
    <xdr:to>
      <xdr:col>22</xdr:col>
      <xdr:colOff>0</xdr:colOff>
      <xdr:row>165</xdr:row>
      <xdr:rowOff>190500</xdr:rowOff>
    </xdr:to>
    <xdr:sp macro="" textlink="">
      <xdr:nvSpPr>
        <xdr:cNvPr id="525" name="AutoShape 46">
          <a:extLst>
            <a:ext uri="{FF2B5EF4-FFF2-40B4-BE49-F238E27FC236}">
              <a16:creationId xmlns:a16="http://schemas.microsoft.com/office/drawing/2014/main" id="{626C6114-5680-4CFF-B4F8-87676ADC3D7A}"/>
            </a:ext>
          </a:extLst>
        </xdr:cNvPr>
        <xdr:cNvSpPr>
          <a:spLocks noChangeArrowheads="1"/>
        </xdr:cNvSpPr>
      </xdr:nvSpPr>
      <xdr:spPr bwMode="auto">
        <a:xfrm>
          <a:off x="10058400" y="40563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164</xdr:row>
      <xdr:rowOff>57150</xdr:rowOff>
    </xdr:from>
    <xdr:to>
      <xdr:col>24</xdr:col>
      <xdr:colOff>0</xdr:colOff>
      <xdr:row>165</xdr:row>
      <xdr:rowOff>190500</xdr:rowOff>
    </xdr:to>
    <xdr:sp macro="" textlink="">
      <xdr:nvSpPr>
        <xdr:cNvPr id="526" name="AutoShape 46">
          <a:extLst>
            <a:ext uri="{FF2B5EF4-FFF2-40B4-BE49-F238E27FC236}">
              <a16:creationId xmlns:a16="http://schemas.microsoft.com/office/drawing/2014/main" id="{09E89259-76F3-422B-93BE-A38185CEE115}"/>
            </a:ext>
          </a:extLst>
        </xdr:cNvPr>
        <xdr:cNvSpPr>
          <a:spLocks noChangeArrowheads="1"/>
        </xdr:cNvSpPr>
      </xdr:nvSpPr>
      <xdr:spPr bwMode="auto">
        <a:xfrm>
          <a:off x="10985500" y="40563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164</xdr:row>
      <xdr:rowOff>57150</xdr:rowOff>
    </xdr:from>
    <xdr:to>
      <xdr:col>26</xdr:col>
      <xdr:colOff>0</xdr:colOff>
      <xdr:row>165</xdr:row>
      <xdr:rowOff>190500</xdr:rowOff>
    </xdr:to>
    <xdr:sp macro="" textlink="">
      <xdr:nvSpPr>
        <xdr:cNvPr id="527" name="AutoShape 46">
          <a:extLst>
            <a:ext uri="{FF2B5EF4-FFF2-40B4-BE49-F238E27FC236}">
              <a16:creationId xmlns:a16="http://schemas.microsoft.com/office/drawing/2014/main" id="{E48516AF-7E9A-4358-BFEB-C16BD61E6F25}"/>
            </a:ext>
          </a:extLst>
        </xdr:cNvPr>
        <xdr:cNvSpPr>
          <a:spLocks noChangeArrowheads="1"/>
        </xdr:cNvSpPr>
      </xdr:nvSpPr>
      <xdr:spPr bwMode="auto">
        <a:xfrm>
          <a:off x="11912600" y="405638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164</xdr:row>
      <xdr:rowOff>57150</xdr:rowOff>
    </xdr:from>
    <xdr:to>
      <xdr:col>28</xdr:col>
      <xdr:colOff>0</xdr:colOff>
      <xdr:row>165</xdr:row>
      <xdr:rowOff>190500</xdr:rowOff>
    </xdr:to>
    <xdr:sp macro="" textlink="">
      <xdr:nvSpPr>
        <xdr:cNvPr id="528" name="AutoShape 46">
          <a:extLst>
            <a:ext uri="{FF2B5EF4-FFF2-40B4-BE49-F238E27FC236}">
              <a16:creationId xmlns:a16="http://schemas.microsoft.com/office/drawing/2014/main" id="{A3235999-7E2E-4976-82F1-E38D01155B9E}"/>
            </a:ext>
          </a:extLst>
        </xdr:cNvPr>
        <xdr:cNvSpPr>
          <a:spLocks noChangeArrowheads="1"/>
        </xdr:cNvSpPr>
      </xdr:nvSpPr>
      <xdr:spPr bwMode="auto">
        <a:xfrm>
          <a:off x="12896850" y="40563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164</xdr:row>
      <xdr:rowOff>57150</xdr:rowOff>
    </xdr:from>
    <xdr:to>
      <xdr:col>18</xdr:col>
      <xdr:colOff>0</xdr:colOff>
      <xdr:row>165</xdr:row>
      <xdr:rowOff>190500</xdr:rowOff>
    </xdr:to>
    <xdr:sp macro="" textlink="">
      <xdr:nvSpPr>
        <xdr:cNvPr id="529" name="AutoShape 46">
          <a:extLst>
            <a:ext uri="{FF2B5EF4-FFF2-40B4-BE49-F238E27FC236}">
              <a16:creationId xmlns:a16="http://schemas.microsoft.com/office/drawing/2014/main" id="{BB54E401-E117-429B-9E4E-BC8BB1472345}"/>
            </a:ext>
          </a:extLst>
        </xdr:cNvPr>
        <xdr:cNvSpPr>
          <a:spLocks noChangeArrowheads="1"/>
        </xdr:cNvSpPr>
      </xdr:nvSpPr>
      <xdr:spPr bwMode="auto">
        <a:xfrm>
          <a:off x="8204200" y="40563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164</xdr:row>
      <xdr:rowOff>57150</xdr:rowOff>
    </xdr:from>
    <xdr:to>
      <xdr:col>20</xdr:col>
      <xdr:colOff>0</xdr:colOff>
      <xdr:row>165</xdr:row>
      <xdr:rowOff>190500</xdr:rowOff>
    </xdr:to>
    <xdr:sp macro="" textlink="">
      <xdr:nvSpPr>
        <xdr:cNvPr id="530" name="AutoShape 46">
          <a:extLst>
            <a:ext uri="{FF2B5EF4-FFF2-40B4-BE49-F238E27FC236}">
              <a16:creationId xmlns:a16="http://schemas.microsoft.com/office/drawing/2014/main" id="{319E7BD2-4A3B-4D1A-8D07-57EA8BFA11E1}"/>
            </a:ext>
          </a:extLst>
        </xdr:cNvPr>
        <xdr:cNvSpPr>
          <a:spLocks noChangeArrowheads="1"/>
        </xdr:cNvSpPr>
      </xdr:nvSpPr>
      <xdr:spPr bwMode="auto">
        <a:xfrm>
          <a:off x="9131300" y="40563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164</xdr:row>
      <xdr:rowOff>57150</xdr:rowOff>
    </xdr:from>
    <xdr:to>
      <xdr:col>22</xdr:col>
      <xdr:colOff>0</xdr:colOff>
      <xdr:row>165</xdr:row>
      <xdr:rowOff>190500</xdr:rowOff>
    </xdr:to>
    <xdr:sp macro="" textlink="">
      <xdr:nvSpPr>
        <xdr:cNvPr id="531" name="AutoShape 46">
          <a:extLst>
            <a:ext uri="{FF2B5EF4-FFF2-40B4-BE49-F238E27FC236}">
              <a16:creationId xmlns:a16="http://schemas.microsoft.com/office/drawing/2014/main" id="{D0311D46-EC7D-43A6-99F7-623C943D50DE}"/>
            </a:ext>
          </a:extLst>
        </xdr:cNvPr>
        <xdr:cNvSpPr>
          <a:spLocks noChangeArrowheads="1"/>
        </xdr:cNvSpPr>
      </xdr:nvSpPr>
      <xdr:spPr bwMode="auto">
        <a:xfrm>
          <a:off x="10058400" y="40563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164</xdr:row>
      <xdr:rowOff>57150</xdr:rowOff>
    </xdr:from>
    <xdr:to>
      <xdr:col>24</xdr:col>
      <xdr:colOff>0</xdr:colOff>
      <xdr:row>165</xdr:row>
      <xdr:rowOff>190500</xdr:rowOff>
    </xdr:to>
    <xdr:sp macro="" textlink="">
      <xdr:nvSpPr>
        <xdr:cNvPr id="532" name="AutoShape 46">
          <a:extLst>
            <a:ext uri="{FF2B5EF4-FFF2-40B4-BE49-F238E27FC236}">
              <a16:creationId xmlns:a16="http://schemas.microsoft.com/office/drawing/2014/main" id="{BE00D328-6C31-49E3-BD59-98E3EA735CEC}"/>
            </a:ext>
          </a:extLst>
        </xdr:cNvPr>
        <xdr:cNvSpPr>
          <a:spLocks noChangeArrowheads="1"/>
        </xdr:cNvSpPr>
      </xdr:nvSpPr>
      <xdr:spPr bwMode="auto">
        <a:xfrm>
          <a:off x="10985500" y="40563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164</xdr:row>
      <xdr:rowOff>57150</xdr:rowOff>
    </xdr:from>
    <xdr:to>
      <xdr:col>26</xdr:col>
      <xdr:colOff>0</xdr:colOff>
      <xdr:row>165</xdr:row>
      <xdr:rowOff>190500</xdr:rowOff>
    </xdr:to>
    <xdr:sp macro="" textlink="">
      <xdr:nvSpPr>
        <xdr:cNvPr id="533" name="AutoShape 46">
          <a:extLst>
            <a:ext uri="{FF2B5EF4-FFF2-40B4-BE49-F238E27FC236}">
              <a16:creationId xmlns:a16="http://schemas.microsoft.com/office/drawing/2014/main" id="{0E9C8D83-8F8E-49B9-83E8-8349FBD7388A}"/>
            </a:ext>
          </a:extLst>
        </xdr:cNvPr>
        <xdr:cNvSpPr>
          <a:spLocks noChangeArrowheads="1"/>
        </xdr:cNvSpPr>
      </xdr:nvSpPr>
      <xdr:spPr bwMode="auto">
        <a:xfrm>
          <a:off x="11912600" y="405638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164</xdr:row>
      <xdr:rowOff>57150</xdr:rowOff>
    </xdr:from>
    <xdr:to>
      <xdr:col>28</xdr:col>
      <xdr:colOff>0</xdr:colOff>
      <xdr:row>165</xdr:row>
      <xdr:rowOff>190500</xdr:rowOff>
    </xdr:to>
    <xdr:sp macro="" textlink="">
      <xdr:nvSpPr>
        <xdr:cNvPr id="534" name="AutoShape 46">
          <a:extLst>
            <a:ext uri="{FF2B5EF4-FFF2-40B4-BE49-F238E27FC236}">
              <a16:creationId xmlns:a16="http://schemas.microsoft.com/office/drawing/2014/main" id="{12CF150D-8F52-489B-9E9E-4520A26E6D6C}"/>
            </a:ext>
          </a:extLst>
        </xdr:cNvPr>
        <xdr:cNvSpPr>
          <a:spLocks noChangeArrowheads="1"/>
        </xdr:cNvSpPr>
      </xdr:nvSpPr>
      <xdr:spPr bwMode="auto">
        <a:xfrm>
          <a:off x="12896850" y="40563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164</xdr:row>
      <xdr:rowOff>57150</xdr:rowOff>
    </xdr:from>
    <xdr:to>
      <xdr:col>16</xdr:col>
      <xdr:colOff>0</xdr:colOff>
      <xdr:row>165</xdr:row>
      <xdr:rowOff>190500</xdr:rowOff>
    </xdr:to>
    <xdr:sp macro="" textlink="">
      <xdr:nvSpPr>
        <xdr:cNvPr id="535" name="AutoShape 46">
          <a:extLst>
            <a:ext uri="{FF2B5EF4-FFF2-40B4-BE49-F238E27FC236}">
              <a16:creationId xmlns:a16="http://schemas.microsoft.com/office/drawing/2014/main" id="{8379BA25-8B51-497D-9E7C-B59BC4AF8CE0}"/>
            </a:ext>
          </a:extLst>
        </xdr:cNvPr>
        <xdr:cNvSpPr>
          <a:spLocks noChangeArrowheads="1"/>
        </xdr:cNvSpPr>
      </xdr:nvSpPr>
      <xdr:spPr bwMode="auto">
        <a:xfrm>
          <a:off x="7277100" y="40563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164</xdr:row>
      <xdr:rowOff>57150</xdr:rowOff>
    </xdr:from>
    <xdr:to>
      <xdr:col>18</xdr:col>
      <xdr:colOff>0</xdr:colOff>
      <xdr:row>165</xdr:row>
      <xdr:rowOff>190500</xdr:rowOff>
    </xdr:to>
    <xdr:sp macro="" textlink="">
      <xdr:nvSpPr>
        <xdr:cNvPr id="536" name="AutoShape 46">
          <a:extLst>
            <a:ext uri="{FF2B5EF4-FFF2-40B4-BE49-F238E27FC236}">
              <a16:creationId xmlns:a16="http://schemas.microsoft.com/office/drawing/2014/main" id="{02DF796C-3AC1-4E28-9483-56621FBC38DA}"/>
            </a:ext>
          </a:extLst>
        </xdr:cNvPr>
        <xdr:cNvSpPr>
          <a:spLocks noChangeArrowheads="1"/>
        </xdr:cNvSpPr>
      </xdr:nvSpPr>
      <xdr:spPr bwMode="auto">
        <a:xfrm>
          <a:off x="8204200" y="40563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164</xdr:row>
      <xdr:rowOff>57150</xdr:rowOff>
    </xdr:from>
    <xdr:to>
      <xdr:col>20</xdr:col>
      <xdr:colOff>0</xdr:colOff>
      <xdr:row>165</xdr:row>
      <xdr:rowOff>190500</xdr:rowOff>
    </xdr:to>
    <xdr:sp macro="" textlink="">
      <xdr:nvSpPr>
        <xdr:cNvPr id="537" name="AutoShape 46">
          <a:extLst>
            <a:ext uri="{FF2B5EF4-FFF2-40B4-BE49-F238E27FC236}">
              <a16:creationId xmlns:a16="http://schemas.microsoft.com/office/drawing/2014/main" id="{70F53889-B33B-47AC-B8B1-63B45760164E}"/>
            </a:ext>
          </a:extLst>
        </xdr:cNvPr>
        <xdr:cNvSpPr>
          <a:spLocks noChangeArrowheads="1"/>
        </xdr:cNvSpPr>
      </xdr:nvSpPr>
      <xdr:spPr bwMode="auto">
        <a:xfrm>
          <a:off x="9131300" y="40563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164</xdr:row>
      <xdr:rowOff>57150</xdr:rowOff>
    </xdr:from>
    <xdr:to>
      <xdr:col>22</xdr:col>
      <xdr:colOff>0</xdr:colOff>
      <xdr:row>165</xdr:row>
      <xdr:rowOff>190500</xdr:rowOff>
    </xdr:to>
    <xdr:sp macro="" textlink="">
      <xdr:nvSpPr>
        <xdr:cNvPr id="538" name="AutoShape 46">
          <a:extLst>
            <a:ext uri="{FF2B5EF4-FFF2-40B4-BE49-F238E27FC236}">
              <a16:creationId xmlns:a16="http://schemas.microsoft.com/office/drawing/2014/main" id="{A9EF6800-68B3-4A87-83FF-9A83ADD5C841}"/>
            </a:ext>
          </a:extLst>
        </xdr:cNvPr>
        <xdr:cNvSpPr>
          <a:spLocks noChangeArrowheads="1"/>
        </xdr:cNvSpPr>
      </xdr:nvSpPr>
      <xdr:spPr bwMode="auto">
        <a:xfrm>
          <a:off x="10058400" y="40563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164</xdr:row>
      <xdr:rowOff>57150</xdr:rowOff>
    </xdr:from>
    <xdr:to>
      <xdr:col>24</xdr:col>
      <xdr:colOff>0</xdr:colOff>
      <xdr:row>165</xdr:row>
      <xdr:rowOff>190500</xdr:rowOff>
    </xdr:to>
    <xdr:sp macro="" textlink="">
      <xdr:nvSpPr>
        <xdr:cNvPr id="539" name="AutoShape 46">
          <a:extLst>
            <a:ext uri="{FF2B5EF4-FFF2-40B4-BE49-F238E27FC236}">
              <a16:creationId xmlns:a16="http://schemas.microsoft.com/office/drawing/2014/main" id="{231DEEC9-8F4E-46C8-831A-D5BB876BB311}"/>
            </a:ext>
          </a:extLst>
        </xdr:cNvPr>
        <xdr:cNvSpPr>
          <a:spLocks noChangeArrowheads="1"/>
        </xdr:cNvSpPr>
      </xdr:nvSpPr>
      <xdr:spPr bwMode="auto">
        <a:xfrm>
          <a:off x="10985500" y="40563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164</xdr:row>
      <xdr:rowOff>57150</xdr:rowOff>
    </xdr:from>
    <xdr:to>
      <xdr:col>26</xdr:col>
      <xdr:colOff>0</xdr:colOff>
      <xdr:row>165</xdr:row>
      <xdr:rowOff>190500</xdr:rowOff>
    </xdr:to>
    <xdr:sp macro="" textlink="">
      <xdr:nvSpPr>
        <xdr:cNvPr id="540" name="AutoShape 46">
          <a:extLst>
            <a:ext uri="{FF2B5EF4-FFF2-40B4-BE49-F238E27FC236}">
              <a16:creationId xmlns:a16="http://schemas.microsoft.com/office/drawing/2014/main" id="{5956B15E-4DE1-44A3-8999-375BE2DBBCA5}"/>
            </a:ext>
          </a:extLst>
        </xdr:cNvPr>
        <xdr:cNvSpPr>
          <a:spLocks noChangeArrowheads="1"/>
        </xdr:cNvSpPr>
      </xdr:nvSpPr>
      <xdr:spPr bwMode="auto">
        <a:xfrm>
          <a:off x="11912600" y="405638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164</xdr:row>
      <xdr:rowOff>57150</xdr:rowOff>
    </xdr:from>
    <xdr:to>
      <xdr:col>28</xdr:col>
      <xdr:colOff>0</xdr:colOff>
      <xdr:row>165</xdr:row>
      <xdr:rowOff>190500</xdr:rowOff>
    </xdr:to>
    <xdr:sp macro="" textlink="">
      <xdr:nvSpPr>
        <xdr:cNvPr id="541" name="AutoShape 46">
          <a:extLst>
            <a:ext uri="{FF2B5EF4-FFF2-40B4-BE49-F238E27FC236}">
              <a16:creationId xmlns:a16="http://schemas.microsoft.com/office/drawing/2014/main" id="{9C9473EC-AFC4-4E9F-A209-A44DE16AF3F0}"/>
            </a:ext>
          </a:extLst>
        </xdr:cNvPr>
        <xdr:cNvSpPr>
          <a:spLocks noChangeArrowheads="1"/>
        </xdr:cNvSpPr>
      </xdr:nvSpPr>
      <xdr:spPr bwMode="auto">
        <a:xfrm>
          <a:off x="12896850" y="40563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172</xdr:row>
      <xdr:rowOff>57150</xdr:rowOff>
    </xdr:from>
    <xdr:to>
      <xdr:col>2</xdr:col>
      <xdr:colOff>0</xdr:colOff>
      <xdr:row>173</xdr:row>
      <xdr:rowOff>190500</xdr:rowOff>
    </xdr:to>
    <xdr:sp macro="" textlink="">
      <xdr:nvSpPr>
        <xdr:cNvPr id="542" name="AutoShape 46">
          <a:extLst>
            <a:ext uri="{FF2B5EF4-FFF2-40B4-BE49-F238E27FC236}">
              <a16:creationId xmlns:a16="http://schemas.microsoft.com/office/drawing/2014/main" id="{4785D30F-AB96-4B68-811B-F556F2AFFE40}"/>
            </a:ext>
          </a:extLst>
        </xdr:cNvPr>
        <xdr:cNvSpPr>
          <a:spLocks noChangeArrowheads="1"/>
        </xdr:cNvSpPr>
      </xdr:nvSpPr>
      <xdr:spPr bwMode="auto">
        <a:xfrm>
          <a:off x="609600" y="42494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172</xdr:row>
      <xdr:rowOff>57150</xdr:rowOff>
    </xdr:from>
    <xdr:to>
      <xdr:col>4</xdr:col>
      <xdr:colOff>0</xdr:colOff>
      <xdr:row>173</xdr:row>
      <xdr:rowOff>190500</xdr:rowOff>
    </xdr:to>
    <xdr:sp macro="" textlink="">
      <xdr:nvSpPr>
        <xdr:cNvPr id="543" name="AutoShape 46">
          <a:extLst>
            <a:ext uri="{FF2B5EF4-FFF2-40B4-BE49-F238E27FC236}">
              <a16:creationId xmlns:a16="http://schemas.microsoft.com/office/drawing/2014/main" id="{036DA1A0-ECE1-40F3-A796-399ACF1CB9DE}"/>
            </a:ext>
          </a:extLst>
        </xdr:cNvPr>
        <xdr:cNvSpPr>
          <a:spLocks noChangeArrowheads="1"/>
        </xdr:cNvSpPr>
      </xdr:nvSpPr>
      <xdr:spPr bwMode="auto">
        <a:xfrm>
          <a:off x="1536700" y="424942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172</xdr:row>
      <xdr:rowOff>57150</xdr:rowOff>
    </xdr:from>
    <xdr:to>
      <xdr:col>6</xdr:col>
      <xdr:colOff>0</xdr:colOff>
      <xdr:row>173</xdr:row>
      <xdr:rowOff>190500</xdr:rowOff>
    </xdr:to>
    <xdr:sp macro="" textlink="">
      <xdr:nvSpPr>
        <xdr:cNvPr id="544" name="AutoShape 46">
          <a:extLst>
            <a:ext uri="{FF2B5EF4-FFF2-40B4-BE49-F238E27FC236}">
              <a16:creationId xmlns:a16="http://schemas.microsoft.com/office/drawing/2014/main" id="{3EBF18A1-E61E-4649-A177-8C8946865E7E}"/>
            </a:ext>
          </a:extLst>
        </xdr:cNvPr>
        <xdr:cNvSpPr>
          <a:spLocks noChangeArrowheads="1"/>
        </xdr:cNvSpPr>
      </xdr:nvSpPr>
      <xdr:spPr bwMode="auto">
        <a:xfrm>
          <a:off x="2520950" y="424942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172</xdr:row>
      <xdr:rowOff>57150</xdr:rowOff>
    </xdr:from>
    <xdr:to>
      <xdr:col>8</xdr:col>
      <xdr:colOff>0</xdr:colOff>
      <xdr:row>173</xdr:row>
      <xdr:rowOff>190500</xdr:rowOff>
    </xdr:to>
    <xdr:sp macro="" textlink="">
      <xdr:nvSpPr>
        <xdr:cNvPr id="545" name="AutoShape 46">
          <a:extLst>
            <a:ext uri="{FF2B5EF4-FFF2-40B4-BE49-F238E27FC236}">
              <a16:creationId xmlns:a16="http://schemas.microsoft.com/office/drawing/2014/main" id="{E93F7F3F-E2C7-4449-88B2-676858923E3E}"/>
            </a:ext>
          </a:extLst>
        </xdr:cNvPr>
        <xdr:cNvSpPr>
          <a:spLocks noChangeArrowheads="1"/>
        </xdr:cNvSpPr>
      </xdr:nvSpPr>
      <xdr:spPr bwMode="auto">
        <a:xfrm>
          <a:off x="3498850" y="42494200"/>
          <a:ext cx="5334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9</xdr:col>
      <xdr:colOff>0</xdr:colOff>
      <xdr:row>172</xdr:row>
      <xdr:rowOff>57150</xdr:rowOff>
    </xdr:from>
    <xdr:to>
      <xdr:col>10</xdr:col>
      <xdr:colOff>0</xdr:colOff>
      <xdr:row>173</xdr:row>
      <xdr:rowOff>190500</xdr:rowOff>
    </xdr:to>
    <xdr:sp macro="" textlink="">
      <xdr:nvSpPr>
        <xdr:cNvPr id="546" name="AutoShape 46">
          <a:extLst>
            <a:ext uri="{FF2B5EF4-FFF2-40B4-BE49-F238E27FC236}">
              <a16:creationId xmlns:a16="http://schemas.microsoft.com/office/drawing/2014/main" id="{F66E2F6C-85C1-4C03-8922-6D5813B1E983}"/>
            </a:ext>
          </a:extLst>
        </xdr:cNvPr>
        <xdr:cNvSpPr>
          <a:spLocks noChangeArrowheads="1"/>
        </xdr:cNvSpPr>
      </xdr:nvSpPr>
      <xdr:spPr bwMode="auto">
        <a:xfrm>
          <a:off x="4495800" y="42494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172</xdr:row>
      <xdr:rowOff>57150</xdr:rowOff>
    </xdr:from>
    <xdr:to>
      <xdr:col>12</xdr:col>
      <xdr:colOff>0</xdr:colOff>
      <xdr:row>173</xdr:row>
      <xdr:rowOff>190500</xdr:rowOff>
    </xdr:to>
    <xdr:sp macro="" textlink="">
      <xdr:nvSpPr>
        <xdr:cNvPr id="547" name="AutoShape 46">
          <a:extLst>
            <a:ext uri="{FF2B5EF4-FFF2-40B4-BE49-F238E27FC236}">
              <a16:creationId xmlns:a16="http://schemas.microsoft.com/office/drawing/2014/main" id="{545AE36F-CF40-44F6-9556-E41DA93D010B}"/>
            </a:ext>
          </a:extLst>
        </xdr:cNvPr>
        <xdr:cNvSpPr>
          <a:spLocks noChangeArrowheads="1"/>
        </xdr:cNvSpPr>
      </xdr:nvSpPr>
      <xdr:spPr bwMode="auto">
        <a:xfrm>
          <a:off x="5422900" y="42494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172</xdr:row>
      <xdr:rowOff>57150</xdr:rowOff>
    </xdr:from>
    <xdr:to>
      <xdr:col>14</xdr:col>
      <xdr:colOff>0</xdr:colOff>
      <xdr:row>173</xdr:row>
      <xdr:rowOff>190500</xdr:rowOff>
    </xdr:to>
    <xdr:sp macro="" textlink="">
      <xdr:nvSpPr>
        <xdr:cNvPr id="548" name="AutoShape 46">
          <a:extLst>
            <a:ext uri="{FF2B5EF4-FFF2-40B4-BE49-F238E27FC236}">
              <a16:creationId xmlns:a16="http://schemas.microsoft.com/office/drawing/2014/main" id="{C132F2FF-6DF4-46F3-A87F-FA285AC0138C}"/>
            </a:ext>
          </a:extLst>
        </xdr:cNvPr>
        <xdr:cNvSpPr>
          <a:spLocks noChangeArrowheads="1"/>
        </xdr:cNvSpPr>
      </xdr:nvSpPr>
      <xdr:spPr bwMode="auto">
        <a:xfrm>
          <a:off x="6350000" y="42494200"/>
          <a:ext cx="463550" cy="330200"/>
        </a:xfrm>
        <a:prstGeom prst="triangle">
          <a:avLst>
            <a:gd name="adj" fmla="val 50000"/>
          </a:avLst>
        </a:prstGeom>
        <a:solidFill>
          <a:srgbClr val="FFFF00"/>
        </a:solidFill>
        <a:ln w="9525">
          <a:solidFill>
            <a:srgbClr val="000000"/>
          </a:solidFill>
          <a:miter lim="800000"/>
          <a:headEnd/>
          <a:tailEnd/>
        </a:ln>
      </xdr:spPr>
    </xdr:sp>
    <xdr:clientData/>
  </xdr:twoCellAnchor>
  <xdr:twoCellAnchor>
    <xdr:from>
      <xdr:col>15</xdr:col>
      <xdr:colOff>0</xdr:colOff>
      <xdr:row>172</xdr:row>
      <xdr:rowOff>57150</xdr:rowOff>
    </xdr:from>
    <xdr:to>
      <xdr:col>16</xdr:col>
      <xdr:colOff>0</xdr:colOff>
      <xdr:row>173</xdr:row>
      <xdr:rowOff>190500</xdr:rowOff>
    </xdr:to>
    <xdr:sp macro="" textlink="">
      <xdr:nvSpPr>
        <xdr:cNvPr id="549" name="AutoShape 46">
          <a:extLst>
            <a:ext uri="{FF2B5EF4-FFF2-40B4-BE49-F238E27FC236}">
              <a16:creationId xmlns:a16="http://schemas.microsoft.com/office/drawing/2014/main" id="{10A90A8C-F6C3-432B-BB55-B6DC35684AB7}"/>
            </a:ext>
          </a:extLst>
        </xdr:cNvPr>
        <xdr:cNvSpPr>
          <a:spLocks noChangeArrowheads="1"/>
        </xdr:cNvSpPr>
      </xdr:nvSpPr>
      <xdr:spPr bwMode="auto">
        <a:xfrm>
          <a:off x="7277100" y="42494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172</xdr:row>
      <xdr:rowOff>57150</xdr:rowOff>
    </xdr:from>
    <xdr:to>
      <xdr:col>18</xdr:col>
      <xdr:colOff>0</xdr:colOff>
      <xdr:row>173</xdr:row>
      <xdr:rowOff>190500</xdr:rowOff>
    </xdr:to>
    <xdr:sp macro="" textlink="">
      <xdr:nvSpPr>
        <xdr:cNvPr id="550" name="AutoShape 46">
          <a:extLst>
            <a:ext uri="{FF2B5EF4-FFF2-40B4-BE49-F238E27FC236}">
              <a16:creationId xmlns:a16="http://schemas.microsoft.com/office/drawing/2014/main" id="{1751BA01-5784-4130-85E1-B6BD3855C88B}"/>
            </a:ext>
          </a:extLst>
        </xdr:cNvPr>
        <xdr:cNvSpPr>
          <a:spLocks noChangeArrowheads="1"/>
        </xdr:cNvSpPr>
      </xdr:nvSpPr>
      <xdr:spPr bwMode="auto">
        <a:xfrm>
          <a:off x="8204200" y="42494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172</xdr:row>
      <xdr:rowOff>57150</xdr:rowOff>
    </xdr:from>
    <xdr:to>
      <xdr:col>20</xdr:col>
      <xdr:colOff>0</xdr:colOff>
      <xdr:row>173</xdr:row>
      <xdr:rowOff>190500</xdr:rowOff>
    </xdr:to>
    <xdr:sp macro="" textlink="">
      <xdr:nvSpPr>
        <xdr:cNvPr id="551" name="AutoShape 46">
          <a:extLst>
            <a:ext uri="{FF2B5EF4-FFF2-40B4-BE49-F238E27FC236}">
              <a16:creationId xmlns:a16="http://schemas.microsoft.com/office/drawing/2014/main" id="{9CAABFE4-0333-49AD-AE25-E97CBF968E48}"/>
            </a:ext>
          </a:extLst>
        </xdr:cNvPr>
        <xdr:cNvSpPr>
          <a:spLocks noChangeArrowheads="1"/>
        </xdr:cNvSpPr>
      </xdr:nvSpPr>
      <xdr:spPr bwMode="auto">
        <a:xfrm>
          <a:off x="9131300" y="42494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172</xdr:row>
      <xdr:rowOff>57150</xdr:rowOff>
    </xdr:from>
    <xdr:to>
      <xdr:col>22</xdr:col>
      <xdr:colOff>0</xdr:colOff>
      <xdr:row>173</xdr:row>
      <xdr:rowOff>190500</xdr:rowOff>
    </xdr:to>
    <xdr:sp macro="" textlink="">
      <xdr:nvSpPr>
        <xdr:cNvPr id="552" name="AutoShape 46">
          <a:extLst>
            <a:ext uri="{FF2B5EF4-FFF2-40B4-BE49-F238E27FC236}">
              <a16:creationId xmlns:a16="http://schemas.microsoft.com/office/drawing/2014/main" id="{A24ACF99-70A3-472B-B871-151F897BCC14}"/>
            </a:ext>
          </a:extLst>
        </xdr:cNvPr>
        <xdr:cNvSpPr>
          <a:spLocks noChangeArrowheads="1"/>
        </xdr:cNvSpPr>
      </xdr:nvSpPr>
      <xdr:spPr bwMode="auto">
        <a:xfrm>
          <a:off x="10058400" y="42494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172</xdr:row>
      <xdr:rowOff>57150</xdr:rowOff>
    </xdr:from>
    <xdr:to>
      <xdr:col>24</xdr:col>
      <xdr:colOff>0</xdr:colOff>
      <xdr:row>173</xdr:row>
      <xdr:rowOff>190500</xdr:rowOff>
    </xdr:to>
    <xdr:sp macro="" textlink="">
      <xdr:nvSpPr>
        <xdr:cNvPr id="553" name="AutoShape 46">
          <a:extLst>
            <a:ext uri="{FF2B5EF4-FFF2-40B4-BE49-F238E27FC236}">
              <a16:creationId xmlns:a16="http://schemas.microsoft.com/office/drawing/2014/main" id="{609C59AE-A611-4A66-963A-960F07163D04}"/>
            </a:ext>
          </a:extLst>
        </xdr:cNvPr>
        <xdr:cNvSpPr>
          <a:spLocks noChangeArrowheads="1"/>
        </xdr:cNvSpPr>
      </xdr:nvSpPr>
      <xdr:spPr bwMode="auto">
        <a:xfrm>
          <a:off x="10985500" y="42494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172</xdr:row>
      <xdr:rowOff>57150</xdr:rowOff>
    </xdr:from>
    <xdr:to>
      <xdr:col>26</xdr:col>
      <xdr:colOff>0</xdr:colOff>
      <xdr:row>173</xdr:row>
      <xdr:rowOff>190500</xdr:rowOff>
    </xdr:to>
    <xdr:sp macro="" textlink="">
      <xdr:nvSpPr>
        <xdr:cNvPr id="554" name="AutoShape 46">
          <a:extLst>
            <a:ext uri="{FF2B5EF4-FFF2-40B4-BE49-F238E27FC236}">
              <a16:creationId xmlns:a16="http://schemas.microsoft.com/office/drawing/2014/main" id="{8EDDCD87-7FC4-48BE-B039-D3A1FDC8FBEE}"/>
            </a:ext>
          </a:extLst>
        </xdr:cNvPr>
        <xdr:cNvSpPr>
          <a:spLocks noChangeArrowheads="1"/>
        </xdr:cNvSpPr>
      </xdr:nvSpPr>
      <xdr:spPr bwMode="auto">
        <a:xfrm>
          <a:off x="11912600" y="424942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172</xdr:row>
      <xdr:rowOff>57150</xdr:rowOff>
    </xdr:from>
    <xdr:to>
      <xdr:col>28</xdr:col>
      <xdr:colOff>0</xdr:colOff>
      <xdr:row>173</xdr:row>
      <xdr:rowOff>190500</xdr:rowOff>
    </xdr:to>
    <xdr:sp macro="" textlink="">
      <xdr:nvSpPr>
        <xdr:cNvPr id="555" name="AutoShape 46">
          <a:extLst>
            <a:ext uri="{FF2B5EF4-FFF2-40B4-BE49-F238E27FC236}">
              <a16:creationId xmlns:a16="http://schemas.microsoft.com/office/drawing/2014/main" id="{F70AA915-B4C8-4612-A219-D96DA806AAAA}"/>
            </a:ext>
          </a:extLst>
        </xdr:cNvPr>
        <xdr:cNvSpPr>
          <a:spLocks noChangeArrowheads="1"/>
        </xdr:cNvSpPr>
      </xdr:nvSpPr>
      <xdr:spPr bwMode="auto">
        <a:xfrm>
          <a:off x="12896850" y="42494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172</xdr:row>
      <xdr:rowOff>57150</xdr:rowOff>
    </xdr:from>
    <xdr:to>
      <xdr:col>18</xdr:col>
      <xdr:colOff>0</xdr:colOff>
      <xdr:row>173</xdr:row>
      <xdr:rowOff>190500</xdr:rowOff>
    </xdr:to>
    <xdr:sp macro="" textlink="">
      <xdr:nvSpPr>
        <xdr:cNvPr id="556" name="AutoShape 46">
          <a:extLst>
            <a:ext uri="{FF2B5EF4-FFF2-40B4-BE49-F238E27FC236}">
              <a16:creationId xmlns:a16="http://schemas.microsoft.com/office/drawing/2014/main" id="{2B5ACBAA-4E7B-4B3E-99E3-3A6C70F789F7}"/>
            </a:ext>
          </a:extLst>
        </xdr:cNvPr>
        <xdr:cNvSpPr>
          <a:spLocks noChangeArrowheads="1"/>
        </xdr:cNvSpPr>
      </xdr:nvSpPr>
      <xdr:spPr bwMode="auto">
        <a:xfrm>
          <a:off x="8204200" y="42494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172</xdr:row>
      <xdr:rowOff>57150</xdr:rowOff>
    </xdr:from>
    <xdr:to>
      <xdr:col>20</xdr:col>
      <xdr:colOff>0</xdr:colOff>
      <xdr:row>173</xdr:row>
      <xdr:rowOff>190500</xdr:rowOff>
    </xdr:to>
    <xdr:sp macro="" textlink="">
      <xdr:nvSpPr>
        <xdr:cNvPr id="557" name="AutoShape 46">
          <a:extLst>
            <a:ext uri="{FF2B5EF4-FFF2-40B4-BE49-F238E27FC236}">
              <a16:creationId xmlns:a16="http://schemas.microsoft.com/office/drawing/2014/main" id="{5D43AABB-59D4-418A-BB06-0A11E9D4F374}"/>
            </a:ext>
          </a:extLst>
        </xdr:cNvPr>
        <xdr:cNvSpPr>
          <a:spLocks noChangeArrowheads="1"/>
        </xdr:cNvSpPr>
      </xdr:nvSpPr>
      <xdr:spPr bwMode="auto">
        <a:xfrm>
          <a:off x="9131300" y="42494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172</xdr:row>
      <xdr:rowOff>57150</xdr:rowOff>
    </xdr:from>
    <xdr:to>
      <xdr:col>22</xdr:col>
      <xdr:colOff>0</xdr:colOff>
      <xdr:row>173</xdr:row>
      <xdr:rowOff>190500</xdr:rowOff>
    </xdr:to>
    <xdr:sp macro="" textlink="">
      <xdr:nvSpPr>
        <xdr:cNvPr id="558" name="AutoShape 46">
          <a:extLst>
            <a:ext uri="{FF2B5EF4-FFF2-40B4-BE49-F238E27FC236}">
              <a16:creationId xmlns:a16="http://schemas.microsoft.com/office/drawing/2014/main" id="{06E9E059-3CB5-4CD1-919E-2AFDCF8645ED}"/>
            </a:ext>
          </a:extLst>
        </xdr:cNvPr>
        <xdr:cNvSpPr>
          <a:spLocks noChangeArrowheads="1"/>
        </xdr:cNvSpPr>
      </xdr:nvSpPr>
      <xdr:spPr bwMode="auto">
        <a:xfrm>
          <a:off x="10058400" y="42494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172</xdr:row>
      <xdr:rowOff>57150</xdr:rowOff>
    </xdr:from>
    <xdr:to>
      <xdr:col>24</xdr:col>
      <xdr:colOff>0</xdr:colOff>
      <xdr:row>173</xdr:row>
      <xdr:rowOff>190500</xdr:rowOff>
    </xdr:to>
    <xdr:sp macro="" textlink="">
      <xdr:nvSpPr>
        <xdr:cNvPr id="559" name="AutoShape 46">
          <a:extLst>
            <a:ext uri="{FF2B5EF4-FFF2-40B4-BE49-F238E27FC236}">
              <a16:creationId xmlns:a16="http://schemas.microsoft.com/office/drawing/2014/main" id="{3864C90A-3DDE-47C4-81F7-2D4347E0B3CF}"/>
            </a:ext>
          </a:extLst>
        </xdr:cNvPr>
        <xdr:cNvSpPr>
          <a:spLocks noChangeArrowheads="1"/>
        </xdr:cNvSpPr>
      </xdr:nvSpPr>
      <xdr:spPr bwMode="auto">
        <a:xfrm>
          <a:off x="10985500" y="42494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172</xdr:row>
      <xdr:rowOff>57150</xdr:rowOff>
    </xdr:from>
    <xdr:to>
      <xdr:col>26</xdr:col>
      <xdr:colOff>0</xdr:colOff>
      <xdr:row>173</xdr:row>
      <xdr:rowOff>190500</xdr:rowOff>
    </xdr:to>
    <xdr:sp macro="" textlink="">
      <xdr:nvSpPr>
        <xdr:cNvPr id="560" name="AutoShape 46">
          <a:extLst>
            <a:ext uri="{FF2B5EF4-FFF2-40B4-BE49-F238E27FC236}">
              <a16:creationId xmlns:a16="http://schemas.microsoft.com/office/drawing/2014/main" id="{9B08B75D-04D0-4E8D-9547-48706554BA29}"/>
            </a:ext>
          </a:extLst>
        </xdr:cNvPr>
        <xdr:cNvSpPr>
          <a:spLocks noChangeArrowheads="1"/>
        </xdr:cNvSpPr>
      </xdr:nvSpPr>
      <xdr:spPr bwMode="auto">
        <a:xfrm>
          <a:off x="11912600" y="424942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172</xdr:row>
      <xdr:rowOff>57150</xdr:rowOff>
    </xdr:from>
    <xdr:to>
      <xdr:col>28</xdr:col>
      <xdr:colOff>0</xdr:colOff>
      <xdr:row>173</xdr:row>
      <xdr:rowOff>190500</xdr:rowOff>
    </xdr:to>
    <xdr:sp macro="" textlink="">
      <xdr:nvSpPr>
        <xdr:cNvPr id="561" name="AutoShape 46">
          <a:extLst>
            <a:ext uri="{FF2B5EF4-FFF2-40B4-BE49-F238E27FC236}">
              <a16:creationId xmlns:a16="http://schemas.microsoft.com/office/drawing/2014/main" id="{84B995FA-C6AD-4035-A950-DC2A5E33818A}"/>
            </a:ext>
          </a:extLst>
        </xdr:cNvPr>
        <xdr:cNvSpPr>
          <a:spLocks noChangeArrowheads="1"/>
        </xdr:cNvSpPr>
      </xdr:nvSpPr>
      <xdr:spPr bwMode="auto">
        <a:xfrm>
          <a:off x="12896850" y="42494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172</xdr:row>
      <xdr:rowOff>57150</xdr:rowOff>
    </xdr:from>
    <xdr:to>
      <xdr:col>16</xdr:col>
      <xdr:colOff>0</xdr:colOff>
      <xdr:row>173</xdr:row>
      <xdr:rowOff>190500</xdr:rowOff>
    </xdr:to>
    <xdr:sp macro="" textlink="">
      <xdr:nvSpPr>
        <xdr:cNvPr id="562" name="AutoShape 46">
          <a:extLst>
            <a:ext uri="{FF2B5EF4-FFF2-40B4-BE49-F238E27FC236}">
              <a16:creationId xmlns:a16="http://schemas.microsoft.com/office/drawing/2014/main" id="{5B8D040D-7117-44B0-A342-76261E45B669}"/>
            </a:ext>
          </a:extLst>
        </xdr:cNvPr>
        <xdr:cNvSpPr>
          <a:spLocks noChangeArrowheads="1"/>
        </xdr:cNvSpPr>
      </xdr:nvSpPr>
      <xdr:spPr bwMode="auto">
        <a:xfrm>
          <a:off x="7277100" y="42494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172</xdr:row>
      <xdr:rowOff>57150</xdr:rowOff>
    </xdr:from>
    <xdr:to>
      <xdr:col>18</xdr:col>
      <xdr:colOff>0</xdr:colOff>
      <xdr:row>173</xdr:row>
      <xdr:rowOff>190500</xdr:rowOff>
    </xdr:to>
    <xdr:sp macro="" textlink="">
      <xdr:nvSpPr>
        <xdr:cNvPr id="563" name="AutoShape 46">
          <a:extLst>
            <a:ext uri="{FF2B5EF4-FFF2-40B4-BE49-F238E27FC236}">
              <a16:creationId xmlns:a16="http://schemas.microsoft.com/office/drawing/2014/main" id="{97CB569B-7A0F-4BC2-A31A-D9B707A5CC7D}"/>
            </a:ext>
          </a:extLst>
        </xdr:cNvPr>
        <xdr:cNvSpPr>
          <a:spLocks noChangeArrowheads="1"/>
        </xdr:cNvSpPr>
      </xdr:nvSpPr>
      <xdr:spPr bwMode="auto">
        <a:xfrm>
          <a:off x="8204200" y="42494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172</xdr:row>
      <xdr:rowOff>57150</xdr:rowOff>
    </xdr:from>
    <xdr:to>
      <xdr:col>20</xdr:col>
      <xdr:colOff>0</xdr:colOff>
      <xdr:row>173</xdr:row>
      <xdr:rowOff>190500</xdr:rowOff>
    </xdr:to>
    <xdr:sp macro="" textlink="">
      <xdr:nvSpPr>
        <xdr:cNvPr id="564" name="AutoShape 46">
          <a:extLst>
            <a:ext uri="{FF2B5EF4-FFF2-40B4-BE49-F238E27FC236}">
              <a16:creationId xmlns:a16="http://schemas.microsoft.com/office/drawing/2014/main" id="{D8B72318-8234-47BE-AE65-C8AF3465A3BD}"/>
            </a:ext>
          </a:extLst>
        </xdr:cNvPr>
        <xdr:cNvSpPr>
          <a:spLocks noChangeArrowheads="1"/>
        </xdr:cNvSpPr>
      </xdr:nvSpPr>
      <xdr:spPr bwMode="auto">
        <a:xfrm>
          <a:off x="9131300" y="42494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172</xdr:row>
      <xdr:rowOff>57150</xdr:rowOff>
    </xdr:from>
    <xdr:to>
      <xdr:col>22</xdr:col>
      <xdr:colOff>0</xdr:colOff>
      <xdr:row>173</xdr:row>
      <xdr:rowOff>190500</xdr:rowOff>
    </xdr:to>
    <xdr:sp macro="" textlink="">
      <xdr:nvSpPr>
        <xdr:cNvPr id="565" name="AutoShape 46">
          <a:extLst>
            <a:ext uri="{FF2B5EF4-FFF2-40B4-BE49-F238E27FC236}">
              <a16:creationId xmlns:a16="http://schemas.microsoft.com/office/drawing/2014/main" id="{3EE81218-F0E1-4F3F-A7C7-F2EB3B655A73}"/>
            </a:ext>
          </a:extLst>
        </xdr:cNvPr>
        <xdr:cNvSpPr>
          <a:spLocks noChangeArrowheads="1"/>
        </xdr:cNvSpPr>
      </xdr:nvSpPr>
      <xdr:spPr bwMode="auto">
        <a:xfrm>
          <a:off x="10058400" y="42494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172</xdr:row>
      <xdr:rowOff>57150</xdr:rowOff>
    </xdr:from>
    <xdr:to>
      <xdr:col>24</xdr:col>
      <xdr:colOff>0</xdr:colOff>
      <xdr:row>173</xdr:row>
      <xdr:rowOff>190500</xdr:rowOff>
    </xdr:to>
    <xdr:sp macro="" textlink="">
      <xdr:nvSpPr>
        <xdr:cNvPr id="566" name="AutoShape 46">
          <a:extLst>
            <a:ext uri="{FF2B5EF4-FFF2-40B4-BE49-F238E27FC236}">
              <a16:creationId xmlns:a16="http://schemas.microsoft.com/office/drawing/2014/main" id="{66A6F96E-10A2-44C4-9531-8DFACE243B6E}"/>
            </a:ext>
          </a:extLst>
        </xdr:cNvPr>
        <xdr:cNvSpPr>
          <a:spLocks noChangeArrowheads="1"/>
        </xdr:cNvSpPr>
      </xdr:nvSpPr>
      <xdr:spPr bwMode="auto">
        <a:xfrm>
          <a:off x="10985500" y="42494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172</xdr:row>
      <xdr:rowOff>57150</xdr:rowOff>
    </xdr:from>
    <xdr:to>
      <xdr:col>26</xdr:col>
      <xdr:colOff>0</xdr:colOff>
      <xdr:row>173</xdr:row>
      <xdr:rowOff>190500</xdr:rowOff>
    </xdr:to>
    <xdr:sp macro="" textlink="">
      <xdr:nvSpPr>
        <xdr:cNvPr id="567" name="AutoShape 46">
          <a:extLst>
            <a:ext uri="{FF2B5EF4-FFF2-40B4-BE49-F238E27FC236}">
              <a16:creationId xmlns:a16="http://schemas.microsoft.com/office/drawing/2014/main" id="{558B7A98-939E-4B48-810E-6FC71772C77A}"/>
            </a:ext>
          </a:extLst>
        </xdr:cNvPr>
        <xdr:cNvSpPr>
          <a:spLocks noChangeArrowheads="1"/>
        </xdr:cNvSpPr>
      </xdr:nvSpPr>
      <xdr:spPr bwMode="auto">
        <a:xfrm>
          <a:off x="11912600" y="424942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172</xdr:row>
      <xdr:rowOff>57150</xdr:rowOff>
    </xdr:from>
    <xdr:to>
      <xdr:col>28</xdr:col>
      <xdr:colOff>0</xdr:colOff>
      <xdr:row>173</xdr:row>
      <xdr:rowOff>190500</xdr:rowOff>
    </xdr:to>
    <xdr:sp macro="" textlink="">
      <xdr:nvSpPr>
        <xdr:cNvPr id="568" name="AutoShape 46">
          <a:extLst>
            <a:ext uri="{FF2B5EF4-FFF2-40B4-BE49-F238E27FC236}">
              <a16:creationId xmlns:a16="http://schemas.microsoft.com/office/drawing/2014/main" id="{573D8514-1404-449B-9593-CA5A887B19DD}"/>
            </a:ext>
          </a:extLst>
        </xdr:cNvPr>
        <xdr:cNvSpPr>
          <a:spLocks noChangeArrowheads="1"/>
        </xdr:cNvSpPr>
      </xdr:nvSpPr>
      <xdr:spPr bwMode="auto">
        <a:xfrm>
          <a:off x="12896850" y="42494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180</xdr:row>
      <xdr:rowOff>57150</xdr:rowOff>
    </xdr:from>
    <xdr:to>
      <xdr:col>2</xdr:col>
      <xdr:colOff>0</xdr:colOff>
      <xdr:row>181</xdr:row>
      <xdr:rowOff>190500</xdr:rowOff>
    </xdr:to>
    <xdr:sp macro="" textlink="">
      <xdr:nvSpPr>
        <xdr:cNvPr id="569" name="AutoShape 46">
          <a:extLst>
            <a:ext uri="{FF2B5EF4-FFF2-40B4-BE49-F238E27FC236}">
              <a16:creationId xmlns:a16="http://schemas.microsoft.com/office/drawing/2014/main" id="{81BB5DFD-C0CC-44C7-A5D8-51E29104CAEA}"/>
            </a:ext>
          </a:extLst>
        </xdr:cNvPr>
        <xdr:cNvSpPr>
          <a:spLocks noChangeArrowheads="1"/>
        </xdr:cNvSpPr>
      </xdr:nvSpPr>
      <xdr:spPr bwMode="auto">
        <a:xfrm>
          <a:off x="609600" y="44500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180</xdr:row>
      <xdr:rowOff>57150</xdr:rowOff>
    </xdr:from>
    <xdr:to>
      <xdr:col>4</xdr:col>
      <xdr:colOff>0</xdr:colOff>
      <xdr:row>181</xdr:row>
      <xdr:rowOff>190500</xdr:rowOff>
    </xdr:to>
    <xdr:sp macro="" textlink="">
      <xdr:nvSpPr>
        <xdr:cNvPr id="570" name="AutoShape 46">
          <a:extLst>
            <a:ext uri="{FF2B5EF4-FFF2-40B4-BE49-F238E27FC236}">
              <a16:creationId xmlns:a16="http://schemas.microsoft.com/office/drawing/2014/main" id="{22B2A8BE-40F7-4C79-8525-BAB5A88DD6C9}"/>
            </a:ext>
          </a:extLst>
        </xdr:cNvPr>
        <xdr:cNvSpPr>
          <a:spLocks noChangeArrowheads="1"/>
        </xdr:cNvSpPr>
      </xdr:nvSpPr>
      <xdr:spPr bwMode="auto">
        <a:xfrm>
          <a:off x="1536700" y="445008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180</xdr:row>
      <xdr:rowOff>57150</xdr:rowOff>
    </xdr:from>
    <xdr:to>
      <xdr:col>6</xdr:col>
      <xdr:colOff>0</xdr:colOff>
      <xdr:row>181</xdr:row>
      <xdr:rowOff>190500</xdr:rowOff>
    </xdr:to>
    <xdr:sp macro="" textlink="">
      <xdr:nvSpPr>
        <xdr:cNvPr id="571" name="AutoShape 46">
          <a:extLst>
            <a:ext uri="{FF2B5EF4-FFF2-40B4-BE49-F238E27FC236}">
              <a16:creationId xmlns:a16="http://schemas.microsoft.com/office/drawing/2014/main" id="{2D0CDA79-2AE6-47B3-A0E6-6AFB872C54FC}"/>
            </a:ext>
          </a:extLst>
        </xdr:cNvPr>
        <xdr:cNvSpPr>
          <a:spLocks noChangeArrowheads="1"/>
        </xdr:cNvSpPr>
      </xdr:nvSpPr>
      <xdr:spPr bwMode="auto">
        <a:xfrm>
          <a:off x="2520950" y="44500800"/>
          <a:ext cx="5143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7</xdr:col>
      <xdr:colOff>0</xdr:colOff>
      <xdr:row>180</xdr:row>
      <xdr:rowOff>57150</xdr:rowOff>
    </xdr:from>
    <xdr:to>
      <xdr:col>8</xdr:col>
      <xdr:colOff>0</xdr:colOff>
      <xdr:row>181</xdr:row>
      <xdr:rowOff>190500</xdr:rowOff>
    </xdr:to>
    <xdr:sp macro="" textlink="">
      <xdr:nvSpPr>
        <xdr:cNvPr id="572" name="AutoShape 46">
          <a:extLst>
            <a:ext uri="{FF2B5EF4-FFF2-40B4-BE49-F238E27FC236}">
              <a16:creationId xmlns:a16="http://schemas.microsoft.com/office/drawing/2014/main" id="{2E38AA0B-7CC4-4730-9BD3-7B6B81627C31}"/>
            </a:ext>
          </a:extLst>
        </xdr:cNvPr>
        <xdr:cNvSpPr>
          <a:spLocks noChangeArrowheads="1"/>
        </xdr:cNvSpPr>
      </xdr:nvSpPr>
      <xdr:spPr bwMode="auto">
        <a:xfrm>
          <a:off x="3498850" y="445008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180</xdr:row>
      <xdr:rowOff>57150</xdr:rowOff>
    </xdr:from>
    <xdr:to>
      <xdr:col>10</xdr:col>
      <xdr:colOff>0</xdr:colOff>
      <xdr:row>181</xdr:row>
      <xdr:rowOff>190500</xdr:rowOff>
    </xdr:to>
    <xdr:sp macro="" textlink="">
      <xdr:nvSpPr>
        <xdr:cNvPr id="573" name="AutoShape 46">
          <a:extLst>
            <a:ext uri="{FF2B5EF4-FFF2-40B4-BE49-F238E27FC236}">
              <a16:creationId xmlns:a16="http://schemas.microsoft.com/office/drawing/2014/main" id="{A8511635-A0DD-4D2C-A2A1-364D91DAF6FE}"/>
            </a:ext>
          </a:extLst>
        </xdr:cNvPr>
        <xdr:cNvSpPr>
          <a:spLocks noChangeArrowheads="1"/>
        </xdr:cNvSpPr>
      </xdr:nvSpPr>
      <xdr:spPr bwMode="auto">
        <a:xfrm>
          <a:off x="4495800" y="44500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180</xdr:row>
      <xdr:rowOff>57150</xdr:rowOff>
    </xdr:from>
    <xdr:to>
      <xdr:col>12</xdr:col>
      <xdr:colOff>0</xdr:colOff>
      <xdr:row>181</xdr:row>
      <xdr:rowOff>190500</xdr:rowOff>
    </xdr:to>
    <xdr:sp macro="" textlink="">
      <xdr:nvSpPr>
        <xdr:cNvPr id="574" name="AutoShape 46">
          <a:extLst>
            <a:ext uri="{FF2B5EF4-FFF2-40B4-BE49-F238E27FC236}">
              <a16:creationId xmlns:a16="http://schemas.microsoft.com/office/drawing/2014/main" id="{4C63EAAF-32F4-4CD5-9FB8-D5747427AC93}"/>
            </a:ext>
          </a:extLst>
        </xdr:cNvPr>
        <xdr:cNvSpPr>
          <a:spLocks noChangeArrowheads="1"/>
        </xdr:cNvSpPr>
      </xdr:nvSpPr>
      <xdr:spPr bwMode="auto">
        <a:xfrm>
          <a:off x="5422900" y="44500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180</xdr:row>
      <xdr:rowOff>57150</xdr:rowOff>
    </xdr:from>
    <xdr:to>
      <xdr:col>14</xdr:col>
      <xdr:colOff>0</xdr:colOff>
      <xdr:row>181</xdr:row>
      <xdr:rowOff>190500</xdr:rowOff>
    </xdr:to>
    <xdr:sp macro="" textlink="">
      <xdr:nvSpPr>
        <xdr:cNvPr id="575" name="AutoShape 46">
          <a:extLst>
            <a:ext uri="{FF2B5EF4-FFF2-40B4-BE49-F238E27FC236}">
              <a16:creationId xmlns:a16="http://schemas.microsoft.com/office/drawing/2014/main" id="{CBBA9497-C151-4B60-B06A-0888C784824C}"/>
            </a:ext>
          </a:extLst>
        </xdr:cNvPr>
        <xdr:cNvSpPr>
          <a:spLocks noChangeArrowheads="1"/>
        </xdr:cNvSpPr>
      </xdr:nvSpPr>
      <xdr:spPr bwMode="auto">
        <a:xfrm>
          <a:off x="6350000" y="44500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180</xdr:row>
      <xdr:rowOff>57150</xdr:rowOff>
    </xdr:from>
    <xdr:to>
      <xdr:col>16</xdr:col>
      <xdr:colOff>0</xdr:colOff>
      <xdr:row>181</xdr:row>
      <xdr:rowOff>190500</xdr:rowOff>
    </xdr:to>
    <xdr:sp macro="" textlink="">
      <xdr:nvSpPr>
        <xdr:cNvPr id="576" name="AutoShape 46">
          <a:extLst>
            <a:ext uri="{FF2B5EF4-FFF2-40B4-BE49-F238E27FC236}">
              <a16:creationId xmlns:a16="http://schemas.microsoft.com/office/drawing/2014/main" id="{19538B26-D404-484A-BACE-AB22EB91DC69}"/>
            </a:ext>
          </a:extLst>
        </xdr:cNvPr>
        <xdr:cNvSpPr>
          <a:spLocks noChangeArrowheads="1"/>
        </xdr:cNvSpPr>
      </xdr:nvSpPr>
      <xdr:spPr bwMode="auto">
        <a:xfrm>
          <a:off x="7277100" y="44500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180</xdr:row>
      <xdr:rowOff>57150</xdr:rowOff>
    </xdr:from>
    <xdr:to>
      <xdr:col>18</xdr:col>
      <xdr:colOff>0</xdr:colOff>
      <xdr:row>181</xdr:row>
      <xdr:rowOff>190500</xdr:rowOff>
    </xdr:to>
    <xdr:sp macro="" textlink="">
      <xdr:nvSpPr>
        <xdr:cNvPr id="577" name="AutoShape 46">
          <a:extLst>
            <a:ext uri="{FF2B5EF4-FFF2-40B4-BE49-F238E27FC236}">
              <a16:creationId xmlns:a16="http://schemas.microsoft.com/office/drawing/2014/main" id="{FCE54F84-D5B8-4E4C-BE07-59602DAC7867}"/>
            </a:ext>
          </a:extLst>
        </xdr:cNvPr>
        <xdr:cNvSpPr>
          <a:spLocks noChangeArrowheads="1"/>
        </xdr:cNvSpPr>
      </xdr:nvSpPr>
      <xdr:spPr bwMode="auto">
        <a:xfrm>
          <a:off x="8204200" y="44500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180</xdr:row>
      <xdr:rowOff>57150</xdr:rowOff>
    </xdr:from>
    <xdr:to>
      <xdr:col>20</xdr:col>
      <xdr:colOff>0</xdr:colOff>
      <xdr:row>181</xdr:row>
      <xdr:rowOff>190500</xdr:rowOff>
    </xdr:to>
    <xdr:sp macro="" textlink="">
      <xdr:nvSpPr>
        <xdr:cNvPr id="578" name="AutoShape 46">
          <a:extLst>
            <a:ext uri="{FF2B5EF4-FFF2-40B4-BE49-F238E27FC236}">
              <a16:creationId xmlns:a16="http://schemas.microsoft.com/office/drawing/2014/main" id="{524DECAD-48CE-47EB-88F4-B2FEB7EB6F1D}"/>
            </a:ext>
          </a:extLst>
        </xdr:cNvPr>
        <xdr:cNvSpPr>
          <a:spLocks noChangeArrowheads="1"/>
        </xdr:cNvSpPr>
      </xdr:nvSpPr>
      <xdr:spPr bwMode="auto">
        <a:xfrm>
          <a:off x="9131300" y="44500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180</xdr:row>
      <xdr:rowOff>57150</xdr:rowOff>
    </xdr:from>
    <xdr:to>
      <xdr:col>22</xdr:col>
      <xdr:colOff>0</xdr:colOff>
      <xdr:row>181</xdr:row>
      <xdr:rowOff>190500</xdr:rowOff>
    </xdr:to>
    <xdr:sp macro="" textlink="">
      <xdr:nvSpPr>
        <xdr:cNvPr id="579" name="AutoShape 46">
          <a:extLst>
            <a:ext uri="{FF2B5EF4-FFF2-40B4-BE49-F238E27FC236}">
              <a16:creationId xmlns:a16="http://schemas.microsoft.com/office/drawing/2014/main" id="{ED867325-8A6F-4194-B043-89F7CEBCA2EF}"/>
            </a:ext>
          </a:extLst>
        </xdr:cNvPr>
        <xdr:cNvSpPr>
          <a:spLocks noChangeArrowheads="1"/>
        </xdr:cNvSpPr>
      </xdr:nvSpPr>
      <xdr:spPr bwMode="auto">
        <a:xfrm>
          <a:off x="10058400" y="44500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180</xdr:row>
      <xdr:rowOff>57150</xdr:rowOff>
    </xdr:from>
    <xdr:to>
      <xdr:col>24</xdr:col>
      <xdr:colOff>0</xdr:colOff>
      <xdr:row>181</xdr:row>
      <xdr:rowOff>190500</xdr:rowOff>
    </xdr:to>
    <xdr:sp macro="" textlink="">
      <xdr:nvSpPr>
        <xdr:cNvPr id="580" name="AutoShape 46">
          <a:extLst>
            <a:ext uri="{FF2B5EF4-FFF2-40B4-BE49-F238E27FC236}">
              <a16:creationId xmlns:a16="http://schemas.microsoft.com/office/drawing/2014/main" id="{5C8D8B2D-200F-4A07-894C-66E9A77E525A}"/>
            </a:ext>
          </a:extLst>
        </xdr:cNvPr>
        <xdr:cNvSpPr>
          <a:spLocks noChangeArrowheads="1"/>
        </xdr:cNvSpPr>
      </xdr:nvSpPr>
      <xdr:spPr bwMode="auto">
        <a:xfrm>
          <a:off x="10985500" y="44500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180</xdr:row>
      <xdr:rowOff>57150</xdr:rowOff>
    </xdr:from>
    <xdr:to>
      <xdr:col>26</xdr:col>
      <xdr:colOff>0</xdr:colOff>
      <xdr:row>181</xdr:row>
      <xdr:rowOff>190500</xdr:rowOff>
    </xdr:to>
    <xdr:sp macro="" textlink="">
      <xdr:nvSpPr>
        <xdr:cNvPr id="581" name="AutoShape 46">
          <a:extLst>
            <a:ext uri="{FF2B5EF4-FFF2-40B4-BE49-F238E27FC236}">
              <a16:creationId xmlns:a16="http://schemas.microsoft.com/office/drawing/2014/main" id="{0B5CB16D-498C-49F8-820D-00ECB98BFE37}"/>
            </a:ext>
          </a:extLst>
        </xdr:cNvPr>
        <xdr:cNvSpPr>
          <a:spLocks noChangeArrowheads="1"/>
        </xdr:cNvSpPr>
      </xdr:nvSpPr>
      <xdr:spPr bwMode="auto">
        <a:xfrm>
          <a:off x="11912600" y="445008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180</xdr:row>
      <xdr:rowOff>57150</xdr:rowOff>
    </xdr:from>
    <xdr:to>
      <xdr:col>28</xdr:col>
      <xdr:colOff>0</xdr:colOff>
      <xdr:row>181</xdr:row>
      <xdr:rowOff>190500</xdr:rowOff>
    </xdr:to>
    <xdr:sp macro="" textlink="">
      <xdr:nvSpPr>
        <xdr:cNvPr id="582" name="AutoShape 46">
          <a:extLst>
            <a:ext uri="{FF2B5EF4-FFF2-40B4-BE49-F238E27FC236}">
              <a16:creationId xmlns:a16="http://schemas.microsoft.com/office/drawing/2014/main" id="{326E423B-183A-48A7-B940-F3AA32FD8951}"/>
            </a:ext>
          </a:extLst>
        </xdr:cNvPr>
        <xdr:cNvSpPr>
          <a:spLocks noChangeArrowheads="1"/>
        </xdr:cNvSpPr>
      </xdr:nvSpPr>
      <xdr:spPr bwMode="auto">
        <a:xfrm>
          <a:off x="12896850" y="44500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180</xdr:row>
      <xdr:rowOff>57150</xdr:rowOff>
    </xdr:from>
    <xdr:to>
      <xdr:col>18</xdr:col>
      <xdr:colOff>0</xdr:colOff>
      <xdr:row>181</xdr:row>
      <xdr:rowOff>190500</xdr:rowOff>
    </xdr:to>
    <xdr:sp macro="" textlink="">
      <xdr:nvSpPr>
        <xdr:cNvPr id="583" name="AutoShape 46">
          <a:extLst>
            <a:ext uri="{FF2B5EF4-FFF2-40B4-BE49-F238E27FC236}">
              <a16:creationId xmlns:a16="http://schemas.microsoft.com/office/drawing/2014/main" id="{2A067F5C-697B-4DDD-8C40-A41CD452F4C0}"/>
            </a:ext>
          </a:extLst>
        </xdr:cNvPr>
        <xdr:cNvSpPr>
          <a:spLocks noChangeArrowheads="1"/>
        </xdr:cNvSpPr>
      </xdr:nvSpPr>
      <xdr:spPr bwMode="auto">
        <a:xfrm>
          <a:off x="8204200" y="44500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180</xdr:row>
      <xdr:rowOff>57150</xdr:rowOff>
    </xdr:from>
    <xdr:to>
      <xdr:col>20</xdr:col>
      <xdr:colOff>0</xdr:colOff>
      <xdr:row>181</xdr:row>
      <xdr:rowOff>190500</xdr:rowOff>
    </xdr:to>
    <xdr:sp macro="" textlink="">
      <xdr:nvSpPr>
        <xdr:cNvPr id="584" name="AutoShape 46">
          <a:extLst>
            <a:ext uri="{FF2B5EF4-FFF2-40B4-BE49-F238E27FC236}">
              <a16:creationId xmlns:a16="http://schemas.microsoft.com/office/drawing/2014/main" id="{C62285ED-CF69-4B63-ACB4-39800DF7D2C7}"/>
            </a:ext>
          </a:extLst>
        </xdr:cNvPr>
        <xdr:cNvSpPr>
          <a:spLocks noChangeArrowheads="1"/>
        </xdr:cNvSpPr>
      </xdr:nvSpPr>
      <xdr:spPr bwMode="auto">
        <a:xfrm>
          <a:off x="9131300" y="44500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180</xdr:row>
      <xdr:rowOff>57150</xdr:rowOff>
    </xdr:from>
    <xdr:to>
      <xdr:col>22</xdr:col>
      <xdr:colOff>0</xdr:colOff>
      <xdr:row>181</xdr:row>
      <xdr:rowOff>190500</xdr:rowOff>
    </xdr:to>
    <xdr:sp macro="" textlink="">
      <xdr:nvSpPr>
        <xdr:cNvPr id="585" name="AutoShape 46">
          <a:extLst>
            <a:ext uri="{FF2B5EF4-FFF2-40B4-BE49-F238E27FC236}">
              <a16:creationId xmlns:a16="http://schemas.microsoft.com/office/drawing/2014/main" id="{E69975DD-F25B-449D-99E5-93501EF5C923}"/>
            </a:ext>
          </a:extLst>
        </xdr:cNvPr>
        <xdr:cNvSpPr>
          <a:spLocks noChangeArrowheads="1"/>
        </xdr:cNvSpPr>
      </xdr:nvSpPr>
      <xdr:spPr bwMode="auto">
        <a:xfrm>
          <a:off x="10058400" y="44500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180</xdr:row>
      <xdr:rowOff>57150</xdr:rowOff>
    </xdr:from>
    <xdr:to>
      <xdr:col>24</xdr:col>
      <xdr:colOff>0</xdr:colOff>
      <xdr:row>181</xdr:row>
      <xdr:rowOff>190500</xdr:rowOff>
    </xdr:to>
    <xdr:sp macro="" textlink="">
      <xdr:nvSpPr>
        <xdr:cNvPr id="586" name="AutoShape 46">
          <a:extLst>
            <a:ext uri="{FF2B5EF4-FFF2-40B4-BE49-F238E27FC236}">
              <a16:creationId xmlns:a16="http://schemas.microsoft.com/office/drawing/2014/main" id="{856F07DB-9F56-48FB-B232-6D0E39B8309E}"/>
            </a:ext>
          </a:extLst>
        </xdr:cNvPr>
        <xdr:cNvSpPr>
          <a:spLocks noChangeArrowheads="1"/>
        </xdr:cNvSpPr>
      </xdr:nvSpPr>
      <xdr:spPr bwMode="auto">
        <a:xfrm>
          <a:off x="10985500" y="44500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180</xdr:row>
      <xdr:rowOff>57150</xdr:rowOff>
    </xdr:from>
    <xdr:to>
      <xdr:col>26</xdr:col>
      <xdr:colOff>0</xdr:colOff>
      <xdr:row>181</xdr:row>
      <xdr:rowOff>190500</xdr:rowOff>
    </xdr:to>
    <xdr:sp macro="" textlink="">
      <xdr:nvSpPr>
        <xdr:cNvPr id="587" name="AutoShape 46">
          <a:extLst>
            <a:ext uri="{FF2B5EF4-FFF2-40B4-BE49-F238E27FC236}">
              <a16:creationId xmlns:a16="http://schemas.microsoft.com/office/drawing/2014/main" id="{3CF6A0DC-B28C-4463-A409-879169755E1C}"/>
            </a:ext>
          </a:extLst>
        </xdr:cNvPr>
        <xdr:cNvSpPr>
          <a:spLocks noChangeArrowheads="1"/>
        </xdr:cNvSpPr>
      </xdr:nvSpPr>
      <xdr:spPr bwMode="auto">
        <a:xfrm>
          <a:off x="11912600" y="445008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180</xdr:row>
      <xdr:rowOff>57150</xdr:rowOff>
    </xdr:from>
    <xdr:to>
      <xdr:col>28</xdr:col>
      <xdr:colOff>0</xdr:colOff>
      <xdr:row>181</xdr:row>
      <xdr:rowOff>190500</xdr:rowOff>
    </xdr:to>
    <xdr:sp macro="" textlink="">
      <xdr:nvSpPr>
        <xdr:cNvPr id="588" name="AutoShape 46">
          <a:extLst>
            <a:ext uri="{FF2B5EF4-FFF2-40B4-BE49-F238E27FC236}">
              <a16:creationId xmlns:a16="http://schemas.microsoft.com/office/drawing/2014/main" id="{838FF729-2920-4C49-9E52-C9EB21B0E46B}"/>
            </a:ext>
          </a:extLst>
        </xdr:cNvPr>
        <xdr:cNvSpPr>
          <a:spLocks noChangeArrowheads="1"/>
        </xdr:cNvSpPr>
      </xdr:nvSpPr>
      <xdr:spPr bwMode="auto">
        <a:xfrm>
          <a:off x="12896850" y="44500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180</xdr:row>
      <xdr:rowOff>57150</xdr:rowOff>
    </xdr:from>
    <xdr:to>
      <xdr:col>16</xdr:col>
      <xdr:colOff>0</xdr:colOff>
      <xdr:row>181</xdr:row>
      <xdr:rowOff>190500</xdr:rowOff>
    </xdr:to>
    <xdr:sp macro="" textlink="">
      <xdr:nvSpPr>
        <xdr:cNvPr id="589" name="AutoShape 46">
          <a:extLst>
            <a:ext uri="{FF2B5EF4-FFF2-40B4-BE49-F238E27FC236}">
              <a16:creationId xmlns:a16="http://schemas.microsoft.com/office/drawing/2014/main" id="{F52F035B-90E2-4533-842B-408888CC8FF4}"/>
            </a:ext>
          </a:extLst>
        </xdr:cNvPr>
        <xdr:cNvSpPr>
          <a:spLocks noChangeArrowheads="1"/>
        </xdr:cNvSpPr>
      </xdr:nvSpPr>
      <xdr:spPr bwMode="auto">
        <a:xfrm>
          <a:off x="7277100" y="44500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180</xdr:row>
      <xdr:rowOff>57150</xdr:rowOff>
    </xdr:from>
    <xdr:to>
      <xdr:col>18</xdr:col>
      <xdr:colOff>0</xdr:colOff>
      <xdr:row>181</xdr:row>
      <xdr:rowOff>190500</xdr:rowOff>
    </xdr:to>
    <xdr:sp macro="" textlink="">
      <xdr:nvSpPr>
        <xdr:cNvPr id="590" name="AutoShape 46">
          <a:extLst>
            <a:ext uri="{FF2B5EF4-FFF2-40B4-BE49-F238E27FC236}">
              <a16:creationId xmlns:a16="http://schemas.microsoft.com/office/drawing/2014/main" id="{91DB8988-8CCE-4A6E-8605-4C1A057BFD6D}"/>
            </a:ext>
          </a:extLst>
        </xdr:cNvPr>
        <xdr:cNvSpPr>
          <a:spLocks noChangeArrowheads="1"/>
        </xdr:cNvSpPr>
      </xdr:nvSpPr>
      <xdr:spPr bwMode="auto">
        <a:xfrm>
          <a:off x="8204200" y="44500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180</xdr:row>
      <xdr:rowOff>57150</xdr:rowOff>
    </xdr:from>
    <xdr:to>
      <xdr:col>20</xdr:col>
      <xdr:colOff>0</xdr:colOff>
      <xdr:row>181</xdr:row>
      <xdr:rowOff>190500</xdr:rowOff>
    </xdr:to>
    <xdr:sp macro="" textlink="">
      <xdr:nvSpPr>
        <xdr:cNvPr id="591" name="AutoShape 46">
          <a:extLst>
            <a:ext uri="{FF2B5EF4-FFF2-40B4-BE49-F238E27FC236}">
              <a16:creationId xmlns:a16="http://schemas.microsoft.com/office/drawing/2014/main" id="{5AB5F9CC-8E71-42E8-AE17-C621AB7E3B71}"/>
            </a:ext>
          </a:extLst>
        </xdr:cNvPr>
        <xdr:cNvSpPr>
          <a:spLocks noChangeArrowheads="1"/>
        </xdr:cNvSpPr>
      </xdr:nvSpPr>
      <xdr:spPr bwMode="auto">
        <a:xfrm>
          <a:off x="9131300" y="44500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180</xdr:row>
      <xdr:rowOff>57150</xdr:rowOff>
    </xdr:from>
    <xdr:to>
      <xdr:col>22</xdr:col>
      <xdr:colOff>0</xdr:colOff>
      <xdr:row>181</xdr:row>
      <xdr:rowOff>190500</xdr:rowOff>
    </xdr:to>
    <xdr:sp macro="" textlink="">
      <xdr:nvSpPr>
        <xdr:cNvPr id="592" name="AutoShape 46">
          <a:extLst>
            <a:ext uri="{FF2B5EF4-FFF2-40B4-BE49-F238E27FC236}">
              <a16:creationId xmlns:a16="http://schemas.microsoft.com/office/drawing/2014/main" id="{274D5499-9207-492B-8697-500A40D29C1A}"/>
            </a:ext>
          </a:extLst>
        </xdr:cNvPr>
        <xdr:cNvSpPr>
          <a:spLocks noChangeArrowheads="1"/>
        </xdr:cNvSpPr>
      </xdr:nvSpPr>
      <xdr:spPr bwMode="auto">
        <a:xfrm>
          <a:off x="10058400" y="44500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180</xdr:row>
      <xdr:rowOff>57150</xdr:rowOff>
    </xdr:from>
    <xdr:to>
      <xdr:col>24</xdr:col>
      <xdr:colOff>0</xdr:colOff>
      <xdr:row>181</xdr:row>
      <xdr:rowOff>190500</xdr:rowOff>
    </xdr:to>
    <xdr:sp macro="" textlink="">
      <xdr:nvSpPr>
        <xdr:cNvPr id="593" name="AutoShape 46">
          <a:extLst>
            <a:ext uri="{FF2B5EF4-FFF2-40B4-BE49-F238E27FC236}">
              <a16:creationId xmlns:a16="http://schemas.microsoft.com/office/drawing/2014/main" id="{0A2D72BD-D66D-47EF-9972-4F5B0ACAD3AA}"/>
            </a:ext>
          </a:extLst>
        </xdr:cNvPr>
        <xdr:cNvSpPr>
          <a:spLocks noChangeArrowheads="1"/>
        </xdr:cNvSpPr>
      </xdr:nvSpPr>
      <xdr:spPr bwMode="auto">
        <a:xfrm>
          <a:off x="10985500" y="44500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180</xdr:row>
      <xdr:rowOff>57150</xdr:rowOff>
    </xdr:from>
    <xdr:to>
      <xdr:col>26</xdr:col>
      <xdr:colOff>0</xdr:colOff>
      <xdr:row>181</xdr:row>
      <xdr:rowOff>190500</xdr:rowOff>
    </xdr:to>
    <xdr:sp macro="" textlink="">
      <xdr:nvSpPr>
        <xdr:cNvPr id="594" name="AutoShape 46">
          <a:extLst>
            <a:ext uri="{FF2B5EF4-FFF2-40B4-BE49-F238E27FC236}">
              <a16:creationId xmlns:a16="http://schemas.microsoft.com/office/drawing/2014/main" id="{AA19B8B2-F55B-4FAA-A6E2-B6C5CA6E52F5}"/>
            </a:ext>
          </a:extLst>
        </xdr:cNvPr>
        <xdr:cNvSpPr>
          <a:spLocks noChangeArrowheads="1"/>
        </xdr:cNvSpPr>
      </xdr:nvSpPr>
      <xdr:spPr bwMode="auto">
        <a:xfrm>
          <a:off x="11912600" y="445008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180</xdr:row>
      <xdr:rowOff>57150</xdr:rowOff>
    </xdr:from>
    <xdr:to>
      <xdr:col>28</xdr:col>
      <xdr:colOff>0</xdr:colOff>
      <xdr:row>181</xdr:row>
      <xdr:rowOff>190500</xdr:rowOff>
    </xdr:to>
    <xdr:sp macro="" textlink="">
      <xdr:nvSpPr>
        <xdr:cNvPr id="595" name="AutoShape 46">
          <a:extLst>
            <a:ext uri="{FF2B5EF4-FFF2-40B4-BE49-F238E27FC236}">
              <a16:creationId xmlns:a16="http://schemas.microsoft.com/office/drawing/2014/main" id="{4E37668D-2F5D-405A-A9A6-0577263498F5}"/>
            </a:ext>
          </a:extLst>
        </xdr:cNvPr>
        <xdr:cNvSpPr>
          <a:spLocks noChangeArrowheads="1"/>
        </xdr:cNvSpPr>
      </xdr:nvSpPr>
      <xdr:spPr bwMode="auto">
        <a:xfrm>
          <a:off x="12896850" y="44500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188</xdr:row>
      <xdr:rowOff>57150</xdr:rowOff>
    </xdr:from>
    <xdr:to>
      <xdr:col>2</xdr:col>
      <xdr:colOff>0</xdr:colOff>
      <xdr:row>189</xdr:row>
      <xdr:rowOff>190500</xdr:rowOff>
    </xdr:to>
    <xdr:sp macro="" textlink="">
      <xdr:nvSpPr>
        <xdr:cNvPr id="596" name="AutoShape 46">
          <a:extLst>
            <a:ext uri="{FF2B5EF4-FFF2-40B4-BE49-F238E27FC236}">
              <a16:creationId xmlns:a16="http://schemas.microsoft.com/office/drawing/2014/main" id="{7BCDE39E-E100-404F-92AD-161299B42DAE}"/>
            </a:ext>
          </a:extLst>
        </xdr:cNvPr>
        <xdr:cNvSpPr>
          <a:spLocks noChangeArrowheads="1"/>
        </xdr:cNvSpPr>
      </xdr:nvSpPr>
      <xdr:spPr bwMode="auto">
        <a:xfrm>
          <a:off x="609600" y="46431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188</xdr:row>
      <xdr:rowOff>57150</xdr:rowOff>
    </xdr:from>
    <xdr:to>
      <xdr:col>4</xdr:col>
      <xdr:colOff>0</xdr:colOff>
      <xdr:row>189</xdr:row>
      <xdr:rowOff>190500</xdr:rowOff>
    </xdr:to>
    <xdr:sp macro="" textlink="">
      <xdr:nvSpPr>
        <xdr:cNvPr id="597" name="AutoShape 46">
          <a:extLst>
            <a:ext uri="{FF2B5EF4-FFF2-40B4-BE49-F238E27FC236}">
              <a16:creationId xmlns:a16="http://schemas.microsoft.com/office/drawing/2014/main" id="{86DA9DAF-A950-4243-ABA5-CA172EF1D0AA}"/>
            </a:ext>
          </a:extLst>
        </xdr:cNvPr>
        <xdr:cNvSpPr>
          <a:spLocks noChangeArrowheads="1"/>
        </xdr:cNvSpPr>
      </xdr:nvSpPr>
      <xdr:spPr bwMode="auto">
        <a:xfrm>
          <a:off x="1536700" y="464312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188</xdr:row>
      <xdr:rowOff>57150</xdr:rowOff>
    </xdr:from>
    <xdr:to>
      <xdr:col>6</xdr:col>
      <xdr:colOff>0</xdr:colOff>
      <xdr:row>189</xdr:row>
      <xdr:rowOff>190500</xdr:rowOff>
    </xdr:to>
    <xdr:sp macro="" textlink="">
      <xdr:nvSpPr>
        <xdr:cNvPr id="598" name="AutoShape 46">
          <a:extLst>
            <a:ext uri="{FF2B5EF4-FFF2-40B4-BE49-F238E27FC236}">
              <a16:creationId xmlns:a16="http://schemas.microsoft.com/office/drawing/2014/main" id="{7CBAB892-BC54-46A9-8CA7-AA78FD26D941}"/>
            </a:ext>
          </a:extLst>
        </xdr:cNvPr>
        <xdr:cNvSpPr>
          <a:spLocks noChangeArrowheads="1"/>
        </xdr:cNvSpPr>
      </xdr:nvSpPr>
      <xdr:spPr bwMode="auto">
        <a:xfrm>
          <a:off x="2520950" y="464312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188</xdr:row>
      <xdr:rowOff>57150</xdr:rowOff>
    </xdr:from>
    <xdr:to>
      <xdr:col>8</xdr:col>
      <xdr:colOff>0</xdr:colOff>
      <xdr:row>189</xdr:row>
      <xdr:rowOff>190500</xdr:rowOff>
    </xdr:to>
    <xdr:sp macro="" textlink="">
      <xdr:nvSpPr>
        <xdr:cNvPr id="599" name="AutoShape 46">
          <a:extLst>
            <a:ext uri="{FF2B5EF4-FFF2-40B4-BE49-F238E27FC236}">
              <a16:creationId xmlns:a16="http://schemas.microsoft.com/office/drawing/2014/main" id="{904CC3AE-8F7B-4F0D-8FCB-C2C377A4330A}"/>
            </a:ext>
          </a:extLst>
        </xdr:cNvPr>
        <xdr:cNvSpPr>
          <a:spLocks noChangeArrowheads="1"/>
        </xdr:cNvSpPr>
      </xdr:nvSpPr>
      <xdr:spPr bwMode="auto">
        <a:xfrm>
          <a:off x="3498850" y="464312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188</xdr:row>
      <xdr:rowOff>57150</xdr:rowOff>
    </xdr:from>
    <xdr:to>
      <xdr:col>10</xdr:col>
      <xdr:colOff>0</xdr:colOff>
      <xdr:row>189</xdr:row>
      <xdr:rowOff>190500</xdr:rowOff>
    </xdr:to>
    <xdr:sp macro="" textlink="">
      <xdr:nvSpPr>
        <xdr:cNvPr id="600" name="AutoShape 46">
          <a:extLst>
            <a:ext uri="{FF2B5EF4-FFF2-40B4-BE49-F238E27FC236}">
              <a16:creationId xmlns:a16="http://schemas.microsoft.com/office/drawing/2014/main" id="{07036F92-AB7F-44EB-B4F4-056974FF0C7E}"/>
            </a:ext>
          </a:extLst>
        </xdr:cNvPr>
        <xdr:cNvSpPr>
          <a:spLocks noChangeArrowheads="1"/>
        </xdr:cNvSpPr>
      </xdr:nvSpPr>
      <xdr:spPr bwMode="auto">
        <a:xfrm>
          <a:off x="4495800" y="46431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188</xdr:row>
      <xdr:rowOff>57150</xdr:rowOff>
    </xdr:from>
    <xdr:to>
      <xdr:col>12</xdr:col>
      <xdr:colOff>0</xdr:colOff>
      <xdr:row>189</xdr:row>
      <xdr:rowOff>190500</xdr:rowOff>
    </xdr:to>
    <xdr:sp macro="" textlink="">
      <xdr:nvSpPr>
        <xdr:cNvPr id="601" name="AutoShape 46">
          <a:extLst>
            <a:ext uri="{FF2B5EF4-FFF2-40B4-BE49-F238E27FC236}">
              <a16:creationId xmlns:a16="http://schemas.microsoft.com/office/drawing/2014/main" id="{E829486E-5056-4814-9BF7-534EA62BF2A0}"/>
            </a:ext>
          </a:extLst>
        </xdr:cNvPr>
        <xdr:cNvSpPr>
          <a:spLocks noChangeArrowheads="1"/>
        </xdr:cNvSpPr>
      </xdr:nvSpPr>
      <xdr:spPr bwMode="auto">
        <a:xfrm>
          <a:off x="5422900" y="46431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188</xdr:row>
      <xdr:rowOff>57150</xdr:rowOff>
    </xdr:from>
    <xdr:to>
      <xdr:col>14</xdr:col>
      <xdr:colOff>0</xdr:colOff>
      <xdr:row>189</xdr:row>
      <xdr:rowOff>190500</xdr:rowOff>
    </xdr:to>
    <xdr:sp macro="" textlink="">
      <xdr:nvSpPr>
        <xdr:cNvPr id="602" name="AutoShape 46">
          <a:extLst>
            <a:ext uri="{FF2B5EF4-FFF2-40B4-BE49-F238E27FC236}">
              <a16:creationId xmlns:a16="http://schemas.microsoft.com/office/drawing/2014/main" id="{F37C654C-A7E6-4647-A0DE-35ECA48FFA5D}"/>
            </a:ext>
          </a:extLst>
        </xdr:cNvPr>
        <xdr:cNvSpPr>
          <a:spLocks noChangeArrowheads="1"/>
        </xdr:cNvSpPr>
      </xdr:nvSpPr>
      <xdr:spPr bwMode="auto">
        <a:xfrm>
          <a:off x="6350000" y="46431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188</xdr:row>
      <xdr:rowOff>57150</xdr:rowOff>
    </xdr:from>
    <xdr:to>
      <xdr:col>16</xdr:col>
      <xdr:colOff>0</xdr:colOff>
      <xdr:row>189</xdr:row>
      <xdr:rowOff>190500</xdr:rowOff>
    </xdr:to>
    <xdr:sp macro="" textlink="">
      <xdr:nvSpPr>
        <xdr:cNvPr id="603" name="AutoShape 46">
          <a:extLst>
            <a:ext uri="{FF2B5EF4-FFF2-40B4-BE49-F238E27FC236}">
              <a16:creationId xmlns:a16="http://schemas.microsoft.com/office/drawing/2014/main" id="{D2856F02-3DA7-43CD-A22D-711E3565AFDA}"/>
            </a:ext>
          </a:extLst>
        </xdr:cNvPr>
        <xdr:cNvSpPr>
          <a:spLocks noChangeArrowheads="1"/>
        </xdr:cNvSpPr>
      </xdr:nvSpPr>
      <xdr:spPr bwMode="auto">
        <a:xfrm>
          <a:off x="7277100" y="46431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188</xdr:row>
      <xdr:rowOff>57150</xdr:rowOff>
    </xdr:from>
    <xdr:to>
      <xdr:col>18</xdr:col>
      <xdr:colOff>0</xdr:colOff>
      <xdr:row>189</xdr:row>
      <xdr:rowOff>190500</xdr:rowOff>
    </xdr:to>
    <xdr:sp macro="" textlink="">
      <xdr:nvSpPr>
        <xdr:cNvPr id="604" name="AutoShape 46">
          <a:extLst>
            <a:ext uri="{FF2B5EF4-FFF2-40B4-BE49-F238E27FC236}">
              <a16:creationId xmlns:a16="http://schemas.microsoft.com/office/drawing/2014/main" id="{05E1426B-A65B-41FB-8A1B-46DBB52C9FB6}"/>
            </a:ext>
          </a:extLst>
        </xdr:cNvPr>
        <xdr:cNvSpPr>
          <a:spLocks noChangeArrowheads="1"/>
        </xdr:cNvSpPr>
      </xdr:nvSpPr>
      <xdr:spPr bwMode="auto">
        <a:xfrm>
          <a:off x="8204200" y="46431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188</xdr:row>
      <xdr:rowOff>57150</xdr:rowOff>
    </xdr:from>
    <xdr:to>
      <xdr:col>20</xdr:col>
      <xdr:colOff>0</xdr:colOff>
      <xdr:row>189</xdr:row>
      <xdr:rowOff>190500</xdr:rowOff>
    </xdr:to>
    <xdr:sp macro="" textlink="">
      <xdr:nvSpPr>
        <xdr:cNvPr id="605" name="AutoShape 46">
          <a:extLst>
            <a:ext uri="{FF2B5EF4-FFF2-40B4-BE49-F238E27FC236}">
              <a16:creationId xmlns:a16="http://schemas.microsoft.com/office/drawing/2014/main" id="{D4070947-A475-400C-B1BF-3BB3B8C34FC8}"/>
            </a:ext>
          </a:extLst>
        </xdr:cNvPr>
        <xdr:cNvSpPr>
          <a:spLocks noChangeArrowheads="1"/>
        </xdr:cNvSpPr>
      </xdr:nvSpPr>
      <xdr:spPr bwMode="auto">
        <a:xfrm>
          <a:off x="9131300" y="46431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188</xdr:row>
      <xdr:rowOff>57150</xdr:rowOff>
    </xdr:from>
    <xdr:to>
      <xdr:col>22</xdr:col>
      <xdr:colOff>0</xdr:colOff>
      <xdr:row>189</xdr:row>
      <xdr:rowOff>190500</xdr:rowOff>
    </xdr:to>
    <xdr:sp macro="" textlink="">
      <xdr:nvSpPr>
        <xdr:cNvPr id="606" name="AutoShape 46">
          <a:extLst>
            <a:ext uri="{FF2B5EF4-FFF2-40B4-BE49-F238E27FC236}">
              <a16:creationId xmlns:a16="http://schemas.microsoft.com/office/drawing/2014/main" id="{8028CFF3-B5FB-47C6-95E4-16684EA7EABF}"/>
            </a:ext>
          </a:extLst>
        </xdr:cNvPr>
        <xdr:cNvSpPr>
          <a:spLocks noChangeArrowheads="1"/>
        </xdr:cNvSpPr>
      </xdr:nvSpPr>
      <xdr:spPr bwMode="auto">
        <a:xfrm>
          <a:off x="10058400" y="46431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188</xdr:row>
      <xdr:rowOff>57150</xdr:rowOff>
    </xdr:from>
    <xdr:to>
      <xdr:col>24</xdr:col>
      <xdr:colOff>0</xdr:colOff>
      <xdr:row>189</xdr:row>
      <xdr:rowOff>190500</xdr:rowOff>
    </xdr:to>
    <xdr:sp macro="" textlink="">
      <xdr:nvSpPr>
        <xdr:cNvPr id="607" name="AutoShape 46">
          <a:extLst>
            <a:ext uri="{FF2B5EF4-FFF2-40B4-BE49-F238E27FC236}">
              <a16:creationId xmlns:a16="http://schemas.microsoft.com/office/drawing/2014/main" id="{DF571E58-3145-4E35-9187-3EDEC3E1A62B}"/>
            </a:ext>
          </a:extLst>
        </xdr:cNvPr>
        <xdr:cNvSpPr>
          <a:spLocks noChangeArrowheads="1"/>
        </xdr:cNvSpPr>
      </xdr:nvSpPr>
      <xdr:spPr bwMode="auto">
        <a:xfrm>
          <a:off x="10985500" y="46431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188</xdr:row>
      <xdr:rowOff>57150</xdr:rowOff>
    </xdr:from>
    <xdr:to>
      <xdr:col>26</xdr:col>
      <xdr:colOff>0</xdr:colOff>
      <xdr:row>189</xdr:row>
      <xdr:rowOff>190500</xdr:rowOff>
    </xdr:to>
    <xdr:sp macro="" textlink="">
      <xdr:nvSpPr>
        <xdr:cNvPr id="608" name="AutoShape 46">
          <a:extLst>
            <a:ext uri="{FF2B5EF4-FFF2-40B4-BE49-F238E27FC236}">
              <a16:creationId xmlns:a16="http://schemas.microsoft.com/office/drawing/2014/main" id="{4E7A147A-ACD0-44B4-83ED-B433FE0077DD}"/>
            </a:ext>
          </a:extLst>
        </xdr:cNvPr>
        <xdr:cNvSpPr>
          <a:spLocks noChangeArrowheads="1"/>
        </xdr:cNvSpPr>
      </xdr:nvSpPr>
      <xdr:spPr bwMode="auto">
        <a:xfrm>
          <a:off x="11912600" y="464312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188</xdr:row>
      <xdr:rowOff>57150</xdr:rowOff>
    </xdr:from>
    <xdr:to>
      <xdr:col>28</xdr:col>
      <xdr:colOff>0</xdr:colOff>
      <xdr:row>189</xdr:row>
      <xdr:rowOff>190500</xdr:rowOff>
    </xdr:to>
    <xdr:sp macro="" textlink="">
      <xdr:nvSpPr>
        <xdr:cNvPr id="609" name="AutoShape 46">
          <a:extLst>
            <a:ext uri="{FF2B5EF4-FFF2-40B4-BE49-F238E27FC236}">
              <a16:creationId xmlns:a16="http://schemas.microsoft.com/office/drawing/2014/main" id="{4F362375-6F20-49B6-9B88-7C123D5EBCF3}"/>
            </a:ext>
          </a:extLst>
        </xdr:cNvPr>
        <xdr:cNvSpPr>
          <a:spLocks noChangeArrowheads="1"/>
        </xdr:cNvSpPr>
      </xdr:nvSpPr>
      <xdr:spPr bwMode="auto">
        <a:xfrm>
          <a:off x="12896850" y="46431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188</xdr:row>
      <xdr:rowOff>57150</xdr:rowOff>
    </xdr:from>
    <xdr:to>
      <xdr:col>18</xdr:col>
      <xdr:colOff>0</xdr:colOff>
      <xdr:row>189</xdr:row>
      <xdr:rowOff>190500</xdr:rowOff>
    </xdr:to>
    <xdr:sp macro="" textlink="">
      <xdr:nvSpPr>
        <xdr:cNvPr id="610" name="AutoShape 46">
          <a:extLst>
            <a:ext uri="{FF2B5EF4-FFF2-40B4-BE49-F238E27FC236}">
              <a16:creationId xmlns:a16="http://schemas.microsoft.com/office/drawing/2014/main" id="{EC71181C-B063-4ABA-8C13-BC9F38A8BB28}"/>
            </a:ext>
          </a:extLst>
        </xdr:cNvPr>
        <xdr:cNvSpPr>
          <a:spLocks noChangeArrowheads="1"/>
        </xdr:cNvSpPr>
      </xdr:nvSpPr>
      <xdr:spPr bwMode="auto">
        <a:xfrm>
          <a:off x="8204200" y="46431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188</xdr:row>
      <xdr:rowOff>57150</xdr:rowOff>
    </xdr:from>
    <xdr:to>
      <xdr:col>20</xdr:col>
      <xdr:colOff>0</xdr:colOff>
      <xdr:row>189</xdr:row>
      <xdr:rowOff>190500</xdr:rowOff>
    </xdr:to>
    <xdr:sp macro="" textlink="">
      <xdr:nvSpPr>
        <xdr:cNvPr id="611" name="AutoShape 46">
          <a:extLst>
            <a:ext uri="{FF2B5EF4-FFF2-40B4-BE49-F238E27FC236}">
              <a16:creationId xmlns:a16="http://schemas.microsoft.com/office/drawing/2014/main" id="{0CCACC3F-0354-4993-990E-3073F62A27D2}"/>
            </a:ext>
          </a:extLst>
        </xdr:cNvPr>
        <xdr:cNvSpPr>
          <a:spLocks noChangeArrowheads="1"/>
        </xdr:cNvSpPr>
      </xdr:nvSpPr>
      <xdr:spPr bwMode="auto">
        <a:xfrm>
          <a:off x="9131300" y="46431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188</xdr:row>
      <xdr:rowOff>57150</xdr:rowOff>
    </xdr:from>
    <xdr:to>
      <xdr:col>22</xdr:col>
      <xdr:colOff>0</xdr:colOff>
      <xdr:row>189</xdr:row>
      <xdr:rowOff>190500</xdr:rowOff>
    </xdr:to>
    <xdr:sp macro="" textlink="">
      <xdr:nvSpPr>
        <xdr:cNvPr id="612" name="AutoShape 46">
          <a:extLst>
            <a:ext uri="{FF2B5EF4-FFF2-40B4-BE49-F238E27FC236}">
              <a16:creationId xmlns:a16="http://schemas.microsoft.com/office/drawing/2014/main" id="{57F0840A-DA1E-495E-B535-D57BC424C462}"/>
            </a:ext>
          </a:extLst>
        </xdr:cNvPr>
        <xdr:cNvSpPr>
          <a:spLocks noChangeArrowheads="1"/>
        </xdr:cNvSpPr>
      </xdr:nvSpPr>
      <xdr:spPr bwMode="auto">
        <a:xfrm>
          <a:off x="10058400" y="46431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188</xdr:row>
      <xdr:rowOff>57150</xdr:rowOff>
    </xdr:from>
    <xdr:to>
      <xdr:col>24</xdr:col>
      <xdr:colOff>0</xdr:colOff>
      <xdr:row>189</xdr:row>
      <xdr:rowOff>190500</xdr:rowOff>
    </xdr:to>
    <xdr:sp macro="" textlink="">
      <xdr:nvSpPr>
        <xdr:cNvPr id="613" name="AutoShape 46">
          <a:extLst>
            <a:ext uri="{FF2B5EF4-FFF2-40B4-BE49-F238E27FC236}">
              <a16:creationId xmlns:a16="http://schemas.microsoft.com/office/drawing/2014/main" id="{62BBCB52-ACA8-42E0-BBB6-4C3289FC7E9D}"/>
            </a:ext>
          </a:extLst>
        </xdr:cNvPr>
        <xdr:cNvSpPr>
          <a:spLocks noChangeArrowheads="1"/>
        </xdr:cNvSpPr>
      </xdr:nvSpPr>
      <xdr:spPr bwMode="auto">
        <a:xfrm>
          <a:off x="10985500" y="46431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188</xdr:row>
      <xdr:rowOff>57150</xdr:rowOff>
    </xdr:from>
    <xdr:to>
      <xdr:col>26</xdr:col>
      <xdr:colOff>0</xdr:colOff>
      <xdr:row>189</xdr:row>
      <xdr:rowOff>190500</xdr:rowOff>
    </xdr:to>
    <xdr:sp macro="" textlink="">
      <xdr:nvSpPr>
        <xdr:cNvPr id="614" name="AutoShape 46">
          <a:extLst>
            <a:ext uri="{FF2B5EF4-FFF2-40B4-BE49-F238E27FC236}">
              <a16:creationId xmlns:a16="http://schemas.microsoft.com/office/drawing/2014/main" id="{620E1C62-76A3-4954-9F77-FC2F7B9D2DA4}"/>
            </a:ext>
          </a:extLst>
        </xdr:cNvPr>
        <xdr:cNvSpPr>
          <a:spLocks noChangeArrowheads="1"/>
        </xdr:cNvSpPr>
      </xdr:nvSpPr>
      <xdr:spPr bwMode="auto">
        <a:xfrm>
          <a:off x="11912600" y="464312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188</xdr:row>
      <xdr:rowOff>57150</xdr:rowOff>
    </xdr:from>
    <xdr:to>
      <xdr:col>28</xdr:col>
      <xdr:colOff>0</xdr:colOff>
      <xdr:row>189</xdr:row>
      <xdr:rowOff>190500</xdr:rowOff>
    </xdr:to>
    <xdr:sp macro="" textlink="">
      <xdr:nvSpPr>
        <xdr:cNvPr id="615" name="AutoShape 46">
          <a:extLst>
            <a:ext uri="{FF2B5EF4-FFF2-40B4-BE49-F238E27FC236}">
              <a16:creationId xmlns:a16="http://schemas.microsoft.com/office/drawing/2014/main" id="{5ED4F870-2059-46B4-BCC9-D5AF9DFDDC87}"/>
            </a:ext>
          </a:extLst>
        </xdr:cNvPr>
        <xdr:cNvSpPr>
          <a:spLocks noChangeArrowheads="1"/>
        </xdr:cNvSpPr>
      </xdr:nvSpPr>
      <xdr:spPr bwMode="auto">
        <a:xfrm>
          <a:off x="12896850" y="46431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188</xdr:row>
      <xdr:rowOff>57150</xdr:rowOff>
    </xdr:from>
    <xdr:to>
      <xdr:col>16</xdr:col>
      <xdr:colOff>0</xdr:colOff>
      <xdr:row>189</xdr:row>
      <xdr:rowOff>190500</xdr:rowOff>
    </xdr:to>
    <xdr:sp macro="" textlink="">
      <xdr:nvSpPr>
        <xdr:cNvPr id="616" name="AutoShape 46">
          <a:extLst>
            <a:ext uri="{FF2B5EF4-FFF2-40B4-BE49-F238E27FC236}">
              <a16:creationId xmlns:a16="http://schemas.microsoft.com/office/drawing/2014/main" id="{6C82F26A-D689-4C6C-9DA2-FF2D95E19CBD}"/>
            </a:ext>
          </a:extLst>
        </xdr:cNvPr>
        <xdr:cNvSpPr>
          <a:spLocks noChangeArrowheads="1"/>
        </xdr:cNvSpPr>
      </xdr:nvSpPr>
      <xdr:spPr bwMode="auto">
        <a:xfrm>
          <a:off x="7277100" y="46431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188</xdr:row>
      <xdr:rowOff>57150</xdr:rowOff>
    </xdr:from>
    <xdr:to>
      <xdr:col>18</xdr:col>
      <xdr:colOff>0</xdr:colOff>
      <xdr:row>189</xdr:row>
      <xdr:rowOff>190500</xdr:rowOff>
    </xdr:to>
    <xdr:sp macro="" textlink="">
      <xdr:nvSpPr>
        <xdr:cNvPr id="617" name="AutoShape 46">
          <a:extLst>
            <a:ext uri="{FF2B5EF4-FFF2-40B4-BE49-F238E27FC236}">
              <a16:creationId xmlns:a16="http://schemas.microsoft.com/office/drawing/2014/main" id="{9F5FFB12-BA2D-41F5-A3E8-060099D9499A}"/>
            </a:ext>
          </a:extLst>
        </xdr:cNvPr>
        <xdr:cNvSpPr>
          <a:spLocks noChangeArrowheads="1"/>
        </xdr:cNvSpPr>
      </xdr:nvSpPr>
      <xdr:spPr bwMode="auto">
        <a:xfrm>
          <a:off x="8204200" y="46431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188</xdr:row>
      <xdr:rowOff>57150</xdr:rowOff>
    </xdr:from>
    <xdr:to>
      <xdr:col>20</xdr:col>
      <xdr:colOff>0</xdr:colOff>
      <xdr:row>189</xdr:row>
      <xdr:rowOff>190500</xdr:rowOff>
    </xdr:to>
    <xdr:sp macro="" textlink="">
      <xdr:nvSpPr>
        <xdr:cNvPr id="618" name="AutoShape 46">
          <a:extLst>
            <a:ext uri="{FF2B5EF4-FFF2-40B4-BE49-F238E27FC236}">
              <a16:creationId xmlns:a16="http://schemas.microsoft.com/office/drawing/2014/main" id="{C83CE607-1F22-481B-9265-EFC024770ED1}"/>
            </a:ext>
          </a:extLst>
        </xdr:cNvPr>
        <xdr:cNvSpPr>
          <a:spLocks noChangeArrowheads="1"/>
        </xdr:cNvSpPr>
      </xdr:nvSpPr>
      <xdr:spPr bwMode="auto">
        <a:xfrm>
          <a:off x="9131300" y="46431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188</xdr:row>
      <xdr:rowOff>57150</xdr:rowOff>
    </xdr:from>
    <xdr:to>
      <xdr:col>22</xdr:col>
      <xdr:colOff>0</xdr:colOff>
      <xdr:row>189</xdr:row>
      <xdr:rowOff>190500</xdr:rowOff>
    </xdr:to>
    <xdr:sp macro="" textlink="">
      <xdr:nvSpPr>
        <xdr:cNvPr id="619" name="AutoShape 46">
          <a:extLst>
            <a:ext uri="{FF2B5EF4-FFF2-40B4-BE49-F238E27FC236}">
              <a16:creationId xmlns:a16="http://schemas.microsoft.com/office/drawing/2014/main" id="{23DE2F81-BF88-4765-B24A-41BA1451EAF7}"/>
            </a:ext>
          </a:extLst>
        </xdr:cNvPr>
        <xdr:cNvSpPr>
          <a:spLocks noChangeArrowheads="1"/>
        </xdr:cNvSpPr>
      </xdr:nvSpPr>
      <xdr:spPr bwMode="auto">
        <a:xfrm>
          <a:off x="10058400" y="46431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188</xdr:row>
      <xdr:rowOff>57150</xdr:rowOff>
    </xdr:from>
    <xdr:to>
      <xdr:col>24</xdr:col>
      <xdr:colOff>0</xdr:colOff>
      <xdr:row>189</xdr:row>
      <xdr:rowOff>190500</xdr:rowOff>
    </xdr:to>
    <xdr:sp macro="" textlink="">
      <xdr:nvSpPr>
        <xdr:cNvPr id="620" name="AutoShape 46">
          <a:extLst>
            <a:ext uri="{FF2B5EF4-FFF2-40B4-BE49-F238E27FC236}">
              <a16:creationId xmlns:a16="http://schemas.microsoft.com/office/drawing/2014/main" id="{501915F9-23BA-4421-8CEC-0572CDF144A2}"/>
            </a:ext>
          </a:extLst>
        </xdr:cNvPr>
        <xdr:cNvSpPr>
          <a:spLocks noChangeArrowheads="1"/>
        </xdr:cNvSpPr>
      </xdr:nvSpPr>
      <xdr:spPr bwMode="auto">
        <a:xfrm>
          <a:off x="10985500" y="46431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188</xdr:row>
      <xdr:rowOff>57150</xdr:rowOff>
    </xdr:from>
    <xdr:to>
      <xdr:col>26</xdr:col>
      <xdr:colOff>0</xdr:colOff>
      <xdr:row>189</xdr:row>
      <xdr:rowOff>190500</xdr:rowOff>
    </xdr:to>
    <xdr:sp macro="" textlink="">
      <xdr:nvSpPr>
        <xdr:cNvPr id="621" name="AutoShape 46">
          <a:extLst>
            <a:ext uri="{FF2B5EF4-FFF2-40B4-BE49-F238E27FC236}">
              <a16:creationId xmlns:a16="http://schemas.microsoft.com/office/drawing/2014/main" id="{054F35F7-AB0C-4AD5-A30C-0C6639E3E514}"/>
            </a:ext>
          </a:extLst>
        </xdr:cNvPr>
        <xdr:cNvSpPr>
          <a:spLocks noChangeArrowheads="1"/>
        </xdr:cNvSpPr>
      </xdr:nvSpPr>
      <xdr:spPr bwMode="auto">
        <a:xfrm>
          <a:off x="11912600" y="464312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188</xdr:row>
      <xdr:rowOff>57150</xdr:rowOff>
    </xdr:from>
    <xdr:to>
      <xdr:col>28</xdr:col>
      <xdr:colOff>0</xdr:colOff>
      <xdr:row>189</xdr:row>
      <xdr:rowOff>190500</xdr:rowOff>
    </xdr:to>
    <xdr:sp macro="" textlink="">
      <xdr:nvSpPr>
        <xdr:cNvPr id="622" name="AutoShape 46">
          <a:extLst>
            <a:ext uri="{FF2B5EF4-FFF2-40B4-BE49-F238E27FC236}">
              <a16:creationId xmlns:a16="http://schemas.microsoft.com/office/drawing/2014/main" id="{CD025782-7418-4926-8350-38CCB1352BC3}"/>
            </a:ext>
          </a:extLst>
        </xdr:cNvPr>
        <xdr:cNvSpPr>
          <a:spLocks noChangeArrowheads="1"/>
        </xdr:cNvSpPr>
      </xdr:nvSpPr>
      <xdr:spPr bwMode="auto">
        <a:xfrm>
          <a:off x="12896850" y="46431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196</xdr:row>
      <xdr:rowOff>57150</xdr:rowOff>
    </xdr:from>
    <xdr:to>
      <xdr:col>2</xdr:col>
      <xdr:colOff>0</xdr:colOff>
      <xdr:row>197</xdr:row>
      <xdr:rowOff>190500</xdr:rowOff>
    </xdr:to>
    <xdr:sp macro="" textlink="">
      <xdr:nvSpPr>
        <xdr:cNvPr id="623" name="AutoShape 46">
          <a:extLst>
            <a:ext uri="{FF2B5EF4-FFF2-40B4-BE49-F238E27FC236}">
              <a16:creationId xmlns:a16="http://schemas.microsoft.com/office/drawing/2014/main" id="{C435A8D9-4808-4DA8-8090-5FC6DFB2F5F9}"/>
            </a:ext>
          </a:extLst>
        </xdr:cNvPr>
        <xdr:cNvSpPr>
          <a:spLocks noChangeArrowheads="1"/>
        </xdr:cNvSpPr>
      </xdr:nvSpPr>
      <xdr:spPr bwMode="auto">
        <a:xfrm>
          <a:off x="609600" y="4848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196</xdr:row>
      <xdr:rowOff>57150</xdr:rowOff>
    </xdr:from>
    <xdr:to>
      <xdr:col>4</xdr:col>
      <xdr:colOff>0</xdr:colOff>
      <xdr:row>197</xdr:row>
      <xdr:rowOff>190500</xdr:rowOff>
    </xdr:to>
    <xdr:sp macro="" textlink="">
      <xdr:nvSpPr>
        <xdr:cNvPr id="624" name="AutoShape 46">
          <a:extLst>
            <a:ext uri="{FF2B5EF4-FFF2-40B4-BE49-F238E27FC236}">
              <a16:creationId xmlns:a16="http://schemas.microsoft.com/office/drawing/2014/main" id="{9D1DA102-5102-4FDF-BBFA-3C1929E3BEB1}"/>
            </a:ext>
          </a:extLst>
        </xdr:cNvPr>
        <xdr:cNvSpPr>
          <a:spLocks noChangeArrowheads="1"/>
        </xdr:cNvSpPr>
      </xdr:nvSpPr>
      <xdr:spPr bwMode="auto">
        <a:xfrm>
          <a:off x="1536700" y="484886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196</xdr:row>
      <xdr:rowOff>57150</xdr:rowOff>
    </xdr:from>
    <xdr:to>
      <xdr:col>6</xdr:col>
      <xdr:colOff>0</xdr:colOff>
      <xdr:row>197</xdr:row>
      <xdr:rowOff>190500</xdr:rowOff>
    </xdr:to>
    <xdr:sp macro="" textlink="">
      <xdr:nvSpPr>
        <xdr:cNvPr id="625" name="AutoShape 46">
          <a:extLst>
            <a:ext uri="{FF2B5EF4-FFF2-40B4-BE49-F238E27FC236}">
              <a16:creationId xmlns:a16="http://schemas.microsoft.com/office/drawing/2014/main" id="{FF24936A-3494-4BAA-873E-BE4A6119F0A4}"/>
            </a:ext>
          </a:extLst>
        </xdr:cNvPr>
        <xdr:cNvSpPr>
          <a:spLocks noChangeArrowheads="1"/>
        </xdr:cNvSpPr>
      </xdr:nvSpPr>
      <xdr:spPr bwMode="auto">
        <a:xfrm>
          <a:off x="2520950" y="48488600"/>
          <a:ext cx="5143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7</xdr:col>
      <xdr:colOff>0</xdr:colOff>
      <xdr:row>196</xdr:row>
      <xdr:rowOff>57150</xdr:rowOff>
    </xdr:from>
    <xdr:to>
      <xdr:col>8</xdr:col>
      <xdr:colOff>0</xdr:colOff>
      <xdr:row>197</xdr:row>
      <xdr:rowOff>190500</xdr:rowOff>
    </xdr:to>
    <xdr:sp macro="" textlink="">
      <xdr:nvSpPr>
        <xdr:cNvPr id="626" name="AutoShape 46">
          <a:extLst>
            <a:ext uri="{FF2B5EF4-FFF2-40B4-BE49-F238E27FC236}">
              <a16:creationId xmlns:a16="http://schemas.microsoft.com/office/drawing/2014/main" id="{64DD9EB8-D551-4673-860B-AE2AC074E9B4}"/>
            </a:ext>
          </a:extLst>
        </xdr:cNvPr>
        <xdr:cNvSpPr>
          <a:spLocks noChangeArrowheads="1"/>
        </xdr:cNvSpPr>
      </xdr:nvSpPr>
      <xdr:spPr bwMode="auto">
        <a:xfrm>
          <a:off x="3498850" y="48488600"/>
          <a:ext cx="5334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9</xdr:col>
      <xdr:colOff>0</xdr:colOff>
      <xdr:row>196</xdr:row>
      <xdr:rowOff>57150</xdr:rowOff>
    </xdr:from>
    <xdr:to>
      <xdr:col>10</xdr:col>
      <xdr:colOff>0</xdr:colOff>
      <xdr:row>197</xdr:row>
      <xdr:rowOff>190500</xdr:rowOff>
    </xdr:to>
    <xdr:sp macro="" textlink="">
      <xdr:nvSpPr>
        <xdr:cNvPr id="627" name="AutoShape 46">
          <a:extLst>
            <a:ext uri="{FF2B5EF4-FFF2-40B4-BE49-F238E27FC236}">
              <a16:creationId xmlns:a16="http://schemas.microsoft.com/office/drawing/2014/main" id="{2D16074A-0E44-4F91-A30F-52B83A6366A1}"/>
            </a:ext>
          </a:extLst>
        </xdr:cNvPr>
        <xdr:cNvSpPr>
          <a:spLocks noChangeArrowheads="1"/>
        </xdr:cNvSpPr>
      </xdr:nvSpPr>
      <xdr:spPr bwMode="auto">
        <a:xfrm>
          <a:off x="4495800" y="484886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196</xdr:row>
      <xdr:rowOff>57150</xdr:rowOff>
    </xdr:from>
    <xdr:to>
      <xdr:col>12</xdr:col>
      <xdr:colOff>0</xdr:colOff>
      <xdr:row>197</xdr:row>
      <xdr:rowOff>190500</xdr:rowOff>
    </xdr:to>
    <xdr:sp macro="" textlink="">
      <xdr:nvSpPr>
        <xdr:cNvPr id="628" name="AutoShape 46">
          <a:extLst>
            <a:ext uri="{FF2B5EF4-FFF2-40B4-BE49-F238E27FC236}">
              <a16:creationId xmlns:a16="http://schemas.microsoft.com/office/drawing/2014/main" id="{D049DEBA-3D2A-4625-B599-D57C402FED3A}"/>
            </a:ext>
          </a:extLst>
        </xdr:cNvPr>
        <xdr:cNvSpPr>
          <a:spLocks noChangeArrowheads="1"/>
        </xdr:cNvSpPr>
      </xdr:nvSpPr>
      <xdr:spPr bwMode="auto">
        <a:xfrm>
          <a:off x="5422900" y="4848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13</xdr:col>
      <xdr:colOff>0</xdr:colOff>
      <xdr:row>196</xdr:row>
      <xdr:rowOff>57150</xdr:rowOff>
    </xdr:from>
    <xdr:to>
      <xdr:col>14</xdr:col>
      <xdr:colOff>0</xdr:colOff>
      <xdr:row>197</xdr:row>
      <xdr:rowOff>190500</xdr:rowOff>
    </xdr:to>
    <xdr:sp macro="" textlink="">
      <xdr:nvSpPr>
        <xdr:cNvPr id="629" name="AutoShape 46">
          <a:extLst>
            <a:ext uri="{FF2B5EF4-FFF2-40B4-BE49-F238E27FC236}">
              <a16:creationId xmlns:a16="http://schemas.microsoft.com/office/drawing/2014/main" id="{2921D418-497C-4AB4-B165-8C4C2A604B7B}"/>
            </a:ext>
          </a:extLst>
        </xdr:cNvPr>
        <xdr:cNvSpPr>
          <a:spLocks noChangeArrowheads="1"/>
        </xdr:cNvSpPr>
      </xdr:nvSpPr>
      <xdr:spPr bwMode="auto">
        <a:xfrm>
          <a:off x="6350000" y="484886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196</xdr:row>
      <xdr:rowOff>57150</xdr:rowOff>
    </xdr:from>
    <xdr:to>
      <xdr:col>16</xdr:col>
      <xdr:colOff>0</xdr:colOff>
      <xdr:row>197</xdr:row>
      <xdr:rowOff>190500</xdr:rowOff>
    </xdr:to>
    <xdr:sp macro="" textlink="">
      <xdr:nvSpPr>
        <xdr:cNvPr id="630" name="AutoShape 46">
          <a:extLst>
            <a:ext uri="{FF2B5EF4-FFF2-40B4-BE49-F238E27FC236}">
              <a16:creationId xmlns:a16="http://schemas.microsoft.com/office/drawing/2014/main" id="{1C590CE6-AEB2-4711-82D0-14D593108AB2}"/>
            </a:ext>
          </a:extLst>
        </xdr:cNvPr>
        <xdr:cNvSpPr>
          <a:spLocks noChangeArrowheads="1"/>
        </xdr:cNvSpPr>
      </xdr:nvSpPr>
      <xdr:spPr bwMode="auto">
        <a:xfrm>
          <a:off x="7277100" y="4848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196</xdr:row>
      <xdr:rowOff>57150</xdr:rowOff>
    </xdr:from>
    <xdr:to>
      <xdr:col>18</xdr:col>
      <xdr:colOff>0</xdr:colOff>
      <xdr:row>197</xdr:row>
      <xdr:rowOff>190500</xdr:rowOff>
    </xdr:to>
    <xdr:sp macro="" textlink="">
      <xdr:nvSpPr>
        <xdr:cNvPr id="631" name="AutoShape 46">
          <a:extLst>
            <a:ext uri="{FF2B5EF4-FFF2-40B4-BE49-F238E27FC236}">
              <a16:creationId xmlns:a16="http://schemas.microsoft.com/office/drawing/2014/main" id="{73B64778-29C3-427A-A1BE-C8D2B65A9B68}"/>
            </a:ext>
          </a:extLst>
        </xdr:cNvPr>
        <xdr:cNvSpPr>
          <a:spLocks noChangeArrowheads="1"/>
        </xdr:cNvSpPr>
      </xdr:nvSpPr>
      <xdr:spPr bwMode="auto">
        <a:xfrm>
          <a:off x="8204200" y="4848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196</xdr:row>
      <xdr:rowOff>57150</xdr:rowOff>
    </xdr:from>
    <xdr:to>
      <xdr:col>20</xdr:col>
      <xdr:colOff>0</xdr:colOff>
      <xdr:row>197</xdr:row>
      <xdr:rowOff>190500</xdr:rowOff>
    </xdr:to>
    <xdr:sp macro="" textlink="">
      <xdr:nvSpPr>
        <xdr:cNvPr id="632" name="AutoShape 46">
          <a:extLst>
            <a:ext uri="{FF2B5EF4-FFF2-40B4-BE49-F238E27FC236}">
              <a16:creationId xmlns:a16="http://schemas.microsoft.com/office/drawing/2014/main" id="{FDFB2300-2D72-4E5F-AFBF-42076E190D93}"/>
            </a:ext>
          </a:extLst>
        </xdr:cNvPr>
        <xdr:cNvSpPr>
          <a:spLocks noChangeArrowheads="1"/>
        </xdr:cNvSpPr>
      </xdr:nvSpPr>
      <xdr:spPr bwMode="auto">
        <a:xfrm>
          <a:off x="9131300" y="4848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196</xdr:row>
      <xdr:rowOff>57150</xdr:rowOff>
    </xdr:from>
    <xdr:to>
      <xdr:col>22</xdr:col>
      <xdr:colOff>0</xdr:colOff>
      <xdr:row>197</xdr:row>
      <xdr:rowOff>190500</xdr:rowOff>
    </xdr:to>
    <xdr:sp macro="" textlink="">
      <xdr:nvSpPr>
        <xdr:cNvPr id="633" name="AutoShape 46">
          <a:extLst>
            <a:ext uri="{FF2B5EF4-FFF2-40B4-BE49-F238E27FC236}">
              <a16:creationId xmlns:a16="http://schemas.microsoft.com/office/drawing/2014/main" id="{70E7DEDB-71F9-4E4F-BBA2-3C803CD82977}"/>
            </a:ext>
          </a:extLst>
        </xdr:cNvPr>
        <xdr:cNvSpPr>
          <a:spLocks noChangeArrowheads="1"/>
        </xdr:cNvSpPr>
      </xdr:nvSpPr>
      <xdr:spPr bwMode="auto">
        <a:xfrm>
          <a:off x="10058400" y="4848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196</xdr:row>
      <xdr:rowOff>57150</xdr:rowOff>
    </xdr:from>
    <xdr:to>
      <xdr:col>24</xdr:col>
      <xdr:colOff>0</xdr:colOff>
      <xdr:row>197</xdr:row>
      <xdr:rowOff>190500</xdr:rowOff>
    </xdr:to>
    <xdr:sp macro="" textlink="">
      <xdr:nvSpPr>
        <xdr:cNvPr id="634" name="AutoShape 46">
          <a:extLst>
            <a:ext uri="{FF2B5EF4-FFF2-40B4-BE49-F238E27FC236}">
              <a16:creationId xmlns:a16="http://schemas.microsoft.com/office/drawing/2014/main" id="{3E11EB3E-62A9-420F-A7F7-4F821477729A}"/>
            </a:ext>
          </a:extLst>
        </xdr:cNvPr>
        <xdr:cNvSpPr>
          <a:spLocks noChangeArrowheads="1"/>
        </xdr:cNvSpPr>
      </xdr:nvSpPr>
      <xdr:spPr bwMode="auto">
        <a:xfrm>
          <a:off x="10985500" y="4848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196</xdr:row>
      <xdr:rowOff>57150</xdr:rowOff>
    </xdr:from>
    <xdr:to>
      <xdr:col>26</xdr:col>
      <xdr:colOff>0</xdr:colOff>
      <xdr:row>197</xdr:row>
      <xdr:rowOff>190500</xdr:rowOff>
    </xdr:to>
    <xdr:sp macro="" textlink="">
      <xdr:nvSpPr>
        <xdr:cNvPr id="635" name="AutoShape 46">
          <a:extLst>
            <a:ext uri="{FF2B5EF4-FFF2-40B4-BE49-F238E27FC236}">
              <a16:creationId xmlns:a16="http://schemas.microsoft.com/office/drawing/2014/main" id="{216E3A93-7776-4054-B0A0-95363AE757D1}"/>
            </a:ext>
          </a:extLst>
        </xdr:cNvPr>
        <xdr:cNvSpPr>
          <a:spLocks noChangeArrowheads="1"/>
        </xdr:cNvSpPr>
      </xdr:nvSpPr>
      <xdr:spPr bwMode="auto">
        <a:xfrm>
          <a:off x="11912600" y="484886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196</xdr:row>
      <xdr:rowOff>57150</xdr:rowOff>
    </xdr:from>
    <xdr:to>
      <xdr:col>28</xdr:col>
      <xdr:colOff>0</xdr:colOff>
      <xdr:row>197</xdr:row>
      <xdr:rowOff>190500</xdr:rowOff>
    </xdr:to>
    <xdr:sp macro="" textlink="">
      <xdr:nvSpPr>
        <xdr:cNvPr id="636" name="AutoShape 46">
          <a:extLst>
            <a:ext uri="{FF2B5EF4-FFF2-40B4-BE49-F238E27FC236}">
              <a16:creationId xmlns:a16="http://schemas.microsoft.com/office/drawing/2014/main" id="{05B26A52-FC07-429D-A850-FF95EBB74E80}"/>
            </a:ext>
          </a:extLst>
        </xdr:cNvPr>
        <xdr:cNvSpPr>
          <a:spLocks noChangeArrowheads="1"/>
        </xdr:cNvSpPr>
      </xdr:nvSpPr>
      <xdr:spPr bwMode="auto">
        <a:xfrm>
          <a:off x="12896850" y="4848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196</xdr:row>
      <xdr:rowOff>57150</xdr:rowOff>
    </xdr:from>
    <xdr:to>
      <xdr:col>18</xdr:col>
      <xdr:colOff>0</xdr:colOff>
      <xdr:row>197</xdr:row>
      <xdr:rowOff>190500</xdr:rowOff>
    </xdr:to>
    <xdr:sp macro="" textlink="">
      <xdr:nvSpPr>
        <xdr:cNvPr id="637" name="AutoShape 46">
          <a:extLst>
            <a:ext uri="{FF2B5EF4-FFF2-40B4-BE49-F238E27FC236}">
              <a16:creationId xmlns:a16="http://schemas.microsoft.com/office/drawing/2014/main" id="{7BD222B6-0923-4246-B407-A07314770066}"/>
            </a:ext>
          </a:extLst>
        </xdr:cNvPr>
        <xdr:cNvSpPr>
          <a:spLocks noChangeArrowheads="1"/>
        </xdr:cNvSpPr>
      </xdr:nvSpPr>
      <xdr:spPr bwMode="auto">
        <a:xfrm>
          <a:off x="8204200" y="4848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196</xdr:row>
      <xdr:rowOff>57150</xdr:rowOff>
    </xdr:from>
    <xdr:to>
      <xdr:col>20</xdr:col>
      <xdr:colOff>0</xdr:colOff>
      <xdr:row>197</xdr:row>
      <xdr:rowOff>190500</xdr:rowOff>
    </xdr:to>
    <xdr:sp macro="" textlink="">
      <xdr:nvSpPr>
        <xdr:cNvPr id="638" name="AutoShape 46">
          <a:extLst>
            <a:ext uri="{FF2B5EF4-FFF2-40B4-BE49-F238E27FC236}">
              <a16:creationId xmlns:a16="http://schemas.microsoft.com/office/drawing/2014/main" id="{D83958D2-905E-4DEE-9250-EA1D2CA4F3E6}"/>
            </a:ext>
          </a:extLst>
        </xdr:cNvPr>
        <xdr:cNvSpPr>
          <a:spLocks noChangeArrowheads="1"/>
        </xdr:cNvSpPr>
      </xdr:nvSpPr>
      <xdr:spPr bwMode="auto">
        <a:xfrm>
          <a:off x="9131300" y="4848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196</xdr:row>
      <xdr:rowOff>57150</xdr:rowOff>
    </xdr:from>
    <xdr:to>
      <xdr:col>22</xdr:col>
      <xdr:colOff>0</xdr:colOff>
      <xdr:row>197</xdr:row>
      <xdr:rowOff>190500</xdr:rowOff>
    </xdr:to>
    <xdr:sp macro="" textlink="">
      <xdr:nvSpPr>
        <xdr:cNvPr id="639" name="AutoShape 46">
          <a:extLst>
            <a:ext uri="{FF2B5EF4-FFF2-40B4-BE49-F238E27FC236}">
              <a16:creationId xmlns:a16="http://schemas.microsoft.com/office/drawing/2014/main" id="{7577F5A3-603C-4234-96E5-817D3135EB03}"/>
            </a:ext>
          </a:extLst>
        </xdr:cNvPr>
        <xdr:cNvSpPr>
          <a:spLocks noChangeArrowheads="1"/>
        </xdr:cNvSpPr>
      </xdr:nvSpPr>
      <xdr:spPr bwMode="auto">
        <a:xfrm>
          <a:off x="10058400" y="4848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196</xdr:row>
      <xdr:rowOff>57150</xdr:rowOff>
    </xdr:from>
    <xdr:to>
      <xdr:col>24</xdr:col>
      <xdr:colOff>0</xdr:colOff>
      <xdr:row>197</xdr:row>
      <xdr:rowOff>190500</xdr:rowOff>
    </xdr:to>
    <xdr:sp macro="" textlink="">
      <xdr:nvSpPr>
        <xdr:cNvPr id="640" name="AutoShape 46">
          <a:extLst>
            <a:ext uri="{FF2B5EF4-FFF2-40B4-BE49-F238E27FC236}">
              <a16:creationId xmlns:a16="http://schemas.microsoft.com/office/drawing/2014/main" id="{4C4490D7-87CD-4A75-B885-81AEE42AC37E}"/>
            </a:ext>
          </a:extLst>
        </xdr:cNvPr>
        <xdr:cNvSpPr>
          <a:spLocks noChangeArrowheads="1"/>
        </xdr:cNvSpPr>
      </xdr:nvSpPr>
      <xdr:spPr bwMode="auto">
        <a:xfrm>
          <a:off x="10985500" y="4848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196</xdr:row>
      <xdr:rowOff>57150</xdr:rowOff>
    </xdr:from>
    <xdr:to>
      <xdr:col>26</xdr:col>
      <xdr:colOff>0</xdr:colOff>
      <xdr:row>197</xdr:row>
      <xdr:rowOff>190500</xdr:rowOff>
    </xdr:to>
    <xdr:sp macro="" textlink="">
      <xdr:nvSpPr>
        <xdr:cNvPr id="641" name="AutoShape 46">
          <a:extLst>
            <a:ext uri="{FF2B5EF4-FFF2-40B4-BE49-F238E27FC236}">
              <a16:creationId xmlns:a16="http://schemas.microsoft.com/office/drawing/2014/main" id="{DB8866F3-7970-4D51-B260-465FE86AFEFE}"/>
            </a:ext>
          </a:extLst>
        </xdr:cNvPr>
        <xdr:cNvSpPr>
          <a:spLocks noChangeArrowheads="1"/>
        </xdr:cNvSpPr>
      </xdr:nvSpPr>
      <xdr:spPr bwMode="auto">
        <a:xfrm>
          <a:off x="11912600" y="484886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196</xdr:row>
      <xdr:rowOff>57150</xdr:rowOff>
    </xdr:from>
    <xdr:to>
      <xdr:col>28</xdr:col>
      <xdr:colOff>0</xdr:colOff>
      <xdr:row>197</xdr:row>
      <xdr:rowOff>190500</xdr:rowOff>
    </xdr:to>
    <xdr:sp macro="" textlink="">
      <xdr:nvSpPr>
        <xdr:cNvPr id="642" name="AutoShape 46">
          <a:extLst>
            <a:ext uri="{FF2B5EF4-FFF2-40B4-BE49-F238E27FC236}">
              <a16:creationId xmlns:a16="http://schemas.microsoft.com/office/drawing/2014/main" id="{97BFB4A8-FF18-4B21-B5A5-F940CFB68F8F}"/>
            </a:ext>
          </a:extLst>
        </xdr:cNvPr>
        <xdr:cNvSpPr>
          <a:spLocks noChangeArrowheads="1"/>
        </xdr:cNvSpPr>
      </xdr:nvSpPr>
      <xdr:spPr bwMode="auto">
        <a:xfrm>
          <a:off x="12896850" y="4848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196</xdr:row>
      <xdr:rowOff>57150</xdr:rowOff>
    </xdr:from>
    <xdr:to>
      <xdr:col>16</xdr:col>
      <xdr:colOff>0</xdr:colOff>
      <xdr:row>197</xdr:row>
      <xdr:rowOff>190500</xdr:rowOff>
    </xdr:to>
    <xdr:sp macro="" textlink="">
      <xdr:nvSpPr>
        <xdr:cNvPr id="643" name="AutoShape 46">
          <a:extLst>
            <a:ext uri="{FF2B5EF4-FFF2-40B4-BE49-F238E27FC236}">
              <a16:creationId xmlns:a16="http://schemas.microsoft.com/office/drawing/2014/main" id="{30E6F744-008F-4E98-A259-1D04DB191680}"/>
            </a:ext>
          </a:extLst>
        </xdr:cNvPr>
        <xdr:cNvSpPr>
          <a:spLocks noChangeArrowheads="1"/>
        </xdr:cNvSpPr>
      </xdr:nvSpPr>
      <xdr:spPr bwMode="auto">
        <a:xfrm>
          <a:off x="7277100" y="484886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196</xdr:row>
      <xdr:rowOff>57150</xdr:rowOff>
    </xdr:from>
    <xdr:to>
      <xdr:col>18</xdr:col>
      <xdr:colOff>0</xdr:colOff>
      <xdr:row>197</xdr:row>
      <xdr:rowOff>190500</xdr:rowOff>
    </xdr:to>
    <xdr:sp macro="" textlink="">
      <xdr:nvSpPr>
        <xdr:cNvPr id="644" name="AutoShape 46">
          <a:extLst>
            <a:ext uri="{FF2B5EF4-FFF2-40B4-BE49-F238E27FC236}">
              <a16:creationId xmlns:a16="http://schemas.microsoft.com/office/drawing/2014/main" id="{163A353F-2F33-46DE-B613-CDF5110A3609}"/>
            </a:ext>
          </a:extLst>
        </xdr:cNvPr>
        <xdr:cNvSpPr>
          <a:spLocks noChangeArrowheads="1"/>
        </xdr:cNvSpPr>
      </xdr:nvSpPr>
      <xdr:spPr bwMode="auto">
        <a:xfrm>
          <a:off x="8204200" y="4848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196</xdr:row>
      <xdr:rowOff>57150</xdr:rowOff>
    </xdr:from>
    <xdr:to>
      <xdr:col>20</xdr:col>
      <xdr:colOff>0</xdr:colOff>
      <xdr:row>197</xdr:row>
      <xdr:rowOff>190500</xdr:rowOff>
    </xdr:to>
    <xdr:sp macro="" textlink="">
      <xdr:nvSpPr>
        <xdr:cNvPr id="645" name="AutoShape 46">
          <a:extLst>
            <a:ext uri="{FF2B5EF4-FFF2-40B4-BE49-F238E27FC236}">
              <a16:creationId xmlns:a16="http://schemas.microsoft.com/office/drawing/2014/main" id="{E7AF9CD2-BB49-49A2-95A7-496DB4F12699}"/>
            </a:ext>
          </a:extLst>
        </xdr:cNvPr>
        <xdr:cNvSpPr>
          <a:spLocks noChangeArrowheads="1"/>
        </xdr:cNvSpPr>
      </xdr:nvSpPr>
      <xdr:spPr bwMode="auto">
        <a:xfrm>
          <a:off x="9131300" y="4848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196</xdr:row>
      <xdr:rowOff>57150</xdr:rowOff>
    </xdr:from>
    <xdr:to>
      <xdr:col>22</xdr:col>
      <xdr:colOff>0</xdr:colOff>
      <xdr:row>197</xdr:row>
      <xdr:rowOff>190500</xdr:rowOff>
    </xdr:to>
    <xdr:sp macro="" textlink="">
      <xdr:nvSpPr>
        <xdr:cNvPr id="646" name="AutoShape 46">
          <a:extLst>
            <a:ext uri="{FF2B5EF4-FFF2-40B4-BE49-F238E27FC236}">
              <a16:creationId xmlns:a16="http://schemas.microsoft.com/office/drawing/2014/main" id="{EA1484C3-8F2B-44C6-BF45-D571EAD58C41}"/>
            </a:ext>
          </a:extLst>
        </xdr:cNvPr>
        <xdr:cNvSpPr>
          <a:spLocks noChangeArrowheads="1"/>
        </xdr:cNvSpPr>
      </xdr:nvSpPr>
      <xdr:spPr bwMode="auto">
        <a:xfrm>
          <a:off x="10058400" y="484886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196</xdr:row>
      <xdr:rowOff>57150</xdr:rowOff>
    </xdr:from>
    <xdr:to>
      <xdr:col>24</xdr:col>
      <xdr:colOff>0</xdr:colOff>
      <xdr:row>197</xdr:row>
      <xdr:rowOff>190500</xdr:rowOff>
    </xdr:to>
    <xdr:sp macro="" textlink="">
      <xdr:nvSpPr>
        <xdr:cNvPr id="647" name="AutoShape 46">
          <a:extLst>
            <a:ext uri="{FF2B5EF4-FFF2-40B4-BE49-F238E27FC236}">
              <a16:creationId xmlns:a16="http://schemas.microsoft.com/office/drawing/2014/main" id="{C97BC901-BAE6-4431-9B5C-CD009D5F78E3}"/>
            </a:ext>
          </a:extLst>
        </xdr:cNvPr>
        <xdr:cNvSpPr>
          <a:spLocks noChangeArrowheads="1"/>
        </xdr:cNvSpPr>
      </xdr:nvSpPr>
      <xdr:spPr bwMode="auto">
        <a:xfrm>
          <a:off x="10985500" y="4848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196</xdr:row>
      <xdr:rowOff>57150</xdr:rowOff>
    </xdr:from>
    <xdr:to>
      <xdr:col>26</xdr:col>
      <xdr:colOff>0</xdr:colOff>
      <xdr:row>197</xdr:row>
      <xdr:rowOff>190500</xdr:rowOff>
    </xdr:to>
    <xdr:sp macro="" textlink="">
      <xdr:nvSpPr>
        <xdr:cNvPr id="648" name="AutoShape 46">
          <a:extLst>
            <a:ext uri="{FF2B5EF4-FFF2-40B4-BE49-F238E27FC236}">
              <a16:creationId xmlns:a16="http://schemas.microsoft.com/office/drawing/2014/main" id="{C7E4C20B-EE55-4D1F-94B6-32800031269A}"/>
            </a:ext>
          </a:extLst>
        </xdr:cNvPr>
        <xdr:cNvSpPr>
          <a:spLocks noChangeArrowheads="1"/>
        </xdr:cNvSpPr>
      </xdr:nvSpPr>
      <xdr:spPr bwMode="auto">
        <a:xfrm>
          <a:off x="11912600" y="484886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196</xdr:row>
      <xdr:rowOff>57150</xdr:rowOff>
    </xdr:from>
    <xdr:to>
      <xdr:col>28</xdr:col>
      <xdr:colOff>0</xdr:colOff>
      <xdr:row>197</xdr:row>
      <xdr:rowOff>190500</xdr:rowOff>
    </xdr:to>
    <xdr:sp macro="" textlink="">
      <xdr:nvSpPr>
        <xdr:cNvPr id="649" name="AutoShape 46">
          <a:extLst>
            <a:ext uri="{FF2B5EF4-FFF2-40B4-BE49-F238E27FC236}">
              <a16:creationId xmlns:a16="http://schemas.microsoft.com/office/drawing/2014/main" id="{9EAE6FCF-FC40-4C9C-A5BB-641218CFBB75}"/>
            </a:ext>
          </a:extLst>
        </xdr:cNvPr>
        <xdr:cNvSpPr>
          <a:spLocks noChangeArrowheads="1"/>
        </xdr:cNvSpPr>
      </xdr:nvSpPr>
      <xdr:spPr bwMode="auto">
        <a:xfrm>
          <a:off x="12896850" y="4848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204</xdr:row>
      <xdr:rowOff>57150</xdr:rowOff>
    </xdr:from>
    <xdr:to>
      <xdr:col>2</xdr:col>
      <xdr:colOff>0</xdr:colOff>
      <xdr:row>205</xdr:row>
      <xdr:rowOff>190500</xdr:rowOff>
    </xdr:to>
    <xdr:sp macro="" textlink="">
      <xdr:nvSpPr>
        <xdr:cNvPr id="650" name="AutoShape 46">
          <a:extLst>
            <a:ext uri="{FF2B5EF4-FFF2-40B4-BE49-F238E27FC236}">
              <a16:creationId xmlns:a16="http://schemas.microsoft.com/office/drawing/2014/main" id="{F601115F-C4F0-48C1-B5C5-03297EE1D37D}"/>
            </a:ext>
          </a:extLst>
        </xdr:cNvPr>
        <xdr:cNvSpPr>
          <a:spLocks noChangeArrowheads="1"/>
        </xdr:cNvSpPr>
      </xdr:nvSpPr>
      <xdr:spPr bwMode="auto">
        <a:xfrm>
          <a:off x="609600" y="50431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204</xdr:row>
      <xdr:rowOff>57150</xdr:rowOff>
    </xdr:from>
    <xdr:to>
      <xdr:col>4</xdr:col>
      <xdr:colOff>0</xdr:colOff>
      <xdr:row>205</xdr:row>
      <xdr:rowOff>190500</xdr:rowOff>
    </xdr:to>
    <xdr:sp macro="" textlink="">
      <xdr:nvSpPr>
        <xdr:cNvPr id="651" name="AutoShape 46">
          <a:extLst>
            <a:ext uri="{FF2B5EF4-FFF2-40B4-BE49-F238E27FC236}">
              <a16:creationId xmlns:a16="http://schemas.microsoft.com/office/drawing/2014/main" id="{8EDB2475-01D0-4213-9215-EDBD041E8814}"/>
            </a:ext>
          </a:extLst>
        </xdr:cNvPr>
        <xdr:cNvSpPr>
          <a:spLocks noChangeArrowheads="1"/>
        </xdr:cNvSpPr>
      </xdr:nvSpPr>
      <xdr:spPr bwMode="auto">
        <a:xfrm>
          <a:off x="1536700" y="504317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204</xdr:row>
      <xdr:rowOff>57150</xdr:rowOff>
    </xdr:from>
    <xdr:to>
      <xdr:col>6</xdr:col>
      <xdr:colOff>0</xdr:colOff>
      <xdr:row>205</xdr:row>
      <xdr:rowOff>190500</xdr:rowOff>
    </xdr:to>
    <xdr:sp macro="" textlink="">
      <xdr:nvSpPr>
        <xdr:cNvPr id="652" name="AutoShape 46">
          <a:extLst>
            <a:ext uri="{FF2B5EF4-FFF2-40B4-BE49-F238E27FC236}">
              <a16:creationId xmlns:a16="http://schemas.microsoft.com/office/drawing/2014/main" id="{EC22CC0B-2285-4DDC-901D-83130595656D}"/>
            </a:ext>
          </a:extLst>
        </xdr:cNvPr>
        <xdr:cNvSpPr>
          <a:spLocks noChangeArrowheads="1"/>
        </xdr:cNvSpPr>
      </xdr:nvSpPr>
      <xdr:spPr bwMode="auto">
        <a:xfrm>
          <a:off x="2520950" y="504317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204</xdr:row>
      <xdr:rowOff>57150</xdr:rowOff>
    </xdr:from>
    <xdr:to>
      <xdr:col>8</xdr:col>
      <xdr:colOff>0</xdr:colOff>
      <xdr:row>205</xdr:row>
      <xdr:rowOff>190500</xdr:rowOff>
    </xdr:to>
    <xdr:sp macro="" textlink="">
      <xdr:nvSpPr>
        <xdr:cNvPr id="653" name="AutoShape 46">
          <a:extLst>
            <a:ext uri="{FF2B5EF4-FFF2-40B4-BE49-F238E27FC236}">
              <a16:creationId xmlns:a16="http://schemas.microsoft.com/office/drawing/2014/main" id="{42203897-8987-443C-B868-995AC2AAD1BD}"/>
            </a:ext>
          </a:extLst>
        </xdr:cNvPr>
        <xdr:cNvSpPr>
          <a:spLocks noChangeArrowheads="1"/>
        </xdr:cNvSpPr>
      </xdr:nvSpPr>
      <xdr:spPr bwMode="auto">
        <a:xfrm>
          <a:off x="3498850" y="50431700"/>
          <a:ext cx="5334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9</xdr:col>
      <xdr:colOff>0</xdr:colOff>
      <xdr:row>204</xdr:row>
      <xdr:rowOff>57150</xdr:rowOff>
    </xdr:from>
    <xdr:to>
      <xdr:col>10</xdr:col>
      <xdr:colOff>0</xdr:colOff>
      <xdr:row>205</xdr:row>
      <xdr:rowOff>190500</xdr:rowOff>
    </xdr:to>
    <xdr:sp macro="" textlink="">
      <xdr:nvSpPr>
        <xdr:cNvPr id="654" name="AutoShape 46">
          <a:extLst>
            <a:ext uri="{FF2B5EF4-FFF2-40B4-BE49-F238E27FC236}">
              <a16:creationId xmlns:a16="http://schemas.microsoft.com/office/drawing/2014/main" id="{CF335A15-1074-40BC-B538-0CE8EAC1A303}"/>
            </a:ext>
          </a:extLst>
        </xdr:cNvPr>
        <xdr:cNvSpPr>
          <a:spLocks noChangeArrowheads="1"/>
        </xdr:cNvSpPr>
      </xdr:nvSpPr>
      <xdr:spPr bwMode="auto">
        <a:xfrm>
          <a:off x="4495800" y="50431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204</xdr:row>
      <xdr:rowOff>57150</xdr:rowOff>
    </xdr:from>
    <xdr:to>
      <xdr:col>12</xdr:col>
      <xdr:colOff>0</xdr:colOff>
      <xdr:row>205</xdr:row>
      <xdr:rowOff>190500</xdr:rowOff>
    </xdr:to>
    <xdr:sp macro="" textlink="">
      <xdr:nvSpPr>
        <xdr:cNvPr id="655" name="AutoShape 46">
          <a:extLst>
            <a:ext uri="{FF2B5EF4-FFF2-40B4-BE49-F238E27FC236}">
              <a16:creationId xmlns:a16="http://schemas.microsoft.com/office/drawing/2014/main" id="{0EFFA326-0116-4D69-A9D6-ACE7F9FF3CE8}"/>
            </a:ext>
          </a:extLst>
        </xdr:cNvPr>
        <xdr:cNvSpPr>
          <a:spLocks noChangeArrowheads="1"/>
        </xdr:cNvSpPr>
      </xdr:nvSpPr>
      <xdr:spPr bwMode="auto">
        <a:xfrm>
          <a:off x="5422900" y="504317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204</xdr:row>
      <xdr:rowOff>57150</xdr:rowOff>
    </xdr:from>
    <xdr:to>
      <xdr:col>14</xdr:col>
      <xdr:colOff>0</xdr:colOff>
      <xdr:row>205</xdr:row>
      <xdr:rowOff>190500</xdr:rowOff>
    </xdr:to>
    <xdr:sp macro="" textlink="">
      <xdr:nvSpPr>
        <xdr:cNvPr id="656" name="AutoShape 46">
          <a:extLst>
            <a:ext uri="{FF2B5EF4-FFF2-40B4-BE49-F238E27FC236}">
              <a16:creationId xmlns:a16="http://schemas.microsoft.com/office/drawing/2014/main" id="{2AE55BB2-050C-488E-A445-1AE1B375DA7A}"/>
            </a:ext>
          </a:extLst>
        </xdr:cNvPr>
        <xdr:cNvSpPr>
          <a:spLocks noChangeArrowheads="1"/>
        </xdr:cNvSpPr>
      </xdr:nvSpPr>
      <xdr:spPr bwMode="auto">
        <a:xfrm>
          <a:off x="6350000" y="504317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204</xdr:row>
      <xdr:rowOff>57150</xdr:rowOff>
    </xdr:from>
    <xdr:to>
      <xdr:col>16</xdr:col>
      <xdr:colOff>0</xdr:colOff>
      <xdr:row>205</xdr:row>
      <xdr:rowOff>190500</xdr:rowOff>
    </xdr:to>
    <xdr:sp macro="" textlink="">
      <xdr:nvSpPr>
        <xdr:cNvPr id="657" name="AutoShape 46">
          <a:extLst>
            <a:ext uri="{FF2B5EF4-FFF2-40B4-BE49-F238E27FC236}">
              <a16:creationId xmlns:a16="http://schemas.microsoft.com/office/drawing/2014/main" id="{14D32AFB-C951-4238-8305-519DF324D66F}"/>
            </a:ext>
          </a:extLst>
        </xdr:cNvPr>
        <xdr:cNvSpPr>
          <a:spLocks noChangeArrowheads="1"/>
        </xdr:cNvSpPr>
      </xdr:nvSpPr>
      <xdr:spPr bwMode="auto">
        <a:xfrm>
          <a:off x="7277100" y="50431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204</xdr:row>
      <xdr:rowOff>57150</xdr:rowOff>
    </xdr:from>
    <xdr:to>
      <xdr:col>18</xdr:col>
      <xdr:colOff>0</xdr:colOff>
      <xdr:row>205</xdr:row>
      <xdr:rowOff>190500</xdr:rowOff>
    </xdr:to>
    <xdr:sp macro="" textlink="">
      <xdr:nvSpPr>
        <xdr:cNvPr id="658" name="AutoShape 46">
          <a:extLst>
            <a:ext uri="{FF2B5EF4-FFF2-40B4-BE49-F238E27FC236}">
              <a16:creationId xmlns:a16="http://schemas.microsoft.com/office/drawing/2014/main" id="{CA783AC2-34A1-4EC8-B4B5-32E39414921C}"/>
            </a:ext>
          </a:extLst>
        </xdr:cNvPr>
        <xdr:cNvSpPr>
          <a:spLocks noChangeArrowheads="1"/>
        </xdr:cNvSpPr>
      </xdr:nvSpPr>
      <xdr:spPr bwMode="auto">
        <a:xfrm>
          <a:off x="8204200" y="50431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204</xdr:row>
      <xdr:rowOff>57150</xdr:rowOff>
    </xdr:from>
    <xdr:to>
      <xdr:col>20</xdr:col>
      <xdr:colOff>0</xdr:colOff>
      <xdr:row>205</xdr:row>
      <xdr:rowOff>190500</xdr:rowOff>
    </xdr:to>
    <xdr:sp macro="" textlink="">
      <xdr:nvSpPr>
        <xdr:cNvPr id="659" name="AutoShape 46">
          <a:extLst>
            <a:ext uri="{FF2B5EF4-FFF2-40B4-BE49-F238E27FC236}">
              <a16:creationId xmlns:a16="http://schemas.microsoft.com/office/drawing/2014/main" id="{9794FA57-D8C8-4A0E-ABC8-1E8826B55824}"/>
            </a:ext>
          </a:extLst>
        </xdr:cNvPr>
        <xdr:cNvSpPr>
          <a:spLocks noChangeArrowheads="1"/>
        </xdr:cNvSpPr>
      </xdr:nvSpPr>
      <xdr:spPr bwMode="auto">
        <a:xfrm>
          <a:off x="9131300" y="50431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204</xdr:row>
      <xdr:rowOff>57150</xdr:rowOff>
    </xdr:from>
    <xdr:to>
      <xdr:col>22</xdr:col>
      <xdr:colOff>0</xdr:colOff>
      <xdr:row>205</xdr:row>
      <xdr:rowOff>190500</xdr:rowOff>
    </xdr:to>
    <xdr:sp macro="" textlink="">
      <xdr:nvSpPr>
        <xdr:cNvPr id="660" name="AutoShape 46">
          <a:extLst>
            <a:ext uri="{FF2B5EF4-FFF2-40B4-BE49-F238E27FC236}">
              <a16:creationId xmlns:a16="http://schemas.microsoft.com/office/drawing/2014/main" id="{8F790BDA-8EC2-4C79-9AB5-9E55FC2A1A0F}"/>
            </a:ext>
          </a:extLst>
        </xdr:cNvPr>
        <xdr:cNvSpPr>
          <a:spLocks noChangeArrowheads="1"/>
        </xdr:cNvSpPr>
      </xdr:nvSpPr>
      <xdr:spPr bwMode="auto">
        <a:xfrm>
          <a:off x="10058400" y="50431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204</xdr:row>
      <xdr:rowOff>57150</xdr:rowOff>
    </xdr:from>
    <xdr:to>
      <xdr:col>24</xdr:col>
      <xdr:colOff>0</xdr:colOff>
      <xdr:row>205</xdr:row>
      <xdr:rowOff>190500</xdr:rowOff>
    </xdr:to>
    <xdr:sp macro="" textlink="">
      <xdr:nvSpPr>
        <xdr:cNvPr id="661" name="AutoShape 46">
          <a:extLst>
            <a:ext uri="{FF2B5EF4-FFF2-40B4-BE49-F238E27FC236}">
              <a16:creationId xmlns:a16="http://schemas.microsoft.com/office/drawing/2014/main" id="{E65BFCA9-8CAF-46B8-AE79-3460F91CD5CB}"/>
            </a:ext>
          </a:extLst>
        </xdr:cNvPr>
        <xdr:cNvSpPr>
          <a:spLocks noChangeArrowheads="1"/>
        </xdr:cNvSpPr>
      </xdr:nvSpPr>
      <xdr:spPr bwMode="auto">
        <a:xfrm>
          <a:off x="10985500" y="50431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204</xdr:row>
      <xdr:rowOff>57150</xdr:rowOff>
    </xdr:from>
    <xdr:to>
      <xdr:col>26</xdr:col>
      <xdr:colOff>0</xdr:colOff>
      <xdr:row>205</xdr:row>
      <xdr:rowOff>190500</xdr:rowOff>
    </xdr:to>
    <xdr:sp macro="" textlink="">
      <xdr:nvSpPr>
        <xdr:cNvPr id="662" name="AutoShape 46">
          <a:extLst>
            <a:ext uri="{FF2B5EF4-FFF2-40B4-BE49-F238E27FC236}">
              <a16:creationId xmlns:a16="http://schemas.microsoft.com/office/drawing/2014/main" id="{117F4006-7713-45F6-81FF-F743AA9695B3}"/>
            </a:ext>
          </a:extLst>
        </xdr:cNvPr>
        <xdr:cNvSpPr>
          <a:spLocks noChangeArrowheads="1"/>
        </xdr:cNvSpPr>
      </xdr:nvSpPr>
      <xdr:spPr bwMode="auto">
        <a:xfrm>
          <a:off x="11912600" y="504317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204</xdr:row>
      <xdr:rowOff>57150</xdr:rowOff>
    </xdr:from>
    <xdr:to>
      <xdr:col>28</xdr:col>
      <xdr:colOff>0</xdr:colOff>
      <xdr:row>205</xdr:row>
      <xdr:rowOff>190500</xdr:rowOff>
    </xdr:to>
    <xdr:sp macro="" textlink="">
      <xdr:nvSpPr>
        <xdr:cNvPr id="663" name="AutoShape 46">
          <a:extLst>
            <a:ext uri="{FF2B5EF4-FFF2-40B4-BE49-F238E27FC236}">
              <a16:creationId xmlns:a16="http://schemas.microsoft.com/office/drawing/2014/main" id="{0B0CF258-E444-4615-B872-CF7F41DFEAD5}"/>
            </a:ext>
          </a:extLst>
        </xdr:cNvPr>
        <xdr:cNvSpPr>
          <a:spLocks noChangeArrowheads="1"/>
        </xdr:cNvSpPr>
      </xdr:nvSpPr>
      <xdr:spPr bwMode="auto">
        <a:xfrm>
          <a:off x="12896850" y="50431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204</xdr:row>
      <xdr:rowOff>57150</xdr:rowOff>
    </xdr:from>
    <xdr:to>
      <xdr:col>18</xdr:col>
      <xdr:colOff>0</xdr:colOff>
      <xdr:row>205</xdr:row>
      <xdr:rowOff>190500</xdr:rowOff>
    </xdr:to>
    <xdr:sp macro="" textlink="">
      <xdr:nvSpPr>
        <xdr:cNvPr id="664" name="AutoShape 46">
          <a:extLst>
            <a:ext uri="{FF2B5EF4-FFF2-40B4-BE49-F238E27FC236}">
              <a16:creationId xmlns:a16="http://schemas.microsoft.com/office/drawing/2014/main" id="{498EE865-1458-4A8F-86C3-E604E1A886A2}"/>
            </a:ext>
          </a:extLst>
        </xdr:cNvPr>
        <xdr:cNvSpPr>
          <a:spLocks noChangeArrowheads="1"/>
        </xdr:cNvSpPr>
      </xdr:nvSpPr>
      <xdr:spPr bwMode="auto">
        <a:xfrm>
          <a:off x="8204200" y="50431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204</xdr:row>
      <xdr:rowOff>57150</xdr:rowOff>
    </xdr:from>
    <xdr:to>
      <xdr:col>20</xdr:col>
      <xdr:colOff>0</xdr:colOff>
      <xdr:row>205</xdr:row>
      <xdr:rowOff>190500</xdr:rowOff>
    </xdr:to>
    <xdr:sp macro="" textlink="">
      <xdr:nvSpPr>
        <xdr:cNvPr id="665" name="AutoShape 46">
          <a:extLst>
            <a:ext uri="{FF2B5EF4-FFF2-40B4-BE49-F238E27FC236}">
              <a16:creationId xmlns:a16="http://schemas.microsoft.com/office/drawing/2014/main" id="{E0F62FE8-9234-4057-8681-90AB2AC068CF}"/>
            </a:ext>
          </a:extLst>
        </xdr:cNvPr>
        <xdr:cNvSpPr>
          <a:spLocks noChangeArrowheads="1"/>
        </xdr:cNvSpPr>
      </xdr:nvSpPr>
      <xdr:spPr bwMode="auto">
        <a:xfrm>
          <a:off x="9131300" y="50431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204</xdr:row>
      <xdr:rowOff>57150</xdr:rowOff>
    </xdr:from>
    <xdr:to>
      <xdr:col>22</xdr:col>
      <xdr:colOff>0</xdr:colOff>
      <xdr:row>205</xdr:row>
      <xdr:rowOff>190500</xdr:rowOff>
    </xdr:to>
    <xdr:sp macro="" textlink="">
      <xdr:nvSpPr>
        <xdr:cNvPr id="666" name="AutoShape 46">
          <a:extLst>
            <a:ext uri="{FF2B5EF4-FFF2-40B4-BE49-F238E27FC236}">
              <a16:creationId xmlns:a16="http://schemas.microsoft.com/office/drawing/2014/main" id="{BF77B76F-155F-408A-B8B1-161670661C80}"/>
            </a:ext>
          </a:extLst>
        </xdr:cNvPr>
        <xdr:cNvSpPr>
          <a:spLocks noChangeArrowheads="1"/>
        </xdr:cNvSpPr>
      </xdr:nvSpPr>
      <xdr:spPr bwMode="auto">
        <a:xfrm>
          <a:off x="10058400" y="50431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204</xdr:row>
      <xdr:rowOff>57150</xdr:rowOff>
    </xdr:from>
    <xdr:to>
      <xdr:col>24</xdr:col>
      <xdr:colOff>0</xdr:colOff>
      <xdr:row>205</xdr:row>
      <xdr:rowOff>190500</xdr:rowOff>
    </xdr:to>
    <xdr:sp macro="" textlink="">
      <xdr:nvSpPr>
        <xdr:cNvPr id="667" name="AutoShape 46">
          <a:extLst>
            <a:ext uri="{FF2B5EF4-FFF2-40B4-BE49-F238E27FC236}">
              <a16:creationId xmlns:a16="http://schemas.microsoft.com/office/drawing/2014/main" id="{B63B18BB-57B6-4AEB-B3E3-422999851B07}"/>
            </a:ext>
          </a:extLst>
        </xdr:cNvPr>
        <xdr:cNvSpPr>
          <a:spLocks noChangeArrowheads="1"/>
        </xdr:cNvSpPr>
      </xdr:nvSpPr>
      <xdr:spPr bwMode="auto">
        <a:xfrm>
          <a:off x="10985500" y="50431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204</xdr:row>
      <xdr:rowOff>57150</xdr:rowOff>
    </xdr:from>
    <xdr:to>
      <xdr:col>26</xdr:col>
      <xdr:colOff>0</xdr:colOff>
      <xdr:row>205</xdr:row>
      <xdr:rowOff>190500</xdr:rowOff>
    </xdr:to>
    <xdr:sp macro="" textlink="">
      <xdr:nvSpPr>
        <xdr:cNvPr id="668" name="AutoShape 46">
          <a:extLst>
            <a:ext uri="{FF2B5EF4-FFF2-40B4-BE49-F238E27FC236}">
              <a16:creationId xmlns:a16="http://schemas.microsoft.com/office/drawing/2014/main" id="{2DDCD315-FC54-4A77-BEBE-51BBE6943A99}"/>
            </a:ext>
          </a:extLst>
        </xdr:cNvPr>
        <xdr:cNvSpPr>
          <a:spLocks noChangeArrowheads="1"/>
        </xdr:cNvSpPr>
      </xdr:nvSpPr>
      <xdr:spPr bwMode="auto">
        <a:xfrm>
          <a:off x="11912600" y="504317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204</xdr:row>
      <xdr:rowOff>57150</xdr:rowOff>
    </xdr:from>
    <xdr:to>
      <xdr:col>28</xdr:col>
      <xdr:colOff>0</xdr:colOff>
      <xdr:row>205</xdr:row>
      <xdr:rowOff>190500</xdr:rowOff>
    </xdr:to>
    <xdr:sp macro="" textlink="">
      <xdr:nvSpPr>
        <xdr:cNvPr id="669" name="AutoShape 46">
          <a:extLst>
            <a:ext uri="{FF2B5EF4-FFF2-40B4-BE49-F238E27FC236}">
              <a16:creationId xmlns:a16="http://schemas.microsoft.com/office/drawing/2014/main" id="{AB2DD3CA-4773-4208-B92D-F8D8A8D4E17C}"/>
            </a:ext>
          </a:extLst>
        </xdr:cNvPr>
        <xdr:cNvSpPr>
          <a:spLocks noChangeArrowheads="1"/>
        </xdr:cNvSpPr>
      </xdr:nvSpPr>
      <xdr:spPr bwMode="auto">
        <a:xfrm>
          <a:off x="12896850" y="50431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204</xdr:row>
      <xdr:rowOff>57150</xdr:rowOff>
    </xdr:from>
    <xdr:to>
      <xdr:col>16</xdr:col>
      <xdr:colOff>0</xdr:colOff>
      <xdr:row>205</xdr:row>
      <xdr:rowOff>190500</xdr:rowOff>
    </xdr:to>
    <xdr:sp macro="" textlink="">
      <xdr:nvSpPr>
        <xdr:cNvPr id="670" name="AutoShape 46">
          <a:extLst>
            <a:ext uri="{FF2B5EF4-FFF2-40B4-BE49-F238E27FC236}">
              <a16:creationId xmlns:a16="http://schemas.microsoft.com/office/drawing/2014/main" id="{B4F74D78-3BD7-4922-9913-110CCEBF96E7}"/>
            </a:ext>
          </a:extLst>
        </xdr:cNvPr>
        <xdr:cNvSpPr>
          <a:spLocks noChangeArrowheads="1"/>
        </xdr:cNvSpPr>
      </xdr:nvSpPr>
      <xdr:spPr bwMode="auto">
        <a:xfrm>
          <a:off x="7277100" y="504317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204</xdr:row>
      <xdr:rowOff>57150</xdr:rowOff>
    </xdr:from>
    <xdr:to>
      <xdr:col>18</xdr:col>
      <xdr:colOff>0</xdr:colOff>
      <xdr:row>205</xdr:row>
      <xdr:rowOff>190500</xdr:rowOff>
    </xdr:to>
    <xdr:sp macro="" textlink="">
      <xdr:nvSpPr>
        <xdr:cNvPr id="671" name="AutoShape 46">
          <a:extLst>
            <a:ext uri="{FF2B5EF4-FFF2-40B4-BE49-F238E27FC236}">
              <a16:creationId xmlns:a16="http://schemas.microsoft.com/office/drawing/2014/main" id="{D7D14C59-0785-45EC-8258-A47EA3F5022A}"/>
            </a:ext>
          </a:extLst>
        </xdr:cNvPr>
        <xdr:cNvSpPr>
          <a:spLocks noChangeArrowheads="1"/>
        </xdr:cNvSpPr>
      </xdr:nvSpPr>
      <xdr:spPr bwMode="auto">
        <a:xfrm>
          <a:off x="8204200" y="50431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204</xdr:row>
      <xdr:rowOff>57150</xdr:rowOff>
    </xdr:from>
    <xdr:to>
      <xdr:col>20</xdr:col>
      <xdr:colOff>0</xdr:colOff>
      <xdr:row>205</xdr:row>
      <xdr:rowOff>190500</xdr:rowOff>
    </xdr:to>
    <xdr:sp macro="" textlink="">
      <xdr:nvSpPr>
        <xdr:cNvPr id="672" name="AutoShape 46">
          <a:extLst>
            <a:ext uri="{FF2B5EF4-FFF2-40B4-BE49-F238E27FC236}">
              <a16:creationId xmlns:a16="http://schemas.microsoft.com/office/drawing/2014/main" id="{65C98350-8C76-4103-9111-2468E061872C}"/>
            </a:ext>
          </a:extLst>
        </xdr:cNvPr>
        <xdr:cNvSpPr>
          <a:spLocks noChangeArrowheads="1"/>
        </xdr:cNvSpPr>
      </xdr:nvSpPr>
      <xdr:spPr bwMode="auto">
        <a:xfrm>
          <a:off x="9131300" y="504317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204</xdr:row>
      <xdr:rowOff>57150</xdr:rowOff>
    </xdr:from>
    <xdr:to>
      <xdr:col>22</xdr:col>
      <xdr:colOff>0</xdr:colOff>
      <xdr:row>205</xdr:row>
      <xdr:rowOff>190500</xdr:rowOff>
    </xdr:to>
    <xdr:sp macro="" textlink="">
      <xdr:nvSpPr>
        <xdr:cNvPr id="673" name="AutoShape 46">
          <a:extLst>
            <a:ext uri="{FF2B5EF4-FFF2-40B4-BE49-F238E27FC236}">
              <a16:creationId xmlns:a16="http://schemas.microsoft.com/office/drawing/2014/main" id="{BCE6F7C6-E8FE-4A3E-8AC5-3415A2ED6C24}"/>
            </a:ext>
          </a:extLst>
        </xdr:cNvPr>
        <xdr:cNvSpPr>
          <a:spLocks noChangeArrowheads="1"/>
        </xdr:cNvSpPr>
      </xdr:nvSpPr>
      <xdr:spPr bwMode="auto">
        <a:xfrm>
          <a:off x="10058400" y="504317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204</xdr:row>
      <xdr:rowOff>57150</xdr:rowOff>
    </xdr:from>
    <xdr:to>
      <xdr:col>24</xdr:col>
      <xdr:colOff>0</xdr:colOff>
      <xdr:row>205</xdr:row>
      <xdr:rowOff>190500</xdr:rowOff>
    </xdr:to>
    <xdr:sp macro="" textlink="">
      <xdr:nvSpPr>
        <xdr:cNvPr id="674" name="AutoShape 46">
          <a:extLst>
            <a:ext uri="{FF2B5EF4-FFF2-40B4-BE49-F238E27FC236}">
              <a16:creationId xmlns:a16="http://schemas.microsoft.com/office/drawing/2014/main" id="{E7B6BFB6-9CFB-4F50-A339-1E764C159F2C}"/>
            </a:ext>
          </a:extLst>
        </xdr:cNvPr>
        <xdr:cNvSpPr>
          <a:spLocks noChangeArrowheads="1"/>
        </xdr:cNvSpPr>
      </xdr:nvSpPr>
      <xdr:spPr bwMode="auto">
        <a:xfrm>
          <a:off x="10985500" y="50431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204</xdr:row>
      <xdr:rowOff>57150</xdr:rowOff>
    </xdr:from>
    <xdr:to>
      <xdr:col>26</xdr:col>
      <xdr:colOff>0</xdr:colOff>
      <xdr:row>205</xdr:row>
      <xdr:rowOff>190500</xdr:rowOff>
    </xdr:to>
    <xdr:sp macro="" textlink="">
      <xdr:nvSpPr>
        <xdr:cNvPr id="675" name="AutoShape 46">
          <a:extLst>
            <a:ext uri="{FF2B5EF4-FFF2-40B4-BE49-F238E27FC236}">
              <a16:creationId xmlns:a16="http://schemas.microsoft.com/office/drawing/2014/main" id="{F714D61B-3D73-454B-9B44-8C727F95CE57}"/>
            </a:ext>
          </a:extLst>
        </xdr:cNvPr>
        <xdr:cNvSpPr>
          <a:spLocks noChangeArrowheads="1"/>
        </xdr:cNvSpPr>
      </xdr:nvSpPr>
      <xdr:spPr bwMode="auto">
        <a:xfrm>
          <a:off x="11912600" y="504317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204</xdr:row>
      <xdr:rowOff>57150</xdr:rowOff>
    </xdr:from>
    <xdr:to>
      <xdr:col>28</xdr:col>
      <xdr:colOff>0</xdr:colOff>
      <xdr:row>205</xdr:row>
      <xdr:rowOff>190500</xdr:rowOff>
    </xdr:to>
    <xdr:sp macro="" textlink="">
      <xdr:nvSpPr>
        <xdr:cNvPr id="676" name="AutoShape 46">
          <a:extLst>
            <a:ext uri="{FF2B5EF4-FFF2-40B4-BE49-F238E27FC236}">
              <a16:creationId xmlns:a16="http://schemas.microsoft.com/office/drawing/2014/main" id="{2962AA16-81B9-4D9A-A033-0397DB0817D2}"/>
            </a:ext>
          </a:extLst>
        </xdr:cNvPr>
        <xdr:cNvSpPr>
          <a:spLocks noChangeArrowheads="1"/>
        </xdr:cNvSpPr>
      </xdr:nvSpPr>
      <xdr:spPr bwMode="auto">
        <a:xfrm>
          <a:off x="12896850" y="50431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212</xdr:row>
      <xdr:rowOff>63500</xdr:rowOff>
    </xdr:from>
    <xdr:to>
      <xdr:col>2</xdr:col>
      <xdr:colOff>0</xdr:colOff>
      <xdr:row>213</xdr:row>
      <xdr:rowOff>196850</xdr:rowOff>
    </xdr:to>
    <xdr:sp macro="" textlink="">
      <xdr:nvSpPr>
        <xdr:cNvPr id="677" name="AutoShape 46">
          <a:extLst>
            <a:ext uri="{FF2B5EF4-FFF2-40B4-BE49-F238E27FC236}">
              <a16:creationId xmlns:a16="http://schemas.microsoft.com/office/drawing/2014/main" id="{66485481-03D8-43CD-B014-97497BC88236}"/>
            </a:ext>
          </a:extLst>
        </xdr:cNvPr>
        <xdr:cNvSpPr>
          <a:spLocks noChangeArrowheads="1"/>
        </xdr:cNvSpPr>
      </xdr:nvSpPr>
      <xdr:spPr bwMode="auto">
        <a:xfrm>
          <a:off x="609600" y="43522900"/>
          <a:ext cx="463550" cy="28575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212</xdr:row>
      <xdr:rowOff>69850</xdr:rowOff>
    </xdr:from>
    <xdr:to>
      <xdr:col>4</xdr:col>
      <xdr:colOff>0</xdr:colOff>
      <xdr:row>213</xdr:row>
      <xdr:rowOff>203200</xdr:rowOff>
    </xdr:to>
    <xdr:sp macro="" textlink="">
      <xdr:nvSpPr>
        <xdr:cNvPr id="678" name="AutoShape 46">
          <a:extLst>
            <a:ext uri="{FF2B5EF4-FFF2-40B4-BE49-F238E27FC236}">
              <a16:creationId xmlns:a16="http://schemas.microsoft.com/office/drawing/2014/main" id="{9F6243E7-B324-41CE-9C02-6068AE5D4A8C}"/>
            </a:ext>
          </a:extLst>
        </xdr:cNvPr>
        <xdr:cNvSpPr>
          <a:spLocks noChangeArrowheads="1"/>
        </xdr:cNvSpPr>
      </xdr:nvSpPr>
      <xdr:spPr bwMode="auto">
        <a:xfrm>
          <a:off x="1536700" y="43529250"/>
          <a:ext cx="520700" cy="28575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212</xdr:row>
      <xdr:rowOff>57150</xdr:rowOff>
    </xdr:from>
    <xdr:to>
      <xdr:col>6</xdr:col>
      <xdr:colOff>0</xdr:colOff>
      <xdr:row>213</xdr:row>
      <xdr:rowOff>190500</xdr:rowOff>
    </xdr:to>
    <xdr:sp macro="" textlink="">
      <xdr:nvSpPr>
        <xdr:cNvPr id="679" name="AutoShape 46">
          <a:extLst>
            <a:ext uri="{FF2B5EF4-FFF2-40B4-BE49-F238E27FC236}">
              <a16:creationId xmlns:a16="http://schemas.microsoft.com/office/drawing/2014/main" id="{4A485651-FA79-4A28-A7CE-A536A70223D7}"/>
            </a:ext>
          </a:extLst>
        </xdr:cNvPr>
        <xdr:cNvSpPr>
          <a:spLocks noChangeArrowheads="1"/>
        </xdr:cNvSpPr>
      </xdr:nvSpPr>
      <xdr:spPr bwMode="auto">
        <a:xfrm>
          <a:off x="2520950" y="5268595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212</xdr:row>
      <xdr:rowOff>57150</xdr:rowOff>
    </xdr:from>
    <xdr:to>
      <xdr:col>8</xdr:col>
      <xdr:colOff>0</xdr:colOff>
      <xdr:row>213</xdr:row>
      <xdr:rowOff>190500</xdr:rowOff>
    </xdr:to>
    <xdr:sp macro="" textlink="">
      <xdr:nvSpPr>
        <xdr:cNvPr id="680" name="AutoShape 46">
          <a:extLst>
            <a:ext uri="{FF2B5EF4-FFF2-40B4-BE49-F238E27FC236}">
              <a16:creationId xmlns:a16="http://schemas.microsoft.com/office/drawing/2014/main" id="{AC6D2055-1E28-4453-89F8-9FFC96F3CB21}"/>
            </a:ext>
          </a:extLst>
        </xdr:cNvPr>
        <xdr:cNvSpPr>
          <a:spLocks noChangeArrowheads="1"/>
        </xdr:cNvSpPr>
      </xdr:nvSpPr>
      <xdr:spPr bwMode="auto">
        <a:xfrm>
          <a:off x="3498850" y="5268595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212</xdr:row>
      <xdr:rowOff>57150</xdr:rowOff>
    </xdr:from>
    <xdr:to>
      <xdr:col>10</xdr:col>
      <xdr:colOff>0</xdr:colOff>
      <xdr:row>213</xdr:row>
      <xdr:rowOff>190500</xdr:rowOff>
    </xdr:to>
    <xdr:sp macro="" textlink="">
      <xdr:nvSpPr>
        <xdr:cNvPr id="681" name="AutoShape 46">
          <a:extLst>
            <a:ext uri="{FF2B5EF4-FFF2-40B4-BE49-F238E27FC236}">
              <a16:creationId xmlns:a16="http://schemas.microsoft.com/office/drawing/2014/main" id="{E7783412-AE8D-49D1-85E0-7A1A72BF1FCD}"/>
            </a:ext>
          </a:extLst>
        </xdr:cNvPr>
        <xdr:cNvSpPr>
          <a:spLocks noChangeArrowheads="1"/>
        </xdr:cNvSpPr>
      </xdr:nvSpPr>
      <xdr:spPr bwMode="auto">
        <a:xfrm>
          <a:off x="4495800" y="52685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212</xdr:row>
      <xdr:rowOff>57150</xdr:rowOff>
    </xdr:from>
    <xdr:to>
      <xdr:col>12</xdr:col>
      <xdr:colOff>0</xdr:colOff>
      <xdr:row>213</xdr:row>
      <xdr:rowOff>190500</xdr:rowOff>
    </xdr:to>
    <xdr:sp macro="" textlink="">
      <xdr:nvSpPr>
        <xdr:cNvPr id="682" name="AutoShape 46">
          <a:extLst>
            <a:ext uri="{FF2B5EF4-FFF2-40B4-BE49-F238E27FC236}">
              <a16:creationId xmlns:a16="http://schemas.microsoft.com/office/drawing/2014/main" id="{92936A54-C915-4B15-8801-5BA4FBB08D7F}"/>
            </a:ext>
          </a:extLst>
        </xdr:cNvPr>
        <xdr:cNvSpPr>
          <a:spLocks noChangeArrowheads="1"/>
        </xdr:cNvSpPr>
      </xdr:nvSpPr>
      <xdr:spPr bwMode="auto">
        <a:xfrm>
          <a:off x="5422900" y="526859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212</xdr:row>
      <xdr:rowOff>57150</xdr:rowOff>
    </xdr:from>
    <xdr:to>
      <xdr:col>14</xdr:col>
      <xdr:colOff>0</xdr:colOff>
      <xdr:row>213</xdr:row>
      <xdr:rowOff>190500</xdr:rowOff>
    </xdr:to>
    <xdr:sp macro="" textlink="">
      <xdr:nvSpPr>
        <xdr:cNvPr id="683" name="AutoShape 46">
          <a:extLst>
            <a:ext uri="{FF2B5EF4-FFF2-40B4-BE49-F238E27FC236}">
              <a16:creationId xmlns:a16="http://schemas.microsoft.com/office/drawing/2014/main" id="{56ED07CD-8802-4179-BC1C-34C0E4575E1E}"/>
            </a:ext>
          </a:extLst>
        </xdr:cNvPr>
        <xdr:cNvSpPr>
          <a:spLocks noChangeArrowheads="1"/>
        </xdr:cNvSpPr>
      </xdr:nvSpPr>
      <xdr:spPr bwMode="auto">
        <a:xfrm>
          <a:off x="6350000" y="52685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212</xdr:row>
      <xdr:rowOff>57150</xdr:rowOff>
    </xdr:from>
    <xdr:to>
      <xdr:col>16</xdr:col>
      <xdr:colOff>0</xdr:colOff>
      <xdr:row>213</xdr:row>
      <xdr:rowOff>190500</xdr:rowOff>
    </xdr:to>
    <xdr:sp macro="" textlink="">
      <xdr:nvSpPr>
        <xdr:cNvPr id="684" name="AutoShape 46">
          <a:extLst>
            <a:ext uri="{FF2B5EF4-FFF2-40B4-BE49-F238E27FC236}">
              <a16:creationId xmlns:a16="http://schemas.microsoft.com/office/drawing/2014/main" id="{E4B594A3-B187-4CE0-9760-72B99480BB12}"/>
            </a:ext>
          </a:extLst>
        </xdr:cNvPr>
        <xdr:cNvSpPr>
          <a:spLocks noChangeArrowheads="1"/>
        </xdr:cNvSpPr>
      </xdr:nvSpPr>
      <xdr:spPr bwMode="auto">
        <a:xfrm>
          <a:off x="7277100" y="52685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212</xdr:row>
      <xdr:rowOff>57150</xdr:rowOff>
    </xdr:from>
    <xdr:to>
      <xdr:col>16</xdr:col>
      <xdr:colOff>0</xdr:colOff>
      <xdr:row>213</xdr:row>
      <xdr:rowOff>190500</xdr:rowOff>
    </xdr:to>
    <xdr:sp macro="" textlink="">
      <xdr:nvSpPr>
        <xdr:cNvPr id="685" name="AutoShape 46">
          <a:extLst>
            <a:ext uri="{FF2B5EF4-FFF2-40B4-BE49-F238E27FC236}">
              <a16:creationId xmlns:a16="http://schemas.microsoft.com/office/drawing/2014/main" id="{55032D0C-422E-489D-AAC3-03F9F21FD675}"/>
            </a:ext>
          </a:extLst>
        </xdr:cNvPr>
        <xdr:cNvSpPr>
          <a:spLocks noChangeArrowheads="1"/>
        </xdr:cNvSpPr>
      </xdr:nvSpPr>
      <xdr:spPr bwMode="auto">
        <a:xfrm>
          <a:off x="7277100" y="52685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10</xdr:col>
      <xdr:colOff>0</xdr:colOff>
      <xdr:row>135</xdr:row>
      <xdr:rowOff>0</xdr:rowOff>
    </xdr:from>
    <xdr:to>
      <xdr:col>10</xdr:col>
      <xdr:colOff>228600</xdr:colOff>
      <xdr:row>136</xdr:row>
      <xdr:rowOff>0</xdr:rowOff>
    </xdr:to>
    <xdr:grpSp>
      <xdr:nvGrpSpPr>
        <xdr:cNvPr id="686" name="Group 1008">
          <a:extLst>
            <a:ext uri="{FF2B5EF4-FFF2-40B4-BE49-F238E27FC236}">
              <a16:creationId xmlns:a16="http://schemas.microsoft.com/office/drawing/2014/main" id="{7EDD09F6-C7F4-4B41-9BC9-D88A1242DF90}"/>
            </a:ext>
          </a:extLst>
        </xdr:cNvPr>
        <xdr:cNvGrpSpPr>
          <a:grpSpLocks/>
        </xdr:cNvGrpSpPr>
      </xdr:nvGrpSpPr>
      <xdr:grpSpPr bwMode="auto">
        <a:xfrm>
          <a:off x="5197929" y="27912786"/>
          <a:ext cx="228600" cy="163285"/>
          <a:chOff x="5475762" y="47760700"/>
          <a:chExt cx="314325" cy="230209"/>
        </a:xfrm>
      </xdr:grpSpPr>
      <xdr:cxnSp macro="">
        <xdr:nvCxnSpPr>
          <xdr:cNvPr id="687" name="Straight Connector 686">
            <a:extLst>
              <a:ext uri="{FF2B5EF4-FFF2-40B4-BE49-F238E27FC236}">
                <a16:creationId xmlns:a16="http://schemas.microsoft.com/office/drawing/2014/main" id="{90B6BDF3-8685-412B-B1D9-2FF810DC1C5C}"/>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688" name="Straight Connector 529">
            <a:extLst>
              <a:ext uri="{FF2B5EF4-FFF2-40B4-BE49-F238E27FC236}">
                <a16:creationId xmlns:a16="http://schemas.microsoft.com/office/drawing/2014/main" id="{41752142-CACB-91E4-96B7-863CBBD122FA}"/>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689" name="Straight Connector 531">
            <a:extLst>
              <a:ext uri="{FF2B5EF4-FFF2-40B4-BE49-F238E27FC236}">
                <a16:creationId xmlns:a16="http://schemas.microsoft.com/office/drawing/2014/main" id="{71360BB5-0913-4B5C-13CB-7D18EABABDC9}"/>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690" name="Straight Connector 533">
            <a:extLst>
              <a:ext uri="{FF2B5EF4-FFF2-40B4-BE49-F238E27FC236}">
                <a16:creationId xmlns:a16="http://schemas.microsoft.com/office/drawing/2014/main" id="{A2223806-1D19-2641-535D-C503FE50476C}"/>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691" name="Straight Connector 535">
            <a:extLst>
              <a:ext uri="{FF2B5EF4-FFF2-40B4-BE49-F238E27FC236}">
                <a16:creationId xmlns:a16="http://schemas.microsoft.com/office/drawing/2014/main" id="{DDF10706-DF1A-A6EE-7CFB-47F1247F9D2C}"/>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692" name="Straight Connector 537">
            <a:extLst>
              <a:ext uri="{FF2B5EF4-FFF2-40B4-BE49-F238E27FC236}">
                <a16:creationId xmlns:a16="http://schemas.microsoft.com/office/drawing/2014/main" id="{7E48EA34-F29D-6121-5731-2FB146D804FA}"/>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editAs="oneCell">
    <xdr:from>
      <xdr:col>23</xdr:col>
      <xdr:colOff>515470</xdr:colOff>
      <xdr:row>53</xdr:row>
      <xdr:rowOff>56029</xdr:rowOff>
    </xdr:from>
    <xdr:to>
      <xdr:col>24</xdr:col>
      <xdr:colOff>3018</xdr:colOff>
      <xdr:row>55</xdr:row>
      <xdr:rowOff>81054</xdr:rowOff>
    </xdr:to>
    <xdr:pic>
      <xdr:nvPicPr>
        <xdr:cNvPr id="693" name="Picture 11597">
          <a:extLst>
            <a:ext uri="{FF2B5EF4-FFF2-40B4-BE49-F238E27FC236}">
              <a16:creationId xmlns:a16="http://schemas.microsoft.com/office/drawing/2014/main" id="{B099B152-1DA5-42AF-85B0-CB479D62624F}"/>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1450170" y="13759329"/>
          <a:ext cx="6350" cy="393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25</xdr:col>
      <xdr:colOff>0</xdr:colOff>
      <xdr:row>132</xdr:row>
      <xdr:rowOff>57150</xdr:rowOff>
    </xdr:from>
    <xdr:to>
      <xdr:col>26</xdr:col>
      <xdr:colOff>0</xdr:colOff>
      <xdr:row>133</xdr:row>
      <xdr:rowOff>190500</xdr:rowOff>
    </xdr:to>
    <xdr:sp macro="" textlink="">
      <xdr:nvSpPr>
        <xdr:cNvPr id="694" name="AutoShape 46">
          <a:extLst>
            <a:ext uri="{FF2B5EF4-FFF2-40B4-BE49-F238E27FC236}">
              <a16:creationId xmlns:a16="http://schemas.microsoft.com/office/drawing/2014/main" id="{A6AEF2D3-4BC2-44B8-95DE-E52E24A90A8B}"/>
            </a:ext>
          </a:extLst>
        </xdr:cNvPr>
        <xdr:cNvSpPr>
          <a:spLocks noChangeArrowheads="1"/>
        </xdr:cNvSpPr>
      </xdr:nvSpPr>
      <xdr:spPr bwMode="auto">
        <a:xfrm>
          <a:off x="11912600" y="328739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132</xdr:row>
      <xdr:rowOff>57150</xdr:rowOff>
    </xdr:from>
    <xdr:to>
      <xdr:col>26</xdr:col>
      <xdr:colOff>0</xdr:colOff>
      <xdr:row>133</xdr:row>
      <xdr:rowOff>190500</xdr:rowOff>
    </xdr:to>
    <xdr:sp macro="" textlink="">
      <xdr:nvSpPr>
        <xdr:cNvPr id="695" name="AutoShape 46">
          <a:extLst>
            <a:ext uri="{FF2B5EF4-FFF2-40B4-BE49-F238E27FC236}">
              <a16:creationId xmlns:a16="http://schemas.microsoft.com/office/drawing/2014/main" id="{17428094-30FD-4B5E-8EFF-CDBD6C02F287}"/>
            </a:ext>
          </a:extLst>
        </xdr:cNvPr>
        <xdr:cNvSpPr>
          <a:spLocks noChangeArrowheads="1"/>
        </xdr:cNvSpPr>
      </xdr:nvSpPr>
      <xdr:spPr bwMode="auto">
        <a:xfrm>
          <a:off x="11912600" y="3287395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132</xdr:row>
      <xdr:rowOff>57150</xdr:rowOff>
    </xdr:from>
    <xdr:to>
      <xdr:col>26</xdr:col>
      <xdr:colOff>0</xdr:colOff>
      <xdr:row>133</xdr:row>
      <xdr:rowOff>190500</xdr:rowOff>
    </xdr:to>
    <xdr:sp macro="" textlink="">
      <xdr:nvSpPr>
        <xdr:cNvPr id="696" name="AutoShape 46">
          <a:extLst>
            <a:ext uri="{FF2B5EF4-FFF2-40B4-BE49-F238E27FC236}">
              <a16:creationId xmlns:a16="http://schemas.microsoft.com/office/drawing/2014/main" id="{92005AB2-A6A4-4752-8620-D1267101EC0E}"/>
            </a:ext>
          </a:extLst>
        </xdr:cNvPr>
        <xdr:cNvSpPr>
          <a:spLocks noChangeArrowheads="1"/>
        </xdr:cNvSpPr>
      </xdr:nvSpPr>
      <xdr:spPr bwMode="auto">
        <a:xfrm>
          <a:off x="11912600" y="328739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140</xdr:row>
      <xdr:rowOff>57150</xdr:rowOff>
    </xdr:from>
    <xdr:to>
      <xdr:col>4</xdr:col>
      <xdr:colOff>0</xdr:colOff>
      <xdr:row>141</xdr:row>
      <xdr:rowOff>190500</xdr:rowOff>
    </xdr:to>
    <xdr:sp macro="" textlink="">
      <xdr:nvSpPr>
        <xdr:cNvPr id="697" name="AutoShape 46">
          <a:extLst>
            <a:ext uri="{FF2B5EF4-FFF2-40B4-BE49-F238E27FC236}">
              <a16:creationId xmlns:a16="http://schemas.microsoft.com/office/drawing/2014/main" id="{0B1A73F5-1ED7-43D1-8259-E055200C3B03}"/>
            </a:ext>
          </a:extLst>
        </xdr:cNvPr>
        <xdr:cNvSpPr>
          <a:spLocks noChangeArrowheads="1"/>
        </xdr:cNvSpPr>
      </xdr:nvSpPr>
      <xdr:spPr bwMode="auto">
        <a:xfrm>
          <a:off x="1536700" y="348043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220</xdr:row>
      <xdr:rowOff>57150</xdr:rowOff>
    </xdr:from>
    <xdr:to>
      <xdr:col>2</xdr:col>
      <xdr:colOff>0</xdr:colOff>
      <xdr:row>221</xdr:row>
      <xdr:rowOff>190500</xdr:rowOff>
    </xdr:to>
    <xdr:sp macro="" textlink="">
      <xdr:nvSpPr>
        <xdr:cNvPr id="698" name="AutoShape 46">
          <a:extLst>
            <a:ext uri="{FF2B5EF4-FFF2-40B4-BE49-F238E27FC236}">
              <a16:creationId xmlns:a16="http://schemas.microsoft.com/office/drawing/2014/main" id="{E2FB906D-3E44-4D97-BEDD-2878F8AAA9D8}"/>
            </a:ext>
          </a:extLst>
        </xdr:cNvPr>
        <xdr:cNvSpPr>
          <a:spLocks noChangeArrowheads="1"/>
        </xdr:cNvSpPr>
      </xdr:nvSpPr>
      <xdr:spPr bwMode="auto">
        <a:xfrm>
          <a:off x="60960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220</xdr:row>
      <xdr:rowOff>57150</xdr:rowOff>
    </xdr:from>
    <xdr:to>
      <xdr:col>4</xdr:col>
      <xdr:colOff>0</xdr:colOff>
      <xdr:row>221</xdr:row>
      <xdr:rowOff>190500</xdr:rowOff>
    </xdr:to>
    <xdr:sp macro="" textlink="">
      <xdr:nvSpPr>
        <xdr:cNvPr id="699" name="AutoShape 46">
          <a:extLst>
            <a:ext uri="{FF2B5EF4-FFF2-40B4-BE49-F238E27FC236}">
              <a16:creationId xmlns:a16="http://schemas.microsoft.com/office/drawing/2014/main" id="{415DACE9-0C35-4570-81B4-1CAF9C9A8678}"/>
            </a:ext>
          </a:extLst>
        </xdr:cNvPr>
        <xdr:cNvSpPr>
          <a:spLocks noChangeArrowheads="1"/>
        </xdr:cNvSpPr>
      </xdr:nvSpPr>
      <xdr:spPr bwMode="auto">
        <a:xfrm>
          <a:off x="1536700" y="548640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220</xdr:row>
      <xdr:rowOff>57150</xdr:rowOff>
    </xdr:from>
    <xdr:to>
      <xdr:col>6</xdr:col>
      <xdr:colOff>0</xdr:colOff>
      <xdr:row>221</xdr:row>
      <xdr:rowOff>190500</xdr:rowOff>
    </xdr:to>
    <xdr:sp macro="" textlink="">
      <xdr:nvSpPr>
        <xdr:cNvPr id="700" name="AutoShape 46">
          <a:extLst>
            <a:ext uri="{FF2B5EF4-FFF2-40B4-BE49-F238E27FC236}">
              <a16:creationId xmlns:a16="http://schemas.microsoft.com/office/drawing/2014/main" id="{AAFBA2F9-801B-453E-BA51-7EC3D5664DB8}"/>
            </a:ext>
          </a:extLst>
        </xdr:cNvPr>
        <xdr:cNvSpPr>
          <a:spLocks noChangeArrowheads="1"/>
        </xdr:cNvSpPr>
      </xdr:nvSpPr>
      <xdr:spPr bwMode="auto">
        <a:xfrm>
          <a:off x="2520950" y="548640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220</xdr:row>
      <xdr:rowOff>57150</xdr:rowOff>
    </xdr:from>
    <xdr:to>
      <xdr:col>8</xdr:col>
      <xdr:colOff>0</xdr:colOff>
      <xdr:row>221</xdr:row>
      <xdr:rowOff>190500</xdr:rowOff>
    </xdr:to>
    <xdr:sp macro="" textlink="">
      <xdr:nvSpPr>
        <xdr:cNvPr id="701" name="AutoShape 46">
          <a:extLst>
            <a:ext uri="{FF2B5EF4-FFF2-40B4-BE49-F238E27FC236}">
              <a16:creationId xmlns:a16="http://schemas.microsoft.com/office/drawing/2014/main" id="{65DB5B44-7A62-4A94-913D-B7130DA31567}"/>
            </a:ext>
          </a:extLst>
        </xdr:cNvPr>
        <xdr:cNvSpPr>
          <a:spLocks noChangeArrowheads="1"/>
        </xdr:cNvSpPr>
      </xdr:nvSpPr>
      <xdr:spPr bwMode="auto">
        <a:xfrm>
          <a:off x="3498850" y="548640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220</xdr:row>
      <xdr:rowOff>57150</xdr:rowOff>
    </xdr:from>
    <xdr:to>
      <xdr:col>10</xdr:col>
      <xdr:colOff>0</xdr:colOff>
      <xdr:row>221</xdr:row>
      <xdr:rowOff>190500</xdr:rowOff>
    </xdr:to>
    <xdr:sp macro="" textlink="">
      <xdr:nvSpPr>
        <xdr:cNvPr id="702" name="AutoShape 46">
          <a:extLst>
            <a:ext uri="{FF2B5EF4-FFF2-40B4-BE49-F238E27FC236}">
              <a16:creationId xmlns:a16="http://schemas.microsoft.com/office/drawing/2014/main" id="{83D13705-BDCA-40DA-BA7D-9D8E9492021B}"/>
            </a:ext>
          </a:extLst>
        </xdr:cNvPr>
        <xdr:cNvSpPr>
          <a:spLocks noChangeArrowheads="1"/>
        </xdr:cNvSpPr>
      </xdr:nvSpPr>
      <xdr:spPr bwMode="auto">
        <a:xfrm>
          <a:off x="449580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220</xdr:row>
      <xdr:rowOff>57150</xdr:rowOff>
    </xdr:from>
    <xdr:to>
      <xdr:col>12</xdr:col>
      <xdr:colOff>0</xdr:colOff>
      <xdr:row>221</xdr:row>
      <xdr:rowOff>190500</xdr:rowOff>
    </xdr:to>
    <xdr:sp macro="" textlink="">
      <xdr:nvSpPr>
        <xdr:cNvPr id="703" name="AutoShape 46">
          <a:extLst>
            <a:ext uri="{FF2B5EF4-FFF2-40B4-BE49-F238E27FC236}">
              <a16:creationId xmlns:a16="http://schemas.microsoft.com/office/drawing/2014/main" id="{4C68EB53-D29B-472F-8C20-F789D445C368}"/>
            </a:ext>
          </a:extLst>
        </xdr:cNvPr>
        <xdr:cNvSpPr>
          <a:spLocks noChangeArrowheads="1"/>
        </xdr:cNvSpPr>
      </xdr:nvSpPr>
      <xdr:spPr bwMode="auto">
        <a:xfrm>
          <a:off x="5422900" y="54864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220</xdr:row>
      <xdr:rowOff>57150</xdr:rowOff>
    </xdr:from>
    <xdr:to>
      <xdr:col>14</xdr:col>
      <xdr:colOff>0</xdr:colOff>
      <xdr:row>221</xdr:row>
      <xdr:rowOff>190500</xdr:rowOff>
    </xdr:to>
    <xdr:sp macro="" textlink="">
      <xdr:nvSpPr>
        <xdr:cNvPr id="704" name="AutoShape 46">
          <a:extLst>
            <a:ext uri="{FF2B5EF4-FFF2-40B4-BE49-F238E27FC236}">
              <a16:creationId xmlns:a16="http://schemas.microsoft.com/office/drawing/2014/main" id="{579A1A36-048B-4BDB-89FB-C5EC499D1DBF}"/>
            </a:ext>
          </a:extLst>
        </xdr:cNvPr>
        <xdr:cNvSpPr>
          <a:spLocks noChangeArrowheads="1"/>
        </xdr:cNvSpPr>
      </xdr:nvSpPr>
      <xdr:spPr bwMode="auto">
        <a:xfrm>
          <a:off x="635000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220</xdr:row>
      <xdr:rowOff>57150</xdr:rowOff>
    </xdr:from>
    <xdr:to>
      <xdr:col>16</xdr:col>
      <xdr:colOff>0</xdr:colOff>
      <xdr:row>221</xdr:row>
      <xdr:rowOff>190500</xdr:rowOff>
    </xdr:to>
    <xdr:sp macro="" textlink="">
      <xdr:nvSpPr>
        <xdr:cNvPr id="705" name="AutoShape 46">
          <a:extLst>
            <a:ext uri="{FF2B5EF4-FFF2-40B4-BE49-F238E27FC236}">
              <a16:creationId xmlns:a16="http://schemas.microsoft.com/office/drawing/2014/main" id="{504086DB-ABD3-45C9-812B-43C0C5773253}"/>
            </a:ext>
          </a:extLst>
        </xdr:cNvPr>
        <xdr:cNvSpPr>
          <a:spLocks noChangeArrowheads="1"/>
        </xdr:cNvSpPr>
      </xdr:nvSpPr>
      <xdr:spPr bwMode="auto">
        <a:xfrm>
          <a:off x="7277100" y="54864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220</xdr:row>
      <xdr:rowOff>57150</xdr:rowOff>
    </xdr:from>
    <xdr:to>
      <xdr:col>16</xdr:col>
      <xdr:colOff>0</xdr:colOff>
      <xdr:row>221</xdr:row>
      <xdr:rowOff>190500</xdr:rowOff>
    </xdr:to>
    <xdr:sp macro="" textlink="">
      <xdr:nvSpPr>
        <xdr:cNvPr id="706" name="AutoShape 46">
          <a:extLst>
            <a:ext uri="{FF2B5EF4-FFF2-40B4-BE49-F238E27FC236}">
              <a16:creationId xmlns:a16="http://schemas.microsoft.com/office/drawing/2014/main" id="{1AB3DBB9-0D02-442C-9FD1-4F74C9F533D8}"/>
            </a:ext>
          </a:extLst>
        </xdr:cNvPr>
        <xdr:cNvSpPr>
          <a:spLocks noChangeArrowheads="1"/>
        </xdr:cNvSpPr>
      </xdr:nvSpPr>
      <xdr:spPr bwMode="auto">
        <a:xfrm>
          <a:off x="727710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212</xdr:row>
      <xdr:rowOff>57150</xdr:rowOff>
    </xdr:from>
    <xdr:to>
      <xdr:col>18</xdr:col>
      <xdr:colOff>0</xdr:colOff>
      <xdr:row>213</xdr:row>
      <xdr:rowOff>190500</xdr:rowOff>
    </xdr:to>
    <xdr:sp macro="" textlink="">
      <xdr:nvSpPr>
        <xdr:cNvPr id="707" name="AutoShape 46">
          <a:extLst>
            <a:ext uri="{FF2B5EF4-FFF2-40B4-BE49-F238E27FC236}">
              <a16:creationId xmlns:a16="http://schemas.microsoft.com/office/drawing/2014/main" id="{4D7C3B19-5CBC-448F-824F-6419096AD6D5}"/>
            </a:ext>
          </a:extLst>
        </xdr:cNvPr>
        <xdr:cNvSpPr>
          <a:spLocks noChangeArrowheads="1"/>
        </xdr:cNvSpPr>
      </xdr:nvSpPr>
      <xdr:spPr bwMode="auto">
        <a:xfrm>
          <a:off x="8204200" y="52685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212</xdr:row>
      <xdr:rowOff>57150</xdr:rowOff>
    </xdr:from>
    <xdr:to>
      <xdr:col>20</xdr:col>
      <xdr:colOff>0</xdr:colOff>
      <xdr:row>213</xdr:row>
      <xdr:rowOff>190500</xdr:rowOff>
    </xdr:to>
    <xdr:sp macro="" textlink="">
      <xdr:nvSpPr>
        <xdr:cNvPr id="708" name="AutoShape 46">
          <a:extLst>
            <a:ext uri="{FF2B5EF4-FFF2-40B4-BE49-F238E27FC236}">
              <a16:creationId xmlns:a16="http://schemas.microsoft.com/office/drawing/2014/main" id="{93EA2386-D985-44FE-A186-67F22F273EE9}"/>
            </a:ext>
          </a:extLst>
        </xdr:cNvPr>
        <xdr:cNvSpPr>
          <a:spLocks noChangeArrowheads="1"/>
        </xdr:cNvSpPr>
      </xdr:nvSpPr>
      <xdr:spPr bwMode="auto">
        <a:xfrm>
          <a:off x="9131300" y="52685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212</xdr:row>
      <xdr:rowOff>57150</xdr:rowOff>
    </xdr:from>
    <xdr:to>
      <xdr:col>22</xdr:col>
      <xdr:colOff>0</xdr:colOff>
      <xdr:row>213</xdr:row>
      <xdr:rowOff>190500</xdr:rowOff>
    </xdr:to>
    <xdr:sp macro="" textlink="">
      <xdr:nvSpPr>
        <xdr:cNvPr id="709" name="AutoShape 46">
          <a:extLst>
            <a:ext uri="{FF2B5EF4-FFF2-40B4-BE49-F238E27FC236}">
              <a16:creationId xmlns:a16="http://schemas.microsoft.com/office/drawing/2014/main" id="{F521E1DF-1442-4943-8FA3-A185AC5EB46C}"/>
            </a:ext>
          </a:extLst>
        </xdr:cNvPr>
        <xdr:cNvSpPr>
          <a:spLocks noChangeArrowheads="1"/>
        </xdr:cNvSpPr>
      </xdr:nvSpPr>
      <xdr:spPr bwMode="auto">
        <a:xfrm>
          <a:off x="10058400" y="52685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212</xdr:row>
      <xdr:rowOff>57150</xdr:rowOff>
    </xdr:from>
    <xdr:to>
      <xdr:col>24</xdr:col>
      <xdr:colOff>0</xdr:colOff>
      <xdr:row>213</xdr:row>
      <xdr:rowOff>190500</xdr:rowOff>
    </xdr:to>
    <xdr:sp macro="" textlink="">
      <xdr:nvSpPr>
        <xdr:cNvPr id="710" name="AutoShape 46">
          <a:extLst>
            <a:ext uri="{FF2B5EF4-FFF2-40B4-BE49-F238E27FC236}">
              <a16:creationId xmlns:a16="http://schemas.microsoft.com/office/drawing/2014/main" id="{82FD3918-7B97-4900-8936-AE7AED4F3856}"/>
            </a:ext>
          </a:extLst>
        </xdr:cNvPr>
        <xdr:cNvSpPr>
          <a:spLocks noChangeArrowheads="1"/>
        </xdr:cNvSpPr>
      </xdr:nvSpPr>
      <xdr:spPr bwMode="auto">
        <a:xfrm>
          <a:off x="10985500" y="52685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212</xdr:row>
      <xdr:rowOff>57150</xdr:rowOff>
    </xdr:from>
    <xdr:to>
      <xdr:col>26</xdr:col>
      <xdr:colOff>0</xdr:colOff>
      <xdr:row>213</xdr:row>
      <xdr:rowOff>190500</xdr:rowOff>
    </xdr:to>
    <xdr:sp macro="" textlink="">
      <xdr:nvSpPr>
        <xdr:cNvPr id="711" name="AutoShape 46">
          <a:extLst>
            <a:ext uri="{FF2B5EF4-FFF2-40B4-BE49-F238E27FC236}">
              <a16:creationId xmlns:a16="http://schemas.microsoft.com/office/drawing/2014/main" id="{F67C7C3B-04DB-4317-9012-516A9979F5A6}"/>
            </a:ext>
          </a:extLst>
        </xdr:cNvPr>
        <xdr:cNvSpPr>
          <a:spLocks noChangeArrowheads="1"/>
        </xdr:cNvSpPr>
      </xdr:nvSpPr>
      <xdr:spPr bwMode="auto">
        <a:xfrm>
          <a:off x="11912600" y="526859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212</xdr:row>
      <xdr:rowOff>57150</xdr:rowOff>
    </xdr:from>
    <xdr:to>
      <xdr:col>28</xdr:col>
      <xdr:colOff>0</xdr:colOff>
      <xdr:row>213</xdr:row>
      <xdr:rowOff>190500</xdr:rowOff>
    </xdr:to>
    <xdr:sp macro="" textlink="">
      <xdr:nvSpPr>
        <xdr:cNvPr id="712" name="AutoShape 46">
          <a:extLst>
            <a:ext uri="{FF2B5EF4-FFF2-40B4-BE49-F238E27FC236}">
              <a16:creationId xmlns:a16="http://schemas.microsoft.com/office/drawing/2014/main" id="{D68F7F77-03B8-4569-A05E-F3796B671F22}"/>
            </a:ext>
          </a:extLst>
        </xdr:cNvPr>
        <xdr:cNvSpPr>
          <a:spLocks noChangeArrowheads="1"/>
        </xdr:cNvSpPr>
      </xdr:nvSpPr>
      <xdr:spPr bwMode="auto">
        <a:xfrm>
          <a:off x="12896850" y="52685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212</xdr:row>
      <xdr:rowOff>57150</xdr:rowOff>
    </xdr:from>
    <xdr:to>
      <xdr:col>18</xdr:col>
      <xdr:colOff>0</xdr:colOff>
      <xdr:row>213</xdr:row>
      <xdr:rowOff>190500</xdr:rowOff>
    </xdr:to>
    <xdr:sp macro="" textlink="">
      <xdr:nvSpPr>
        <xdr:cNvPr id="713" name="AutoShape 46">
          <a:extLst>
            <a:ext uri="{FF2B5EF4-FFF2-40B4-BE49-F238E27FC236}">
              <a16:creationId xmlns:a16="http://schemas.microsoft.com/office/drawing/2014/main" id="{702BF3AB-01FC-4B96-91FF-B940C3BB72B1}"/>
            </a:ext>
          </a:extLst>
        </xdr:cNvPr>
        <xdr:cNvSpPr>
          <a:spLocks noChangeArrowheads="1"/>
        </xdr:cNvSpPr>
      </xdr:nvSpPr>
      <xdr:spPr bwMode="auto">
        <a:xfrm>
          <a:off x="8204200" y="52685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212</xdr:row>
      <xdr:rowOff>57150</xdr:rowOff>
    </xdr:from>
    <xdr:to>
      <xdr:col>20</xdr:col>
      <xdr:colOff>0</xdr:colOff>
      <xdr:row>213</xdr:row>
      <xdr:rowOff>190500</xdr:rowOff>
    </xdr:to>
    <xdr:sp macro="" textlink="">
      <xdr:nvSpPr>
        <xdr:cNvPr id="714" name="AutoShape 46">
          <a:extLst>
            <a:ext uri="{FF2B5EF4-FFF2-40B4-BE49-F238E27FC236}">
              <a16:creationId xmlns:a16="http://schemas.microsoft.com/office/drawing/2014/main" id="{CFD23CD4-B963-4152-AA93-CC424889886C}"/>
            </a:ext>
          </a:extLst>
        </xdr:cNvPr>
        <xdr:cNvSpPr>
          <a:spLocks noChangeArrowheads="1"/>
        </xdr:cNvSpPr>
      </xdr:nvSpPr>
      <xdr:spPr bwMode="auto">
        <a:xfrm>
          <a:off x="9131300" y="52685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212</xdr:row>
      <xdr:rowOff>57150</xdr:rowOff>
    </xdr:from>
    <xdr:to>
      <xdr:col>22</xdr:col>
      <xdr:colOff>0</xdr:colOff>
      <xdr:row>213</xdr:row>
      <xdr:rowOff>190500</xdr:rowOff>
    </xdr:to>
    <xdr:sp macro="" textlink="">
      <xdr:nvSpPr>
        <xdr:cNvPr id="715" name="AutoShape 46">
          <a:extLst>
            <a:ext uri="{FF2B5EF4-FFF2-40B4-BE49-F238E27FC236}">
              <a16:creationId xmlns:a16="http://schemas.microsoft.com/office/drawing/2014/main" id="{D34D173B-D5FE-44E3-81F2-92A8CBED0387}"/>
            </a:ext>
          </a:extLst>
        </xdr:cNvPr>
        <xdr:cNvSpPr>
          <a:spLocks noChangeArrowheads="1"/>
        </xdr:cNvSpPr>
      </xdr:nvSpPr>
      <xdr:spPr bwMode="auto">
        <a:xfrm>
          <a:off x="10058400" y="52685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212</xdr:row>
      <xdr:rowOff>57150</xdr:rowOff>
    </xdr:from>
    <xdr:to>
      <xdr:col>24</xdr:col>
      <xdr:colOff>0</xdr:colOff>
      <xdr:row>213</xdr:row>
      <xdr:rowOff>190500</xdr:rowOff>
    </xdr:to>
    <xdr:sp macro="" textlink="">
      <xdr:nvSpPr>
        <xdr:cNvPr id="716" name="AutoShape 46">
          <a:extLst>
            <a:ext uri="{FF2B5EF4-FFF2-40B4-BE49-F238E27FC236}">
              <a16:creationId xmlns:a16="http://schemas.microsoft.com/office/drawing/2014/main" id="{F72A1294-0EE3-49A4-8659-C83454624351}"/>
            </a:ext>
          </a:extLst>
        </xdr:cNvPr>
        <xdr:cNvSpPr>
          <a:spLocks noChangeArrowheads="1"/>
        </xdr:cNvSpPr>
      </xdr:nvSpPr>
      <xdr:spPr bwMode="auto">
        <a:xfrm>
          <a:off x="10985500" y="52685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212</xdr:row>
      <xdr:rowOff>57150</xdr:rowOff>
    </xdr:from>
    <xdr:to>
      <xdr:col>26</xdr:col>
      <xdr:colOff>0</xdr:colOff>
      <xdr:row>213</xdr:row>
      <xdr:rowOff>190500</xdr:rowOff>
    </xdr:to>
    <xdr:sp macro="" textlink="">
      <xdr:nvSpPr>
        <xdr:cNvPr id="717" name="AutoShape 46">
          <a:extLst>
            <a:ext uri="{FF2B5EF4-FFF2-40B4-BE49-F238E27FC236}">
              <a16:creationId xmlns:a16="http://schemas.microsoft.com/office/drawing/2014/main" id="{6B9F9630-F145-4C49-8918-EF76BA82B056}"/>
            </a:ext>
          </a:extLst>
        </xdr:cNvPr>
        <xdr:cNvSpPr>
          <a:spLocks noChangeArrowheads="1"/>
        </xdr:cNvSpPr>
      </xdr:nvSpPr>
      <xdr:spPr bwMode="auto">
        <a:xfrm>
          <a:off x="11912600" y="5268595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212</xdr:row>
      <xdr:rowOff>57150</xdr:rowOff>
    </xdr:from>
    <xdr:to>
      <xdr:col>28</xdr:col>
      <xdr:colOff>0</xdr:colOff>
      <xdr:row>213</xdr:row>
      <xdr:rowOff>190500</xdr:rowOff>
    </xdr:to>
    <xdr:sp macro="" textlink="">
      <xdr:nvSpPr>
        <xdr:cNvPr id="718" name="AutoShape 46">
          <a:extLst>
            <a:ext uri="{FF2B5EF4-FFF2-40B4-BE49-F238E27FC236}">
              <a16:creationId xmlns:a16="http://schemas.microsoft.com/office/drawing/2014/main" id="{49BDC099-BE6D-4D74-81F8-BAF9F3797708}"/>
            </a:ext>
          </a:extLst>
        </xdr:cNvPr>
        <xdr:cNvSpPr>
          <a:spLocks noChangeArrowheads="1"/>
        </xdr:cNvSpPr>
      </xdr:nvSpPr>
      <xdr:spPr bwMode="auto">
        <a:xfrm>
          <a:off x="12896850" y="52685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212</xdr:row>
      <xdr:rowOff>57150</xdr:rowOff>
    </xdr:from>
    <xdr:to>
      <xdr:col>18</xdr:col>
      <xdr:colOff>0</xdr:colOff>
      <xdr:row>213</xdr:row>
      <xdr:rowOff>190500</xdr:rowOff>
    </xdr:to>
    <xdr:sp macro="" textlink="">
      <xdr:nvSpPr>
        <xdr:cNvPr id="719" name="AutoShape 46">
          <a:extLst>
            <a:ext uri="{FF2B5EF4-FFF2-40B4-BE49-F238E27FC236}">
              <a16:creationId xmlns:a16="http://schemas.microsoft.com/office/drawing/2014/main" id="{EEA64A3A-B8DB-4ED4-BDEF-C5A61814CBD9}"/>
            </a:ext>
          </a:extLst>
        </xdr:cNvPr>
        <xdr:cNvSpPr>
          <a:spLocks noChangeArrowheads="1"/>
        </xdr:cNvSpPr>
      </xdr:nvSpPr>
      <xdr:spPr bwMode="auto">
        <a:xfrm>
          <a:off x="8204200" y="52685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212</xdr:row>
      <xdr:rowOff>57150</xdr:rowOff>
    </xdr:from>
    <xdr:to>
      <xdr:col>20</xdr:col>
      <xdr:colOff>0</xdr:colOff>
      <xdr:row>213</xdr:row>
      <xdr:rowOff>190500</xdr:rowOff>
    </xdr:to>
    <xdr:sp macro="" textlink="">
      <xdr:nvSpPr>
        <xdr:cNvPr id="720" name="AutoShape 46">
          <a:extLst>
            <a:ext uri="{FF2B5EF4-FFF2-40B4-BE49-F238E27FC236}">
              <a16:creationId xmlns:a16="http://schemas.microsoft.com/office/drawing/2014/main" id="{95BFF88E-B4D1-43BF-BAFB-38A21AA3F949}"/>
            </a:ext>
          </a:extLst>
        </xdr:cNvPr>
        <xdr:cNvSpPr>
          <a:spLocks noChangeArrowheads="1"/>
        </xdr:cNvSpPr>
      </xdr:nvSpPr>
      <xdr:spPr bwMode="auto">
        <a:xfrm>
          <a:off x="9131300" y="526859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212</xdr:row>
      <xdr:rowOff>57150</xdr:rowOff>
    </xdr:from>
    <xdr:to>
      <xdr:col>22</xdr:col>
      <xdr:colOff>0</xdr:colOff>
      <xdr:row>213</xdr:row>
      <xdr:rowOff>190500</xdr:rowOff>
    </xdr:to>
    <xdr:sp macro="" textlink="">
      <xdr:nvSpPr>
        <xdr:cNvPr id="721" name="AutoShape 46">
          <a:extLst>
            <a:ext uri="{FF2B5EF4-FFF2-40B4-BE49-F238E27FC236}">
              <a16:creationId xmlns:a16="http://schemas.microsoft.com/office/drawing/2014/main" id="{BC54194F-8B1D-4B5E-9F51-2DAAEE862767}"/>
            </a:ext>
          </a:extLst>
        </xdr:cNvPr>
        <xdr:cNvSpPr>
          <a:spLocks noChangeArrowheads="1"/>
        </xdr:cNvSpPr>
      </xdr:nvSpPr>
      <xdr:spPr bwMode="auto">
        <a:xfrm>
          <a:off x="10058400" y="526859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212</xdr:row>
      <xdr:rowOff>57150</xdr:rowOff>
    </xdr:from>
    <xdr:to>
      <xdr:col>24</xdr:col>
      <xdr:colOff>0</xdr:colOff>
      <xdr:row>213</xdr:row>
      <xdr:rowOff>190500</xdr:rowOff>
    </xdr:to>
    <xdr:sp macro="" textlink="">
      <xdr:nvSpPr>
        <xdr:cNvPr id="722" name="AutoShape 46">
          <a:extLst>
            <a:ext uri="{FF2B5EF4-FFF2-40B4-BE49-F238E27FC236}">
              <a16:creationId xmlns:a16="http://schemas.microsoft.com/office/drawing/2014/main" id="{D49AF049-FFB1-4762-B228-F069FC57C71F}"/>
            </a:ext>
          </a:extLst>
        </xdr:cNvPr>
        <xdr:cNvSpPr>
          <a:spLocks noChangeArrowheads="1"/>
        </xdr:cNvSpPr>
      </xdr:nvSpPr>
      <xdr:spPr bwMode="auto">
        <a:xfrm>
          <a:off x="10985500" y="52685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212</xdr:row>
      <xdr:rowOff>57150</xdr:rowOff>
    </xdr:from>
    <xdr:to>
      <xdr:col>26</xdr:col>
      <xdr:colOff>0</xdr:colOff>
      <xdr:row>213</xdr:row>
      <xdr:rowOff>190500</xdr:rowOff>
    </xdr:to>
    <xdr:sp macro="" textlink="">
      <xdr:nvSpPr>
        <xdr:cNvPr id="723" name="AutoShape 46">
          <a:extLst>
            <a:ext uri="{FF2B5EF4-FFF2-40B4-BE49-F238E27FC236}">
              <a16:creationId xmlns:a16="http://schemas.microsoft.com/office/drawing/2014/main" id="{A73FD35C-A6E2-4B8B-8A6D-3ADA1926C1E7}"/>
            </a:ext>
          </a:extLst>
        </xdr:cNvPr>
        <xdr:cNvSpPr>
          <a:spLocks noChangeArrowheads="1"/>
        </xdr:cNvSpPr>
      </xdr:nvSpPr>
      <xdr:spPr bwMode="auto">
        <a:xfrm>
          <a:off x="11912600" y="526859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212</xdr:row>
      <xdr:rowOff>57150</xdr:rowOff>
    </xdr:from>
    <xdr:to>
      <xdr:col>28</xdr:col>
      <xdr:colOff>0</xdr:colOff>
      <xdr:row>213</xdr:row>
      <xdr:rowOff>190500</xdr:rowOff>
    </xdr:to>
    <xdr:sp macro="" textlink="">
      <xdr:nvSpPr>
        <xdr:cNvPr id="724" name="AutoShape 46">
          <a:extLst>
            <a:ext uri="{FF2B5EF4-FFF2-40B4-BE49-F238E27FC236}">
              <a16:creationId xmlns:a16="http://schemas.microsoft.com/office/drawing/2014/main" id="{CCE5E158-BFC5-4BA6-BF0F-4912E1B7D3FE}"/>
            </a:ext>
          </a:extLst>
        </xdr:cNvPr>
        <xdr:cNvSpPr>
          <a:spLocks noChangeArrowheads="1"/>
        </xdr:cNvSpPr>
      </xdr:nvSpPr>
      <xdr:spPr bwMode="auto">
        <a:xfrm>
          <a:off x="12896850" y="52685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220</xdr:row>
      <xdr:rowOff>57150</xdr:rowOff>
    </xdr:from>
    <xdr:to>
      <xdr:col>18</xdr:col>
      <xdr:colOff>0</xdr:colOff>
      <xdr:row>221</xdr:row>
      <xdr:rowOff>190500</xdr:rowOff>
    </xdr:to>
    <xdr:sp macro="" textlink="">
      <xdr:nvSpPr>
        <xdr:cNvPr id="725" name="AutoShape 46">
          <a:extLst>
            <a:ext uri="{FF2B5EF4-FFF2-40B4-BE49-F238E27FC236}">
              <a16:creationId xmlns:a16="http://schemas.microsoft.com/office/drawing/2014/main" id="{0F96DA0E-1D72-4F95-BADD-476E8CF2704E}"/>
            </a:ext>
          </a:extLst>
        </xdr:cNvPr>
        <xdr:cNvSpPr>
          <a:spLocks noChangeArrowheads="1"/>
        </xdr:cNvSpPr>
      </xdr:nvSpPr>
      <xdr:spPr bwMode="auto">
        <a:xfrm>
          <a:off x="820420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220</xdr:row>
      <xdr:rowOff>57150</xdr:rowOff>
    </xdr:from>
    <xdr:to>
      <xdr:col>20</xdr:col>
      <xdr:colOff>0</xdr:colOff>
      <xdr:row>221</xdr:row>
      <xdr:rowOff>190500</xdr:rowOff>
    </xdr:to>
    <xdr:sp macro="" textlink="">
      <xdr:nvSpPr>
        <xdr:cNvPr id="726" name="AutoShape 46">
          <a:extLst>
            <a:ext uri="{FF2B5EF4-FFF2-40B4-BE49-F238E27FC236}">
              <a16:creationId xmlns:a16="http://schemas.microsoft.com/office/drawing/2014/main" id="{DADD6630-A1A9-484B-AEDC-8D3D6769C12F}"/>
            </a:ext>
          </a:extLst>
        </xdr:cNvPr>
        <xdr:cNvSpPr>
          <a:spLocks noChangeArrowheads="1"/>
        </xdr:cNvSpPr>
      </xdr:nvSpPr>
      <xdr:spPr bwMode="auto">
        <a:xfrm>
          <a:off x="913130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220</xdr:row>
      <xdr:rowOff>57150</xdr:rowOff>
    </xdr:from>
    <xdr:to>
      <xdr:col>22</xdr:col>
      <xdr:colOff>0</xdr:colOff>
      <xdr:row>221</xdr:row>
      <xdr:rowOff>190500</xdr:rowOff>
    </xdr:to>
    <xdr:sp macro="" textlink="">
      <xdr:nvSpPr>
        <xdr:cNvPr id="727" name="AutoShape 46">
          <a:extLst>
            <a:ext uri="{FF2B5EF4-FFF2-40B4-BE49-F238E27FC236}">
              <a16:creationId xmlns:a16="http://schemas.microsoft.com/office/drawing/2014/main" id="{53C740E1-9AC2-4654-8B40-D04149E0D7A0}"/>
            </a:ext>
          </a:extLst>
        </xdr:cNvPr>
        <xdr:cNvSpPr>
          <a:spLocks noChangeArrowheads="1"/>
        </xdr:cNvSpPr>
      </xdr:nvSpPr>
      <xdr:spPr bwMode="auto">
        <a:xfrm>
          <a:off x="1005840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220</xdr:row>
      <xdr:rowOff>57150</xdr:rowOff>
    </xdr:from>
    <xdr:to>
      <xdr:col>24</xdr:col>
      <xdr:colOff>0</xdr:colOff>
      <xdr:row>221</xdr:row>
      <xdr:rowOff>190500</xdr:rowOff>
    </xdr:to>
    <xdr:sp macro="" textlink="">
      <xdr:nvSpPr>
        <xdr:cNvPr id="728" name="AutoShape 46">
          <a:extLst>
            <a:ext uri="{FF2B5EF4-FFF2-40B4-BE49-F238E27FC236}">
              <a16:creationId xmlns:a16="http://schemas.microsoft.com/office/drawing/2014/main" id="{D06AD1E6-2DCA-4F68-BF97-9F59227C51A3}"/>
            </a:ext>
          </a:extLst>
        </xdr:cNvPr>
        <xdr:cNvSpPr>
          <a:spLocks noChangeArrowheads="1"/>
        </xdr:cNvSpPr>
      </xdr:nvSpPr>
      <xdr:spPr bwMode="auto">
        <a:xfrm>
          <a:off x="1098550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220</xdr:row>
      <xdr:rowOff>57150</xdr:rowOff>
    </xdr:from>
    <xdr:to>
      <xdr:col>26</xdr:col>
      <xdr:colOff>0</xdr:colOff>
      <xdr:row>221</xdr:row>
      <xdr:rowOff>190500</xdr:rowOff>
    </xdr:to>
    <xdr:sp macro="" textlink="">
      <xdr:nvSpPr>
        <xdr:cNvPr id="729" name="AutoShape 46">
          <a:extLst>
            <a:ext uri="{FF2B5EF4-FFF2-40B4-BE49-F238E27FC236}">
              <a16:creationId xmlns:a16="http://schemas.microsoft.com/office/drawing/2014/main" id="{1D60B444-2417-41DC-B88D-A7E900D15EAC}"/>
            </a:ext>
          </a:extLst>
        </xdr:cNvPr>
        <xdr:cNvSpPr>
          <a:spLocks noChangeArrowheads="1"/>
        </xdr:cNvSpPr>
      </xdr:nvSpPr>
      <xdr:spPr bwMode="auto">
        <a:xfrm>
          <a:off x="11912600" y="548640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220</xdr:row>
      <xdr:rowOff>57150</xdr:rowOff>
    </xdr:from>
    <xdr:to>
      <xdr:col>28</xdr:col>
      <xdr:colOff>0</xdr:colOff>
      <xdr:row>221</xdr:row>
      <xdr:rowOff>190500</xdr:rowOff>
    </xdr:to>
    <xdr:sp macro="" textlink="">
      <xdr:nvSpPr>
        <xdr:cNvPr id="730" name="AutoShape 46">
          <a:extLst>
            <a:ext uri="{FF2B5EF4-FFF2-40B4-BE49-F238E27FC236}">
              <a16:creationId xmlns:a16="http://schemas.microsoft.com/office/drawing/2014/main" id="{BBC4AFCB-203F-42BD-8524-476A146D31D5}"/>
            </a:ext>
          </a:extLst>
        </xdr:cNvPr>
        <xdr:cNvSpPr>
          <a:spLocks noChangeArrowheads="1"/>
        </xdr:cNvSpPr>
      </xdr:nvSpPr>
      <xdr:spPr bwMode="auto">
        <a:xfrm>
          <a:off x="1289685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220</xdr:row>
      <xdr:rowOff>57150</xdr:rowOff>
    </xdr:from>
    <xdr:to>
      <xdr:col>18</xdr:col>
      <xdr:colOff>0</xdr:colOff>
      <xdr:row>221</xdr:row>
      <xdr:rowOff>190500</xdr:rowOff>
    </xdr:to>
    <xdr:sp macro="" textlink="">
      <xdr:nvSpPr>
        <xdr:cNvPr id="731" name="AutoShape 46">
          <a:extLst>
            <a:ext uri="{FF2B5EF4-FFF2-40B4-BE49-F238E27FC236}">
              <a16:creationId xmlns:a16="http://schemas.microsoft.com/office/drawing/2014/main" id="{736DF4A4-90C8-48E7-94DC-8A206D26103F}"/>
            </a:ext>
          </a:extLst>
        </xdr:cNvPr>
        <xdr:cNvSpPr>
          <a:spLocks noChangeArrowheads="1"/>
        </xdr:cNvSpPr>
      </xdr:nvSpPr>
      <xdr:spPr bwMode="auto">
        <a:xfrm>
          <a:off x="8204200" y="54864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220</xdr:row>
      <xdr:rowOff>57150</xdr:rowOff>
    </xdr:from>
    <xdr:to>
      <xdr:col>20</xdr:col>
      <xdr:colOff>0</xdr:colOff>
      <xdr:row>221</xdr:row>
      <xdr:rowOff>190500</xdr:rowOff>
    </xdr:to>
    <xdr:sp macro="" textlink="">
      <xdr:nvSpPr>
        <xdr:cNvPr id="732" name="AutoShape 46">
          <a:extLst>
            <a:ext uri="{FF2B5EF4-FFF2-40B4-BE49-F238E27FC236}">
              <a16:creationId xmlns:a16="http://schemas.microsoft.com/office/drawing/2014/main" id="{32AD8B81-2652-4545-AC5D-2163B5E4254E}"/>
            </a:ext>
          </a:extLst>
        </xdr:cNvPr>
        <xdr:cNvSpPr>
          <a:spLocks noChangeArrowheads="1"/>
        </xdr:cNvSpPr>
      </xdr:nvSpPr>
      <xdr:spPr bwMode="auto">
        <a:xfrm>
          <a:off x="9131300" y="54864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220</xdr:row>
      <xdr:rowOff>57150</xdr:rowOff>
    </xdr:from>
    <xdr:to>
      <xdr:col>22</xdr:col>
      <xdr:colOff>0</xdr:colOff>
      <xdr:row>221</xdr:row>
      <xdr:rowOff>190500</xdr:rowOff>
    </xdr:to>
    <xdr:sp macro="" textlink="">
      <xdr:nvSpPr>
        <xdr:cNvPr id="733" name="AutoShape 46">
          <a:extLst>
            <a:ext uri="{FF2B5EF4-FFF2-40B4-BE49-F238E27FC236}">
              <a16:creationId xmlns:a16="http://schemas.microsoft.com/office/drawing/2014/main" id="{FBD25AB5-67B4-4236-8006-F99CA0B4ADCB}"/>
            </a:ext>
          </a:extLst>
        </xdr:cNvPr>
        <xdr:cNvSpPr>
          <a:spLocks noChangeArrowheads="1"/>
        </xdr:cNvSpPr>
      </xdr:nvSpPr>
      <xdr:spPr bwMode="auto">
        <a:xfrm>
          <a:off x="10058400" y="54864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220</xdr:row>
      <xdr:rowOff>57150</xdr:rowOff>
    </xdr:from>
    <xdr:to>
      <xdr:col>24</xdr:col>
      <xdr:colOff>0</xdr:colOff>
      <xdr:row>221</xdr:row>
      <xdr:rowOff>190500</xdr:rowOff>
    </xdr:to>
    <xdr:sp macro="" textlink="">
      <xdr:nvSpPr>
        <xdr:cNvPr id="734" name="AutoShape 46">
          <a:extLst>
            <a:ext uri="{FF2B5EF4-FFF2-40B4-BE49-F238E27FC236}">
              <a16:creationId xmlns:a16="http://schemas.microsoft.com/office/drawing/2014/main" id="{EC9F91F0-4354-4F3F-969E-795E62395664}"/>
            </a:ext>
          </a:extLst>
        </xdr:cNvPr>
        <xdr:cNvSpPr>
          <a:spLocks noChangeArrowheads="1"/>
        </xdr:cNvSpPr>
      </xdr:nvSpPr>
      <xdr:spPr bwMode="auto">
        <a:xfrm>
          <a:off x="10985500" y="54864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220</xdr:row>
      <xdr:rowOff>57150</xdr:rowOff>
    </xdr:from>
    <xdr:to>
      <xdr:col>26</xdr:col>
      <xdr:colOff>0</xdr:colOff>
      <xdr:row>221</xdr:row>
      <xdr:rowOff>190500</xdr:rowOff>
    </xdr:to>
    <xdr:sp macro="" textlink="">
      <xdr:nvSpPr>
        <xdr:cNvPr id="735" name="AutoShape 46">
          <a:extLst>
            <a:ext uri="{FF2B5EF4-FFF2-40B4-BE49-F238E27FC236}">
              <a16:creationId xmlns:a16="http://schemas.microsoft.com/office/drawing/2014/main" id="{C88F0B55-0A09-443A-878C-C37FB54C5E06}"/>
            </a:ext>
          </a:extLst>
        </xdr:cNvPr>
        <xdr:cNvSpPr>
          <a:spLocks noChangeArrowheads="1"/>
        </xdr:cNvSpPr>
      </xdr:nvSpPr>
      <xdr:spPr bwMode="auto">
        <a:xfrm>
          <a:off x="11912600" y="548640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220</xdr:row>
      <xdr:rowOff>57150</xdr:rowOff>
    </xdr:from>
    <xdr:to>
      <xdr:col>28</xdr:col>
      <xdr:colOff>0</xdr:colOff>
      <xdr:row>221</xdr:row>
      <xdr:rowOff>190500</xdr:rowOff>
    </xdr:to>
    <xdr:sp macro="" textlink="">
      <xdr:nvSpPr>
        <xdr:cNvPr id="736" name="AutoShape 46">
          <a:extLst>
            <a:ext uri="{FF2B5EF4-FFF2-40B4-BE49-F238E27FC236}">
              <a16:creationId xmlns:a16="http://schemas.microsoft.com/office/drawing/2014/main" id="{CE46FCCF-56F3-4C05-9FE7-D2FD6C811E6C}"/>
            </a:ext>
          </a:extLst>
        </xdr:cNvPr>
        <xdr:cNvSpPr>
          <a:spLocks noChangeArrowheads="1"/>
        </xdr:cNvSpPr>
      </xdr:nvSpPr>
      <xdr:spPr bwMode="auto">
        <a:xfrm>
          <a:off x="12896850" y="54864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220</xdr:row>
      <xdr:rowOff>57150</xdr:rowOff>
    </xdr:from>
    <xdr:to>
      <xdr:col>18</xdr:col>
      <xdr:colOff>0</xdr:colOff>
      <xdr:row>221</xdr:row>
      <xdr:rowOff>190500</xdr:rowOff>
    </xdr:to>
    <xdr:sp macro="" textlink="">
      <xdr:nvSpPr>
        <xdr:cNvPr id="737" name="AutoShape 46">
          <a:extLst>
            <a:ext uri="{FF2B5EF4-FFF2-40B4-BE49-F238E27FC236}">
              <a16:creationId xmlns:a16="http://schemas.microsoft.com/office/drawing/2014/main" id="{882AF0A3-D45F-429D-8FDD-551EC9271853}"/>
            </a:ext>
          </a:extLst>
        </xdr:cNvPr>
        <xdr:cNvSpPr>
          <a:spLocks noChangeArrowheads="1"/>
        </xdr:cNvSpPr>
      </xdr:nvSpPr>
      <xdr:spPr bwMode="auto">
        <a:xfrm>
          <a:off x="820420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220</xdr:row>
      <xdr:rowOff>57150</xdr:rowOff>
    </xdr:from>
    <xdr:to>
      <xdr:col>20</xdr:col>
      <xdr:colOff>0</xdr:colOff>
      <xdr:row>221</xdr:row>
      <xdr:rowOff>190500</xdr:rowOff>
    </xdr:to>
    <xdr:sp macro="" textlink="">
      <xdr:nvSpPr>
        <xdr:cNvPr id="738" name="AutoShape 46">
          <a:extLst>
            <a:ext uri="{FF2B5EF4-FFF2-40B4-BE49-F238E27FC236}">
              <a16:creationId xmlns:a16="http://schemas.microsoft.com/office/drawing/2014/main" id="{25801CC7-A319-4643-AD5C-0C0C7255BD16}"/>
            </a:ext>
          </a:extLst>
        </xdr:cNvPr>
        <xdr:cNvSpPr>
          <a:spLocks noChangeArrowheads="1"/>
        </xdr:cNvSpPr>
      </xdr:nvSpPr>
      <xdr:spPr bwMode="auto">
        <a:xfrm>
          <a:off x="9131300" y="54864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220</xdr:row>
      <xdr:rowOff>57150</xdr:rowOff>
    </xdr:from>
    <xdr:to>
      <xdr:col>22</xdr:col>
      <xdr:colOff>0</xdr:colOff>
      <xdr:row>221</xdr:row>
      <xdr:rowOff>190500</xdr:rowOff>
    </xdr:to>
    <xdr:sp macro="" textlink="">
      <xdr:nvSpPr>
        <xdr:cNvPr id="739" name="AutoShape 46">
          <a:extLst>
            <a:ext uri="{FF2B5EF4-FFF2-40B4-BE49-F238E27FC236}">
              <a16:creationId xmlns:a16="http://schemas.microsoft.com/office/drawing/2014/main" id="{0451822C-4474-41B3-9B77-120A1322A91A}"/>
            </a:ext>
          </a:extLst>
        </xdr:cNvPr>
        <xdr:cNvSpPr>
          <a:spLocks noChangeArrowheads="1"/>
        </xdr:cNvSpPr>
      </xdr:nvSpPr>
      <xdr:spPr bwMode="auto">
        <a:xfrm>
          <a:off x="10058400" y="54864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220</xdr:row>
      <xdr:rowOff>57150</xdr:rowOff>
    </xdr:from>
    <xdr:to>
      <xdr:col>24</xdr:col>
      <xdr:colOff>0</xdr:colOff>
      <xdr:row>221</xdr:row>
      <xdr:rowOff>190500</xdr:rowOff>
    </xdr:to>
    <xdr:sp macro="" textlink="">
      <xdr:nvSpPr>
        <xdr:cNvPr id="740" name="AutoShape 46">
          <a:extLst>
            <a:ext uri="{FF2B5EF4-FFF2-40B4-BE49-F238E27FC236}">
              <a16:creationId xmlns:a16="http://schemas.microsoft.com/office/drawing/2014/main" id="{6AB37780-DF16-4940-85B7-11154247715C}"/>
            </a:ext>
          </a:extLst>
        </xdr:cNvPr>
        <xdr:cNvSpPr>
          <a:spLocks noChangeArrowheads="1"/>
        </xdr:cNvSpPr>
      </xdr:nvSpPr>
      <xdr:spPr bwMode="auto">
        <a:xfrm>
          <a:off x="1098550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220</xdr:row>
      <xdr:rowOff>57150</xdr:rowOff>
    </xdr:from>
    <xdr:to>
      <xdr:col>26</xdr:col>
      <xdr:colOff>0</xdr:colOff>
      <xdr:row>221</xdr:row>
      <xdr:rowOff>190500</xdr:rowOff>
    </xdr:to>
    <xdr:sp macro="" textlink="">
      <xdr:nvSpPr>
        <xdr:cNvPr id="741" name="AutoShape 46">
          <a:extLst>
            <a:ext uri="{FF2B5EF4-FFF2-40B4-BE49-F238E27FC236}">
              <a16:creationId xmlns:a16="http://schemas.microsoft.com/office/drawing/2014/main" id="{3679FB0E-A50F-4294-97F8-D03A82786EB2}"/>
            </a:ext>
          </a:extLst>
        </xdr:cNvPr>
        <xdr:cNvSpPr>
          <a:spLocks noChangeArrowheads="1"/>
        </xdr:cNvSpPr>
      </xdr:nvSpPr>
      <xdr:spPr bwMode="auto">
        <a:xfrm>
          <a:off x="11912600" y="548640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220</xdr:row>
      <xdr:rowOff>57150</xdr:rowOff>
    </xdr:from>
    <xdr:to>
      <xdr:col>28</xdr:col>
      <xdr:colOff>0</xdr:colOff>
      <xdr:row>221</xdr:row>
      <xdr:rowOff>190500</xdr:rowOff>
    </xdr:to>
    <xdr:sp macro="" textlink="">
      <xdr:nvSpPr>
        <xdr:cNvPr id="742" name="AutoShape 46">
          <a:extLst>
            <a:ext uri="{FF2B5EF4-FFF2-40B4-BE49-F238E27FC236}">
              <a16:creationId xmlns:a16="http://schemas.microsoft.com/office/drawing/2014/main" id="{C101617D-681A-4EE4-80A5-98582413EE40}"/>
            </a:ext>
          </a:extLst>
        </xdr:cNvPr>
        <xdr:cNvSpPr>
          <a:spLocks noChangeArrowheads="1"/>
        </xdr:cNvSpPr>
      </xdr:nvSpPr>
      <xdr:spPr bwMode="auto">
        <a:xfrm>
          <a:off x="1289685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228</xdr:row>
      <xdr:rowOff>57150</xdr:rowOff>
    </xdr:from>
    <xdr:to>
      <xdr:col>2</xdr:col>
      <xdr:colOff>0</xdr:colOff>
      <xdr:row>229</xdr:row>
      <xdr:rowOff>190500</xdr:rowOff>
    </xdr:to>
    <xdr:sp macro="" textlink="">
      <xdr:nvSpPr>
        <xdr:cNvPr id="743" name="AutoShape 46">
          <a:extLst>
            <a:ext uri="{FF2B5EF4-FFF2-40B4-BE49-F238E27FC236}">
              <a16:creationId xmlns:a16="http://schemas.microsoft.com/office/drawing/2014/main" id="{ABDE7DF9-1883-47A3-BDC3-E1774436906D}"/>
            </a:ext>
          </a:extLst>
        </xdr:cNvPr>
        <xdr:cNvSpPr>
          <a:spLocks noChangeArrowheads="1"/>
        </xdr:cNvSpPr>
      </xdr:nvSpPr>
      <xdr:spPr bwMode="auto">
        <a:xfrm>
          <a:off x="60960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228</xdr:row>
      <xdr:rowOff>57150</xdr:rowOff>
    </xdr:from>
    <xdr:to>
      <xdr:col>4</xdr:col>
      <xdr:colOff>0</xdr:colOff>
      <xdr:row>229</xdr:row>
      <xdr:rowOff>190500</xdr:rowOff>
    </xdr:to>
    <xdr:sp macro="" textlink="">
      <xdr:nvSpPr>
        <xdr:cNvPr id="744" name="AutoShape 46">
          <a:extLst>
            <a:ext uri="{FF2B5EF4-FFF2-40B4-BE49-F238E27FC236}">
              <a16:creationId xmlns:a16="http://schemas.microsoft.com/office/drawing/2014/main" id="{3F0A8FF9-0EA6-48B9-B1DD-D102FD0D3E8E}"/>
            </a:ext>
          </a:extLst>
        </xdr:cNvPr>
        <xdr:cNvSpPr>
          <a:spLocks noChangeArrowheads="1"/>
        </xdr:cNvSpPr>
      </xdr:nvSpPr>
      <xdr:spPr bwMode="auto">
        <a:xfrm>
          <a:off x="1536700" y="567563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228</xdr:row>
      <xdr:rowOff>57150</xdr:rowOff>
    </xdr:from>
    <xdr:to>
      <xdr:col>6</xdr:col>
      <xdr:colOff>0</xdr:colOff>
      <xdr:row>229</xdr:row>
      <xdr:rowOff>190500</xdr:rowOff>
    </xdr:to>
    <xdr:sp macro="" textlink="">
      <xdr:nvSpPr>
        <xdr:cNvPr id="745" name="AutoShape 46">
          <a:extLst>
            <a:ext uri="{FF2B5EF4-FFF2-40B4-BE49-F238E27FC236}">
              <a16:creationId xmlns:a16="http://schemas.microsoft.com/office/drawing/2014/main" id="{360B4257-C317-48EA-8D0D-F30C2D31BE66}"/>
            </a:ext>
          </a:extLst>
        </xdr:cNvPr>
        <xdr:cNvSpPr>
          <a:spLocks noChangeArrowheads="1"/>
        </xdr:cNvSpPr>
      </xdr:nvSpPr>
      <xdr:spPr bwMode="auto">
        <a:xfrm>
          <a:off x="2520950" y="567563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228</xdr:row>
      <xdr:rowOff>57150</xdr:rowOff>
    </xdr:from>
    <xdr:to>
      <xdr:col>8</xdr:col>
      <xdr:colOff>0</xdr:colOff>
      <xdr:row>229</xdr:row>
      <xdr:rowOff>190500</xdr:rowOff>
    </xdr:to>
    <xdr:sp macro="" textlink="">
      <xdr:nvSpPr>
        <xdr:cNvPr id="746" name="AutoShape 46">
          <a:extLst>
            <a:ext uri="{FF2B5EF4-FFF2-40B4-BE49-F238E27FC236}">
              <a16:creationId xmlns:a16="http://schemas.microsoft.com/office/drawing/2014/main" id="{4B91EA3A-63EB-49E4-8CDB-DC01BCE03052}"/>
            </a:ext>
          </a:extLst>
        </xdr:cNvPr>
        <xdr:cNvSpPr>
          <a:spLocks noChangeArrowheads="1"/>
        </xdr:cNvSpPr>
      </xdr:nvSpPr>
      <xdr:spPr bwMode="auto">
        <a:xfrm>
          <a:off x="3498850" y="567563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228</xdr:row>
      <xdr:rowOff>57150</xdr:rowOff>
    </xdr:from>
    <xdr:to>
      <xdr:col>10</xdr:col>
      <xdr:colOff>0</xdr:colOff>
      <xdr:row>229</xdr:row>
      <xdr:rowOff>190500</xdr:rowOff>
    </xdr:to>
    <xdr:sp macro="" textlink="">
      <xdr:nvSpPr>
        <xdr:cNvPr id="747" name="AutoShape 46">
          <a:extLst>
            <a:ext uri="{FF2B5EF4-FFF2-40B4-BE49-F238E27FC236}">
              <a16:creationId xmlns:a16="http://schemas.microsoft.com/office/drawing/2014/main" id="{B8BE5C69-CE51-4002-96F0-3D69AB5067F0}"/>
            </a:ext>
          </a:extLst>
        </xdr:cNvPr>
        <xdr:cNvSpPr>
          <a:spLocks noChangeArrowheads="1"/>
        </xdr:cNvSpPr>
      </xdr:nvSpPr>
      <xdr:spPr bwMode="auto">
        <a:xfrm>
          <a:off x="449580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228</xdr:row>
      <xdr:rowOff>57150</xdr:rowOff>
    </xdr:from>
    <xdr:to>
      <xdr:col>12</xdr:col>
      <xdr:colOff>0</xdr:colOff>
      <xdr:row>229</xdr:row>
      <xdr:rowOff>190500</xdr:rowOff>
    </xdr:to>
    <xdr:sp macro="" textlink="">
      <xdr:nvSpPr>
        <xdr:cNvPr id="748" name="AutoShape 46">
          <a:extLst>
            <a:ext uri="{FF2B5EF4-FFF2-40B4-BE49-F238E27FC236}">
              <a16:creationId xmlns:a16="http://schemas.microsoft.com/office/drawing/2014/main" id="{4D81DDE9-589C-47D9-A180-4031FC41921A}"/>
            </a:ext>
          </a:extLst>
        </xdr:cNvPr>
        <xdr:cNvSpPr>
          <a:spLocks noChangeArrowheads="1"/>
        </xdr:cNvSpPr>
      </xdr:nvSpPr>
      <xdr:spPr bwMode="auto">
        <a:xfrm>
          <a:off x="5422900" y="567563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228</xdr:row>
      <xdr:rowOff>57150</xdr:rowOff>
    </xdr:from>
    <xdr:to>
      <xdr:col>14</xdr:col>
      <xdr:colOff>0</xdr:colOff>
      <xdr:row>229</xdr:row>
      <xdr:rowOff>190500</xdr:rowOff>
    </xdr:to>
    <xdr:sp macro="" textlink="">
      <xdr:nvSpPr>
        <xdr:cNvPr id="749" name="AutoShape 46">
          <a:extLst>
            <a:ext uri="{FF2B5EF4-FFF2-40B4-BE49-F238E27FC236}">
              <a16:creationId xmlns:a16="http://schemas.microsoft.com/office/drawing/2014/main" id="{0E74ACE7-25F0-48C5-AE65-3E2864F2B30A}"/>
            </a:ext>
          </a:extLst>
        </xdr:cNvPr>
        <xdr:cNvSpPr>
          <a:spLocks noChangeArrowheads="1"/>
        </xdr:cNvSpPr>
      </xdr:nvSpPr>
      <xdr:spPr bwMode="auto">
        <a:xfrm>
          <a:off x="635000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228</xdr:row>
      <xdr:rowOff>57150</xdr:rowOff>
    </xdr:from>
    <xdr:to>
      <xdr:col>16</xdr:col>
      <xdr:colOff>0</xdr:colOff>
      <xdr:row>229</xdr:row>
      <xdr:rowOff>190500</xdr:rowOff>
    </xdr:to>
    <xdr:sp macro="" textlink="">
      <xdr:nvSpPr>
        <xdr:cNvPr id="750" name="AutoShape 46">
          <a:extLst>
            <a:ext uri="{FF2B5EF4-FFF2-40B4-BE49-F238E27FC236}">
              <a16:creationId xmlns:a16="http://schemas.microsoft.com/office/drawing/2014/main" id="{B77C8E42-798C-4D2F-9C38-AFE70AA0DFB2}"/>
            </a:ext>
          </a:extLst>
        </xdr:cNvPr>
        <xdr:cNvSpPr>
          <a:spLocks noChangeArrowheads="1"/>
        </xdr:cNvSpPr>
      </xdr:nvSpPr>
      <xdr:spPr bwMode="auto">
        <a:xfrm>
          <a:off x="7277100" y="567563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228</xdr:row>
      <xdr:rowOff>57150</xdr:rowOff>
    </xdr:from>
    <xdr:to>
      <xdr:col>16</xdr:col>
      <xdr:colOff>0</xdr:colOff>
      <xdr:row>229</xdr:row>
      <xdr:rowOff>190500</xdr:rowOff>
    </xdr:to>
    <xdr:sp macro="" textlink="">
      <xdr:nvSpPr>
        <xdr:cNvPr id="751" name="AutoShape 46">
          <a:extLst>
            <a:ext uri="{FF2B5EF4-FFF2-40B4-BE49-F238E27FC236}">
              <a16:creationId xmlns:a16="http://schemas.microsoft.com/office/drawing/2014/main" id="{315C3312-18E8-4924-9F17-38F43F4621B0}"/>
            </a:ext>
          </a:extLst>
        </xdr:cNvPr>
        <xdr:cNvSpPr>
          <a:spLocks noChangeArrowheads="1"/>
        </xdr:cNvSpPr>
      </xdr:nvSpPr>
      <xdr:spPr bwMode="auto">
        <a:xfrm>
          <a:off x="727710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228</xdr:row>
      <xdr:rowOff>57150</xdr:rowOff>
    </xdr:from>
    <xdr:to>
      <xdr:col>18</xdr:col>
      <xdr:colOff>0</xdr:colOff>
      <xdr:row>229</xdr:row>
      <xdr:rowOff>190500</xdr:rowOff>
    </xdr:to>
    <xdr:sp macro="" textlink="">
      <xdr:nvSpPr>
        <xdr:cNvPr id="752" name="AutoShape 46">
          <a:extLst>
            <a:ext uri="{FF2B5EF4-FFF2-40B4-BE49-F238E27FC236}">
              <a16:creationId xmlns:a16="http://schemas.microsoft.com/office/drawing/2014/main" id="{11310583-4590-48F8-92E7-5C29D57D4C47}"/>
            </a:ext>
          </a:extLst>
        </xdr:cNvPr>
        <xdr:cNvSpPr>
          <a:spLocks noChangeArrowheads="1"/>
        </xdr:cNvSpPr>
      </xdr:nvSpPr>
      <xdr:spPr bwMode="auto">
        <a:xfrm>
          <a:off x="820420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228</xdr:row>
      <xdr:rowOff>57150</xdr:rowOff>
    </xdr:from>
    <xdr:to>
      <xdr:col>20</xdr:col>
      <xdr:colOff>0</xdr:colOff>
      <xdr:row>229</xdr:row>
      <xdr:rowOff>190500</xdr:rowOff>
    </xdr:to>
    <xdr:sp macro="" textlink="">
      <xdr:nvSpPr>
        <xdr:cNvPr id="753" name="AutoShape 46">
          <a:extLst>
            <a:ext uri="{FF2B5EF4-FFF2-40B4-BE49-F238E27FC236}">
              <a16:creationId xmlns:a16="http://schemas.microsoft.com/office/drawing/2014/main" id="{AC63A529-81F6-4F31-83D8-68E04FF02AD4}"/>
            </a:ext>
          </a:extLst>
        </xdr:cNvPr>
        <xdr:cNvSpPr>
          <a:spLocks noChangeArrowheads="1"/>
        </xdr:cNvSpPr>
      </xdr:nvSpPr>
      <xdr:spPr bwMode="auto">
        <a:xfrm>
          <a:off x="913130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228</xdr:row>
      <xdr:rowOff>57150</xdr:rowOff>
    </xdr:from>
    <xdr:to>
      <xdr:col>22</xdr:col>
      <xdr:colOff>0</xdr:colOff>
      <xdr:row>229</xdr:row>
      <xdr:rowOff>190500</xdr:rowOff>
    </xdr:to>
    <xdr:sp macro="" textlink="">
      <xdr:nvSpPr>
        <xdr:cNvPr id="754" name="AutoShape 46">
          <a:extLst>
            <a:ext uri="{FF2B5EF4-FFF2-40B4-BE49-F238E27FC236}">
              <a16:creationId xmlns:a16="http://schemas.microsoft.com/office/drawing/2014/main" id="{716541E0-F8E2-42FD-95F5-AE962E3DCED0}"/>
            </a:ext>
          </a:extLst>
        </xdr:cNvPr>
        <xdr:cNvSpPr>
          <a:spLocks noChangeArrowheads="1"/>
        </xdr:cNvSpPr>
      </xdr:nvSpPr>
      <xdr:spPr bwMode="auto">
        <a:xfrm>
          <a:off x="1005840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228</xdr:row>
      <xdr:rowOff>57150</xdr:rowOff>
    </xdr:from>
    <xdr:to>
      <xdr:col>24</xdr:col>
      <xdr:colOff>0</xdr:colOff>
      <xdr:row>229</xdr:row>
      <xdr:rowOff>190500</xdr:rowOff>
    </xdr:to>
    <xdr:sp macro="" textlink="">
      <xdr:nvSpPr>
        <xdr:cNvPr id="755" name="AutoShape 46">
          <a:extLst>
            <a:ext uri="{FF2B5EF4-FFF2-40B4-BE49-F238E27FC236}">
              <a16:creationId xmlns:a16="http://schemas.microsoft.com/office/drawing/2014/main" id="{9EBD2842-0E0F-4788-86B6-F5BBCCFE2535}"/>
            </a:ext>
          </a:extLst>
        </xdr:cNvPr>
        <xdr:cNvSpPr>
          <a:spLocks noChangeArrowheads="1"/>
        </xdr:cNvSpPr>
      </xdr:nvSpPr>
      <xdr:spPr bwMode="auto">
        <a:xfrm>
          <a:off x="1098550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228</xdr:row>
      <xdr:rowOff>57150</xdr:rowOff>
    </xdr:from>
    <xdr:to>
      <xdr:col>26</xdr:col>
      <xdr:colOff>0</xdr:colOff>
      <xdr:row>229</xdr:row>
      <xdr:rowOff>190500</xdr:rowOff>
    </xdr:to>
    <xdr:sp macro="" textlink="">
      <xdr:nvSpPr>
        <xdr:cNvPr id="756" name="AutoShape 46">
          <a:extLst>
            <a:ext uri="{FF2B5EF4-FFF2-40B4-BE49-F238E27FC236}">
              <a16:creationId xmlns:a16="http://schemas.microsoft.com/office/drawing/2014/main" id="{FBABAE68-3305-40BD-B540-BDA5070DA733}"/>
            </a:ext>
          </a:extLst>
        </xdr:cNvPr>
        <xdr:cNvSpPr>
          <a:spLocks noChangeArrowheads="1"/>
        </xdr:cNvSpPr>
      </xdr:nvSpPr>
      <xdr:spPr bwMode="auto">
        <a:xfrm>
          <a:off x="11912600" y="567563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228</xdr:row>
      <xdr:rowOff>57150</xdr:rowOff>
    </xdr:from>
    <xdr:to>
      <xdr:col>28</xdr:col>
      <xdr:colOff>0</xdr:colOff>
      <xdr:row>229</xdr:row>
      <xdr:rowOff>190500</xdr:rowOff>
    </xdr:to>
    <xdr:sp macro="" textlink="">
      <xdr:nvSpPr>
        <xdr:cNvPr id="757" name="AutoShape 46">
          <a:extLst>
            <a:ext uri="{FF2B5EF4-FFF2-40B4-BE49-F238E27FC236}">
              <a16:creationId xmlns:a16="http://schemas.microsoft.com/office/drawing/2014/main" id="{A2F2C6E4-374A-42E8-832D-0478CB5083C2}"/>
            </a:ext>
          </a:extLst>
        </xdr:cNvPr>
        <xdr:cNvSpPr>
          <a:spLocks noChangeArrowheads="1"/>
        </xdr:cNvSpPr>
      </xdr:nvSpPr>
      <xdr:spPr bwMode="auto">
        <a:xfrm>
          <a:off x="1289685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228</xdr:row>
      <xdr:rowOff>57150</xdr:rowOff>
    </xdr:from>
    <xdr:to>
      <xdr:col>18</xdr:col>
      <xdr:colOff>0</xdr:colOff>
      <xdr:row>229</xdr:row>
      <xdr:rowOff>190500</xdr:rowOff>
    </xdr:to>
    <xdr:sp macro="" textlink="">
      <xdr:nvSpPr>
        <xdr:cNvPr id="758" name="AutoShape 46">
          <a:extLst>
            <a:ext uri="{FF2B5EF4-FFF2-40B4-BE49-F238E27FC236}">
              <a16:creationId xmlns:a16="http://schemas.microsoft.com/office/drawing/2014/main" id="{25F71BEF-8A99-4346-8C4B-D53A8B9C0677}"/>
            </a:ext>
          </a:extLst>
        </xdr:cNvPr>
        <xdr:cNvSpPr>
          <a:spLocks noChangeArrowheads="1"/>
        </xdr:cNvSpPr>
      </xdr:nvSpPr>
      <xdr:spPr bwMode="auto">
        <a:xfrm>
          <a:off x="8204200" y="567563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228</xdr:row>
      <xdr:rowOff>57150</xdr:rowOff>
    </xdr:from>
    <xdr:to>
      <xdr:col>20</xdr:col>
      <xdr:colOff>0</xdr:colOff>
      <xdr:row>229</xdr:row>
      <xdr:rowOff>190500</xdr:rowOff>
    </xdr:to>
    <xdr:sp macro="" textlink="">
      <xdr:nvSpPr>
        <xdr:cNvPr id="759" name="AutoShape 46">
          <a:extLst>
            <a:ext uri="{FF2B5EF4-FFF2-40B4-BE49-F238E27FC236}">
              <a16:creationId xmlns:a16="http://schemas.microsoft.com/office/drawing/2014/main" id="{A2E8917B-5763-4F80-83CE-80BA533B8E37}"/>
            </a:ext>
          </a:extLst>
        </xdr:cNvPr>
        <xdr:cNvSpPr>
          <a:spLocks noChangeArrowheads="1"/>
        </xdr:cNvSpPr>
      </xdr:nvSpPr>
      <xdr:spPr bwMode="auto">
        <a:xfrm>
          <a:off x="9131300" y="567563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228</xdr:row>
      <xdr:rowOff>57150</xdr:rowOff>
    </xdr:from>
    <xdr:to>
      <xdr:col>22</xdr:col>
      <xdr:colOff>0</xdr:colOff>
      <xdr:row>229</xdr:row>
      <xdr:rowOff>190500</xdr:rowOff>
    </xdr:to>
    <xdr:sp macro="" textlink="">
      <xdr:nvSpPr>
        <xdr:cNvPr id="760" name="AutoShape 46">
          <a:extLst>
            <a:ext uri="{FF2B5EF4-FFF2-40B4-BE49-F238E27FC236}">
              <a16:creationId xmlns:a16="http://schemas.microsoft.com/office/drawing/2014/main" id="{8A206EB1-6CEE-4431-9976-1116C1B694D9}"/>
            </a:ext>
          </a:extLst>
        </xdr:cNvPr>
        <xdr:cNvSpPr>
          <a:spLocks noChangeArrowheads="1"/>
        </xdr:cNvSpPr>
      </xdr:nvSpPr>
      <xdr:spPr bwMode="auto">
        <a:xfrm>
          <a:off x="10058400" y="567563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228</xdr:row>
      <xdr:rowOff>57150</xdr:rowOff>
    </xdr:from>
    <xdr:to>
      <xdr:col>24</xdr:col>
      <xdr:colOff>0</xdr:colOff>
      <xdr:row>229</xdr:row>
      <xdr:rowOff>190500</xdr:rowOff>
    </xdr:to>
    <xdr:sp macro="" textlink="">
      <xdr:nvSpPr>
        <xdr:cNvPr id="761" name="AutoShape 46">
          <a:extLst>
            <a:ext uri="{FF2B5EF4-FFF2-40B4-BE49-F238E27FC236}">
              <a16:creationId xmlns:a16="http://schemas.microsoft.com/office/drawing/2014/main" id="{AC85FA35-12D9-47F9-B62A-546854287F77}"/>
            </a:ext>
          </a:extLst>
        </xdr:cNvPr>
        <xdr:cNvSpPr>
          <a:spLocks noChangeArrowheads="1"/>
        </xdr:cNvSpPr>
      </xdr:nvSpPr>
      <xdr:spPr bwMode="auto">
        <a:xfrm>
          <a:off x="10985500" y="567563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228</xdr:row>
      <xdr:rowOff>57150</xdr:rowOff>
    </xdr:from>
    <xdr:to>
      <xdr:col>26</xdr:col>
      <xdr:colOff>0</xdr:colOff>
      <xdr:row>229</xdr:row>
      <xdr:rowOff>190500</xdr:rowOff>
    </xdr:to>
    <xdr:sp macro="" textlink="">
      <xdr:nvSpPr>
        <xdr:cNvPr id="762" name="AutoShape 46">
          <a:extLst>
            <a:ext uri="{FF2B5EF4-FFF2-40B4-BE49-F238E27FC236}">
              <a16:creationId xmlns:a16="http://schemas.microsoft.com/office/drawing/2014/main" id="{7580FAF5-4FE4-4F29-B865-EC6A52554135}"/>
            </a:ext>
          </a:extLst>
        </xdr:cNvPr>
        <xdr:cNvSpPr>
          <a:spLocks noChangeArrowheads="1"/>
        </xdr:cNvSpPr>
      </xdr:nvSpPr>
      <xdr:spPr bwMode="auto">
        <a:xfrm>
          <a:off x="11912600" y="567563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228</xdr:row>
      <xdr:rowOff>57150</xdr:rowOff>
    </xdr:from>
    <xdr:to>
      <xdr:col>28</xdr:col>
      <xdr:colOff>0</xdr:colOff>
      <xdr:row>229</xdr:row>
      <xdr:rowOff>190500</xdr:rowOff>
    </xdr:to>
    <xdr:sp macro="" textlink="">
      <xdr:nvSpPr>
        <xdr:cNvPr id="763" name="AutoShape 46">
          <a:extLst>
            <a:ext uri="{FF2B5EF4-FFF2-40B4-BE49-F238E27FC236}">
              <a16:creationId xmlns:a16="http://schemas.microsoft.com/office/drawing/2014/main" id="{9C59D025-B597-420D-8C09-44F5DA9D00D8}"/>
            </a:ext>
          </a:extLst>
        </xdr:cNvPr>
        <xdr:cNvSpPr>
          <a:spLocks noChangeArrowheads="1"/>
        </xdr:cNvSpPr>
      </xdr:nvSpPr>
      <xdr:spPr bwMode="auto">
        <a:xfrm>
          <a:off x="12896850" y="567563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228</xdr:row>
      <xdr:rowOff>57150</xdr:rowOff>
    </xdr:from>
    <xdr:to>
      <xdr:col>18</xdr:col>
      <xdr:colOff>0</xdr:colOff>
      <xdr:row>229</xdr:row>
      <xdr:rowOff>190500</xdr:rowOff>
    </xdr:to>
    <xdr:sp macro="" textlink="">
      <xdr:nvSpPr>
        <xdr:cNvPr id="764" name="AutoShape 46">
          <a:extLst>
            <a:ext uri="{FF2B5EF4-FFF2-40B4-BE49-F238E27FC236}">
              <a16:creationId xmlns:a16="http://schemas.microsoft.com/office/drawing/2014/main" id="{4E89C473-FC69-4126-A2BD-B191520897BB}"/>
            </a:ext>
          </a:extLst>
        </xdr:cNvPr>
        <xdr:cNvSpPr>
          <a:spLocks noChangeArrowheads="1"/>
        </xdr:cNvSpPr>
      </xdr:nvSpPr>
      <xdr:spPr bwMode="auto">
        <a:xfrm>
          <a:off x="820420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228</xdr:row>
      <xdr:rowOff>57150</xdr:rowOff>
    </xdr:from>
    <xdr:to>
      <xdr:col>20</xdr:col>
      <xdr:colOff>0</xdr:colOff>
      <xdr:row>229</xdr:row>
      <xdr:rowOff>190500</xdr:rowOff>
    </xdr:to>
    <xdr:sp macro="" textlink="">
      <xdr:nvSpPr>
        <xdr:cNvPr id="765" name="AutoShape 46">
          <a:extLst>
            <a:ext uri="{FF2B5EF4-FFF2-40B4-BE49-F238E27FC236}">
              <a16:creationId xmlns:a16="http://schemas.microsoft.com/office/drawing/2014/main" id="{F8CDFAE9-0682-432E-BDD5-4805B09C9A53}"/>
            </a:ext>
          </a:extLst>
        </xdr:cNvPr>
        <xdr:cNvSpPr>
          <a:spLocks noChangeArrowheads="1"/>
        </xdr:cNvSpPr>
      </xdr:nvSpPr>
      <xdr:spPr bwMode="auto">
        <a:xfrm>
          <a:off x="9131300" y="567563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228</xdr:row>
      <xdr:rowOff>57150</xdr:rowOff>
    </xdr:from>
    <xdr:to>
      <xdr:col>22</xdr:col>
      <xdr:colOff>0</xdr:colOff>
      <xdr:row>229</xdr:row>
      <xdr:rowOff>190500</xdr:rowOff>
    </xdr:to>
    <xdr:sp macro="" textlink="">
      <xdr:nvSpPr>
        <xdr:cNvPr id="766" name="AutoShape 46">
          <a:extLst>
            <a:ext uri="{FF2B5EF4-FFF2-40B4-BE49-F238E27FC236}">
              <a16:creationId xmlns:a16="http://schemas.microsoft.com/office/drawing/2014/main" id="{208FDE30-9D8B-4EE2-881F-5FDE766810DC}"/>
            </a:ext>
          </a:extLst>
        </xdr:cNvPr>
        <xdr:cNvSpPr>
          <a:spLocks noChangeArrowheads="1"/>
        </xdr:cNvSpPr>
      </xdr:nvSpPr>
      <xdr:spPr bwMode="auto">
        <a:xfrm>
          <a:off x="10058400" y="567563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228</xdr:row>
      <xdr:rowOff>57150</xdr:rowOff>
    </xdr:from>
    <xdr:to>
      <xdr:col>24</xdr:col>
      <xdr:colOff>0</xdr:colOff>
      <xdr:row>229</xdr:row>
      <xdr:rowOff>190500</xdr:rowOff>
    </xdr:to>
    <xdr:sp macro="" textlink="">
      <xdr:nvSpPr>
        <xdr:cNvPr id="767" name="AutoShape 46">
          <a:extLst>
            <a:ext uri="{FF2B5EF4-FFF2-40B4-BE49-F238E27FC236}">
              <a16:creationId xmlns:a16="http://schemas.microsoft.com/office/drawing/2014/main" id="{AAA82241-1B67-4665-86DB-8387732BE516}"/>
            </a:ext>
          </a:extLst>
        </xdr:cNvPr>
        <xdr:cNvSpPr>
          <a:spLocks noChangeArrowheads="1"/>
        </xdr:cNvSpPr>
      </xdr:nvSpPr>
      <xdr:spPr bwMode="auto">
        <a:xfrm>
          <a:off x="1098550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228</xdr:row>
      <xdr:rowOff>57150</xdr:rowOff>
    </xdr:from>
    <xdr:to>
      <xdr:col>26</xdr:col>
      <xdr:colOff>0</xdr:colOff>
      <xdr:row>229</xdr:row>
      <xdr:rowOff>190500</xdr:rowOff>
    </xdr:to>
    <xdr:sp macro="" textlink="">
      <xdr:nvSpPr>
        <xdr:cNvPr id="768" name="AutoShape 46">
          <a:extLst>
            <a:ext uri="{FF2B5EF4-FFF2-40B4-BE49-F238E27FC236}">
              <a16:creationId xmlns:a16="http://schemas.microsoft.com/office/drawing/2014/main" id="{C29B29CF-55B6-44FD-A91E-8B8ABA00D1BF}"/>
            </a:ext>
          </a:extLst>
        </xdr:cNvPr>
        <xdr:cNvSpPr>
          <a:spLocks noChangeArrowheads="1"/>
        </xdr:cNvSpPr>
      </xdr:nvSpPr>
      <xdr:spPr bwMode="auto">
        <a:xfrm>
          <a:off x="11912600" y="567563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228</xdr:row>
      <xdr:rowOff>57150</xdr:rowOff>
    </xdr:from>
    <xdr:to>
      <xdr:col>28</xdr:col>
      <xdr:colOff>0</xdr:colOff>
      <xdr:row>229</xdr:row>
      <xdr:rowOff>190500</xdr:rowOff>
    </xdr:to>
    <xdr:sp macro="" textlink="">
      <xdr:nvSpPr>
        <xdr:cNvPr id="769" name="AutoShape 46">
          <a:extLst>
            <a:ext uri="{FF2B5EF4-FFF2-40B4-BE49-F238E27FC236}">
              <a16:creationId xmlns:a16="http://schemas.microsoft.com/office/drawing/2014/main" id="{93BC3FE5-7C94-49DC-A62F-47F26C33F9AB}"/>
            </a:ext>
          </a:extLst>
        </xdr:cNvPr>
        <xdr:cNvSpPr>
          <a:spLocks noChangeArrowheads="1"/>
        </xdr:cNvSpPr>
      </xdr:nvSpPr>
      <xdr:spPr bwMode="auto">
        <a:xfrm>
          <a:off x="1289685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236</xdr:row>
      <xdr:rowOff>57150</xdr:rowOff>
    </xdr:from>
    <xdr:to>
      <xdr:col>2</xdr:col>
      <xdr:colOff>0</xdr:colOff>
      <xdr:row>237</xdr:row>
      <xdr:rowOff>190500</xdr:rowOff>
    </xdr:to>
    <xdr:sp macro="" textlink="">
      <xdr:nvSpPr>
        <xdr:cNvPr id="770" name="AutoShape 46">
          <a:extLst>
            <a:ext uri="{FF2B5EF4-FFF2-40B4-BE49-F238E27FC236}">
              <a16:creationId xmlns:a16="http://schemas.microsoft.com/office/drawing/2014/main" id="{F21FAC49-9948-4782-AE4E-7CF279EADD3B}"/>
            </a:ext>
          </a:extLst>
        </xdr:cNvPr>
        <xdr:cNvSpPr>
          <a:spLocks noChangeArrowheads="1"/>
        </xdr:cNvSpPr>
      </xdr:nvSpPr>
      <xdr:spPr bwMode="auto">
        <a:xfrm>
          <a:off x="60960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236</xdr:row>
      <xdr:rowOff>57150</xdr:rowOff>
    </xdr:from>
    <xdr:to>
      <xdr:col>4</xdr:col>
      <xdr:colOff>0</xdr:colOff>
      <xdr:row>237</xdr:row>
      <xdr:rowOff>190500</xdr:rowOff>
    </xdr:to>
    <xdr:sp macro="" textlink="">
      <xdr:nvSpPr>
        <xdr:cNvPr id="771" name="AutoShape 46">
          <a:extLst>
            <a:ext uri="{FF2B5EF4-FFF2-40B4-BE49-F238E27FC236}">
              <a16:creationId xmlns:a16="http://schemas.microsoft.com/office/drawing/2014/main" id="{26220210-B312-4D4D-8DD3-CC4FDB82974F}"/>
            </a:ext>
          </a:extLst>
        </xdr:cNvPr>
        <xdr:cNvSpPr>
          <a:spLocks noChangeArrowheads="1"/>
        </xdr:cNvSpPr>
      </xdr:nvSpPr>
      <xdr:spPr bwMode="auto">
        <a:xfrm>
          <a:off x="1536700" y="586486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236</xdr:row>
      <xdr:rowOff>57150</xdr:rowOff>
    </xdr:from>
    <xdr:to>
      <xdr:col>6</xdr:col>
      <xdr:colOff>0</xdr:colOff>
      <xdr:row>237</xdr:row>
      <xdr:rowOff>190500</xdr:rowOff>
    </xdr:to>
    <xdr:sp macro="" textlink="">
      <xdr:nvSpPr>
        <xdr:cNvPr id="772" name="AutoShape 46">
          <a:extLst>
            <a:ext uri="{FF2B5EF4-FFF2-40B4-BE49-F238E27FC236}">
              <a16:creationId xmlns:a16="http://schemas.microsoft.com/office/drawing/2014/main" id="{4473D6AC-8C2B-4A35-987F-8D1D86234422}"/>
            </a:ext>
          </a:extLst>
        </xdr:cNvPr>
        <xdr:cNvSpPr>
          <a:spLocks noChangeArrowheads="1"/>
        </xdr:cNvSpPr>
      </xdr:nvSpPr>
      <xdr:spPr bwMode="auto">
        <a:xfrm>
          <a:off x="2520950" y="586486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236</xdr:row>
      <xdr:rowOff>57150</xdr:rowOff>
    </xdr:from>
    <xdr:to>
      <xdr:col>8</xdr:col>
      <xdr:colOff>0</xdr:colOff>
      <xdr:row>237</xdr:row>
      <xdr:rowOff>190500</xdr:rowOff>
    </xdr:to>
    <xdr:sp macro="" textlink="">
      <xdr:nvSpPr>
        <xdr:cNvPr id="773" name="AutoShape 46">
          <a:extLst>
            <a:ext uri="{FF2B5EF4-FFF2-40B4-BE49-F238E27FC236}">
              <a16:creationId xmlns:a16="http://schemas.microsoft.com/office/drawing/2014/main" id="{572AAE48-0132-4F0A-837E-742A1692FFA9}"/>
            </a:ext>
          </a:extLst>
        </xdr:cNvPr>
        <xdr:cNvSpPr>
          <a:spLocks noChangeArrowheads="1"/>
        </xdr:cNvSpPr>
      </xdr:nvSpPr>
      <xdr:spPr bwMode="auto">
        <a:xfrm>
          <a:off x="3498850" y="586486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236</xdr:row>
      <xdr:rowOff>57150</xdr:rowOff>
    </xdr:from>
    <xdr:to>
      <xdr:col>10</xdr:col>
      <xdr:colOff>0</xdr:colOff>
      <xdr:row>237</xdr:row>
      <xdr:rowOff>190500</xdr:rowOff>
    </xdr:to>
    <xdr:sp macro="" textlink="">
      <xdr:nvSpPr>
        <xdr:cNvPr id="774" name="AutoShape 46">
          <a:extLst>
            <a:ext uri="{FF2B5EF4-FFF2-40B4-BE49-F238E27FC236}">
              <a16:creationId xmlns:a16="http://schemas.microsoft.com/office/drawing/2014/main" id="{577CF0F5-BA02-4ECD-A944-9D9F17B42EFB}"/>
            </a:ext>
          </a:extLst>
        </xdr:cNvPr>
        <xdr:cNvSpPr>
          <a:spLocks noChangeArrowheads="1"/>
        </xdr:cNvSpPr>
      </xdr:nvSpPr>
      <xdr:spPr bwMode="auto">
        <a:xfrm>
          <a:off x="449580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236</xdr:row>
      <xdr:rowOff>57150</xdr:rowOff>
    </xdr:from>
    <xdr:to>
      <xdr:col>12</xdr:col>
      <xdr:colOff>0</xdr:colOff>
      <xdr:row>237</xdr:row>
      <xdr:rowOff>190500</xdr:rowOff>
    </xdr:to>
    <xdr:sp macro="" textlink="">
      <xdr:nvSpPr>
        <xdr:cNvPr id="775" name="AutoShape 46">
          <a:extLst>
            <a:ext uri="{FF2B5EF4-FFF2-40B4-BE49-F238E27FC236}">
              <a16:creationId xmlns:a16="http://schemas.microsoft.com/office/drawing/2014/main" id="{550988F6-1C68-419D-9F7E-0D7925A95967}"/>
            </a:ext>
          </a:extLst>
        </xdr:cNvPr>
        <xdr:cNvSpPr>
          <a:spLocks noChangeArrowheads="1"/>
        </xdr:cNvSpPr>
      </xdr:nvSpPr>
      <xdr:spPr bwMode="auto">
        <a:xfrm>
          <a:off x="5422900" y="586486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236</xdr:row>
      <xdr:rowOff>57150</xdr:rowOff>
    </xdr:from>
    <xdr:to>
      <xdr:col>14</xdr:col>
      <xdr:colOff>0</xdr:colOff>
      <xdr:row>237</xdr:row>
      <xdr:rowOff>190500</xdr:rowOff>
    </xdr:to>
    <xdr:sp macro="" textlink="">
      <xdr:nvSpPr>
        <xdr:cNvPr id="776" name="AutoShape 46">
          <a:extLst>
            <a:ext uri="{FF2B5EF4-FFF2-40B4-BE49-F238E27FC236}">
              <a16:creationId xmlns:a16="http://schemas.microsoft.com/office/drawing/2014/main" id="{30D7CBD8-A25B-4429-884E-5620D7F430C7}"/>
            </a:ext>
          </a:extLst>
        </xdr:cNvPr>
        <xdr:cNvSpPr>
          <a:spLocks noChangeArrowheads="1"/>
        </xdr:cNvSpPr>
      </xdr:nvSpPr>
      <xdr:spPr bwMode="auto">
        <a:xfrm>
          <a:off x="635000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236</xdr:row>
      <xdr:rowOff>57150</xdr:rowOff>
    </xdr:from>
    <xdr:to>
      <xdr:col>16</xdr:col>
      <xdr:colOff>0</xdr:colOff>
      <xdr:row>237</xdr:row>
      <xdr:rowOff>190500</xdr:rowOff>
    </xdr:to>
    <xdr:sp macro="" textlink="">
      <xdr:nvSpPr>
        <xdr:cNvPr id="777" name="AutoShape 46">
          <a:extLst>
            <a:ext uri="{FF2B5EF4-FFF2-40B4-BE49-F238E27FC236}">
              <a16:creationId xmlns:a16="http://schemas.microsoft.com/office/drawing/2014/main" id="{C5F2DA7C-1C6D-49BE-891A-8B0321DBCCE7}"/>
            </a:ext>
          </a:extLst>
        </xdr:cNvPr>
        <xdr:cNvSpPr>
          <a:spLocks noChangeArrowheads="1"/>
        </xdr:cNvSpPr>
      </xdr:nvSpPr>
      <xdr:spPr bwMode="auto">
        <a:xfrm>
          <a:off x="7277100" y="5864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236</xdr:row>
      <xdr:rowOff>57150</xdr:rowOff>
    </xdr:from>
    <xdr:to>
      <xdr:col>16</xdr:col>
      <xdr:colOff>0</xdr:colOff>
      <xdr:row>237</xdr:row>
      <xdr:rowOff>190500</xdr:rowOff>
    </xdr:to>
    <xdr:sp macro="" textlink="">
      <xdr:nvSpPr>
        <xdr:cNvPr id="778" name="AutoShape 46">
          <a:extLst>
            <a:ext uri="{FF2B5EF4-FFF2-40B4-BE49-F238E27FC236}">
              <a16:creationId xmlns:a16="http://schemas.microsoft.com/office/drawing/2014/main" id="{8BAF1D83-BE36-477A-9851-AB4E22C1885D}"/>
            </a:ext>
          </a:extLst>
        </xdr:cNvPr>
        <xdr:cNvSpPr>
          <a:spLocks noChangeArrowheads="1"/>
        </xdr:cNvSpPr>
      </xdr:nvSpPr>
      <xdr:spPr bwMode="auto">
        <a:xfrm>
          <a:off x="727710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236</xdr:row>
      <xdr:rowOff>57150</xdr:rowOff>
    </xdr:from>
    <xdr:to>
      <xdr:col>18</xdr:col>
      <xdr:colOff>0</xdr:colOff>
      <xdr:row>237</xdr:row>
      <xdr:rowOff>190500</xdr:rowOff>
    </xdr:to>
    <xdr:sp macro="" textlink="">
      <xdr:nvSpPr>
        <xdr:cNvPr id="779" name="AutoShape 46">
          <a:extLst>
            <a:ext uri="{FF2B5EF4-FFF2-40B4-BE49-F238E27FC236}">
              <a16:creationId xmlns:a16="http://schemas.microsoft.com/office/drawing/2014/main" id="{A7550437-57AD-46C7-8F06-3B97630D8B99}"/>
            </a:ext>
          </a:extLst>
        </xdr:cNvPr>
        <xdr:cNvSpPr>
          <a:spLocks noChangeArrowheads="1"/>
        </xdr:cNvSpPr>
      </xdr:nvSpPr>
      <xdr:spPr bwMode="auto">
        <a:xfrm>
          <a:off x="820420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236</xdr:row>
      <xdr:rowOff>57150</xdr:rowOff>
    </xdr:from>
    <xdr:to>
      <xdr:col>20</xdr:col>
      <xdr:colOff>0</xdr:colOff>
      <xdr:row>237</xdr:row>
      <xdr:rowOff>190500</xdr:rowOff>
    </xdr:to>
    <xdr:sp macro="" textlink="">
      <xdr:nvSpPr>
        <xdr:cNvPr id="780" name="AutoShape 46">
          <a:extLst>
            <a:ext uri="{FF2B5EF4-FFF2-40B4-BE49-F238E27FC236}">
              <a16:creationId xmlns:a16="http://schemas.microsoft.com/office/drawing/2014/main" id="{F69FFBA7-CBB6-4C83-9F3C-755B1ABF4CD6}"/>
            </a:ext>
          </a:extLst>
        </xdr:cNvPr>
        <xdr:cNvSpPr>
          <a:spLocks noChangeArrowheads="1"/>
        </xdr:cNvSpPr>
      </xdr:nvSpPr>
      <xdr:spPr bwMode="auto">
        <a:xfrm>
          <a:off x="913130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236</xdr:row>
      <xdr:rowOff>57150</xdr:rowOff>
    </xdr:from>
    <xdr:to>
      <xdr:col>22</xdr:col>
      <xdr:colOff>0</xdr:colOff>
      <xdr:row>237</xdr:row>
      <xdr:rowOff>190500</xdr:rowOff>
    </xdr:to>
    <xdr:sp macro="" textlink="">
      <xdr:nvSpPr>
        <xdr:cNvPr id="781" name="AutoShape 46">
          <a:extLst>
            <a:ext uri="{FF2B5EF4-FFF2-40B4-BE49-F238E27FC236}">
              <a16:creationId xmlns:a16="http://schemas.microsoft.com/office/drawing/2014/main" id="{C74CA235-0732-49CC-BE81-06117423BDF3}"/>
            </a:ext>
          </a:extLst>
        </xdr:cNvPr>
        <xdr:cNvSpPr>
          <a:spLocks noChangeArrowheads="1"/>
        </xdr:cNvSpPr>
      </xdr:nvSpPr>
      <xdr:spPr bwMode="auto">
        <a:xfrm>
          <a:off x="1005840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236</xdr:row>
      <xdr:rowOff>57150</xdr:rowOff>
    </xdr:from>
    <xdr:to>
      <xdr:col>24</xdr:col>
      <xdr:colOff>0</xdr:colOff>
      <xdr:row>237</xdr:row>
      <xdr:rowOff>190500</xdr:rowOff>
    </xdr:to>
    <xdr:sp macro="" textlink="">
      <xdr:nvSpPr>
        <xdr:cNvPr id="782" name="AutoShape 46">
          <a:extLst>
            <a:ext uri="{FF2B5EF4-FFF2-40B4-BE49-F238E27FC236}">
              <a16:creationId xmlns:a16="http://schemas.microsoft.com/office/drawing/2014/main" id="{0B29D722-2669-40EE-B7B5-E381FD066A65}"/>
            </a:ext>
          </a:extLst>
        </xdr:cNvPr>
        <xdr:cNvSpPr>
          <a:spLocks noChangeArrowheads="1"/>
        </xdr:cNvSpPr>
      </xdr:nvSpPr>
      <xdr:spPr bwMode="auto">
        <a:xfrm>
          <a:off x="1098550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236</xdr:row>
      <xdr:rowOff>57150</xdr:rowOff>
    </xdr:from>
    <xdr:to>
      <xdr:col>26</xdr:col>
      <xdr:colOff>0</xdr:colOff>
      <xdr:row>237</xdr:row>
      <xdr:rowOff>190500</xdr:rowOff>
    </xdr:to>
    <xdr:sp macro="" textlink="">
      <xdr:nvSpPr>
        <xdr:cNvPr id="783" name="AutoShape 46">
          <a:extLst>
            <a:ext uri="{FF2B5EF4-FFF2-40B4-BE49-F238E27FC236}">
              <a16:creationId xmlns:a16="http://schemas.microsoft.com/office/drawing/2014/main" id="{9EBB8CD4-FBAB-4E78-B913-00E33A1706EE}"/>
            </a:ext>
          </a:extLst>
        </xdr:cNvPr>
        <xdr:cNvSpPr>
          <a:spLocks noChangeArrowheads="1"/>
        </xdr:cNvSpPr>
      </xdr:nvSpPr>
      <xdr:spPr bwMode="auto">
        <a:xfrm>
          <a:off x="11912600" y="586486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236</xdr:row>
      <xdr:rowOff>57150</xdr:rowOff>
    </xdr:from>
    <xdr:to>
      <xdr:col>28</xdr:col>
      <xdr:colOff>0</xdr:colOff>
      <xdr:row>237</xdr:row>
      <xdr:rowOff>190500</xdr:rowOff>
    </xdr:to>
    <xdr:sp macro="" textlink="">
      <xdr:nvSpPr>
        <xdr:cNvPr id="784" name="AutoShape 46">
          <a:extLst>
            <a:ext uri="{FF2B5EF4-FFF2-40B4-BE49-F238E27FC236}">
              <a16:creationId xmlns:a16="http://schemas.microsoft.com/office/drawing/2014/main" id="{096DCB6D-F5C2-4E92-A303-F3516D1B6E77}"/>
            </a:ext>
          </a:extLst>
        </xdr:cNvPr>
        <xdr:cNvSpPr>
          <a:spLocks noChangeArrowheads="1"/>
        </xdr:cNvSpPr>
      </xdr:nvSpPr>
      <xdr:spPr bwMode="auto">
        <a:xfrm>
          <a:off x="1289685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236</xdr:row>
      <xdr:rowOff>57150</xdr:rowOff>
    </xdr:from>
    <xdr:to>
      <xdr:col>18</xdr:col>
      <xdr:colOff>0</xdr:colOff>
      <xdr:row>237</xdr:row>
      <xdr:rowOff>190500</xdr:rowOff>
    </xdr:to>
    <xdr:sp macro="" textlink="">
      <xdr:nvSpPr>
        <xdr:cNvPr id="785" name="AutoShape 46">
          <a:extLst>
            <a:ext uri="{FF2B5EF4-FFF2-40B4-BE49-F238E27FC236}">
              <a16:creationId xmlns:a16="http://schemas.microsoft.com/office/drawing/2014/main" id="{9DCBFF0E-65AC-4BD7-902E-D34B926AE0C4}"/>
            </a:ext>
          </a:extLst>
        </xdr:cNvPr>
        <xdr:cNvSpPr>
          <a:spLocks noChangeArrowheads="1"/>
        </xdr:cNvSpPr>
      </xdr:nvSpPr>
      <xdr:spPr bwMode="auto">
        <a:xfrm>
          <a:off x="8204200" y="5864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236</xdr:row>
      <xdr:rowOff>57150</xdr:rowOff>
    </xdr:from>
    <xdr:to>
      <xdr:col>20</xdr:col>
      <xdr:colOff>0</xdr:colOff>
      <xdr:row>237</xdr:row>
      <xdr:rowOff>190500</xdr:rowOff>
    </xdr:to>
    <xdr:sp macro="" textlink="">
      <xdr:nvSpPr>
        <xdr:cNvPr id="786" name="AutoShape 46">
          <a:extLst>
            <a:ext uri="{FF2B5EF4-FFF2-40B4-BE49-F238E27FC236}">
              <a16:creationId xmlns:a16="http://schemas.microsoft.com/office/drawing/2014/main" id="{7EC7202D-3E67-4362-B885-1C922A5C8441}"/>
            </a:ext>
          </a:extLst>
        </xdr:cNvPr>
        <xdr:cNvSpPr>
          <a:spLocks noChangeArrowheads="1"/>
        </xdr:cNvSpPr>
      </xdr:nvSpPr>
      <xdr:spPr bwMode="auto">
        <a:xfrm>
          <a:off x="9131300" y="5864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236</xdr:row>
      <xdr:rowOff>57150</xdr:rowOff>
    </xdr:from>
    <xdr:to>
      <xdr:col>22</xdr:col>
      <xdr:colOff>0</xdr:colOff>
      <xdr:row>237</xdr:row>
      <xdr:rowOff>190500</xdr:rowOff>
    </xdr:to>
    <xdr:sp macro="" textlink="">
      <xdr:nvSpPr>
        <xdr:cNvPr id="787" name="AutoShape 46">
          <a:extLst>
            <a:ext uri="{FF2B5EF4-FFF2-40B4-BE49-F238E27FC236}">
              <a16:creationId xmlns:a16="http://schemas.microsoft.com/office/drawing/2014/main" id="{0AD383B1-9348-4B39-9AF9-70EBE5F385AF}"/>
            </a:ext>
          </a:extLst>
        </xdr:cNvPr>
        <xdr:cNvSpPr>
          <a:spLocks noChangeArrowheads="1"/>
        </xdr:cNvSpPr>
      </xdr:nvSpPr>
      <xdr:spPr bwMode="auto">
        <a:xfrm>
          <a:off x="10058400" y="5864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236</xdr:row>
      <xdr:rowOff>57150</xdr:rowOff>
    </xdr:from>
    <xdr:to>
      <xdr:col>24</xdr:col>
      <xdr:colOff>0</xdr:colOff>
      <xdr:row>237</xdr:row>
      <xdr:rowOff>190500</xdr:rowOff>
    </xdr:to>
    <xdr:sp macro="" textlink="">
      <xdr:nvSpPr>
        <xdr:cNvPr id="788" name="AutoShape 46">
          <a:extLst>
            <a:ext uri="{FF2B5EF4-FFF2-40B4-BE49-F238E27FC236}">
              <a16:creationId xmlns:a16="http://schemas.microsoft.com/office/drawing/2014/main" id="{820C592F-DE2B-4E70-AD35-9BB6E985EC8F}"/>
            </a:ext>
          </a:extLst>
        </xdr:cNvPr>
        <xdr:cNvSpPr>
          <a:spLocks noChangeArrowheads="1"/>
        </xdr:cNvSpPr>
      </xdr:nvSpPr>
      <xdr:spPr bwMode="auto">
        <a:xfrm>
          <a:off x="10985500" y="5864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236</xdr:row>
      <xdr:rowOff>57150</xdr:rowOff>
    </xdr:from>
    <xdr:to>
      <xdr:col>26</xdr:col>
      <xdr:colOff>0</xdr:colOff>
      <xdr:row>237</xdr:row>
      <xdr:rowOff>190500</xdr:rowOff>
    </xdr:to>
    <xdr:sp macro="" textlink="">
      <xdr:nvSpPr>
        <xdr:cNvPr id="789" name="AutoShape 46">
          <a:extLst>
            <a:ext uri="{FF2B5EF4-FFF2-40B4-BE49-F238E27FC236}">
              <a16:creationId xmlns:a16="http://schemas.microsoft.com/office/drawing/2014/main" id="{720944ED-3B83-437B-895D-79822579AD8D}"/>
            </a:ext>
          </a:extLst>
        </xdr:cNvPr>
        <xdr:cNvSpPr>
          <a:spLocks noChangeArrowheads="1"/>
        </xdr:cNvSpPr>
      </xdr:nvSpPr>
      <xdr:spPr bwMode="auto">
        <a:xfrm>
          <a:off x="11912600" y="586486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236</xdr:row>
      <xdr:rowOff>57150</xdr:rowOff>
    </xdr:from>
    <xdr:to>
      <xdr:col>28</xdr:col>
      <xdr:colOff>0</xdr:colOff>
      <xdr:row>237</xdr:row>
      <xdr:rowOff>190500</xdr:rowOff>
    </xdr:to>
    <xdr:sp macro="" textlink="">
      <xdr:nvSpPr>
        <xdr:cNvPr id="790" name="AutoShape 46">
          <a:extLst>
            <a:ext uri="{FF2B5EF4-FFF2-40B4-BE49-F238E27FC236}">
              <a16:creationId xmlns:a16="http://schemas.microsoft.com/office/drawing/2014/main" id="{4F3B90AD-C5E4-48E8-8D00-0B5E4EFD9CE8}"/>
            </a:ext>
          </a:extLst>
        </xdr:cNvPr>
        <xdr:cNvSpPr>
          <a:spLocks noChangeArrowheads="1"/>
        </xdr:cNvSpPr>
      </xdr:nvSpPr>
      <xdr:spPr bwMode="auto">
        <a:xfrm>
          <a:off x="12896850" y="5864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236</xdr:row>
      <xdr:rowOff>57150</xdr:rowOff>
    </xdr:from>
    <xdr:to>
      <xdr:col>18</xdr:col>
      <xdr:colOff>0</xdr:colOff>
      <xdr:row>237</xdr:row>
      <xdr:rowOff>190500</xdr:rowOff>
    </xdr:to>
    <xdr:sp macro="" textlink="">
      <xdr:nvSpPr>
        <xdr:cNvPr id="791" name="AutoShape 46">
          <a:extLst>
            <a:ext uri="{FF2B5EF4-FFF2-40B4-BE49-F238E27FC236}">
              <a16:creationId xmlns:a16="http://schemas.microsoft.com/office/drawing/2014/main" id="{07BC93C1-4A28-4532-AA17-5F4B988DE814}"/>
            </a:ext>
          </a:extLst>
        </xdr:cNvPr>
        <xdr:cNvSpPr>
          <a:spLocks noChangeArrowheads="1"/>
        </xdr:cNvSpPr>
      </xdr:nvSpPr>
      <xdr:spPr bwMode="auto">
        <a:xfrm>
          <a:off x="820420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236</xdr:row>
      <xdr:rowOff>57150</xdr:rowOff>
    </xdr:from>
    <xdr:to>
      <xdr:col>20</xdr:col>
      <xdr:colOff>0</xdr:colOff>
      <xdr:row>237</xdr:row>
      <xdr:rowOff>190500</xdr:rowOff>
    </xdr:to>
    <xdr:sp macro="" textlink="">
      <xdr:nvSpPr>
        <xdr:cNvPr id="792" name="AutoShape 46">
          <a:extLst>
            <a:ext uri="{FF2B5EF4-FFF2-40B4-BE49-F238E27FC236}">
              <a16:creationId xmlns:a16="http://schemas.microsoft.com/office/drawing/2014/main" id="{BB74B56A-B392-4D6B-B048-EB04A32C29C1}"/>
            </a:ext>
          </a:extLst>
        </xdr:cNvPr>
        <xdr:cNvSpPr>
          <a:spLocks noChangeArrowheads="1"/>
        </xdr:cNvSpPr>
      </xdr:nvSpPr>
      <xdr:spPr bwMode="auto">
        <a:xfrm>
          <a:off x="9131300" y="586486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236</xdr:row>
      <xdr:rowOff>57150</xdr:rowOff>
    </xdr:from>
    <xdr:to>
      <xdr:col>22</xdr:col>
      <xdr:colOff>0</xdr:colOff>
      <xdr:row>237</xdr:row>
      <xdr:rowOff>190500</xdr:rowOff>
    </xdr:to>
    <xdr:sp macro="" textlink="">
      <xdr:nvSpPr>
        <xdr:cNvPr id="793" name="AutoShape 46">
          <a:extLst>
            <a:ext uri="{FF2B5EF4-FFF2-40B4-BE49-F238E27FC236}">
              <a16:creationId xmlns:a16="http://schemas.microsoft.com/office/drawing/2014/main" id="{D448BCE9-8320-4429-87EC-03C81108DB16}"/>
            </a:ext>
          </a:extLst>
        </xdr:cNvPr>
        <xdr:cNvSpPr>
          <a:spLocks noChangeArrowheads="1"/>
        </xdr:cNvSpPr>
      </xdr:nvSpPr>
      <xdr:spPr bwMode="auto">
        <a:xfrm>
          <a:off x="10058400" y="586486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236</xdr:row>
      <xdr:rowOff>57150</xdr:rowOff>
    </xdr:from>
    <xdr:to>
      <xdr:col>24</xdr:col>
      <xdr:colOff>0</xdr:colOff>
      <xdr:row>237</xdr:row>
      <xdr:rowOff>190500</xdr:rowOff>
    </xdr:to>
    <xdr:sp macro="" textlink="">
      <xdr:nvSpPr>
        <xdr:cNvPr id="794" name="AutoShape 46">
          <a:extLst>
            <a:ext uri="{FF2B5EF4-FFF2-40B4-BE49-F238E27FC236}">
              <a16:creationId xmlns:a16="http://schemas.microsoft.com/office/drawing/2014/main" id="{FC02CEAC-D4C2-4101-92CB-3120A4947CFD}"/>
            </a:ext>
          </a:extLst>
        </xdr:cNvPr>
        <xdr:cNvSpPr>
          <a:spLocks noChangeArrowheads="1"/>
        </xdr:cNvSpPr>
      </xdr:nvSpPr>
      <xdr:spPr bwMode="auto">
        <a:xfrm>
          <a:off x="1098550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236</xdr:row>
      <xdr:rowOff>57150</xdr:rowOff>
    </xdr:from>
    <xdr:to>
      <xdr:col>26</xdr:col>
      <xdr:colOff>0</xdr:colOff>
      <xdr:row>237</xdr:row>
      <xdr:rowOff>190500</xdr:rowOff>
    </xdr:to>
    <xdr:sp macro="" textlink="">
      <xdr:nvSpPr>
        <xdr:cNvPr id="795" name="AutoShape 46">
          <a:extLst>
            <a:ext uri="{FF2B5EF4-FFF2-40B4-BE49-F238E27FC236}">
              <a16:creationId xmlns:a16="http://schemas.microsoft.com/office/drawing/2014/main" id="{F509F979-A238-4A2F-932F-4E1785F18702}"/>
            </a:ext>
          </a:extLst>
        </xdr:cNvPr>
        <xdr:cNvSpPr>
          <a:spLocks noChangeArrowheads="1"/>
        </xdr:cNvSpPr>
      </xdr:nvSpPr>
      <xdr:spPr bwMode="auto">
        <a:xfrm>
          <a:off x="11912600" y="586486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236</xdr:row>
      <xdr:rowOff>57150</xdr:rowOff>
    </xdr:from>
    <xdr:to>
      <xdr:col>28</xdr:col>
      <xdr:colOff>0</xdr:colOff>
      <xdr:row>237</xdr:row>
      <xdr:rowOff>190500</xdr:rowOff>
    </xdr:to>
    <xdr:sp macro="" textlink="">
      <xdr:nvSpPr>
        <xdr:cNvPr id="796" name="AutoShape 46">
          <a:extLst>
            <a:ext uri="{FF2B5EF4-FFF2-40B4-BE49-F238E27FC236}">
              <a16:creationId xmlns:a16="http://schemas.microsoft.com/office/drawing/2014/main" id="{5E932046-D8A0-43BD-A906-EF943310FF21}"/>
            </a:ext>
          </a:extLst>
        </xdr:cNvPr>
        <xdr:cNvSpPr>
          <a:spLocks noChangeArrowheads="1"/>
        </xdr:cNvSpPr>
      </xdr:nvSpPr>
      <xdr:spPr bwMode="auto">
        <a:xfrm>
          <a:off x="1289685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244</xdr:row>
      <xdr:rowOff>57150</xdr:rowOff>
    </xdr:from>
    <xdr:to>
      <xdr:col>2</xdr:col>
      <xdr:colOff>0</xdr:colOff>
      <xdr:row>245</xdr:row>
      <xdr:rowOff>190500</xdr:rowOff>
    </xdr:to>
    <xdr:sp macro="" textlink="">
      <xdr:nvSpPr>
        <xdr:cNvPr id="797" name="AutoShape 46">
          <a:extLst>
            <a:ext uri="{FF2B5EF4-FFF2-40B4-BE49-F238E27FC236}">
              <a16:creationId xmlns:a16="http://schemas.microsoft.com/office/drawing/2014/main" id="{9029680D-AD28-4FBD-97ED-AD171F23A0C4}"/>
            </a:ext>
          </a:extLst>
        </xdr:cNvPr>
        <xdr:cNvSpPr>
          <a:spLocks noChangeArrowheads="1"/>
        </xdr:cNvSpPr>
      </xdr:nvSpPr>
      <xdr:spPr bwMode="auto">
        <a:xfrm>
          <a:off x="60960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244</xdr:row>
      <xdr:rowOff>57150</xdr:rowOff>
    </xdr:from>
    <xdr:to>
      <xdr:col>4</xdr:col>
      <xdr:colOff>0</xdr:colOff>
      <xdr:row>245</xdr:row>
      <xdr:rowOff>190500</xdr:rowOff>
    </xdr:to>
    <xdr:sp macro="" textlink="">
      <xdr:nvSpPr>
        <xdr:cNvPr id="798" name="AutoShape 46">
          <a:extLst>
            <a:ext uri="{FF2B5EF4-FFF2-40B4-BE49-F238E27FC236}">
              <a16:creationId xmlns:a16="http://schemas.microsoft.com/office/drawing/2014/main" id="{E0034511-250E-4E11-A862-E2826681A572}"/>
            </a:ext>
          </a:extLst>
        </xdr:cNvPr>
        <xdr:cNvSpPr>
          <a:spLocks noChangeArrowheads="1"/>
        </xdr:cNvSpPr>
      </xdr:nvSpPr>
      <xdr:spPr bwMode="auto">
        <a:xfrm>
          <a:off x="1536700" y="605409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244</xdr:row>
      <xdr:rowOff>57150</xdr:rowOff>
    </xdr:from>
    <xdr:to>
      <xdr:col>6</xdr:col>
      <xdr:colOff>0</xdr:colOff>
      <xdr:row>245</xdr:row>
      <xdr:rowOff>190500</xdr:rowOff>
    </xdr:to>
    <xdr:sp macro="" textlink="">
      <xdr:nvSpPr>
        <xdr:cNvPr id="799" name="AutoShape 46">
          <a:extLst>
            <a:ext uri="{FF2B5EF4-FFF2-40B4-BE49-F238E27FC236}">
              <a16:creationId xmlns:a16="http://schemas.microsoft.com/office/drawing/2014/main" id="{1C7AB218-DDCB-4060-B497-C584985A15AF}"/>
            </a:ext>
          </a:extLst>
        </xdr:cNvPr>
        <xdr:cNvSpPr>
          <a:spLocks noChangeArrowheads="1"/>
        </xdr:cNvSpPr>
      </xdr:nvSpPr>
      <xdr:spPr bwMode="auto">
        <a:xfrm>
          <a:off x="2520950" y="605409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244</xdr:row>
      <xdr:rowOff>57150</xdr:rowOff>
    </xdr:from>
    <xdr:to>
      <xdr:col>8</xdr:col>
      <xdr:colOff>0</xdr:colOff>
      <xdr:row>245</xdr:row>
      <xdr:rowOff>190500</xdr:rowOff>
    </xdr:to>
    <xdr:sp macro="" textlink="">
      <xdr:nvSpPr>
        <xdr:cNvPr id="800" name="AutoShape 46">
          <a:extLst>
            <a:ext uri="{FF2B5EF4-FFF2-40B4-BE49-F238E27FC236}">
              <a16:creationId xmlns:a16="http://schemas.microsoft.com/office/drawing/2014/main" id="{2EE5EA7D-320B-49BE-AFC6-69C0D7A4CD33}"/>
            </a:ext>
          </a:extLst>
        </xdr:cNvPr>
        <xdr:cNvSpPr>
          <a:spLocks noChangeArrowheads="1"/>
        </xdr:cNvSpPr>
      </xdr:nvSpPr>
      <xdr:spPr bwMode="auto">
        <a:xfrm>
          <a:off x="3498850" y="605409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244</xdr:row>
      <xdr:rowOff>57150</xdr:rowOff>
    </xdr:from>
    <xdr:to>
      <xdr:col>10</xdr:col>
      <xdr:colOff>0</xdr:colOff>
      <xdr:row>245</xdr:row>
      <xdr:rowOff>190500</xdr:rowOff>
    </xdr:to>
    <xdr:sp macro="" textlink="">
      <xdr:nvSpPr>
        <xdr:cNvPr id="801" name="AutoShape 46">
          <a:extLst>
            <a:ext uri="{FF2B5EF4-FFF2-40B4-BE49-F238E27FC236}">
              <a16:creationId xmlns:a16="http://schemas.microsoft.com/office/drawing/2014/main" id="{BB280776-4C67-4DBF-81E2-1C89C07AD730}"/>
            </a:ext>
          </a:extLst>
        </xdr:cNvPr>
        <xdr:cNvSpPr>
          <a:spLocks noChangeArrowheads="1"/>
        </xdr:cNvSpPr>
      </xdr:nvSpPr>
      <xdr:spPr bwMode="auto">
        <a:xfrm>
          <a:off x="449580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244</xdr:row>
      <xdr:rowOff>57150</xdr:rowOff>
    </xdr:from>
    <xdr:to>
      <xdr:col>12</xdr:col>
      <xdr:colOff>0</xdr:colOff>
      <xdr:row>245</xdr:row>
      <xdr:rowOff>190500</xdr:rowOff>
    </xdr:to>
    <xdr:sp macro="" textlink="">
      <xdr:nvSpPr>
        <xdr:cNvPr id="802" name="AutoShape 46">
          <a:extLst>
            <a:ext uri="{FF2B5EF4-FFF2-40B4-BE49-F238E27FC236}">
              <a16:creationId xmlns:a16="http://schemas.microsoft.com/office/drawing/2014/main" id="{95A54ECF-0D6D-4488-A63B-EA0A68B2896D}"/>
            </a:ext>
          </a:extLst>
        </xdr:cNvPr>
        <xdr:cNvSpPr>
          <a:spLocks noChangeArrowheads="1"/>
        </xdr:cNvSpPr>
      </xdr:nvSpPr>
      <xdr:spPr bwMode="auto">
        <a:xfrm>
          <a:off x="5422900" y="60540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244</xdr:row>
      <xdr:rowOff>57150</xdr:rowOff>
    </xdr:from>
    <xdr:to>
      <xdr:col>14</xdr:col>
      <xdr:colOff>0</xdr:colOff>
      <xdr:row>245</xdr:row>
      <xdr:rowOff>190500</xdr:rowOff>
    </xdr:to>
    <xdr:sp macro="" textlink="">
      <xdr:nvSpPr>
        <xdr:cNvPr id="803" name="AutoShape 46">
          <a:extLst>
            <a:ext uri="{FF2B5EF4-FFF2-40B4-BE49-F238E27FC236}">
              <a16:creationId xmlns:a16="http://schemas.microsoft.com/office/drawing/2014/main" id="{26A5192D-E12A-4CFE-8746-3A82BA999635}"/>
            </a:ext>
          </a:extLst>
        </xdr:cNvPr>
        <xdr:cNvSpPr>
          <a:spLocks noChangeArrowheads="1"/>
        </xdr:cNvSpPr>
      </xdr:nvSpPr>
      <xdr:spPr bwMode="auto">
        <a:xfrm>
          <a:off x="635000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244</xdr:row>
      <xdr:rowOff>57150</xdr:rowOff>
    </xdr:from>
    <xdr:to>
      <xdr:col>16</xdr:col>
      <xdr:colOff>0</xdr:colOff>
      <xdr:row>245</xdr:row>
      <xdr:rowOff>190500</xdr:rowOff>
    </xdr:to>
    <xdr:sp macro="" textlink="">
      <xdr:nvSpPr>
        <xdr:cNvPr id="804" name="AutoShape 46">
          <a:extLst>
            <a:ext uri="{FF2B5EF4-FFF2-40B4-BE49-F238E27FC236}">
              <a16:creationId xmlns:a16="http://schemas.microsoft.com/office/drawing/2014/main" id="{FCB60B0C-ED23-49AB-8CFF-87D0F9C3EE12}"/>
            </a:ext>
          </a:extLst>
        </xdr:cNvPr>
        <xdr:cNvSpPr>
          <a:spLocks noChangeArrowheads="1"/>
        </xdr:cNvSpPr>
      </xdr:nvSpPr>
      <xdr:spPr bwMode="auto">
        <a:xfrm>
          <a:off x="7277100" y="60540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244</xdr:row>
      <xdr:rowOff>57150</xdr:rowOff>
    </xdr:from>
    <xdr:to>
      <xdr:col>16</xdr:col>
      <xdr:colOff>0</xdr:colOff>
      <xdr:row>245</xdr:row>
      <xdr:rowOff>190500</xdr:rowOff>
    </xdr:to>
    <xdr:sp macro="" textlink="">
      <xdr:nvSpPr>
        <xdr:cNvPr id="805" name="AutoShape 46">
          <a:extLst>
            <a:ext uri="{FF2B5EF4-FFF2-40B4-BE49-F238E27FC236}">
              <a16:creationId xmlns:a16="http://schemas.microsoft.com/office/drawing/2014/main" id="{2532F876-4FE8-48FB-81A2-0AED29A944D1}"/>
            </a:ext>
          </a:extLst>
        </xdr:cNvPr>
        <xdr:cNvSpPr>
          <a:spLocks noChangeArrowheads="1"/>
        </xdr:cNvSpPr>
      </xdr:nvSpPr>
      <xdr:spPr bwMode="auto">
        <a:xfrm>
          <a:off x="727710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244</xdr:row>
      <xdr:rowOff>57150</xdr:rowOff>
    </xdr:from>
    <xdr:to>
      <xdr:col>18</xdr:col>
      <xdr:colOff>0</xdr:colOff>
      <xdr:row>245</xdr:row>
      <xdr:rowOff>190500</xdr:rowOff>
    </xdr:to>
    <xdr:sp macro="" textlink="">
      <xdr:nvSpPr>
        <xdr:cNvPr id="806" name="AutoShape 46">
          <a:extLst>
            <a:ext uri="{FF2B5EF4-FFF2-40B4-BE49-F238E27FC236}">
              <a16:creationId xmlns:a16="http://schemas.microsoft.com/office/drawing/2014/main" id="{192F0509-FDAC-4806-80C1-FD6ED47778CE}"/>
            </a:ext>
          </a:extLst>
        </xdr:cNvPr>
        <xdr:cNvSpPr>
          <a:spLocks noChangeArrowheads="1"/>
        </xdr:cNvSpPr>
      </xdr:nvSpPr>
      <xdr:spPr bwMode="auto">
        <a:xfrm>
          <a:off x="820420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244</xdr:row>
      <xdr:rowOff>57150</xdr:rowOff>
    </xdr:from>
    <xdr:to>
      <xdr:col>20</xdr:col>
      <xdr:colOff>0</xdr:colOff>
      <xdr:row>245</xdr:row>
      <xdr:rowOff>190500</xdr:rowOff>
    </xdr:to>
    <xdr:sp macro="" textlink="">
      <xdr:nvSpPr>
        <xdr:cNvPr id="807" name="AutoShape 46">
          <a:extLst>
            <a:ext uri="{FF2B5EF4-FFF2-40B4-BE49-F238E27FC236}">
              <a16:creationId xmlns:a16="http://schemas.microsoft.com/office/drawing/2014/main" id="{7CC7E553-F6C4-4B3C-B80F-767AAB58648B}"/>
            </a:ext>
          </a:extLst>
        </xdr:cNvPr>
        <xdr:cNvSpPr>
          <a:spLocks noChangeArrowheads="1"/>
        </xdr:cNvSpPr>
      </xdr:nvSpPr>
      <xdr:spPr bwMode="auto">
        <a:xfrm>
          <a:off x="913130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244</xdr:row>
      <xdr:rowOff>57150</xdr:rowOff>
    </xdr:from>
    <xdr:to>
      <xdr:col>22</xdr:col>
      <xdr:colOff>0</xdr:colOff>
      <xdr:row>245</xdr:row>
      <xdr:rowOff>190500</xdr:rowOff>
    </xdr:to>
    <xdr:sp macro="" textlink="">
      <xdr:nvSpPr>
        <xdr:cNvPr id="808" name="AutoShape 46">
          <a:extLst>
            <a:ext uri="{FF2B5EF4-FFF2-40B4-BE49-F238E27FC236}">
              <a16:creationId xmlns:a16="http://schemas.microsoft.com/office/drawing/2014/main" id="{440C1B30-FD4D-48CC-AE46-71054269C271}"/>
            </a:ext>
          </a:extLst>
        </xdr:cNvPr>
        <xdr:cNvSpPr>
          <a:spLocks noChangeArrowheads="1"/>
        </xdr:cNvSpPr>
      </xdr:nvSpPr>
      <xdr:spPr bwMode="auto">
        <a:xfrm>
          <a:off x="1005840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244</xdr:row>
      <xdr:rowOff>57150</xdr:rowOff>
    </xdr:from>
    <xdr:to>
      <xdr:col>24</xdr:col>
      <xdr:colOff>0</xdr:colOff>
      <xdr:row>245</xdr:row>
      <xdr:rowOff>190500</xdr:rowOff>
    </xdr:to>
    <xdr:sp macro="" textlink="">
      <xdr:nvSpPr>
        <xdr:cNvPr id="809" name="AutoShape 46">
          <a:extLst>
            <a:ext uri="{FF2B5EF4-FFF2-40B4-BE49-F238E27FC236}">
              <a16:creationId xmlns:a16="http://schemas.microsoft.com/office/drawing/2014/main" id="{68ACD010-7014-4A75-AA05-9CFE9D2F626D}"/>
            </a:ext>
          </a:extLst>
        </xdr:cNvPr>
        <xdr:cNvSpPr>
          <a:spLocks noChangeArrowheads="1"/>
        </xdr:cNvSpPr>
      </xdr:nvSpPr>
      <xdr:spPr bwMode="auto">
        <a:xfrm>
          <a:off x="1098550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244</xdr:row>
      <xdr:rowOff>57150</xdr:rowOff>
    </xdr:from>
    <xdr:to>
      <xdr:col>26</xdr:col>
      <xdr:colOff>0</xdr:colOff>
      <xdr:row>245</xdr:row>
      <xdr:rowOff>190500</xdr:rowOff>
    </xdr:to>
    <xdr:sp macro="" textlink="">
      <xdr:nvSpPr>
        <xdr:cNvPr id="810" name="AutoShape 46">
          <a:extLst>
            <a:ext uri="{FF2B5EF4-FFF2-40B4-BE49-F238E27FC236}">
              <a16:creationId xmlns:a16="http://schemas.microsoft.com/office/drawing/2014/main" id="{43A9C9A1-14C5-437F-BA94-097AFAC8E555}"/>
            </a:ext>
          </a:extLst>
        </xdr:cNvPr>
        <xdr:cNvSpPr>
          <a:spLocks noChangeArrowheads="1"/>
        </xdr:cNvSpPr>
      </xdr:nvSpPr>
      <xdr:spPr bwMode="auto">
        <a:xfrm>
          <a:off x="11912600" y="605409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244</xdr:row>
      <xdr:rowOff>57150</xdr:rowOff>
    </xdr:from>
    <xdr:to>
      <xdr:col>28</xdr:col>
      <xdr:colOff>0</xdr:colOff>
      <xdr:row>245</xdr:row>
      <xdr:rowOff>190500</xdr:rowOff>
    </xdr:to>
    <xdr:sp macro="" textlink="">
      <xdr:nvSpPr>
        <xdr:cNvPr id="811" name="AutoShape 46">
          <a:extLst>
            <a:ext uri="{FF2B5EF4-FFF2-40B4-BE49-F238E27FC236}">
              <a16:creationId xmlns:a16="http://schemas.microsoft.com/office/drawing/2014/main" id="{B1504724-D41B-4945-9888-122F78778A98}"/>
            </a:ext>
          </a:extLst>
        </xdr:cNvPr>
        <xdr:cNvSpPr>
          <a:spLocks noChangeArrowheads="1"/>
        </xdr:cNvSpPr>
      </xdr:nvSpPr>
      <xdr:spPr bwMode="auto">
        <a:xfrm>
          <a:off x="1289685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244</xdr:row>
      <xdr:rowOff>57150</xdr:rowOff>
    </xdr:from>
    <xdr:to>
      <xdr:col>18</xdr:col>
      <xdr:colOff>0</xdr:colOff>
      <xdr:row>245</xdr:row>
      <xdr:rowOff>190500</xdr:rowOff>
    </xdr:to>
    <xdr:sp macro="" textlink="">
      <xdr:nvSpPr>
        <xdr:cNvPr id="812" name="AutoShape 46">
          <a:extLst>
            <a:ext uri="{FF2B5EF4-FFF2-40B4-BE49-F238E27FC236}">
              <a16:creationId xmlns:a16="http://schemas.microsoft.com/office/drawing/2014/main" id="{40F92202-2FC8-4D02-8F75-5991D20EF8D2}"/>
            </a:ext>
          </a:extLst>
        </xdr:cNvPr>
        <xdr:cNvSpPr>
          <a:spLocks noChangeArrowheads="1"/>
        </xdr:cNvSpPr>
      </xdr:nvSpPr>
      <xdr:spPr bwMode="auto">
        <a:xfrm>
          <a:off x="8204200" y="60540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244</xdr:row>
      <xdr:rowOff>57150</xdr:rowOff>
    </xdr:from>
    <xdr:to>
      <xdr:col>20</xdr:col>
      <xdr:colOff>0</xdr:colOff>
      <xdr:row>245</xdr:row>
      <xdr:rowOff>190500</xdr:rowOff>
    </xdr:to>
    <xdr:sp macro="" textlink="">
      <xdr:nvSpPr>
        <xdr:cNvPr id="813" name="AutoShape 46">
          <a:extLst>
            <a:ext uri="{FF2B5EF4-FFF2-40B4-BE49-F238E27FC236}">
              <a16:creationId xmlns:a16="http://schemas.microsoft.com/office/drawing/2014/main" id="{265F3EC8-16A1-460A-86F0-EC8A94866BE0}"/>
            </a:ext>
          </a:extLst>
        </xdr:cNvPr>
        <xdr:cNvSpPr>
          <a:spLocks noChangeArrowheads="1"/>
        </xdr:cNvSpPr>
      </xdr:nvSpPr>
      <xdr:spPr bwMode="auto">
        <a:xfrm>
          <a:off x="9131300" y="60540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244</xdr:row>
      <xdr:rowOff>57150</xdr:rowOff>
    </xdr:from>
    <xdr:to>
      <xdr:col>22</xdr:col>
      <xdr:colOff>0</xdr:colOff>
      <xdr:row>245</xdr:row>
      <xdr:rowOff>190500</xdr:rowOff>
    </xdr:to>
    <xdr:sp macro="" textlink="">
      <xdr:nvSpPr>
        <xdr:cNvPr id="814" name="AutoShape 46">
          <a:extLst>
            <a:ext uri="{FF2B5EF4-FFF2-40B4-BE49-F238E27FC236}">
              <a16:creationId xmlns:a16="http://schemas.microsoft.com/office/drawing/2014/main" id="{CF3B3866-EF30-4488-B510-02C68E200794}"/>
            </a:ext>
          </a:extLst>
        </xdr:cNvPr>
        <xdr:cNvSpPr>
          <a:spLocks noChangeArrowheads="1"/>
        </xdr:cNvSpPr>
      </xdr:nvSpPr>
      <xdr:spPr bwMode="auto">
        <a:xfrm>
          <a:off x="10058400" y="60540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244</xdr:row>
      <xdr:rowOff>57150</xdr:rowOff>
    </xdr:from>
    <xdr:to>
      <xdr:col>24</xdr:col>
      <xdr:colOff>0</xdr:colOff>
      <xdr:row>245</xdr:row>
      <xdr:rowOff>190500</xdr:rowOff>
    </xdr:to>
    <xdr:sp macro="" textlink="">
      <xdr:nvSpPr>
        <xdr:cNvPr id="815" name="AutoShape 46">
          <a:extLst>
            <a:ext uri="{FF2B5EF4-FFF2-40B4-BE49-F238E27FC236}">
              <a16:creationId xmlns:a16="http://schemas.microsoft.com/office/drawing/2014/main" id="{2967C253-B70B-44C3-950F-E245D8A19472}"/>
            </a:ext>
          </a:extLst>
        </xdr:cNvPr>
        <xdr:cNvSpPr>
          <a:spLocks noChangeArrowheads="1"/>
        </xdr:cNvSpPr>
      </xdr:nvSpPr>
      <xdr:spPr bwMode="auto">
        <a:xfrm>
          <a:off x="10985500" y="60540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244</xdr:row>
      <xdr:rowOff>57150</xdr:rowOff>
    </xdr:from>
    <xdr:to>
      <xdr:col>26</xdr:col>
      <xdr:colOff>0</xdr:colOff>
      <xdr:row>245</xdr:row>
      <xdr:rowOff>190500</xdr:rowOff>
    </xdr:to>
    <xdr:sp macro="" textlink="">
      <xdr:nvSpPr>
        <xdr:cNvPr id="816" name="AutoShape 46">
          <a:extLst>
            <a:ext uri="{FF2B5EF4-FFF2-40B4-BE49-F238E27FC236}">
              <a16:creationId xmlns:a16="http://schemas.microsoft.com/office/drawing/2014/main" id="{20ABFA61-BC6C-4F65-A11B-1F36F74270A6}"/>
            </a:ext>
          </a:extLst>
        </xdr:cNvPr>
        <xdr:cNvSpPr>
          <a:spLocks noChangeArrowheads="1"/>
        </xdr:cNvSpPr>
      </xdr:nvSpPr>
      <xdr:spPr bwMode="auto">
        <a:xfrm>
          <a:off x="11912600" y="605409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244</xdr:row>
      <xdr:rowOff>57150</xdr:rowOff>
    </xdr:from>
    <xdr:to>
      <xdr:col>28</xdr:col>
      <xdr:colOff>0</xdr:colOff>
      <xdr:row>245</xdr:row>
      <xdr:rowOff>190500</xdr:rowOff>
    </xdr:to>
    <xdr:sp macro="" textlink="">
      <xdr:nvSpPr>
        <xdr:cNvPr id="817" name="AutoShape 46">
          <a:extLst>
            <a:ext uri="{FF2B5EF4-FFF2-40B4-BE49-F238E27FC236}">
              <a16:creationId xmlns:a16="http://schemas.microsoft.com/office/drawing/2014/main" id="{8358B395-F39F-466E-BE51-73FE012FC5D6}"/>
            </a:ext>
          </a:extLst>
        </xdr:cNvPr>
        <xdr:cNvSpPr>
          <a:spLocks noChangeArrowheads="1"/>
        </xdr:cNvSpPr>
      </xdr:nvSpPr>
      <xdr:spPr bwMode="auto">
        <a:xfrm>
          <a:off x="12896850" y="60540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244</xdr:row>
      <xdr:rowOff>57150</xdr:rowOff>
    </xdr:from>
    <xdr:to>
      <xdr:col>18</xdr:col>
      <xdr:colOff>0</xdr:colOff>
      <xdr:row>245</xdr:row>
      <xdr:rowOff>190500</xdr:rowOff>
    </xdr:to>
    <xdr:sp macro="" textlink="">
      <xdr:nvSpPr>
        <xdr:cNvPr id="818" name="AutoShape 46">
          <a:extLst>
            <a:ext uri="{FF2B5EF4-FFF2-40B4-BE49-F238E27FC236}">
              <a16:creationId xmlns:a16="http://schemas.microsoft.com/office/drawing/2014/main" id="{7FF20339-0A3D-4403-8BA8-DC40A7826583}"/>
            </a:ext>
          </a:extLst>
        </xdr:cNvPr>
        <xdr:cNvSpPr>
          <a:spLocks noChangeArrowheads="1"/>
        </xdr:cNvSpPr>
      </xdr:nvSpPr>
      <xdr:spPr bwMode="auto">
        <a:xfrm>
          <a:off x="820420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244</xdr:row>
      <xdr:rowOff>57150</xdr:rowOff>
    </xdr:from>
    <xdr:to>
      <xdr:col>20</xdr:col>
      <xdr:colOff>0</xdr:colOff>
      <xdr:row>245</xdr:row>
      <xdr:rowOff>190500</xdr:rowOff>
    </xdr:to>
    <xdr:sp macro="" textlink="">
      <xdr:nvSpPr>
        <xdr:cNvPr id="819" name="AutoShape 46">
          <a:extLst>
            <a:ext uri="{FF2B5EF4-FFF2-40B4-BE49-F238E27FC236}">
              <a16:creationId xmlns:a16="http://schemas.microsoft.com/office/drawing/2014/main" id="{41660B36-AED1-4BE8-871A-68F5E90718B9}"/>
            </a:ext>
          </a:extLst>
        </xdr:cNvPr>
        <xdr:cNvSpPr>
          <a:spLocks noChangeArrowheads="1"/>
        </xdr:cNvSpPr>
      </xdr:nvSpPr>
      <xdr:spPr bwMode="auto">
        <a:xfrm>
          <a:off x="9131300" y="60540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244</xdr:row>
      <xdr:rowOff>57150</xdr:rowOff>
    </xdr:from>
    <xdr:to>
      <xdr:col>22</xdr:col>
      <xdr:colOff>0</xdr:colOff>
      <xdr:row>245</xdr:row>
      <xdr:rowOff>190500</xdr:rowOff>
    </xdr:to>
    <xdr:sp macro="" textlink="">
      <xdr:nvSpPr>
        <xdr:cNvPr id="820" name="AutoShape 46">
          <a:extLst>
            <a:ext uri="{FF2B5EF4-FFF2-40B4-BE49-F238E27FC236}">
              <a16:creationId xmlns:a16="http://schemas.microsoft.com/office/drawing/2014/main" id="{EFFA1609-BA94-4CD5-B6A2-7BBA6DEAC80C}"/>
            </a:ext>
          </a:extLst>
        </xdr:cNvPr>
        <xdr:cNvSpPr>
          <a:spLocks noChangeArrowheads="1"/>
        </xdr:cNvSpPr>
      </xdr:nvSpPr>
      <xdr:spPr bwMode="auto">
        <a:xfrm>
          <a:off x="10058400" y="60540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244</xdr:row>
      <xdr:rowOff>57150</xdr:rowOff>
    </xdr:from>
    <xdr:to>
      <xdr:col>24</xdr:col>
      <xdr:colOff>0</xdr:colOff>
      <xdr:row>245</xdr:row>
      <xdr:rowOff>190500</xdr:rowOff>
    </xdr:to>
    <xdr:sp macro="" textlink="">
      <xdr:nvSpPr>
        <xdr:cNvPr id="821" name="AutoShape 46">
          <a:extLst>
            <a:ext uri="{FF2B5EF4-FFF2-40B4-BE49-F238E27FC236}">
              <a16:creationId xmlns:a16="http://schemas.microsoft.com/office/drawing/2014/main" id="{03D9C7C3-CDCA-411F-9779-A961CEB2F76C}"/>
            </a:ext>
          </a:extLst>
        </xdr:cNvPr>
        <xdr:cNvSpPr>
          <a:spLocks noChangeArrowheads="1"/>
        </xdr:cNvSpPr>
      </xdr:nvSpPr>
      <xdr:spPr bwMode="auto">
        <a:xfrm>
          <a:off x="1098550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244</xdr:row>
      <xdr:rowOff>57150</xdr:rowOff>
    </xdr:from>
    <xdr:to>
      <xdr:col>26</xdr:col>
      <xdr:colOff>0</xdr:colOff>
      <xdr:row>245</xdr:row>
      <xdr:rowOff>190500</xdr:rowOff>
    </xdr:to>
    <xdr:sp macro="" textlink="">
      <xdr:nvSpPr>
        <xdr:cNvPr id="822" name="AutoShape 46">
          <a:extLst>
            <a:ext uri="{FF2B5EF4-FFF2-40B4-BE49-F238E27FC236}">
              <a16:creationId xmlns:a16="http://schemas.microsoft.com/office/drawing/2014/main" id="{1D40474A-D739-4972-B1AB-55033D8AC848}"/>
            </a:ext>
          </a:extLst>
        </xdr:cNvPr>
        <xdr:cNvSpPr>
          <a:spLocks noChangeArrowheads="1"/>
        </xdr:cNvSpPr>
      </xdr:nvSpPr>
      <xdr:spPr bwMode="auto">
        <a:xfrm>
          <a:off x="11912600" y="605409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244</xdr:row>
      <xdr:rowOff>57150</xdr:rowOff>
    </xdr:from>
    <xdr:to>
      <xdr:col>28</xdr:col>
      <xdr:colOff>0</xdr:colOff>
      <xdr:row>245</xdr:row>
      <xdr:rowOff>190500</xdr:rowOff>
    </xdr:to>
    <xdr:sp macro="" textlink="">
      <xdr:nvSpPr>
        <xdr:cNvPr id="823" name="AutoShape 46">
          <a:extLst>
            <a:ext uri="{FF2B5EF4-FFF2-40B4-BE49-F238E27FC236}">
              <a16:creationId xmlns:a16="http://schemas.microsoft.com/office/drawing/2014/main" id="{744409F1-3F11-4996-95F8-FFB58AC5BC76}"/>
            </a:ext>
          </a:extLst>
        </xdr:cNvPr>
        <xdr:cNvSpPr>
          <a:spLocks noChangeArrowheads="1"/>
        </xdr:cNvSpPr>
      </xdr:nvSpPr>
      <xdr:spPr bwMode="auto">
        <a:xfrm>
          <a:off x="1289685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252</xdr:row>
      <xdr:rowOff>57150</xdr:rowOff>
    </xdr:from>
    <xdr:to>
      <xdr:col>2</xdr:col>
      <xdr:colOff>0</xdr:colOff>
      <xdr:row>253</xdr:row>
      <xdr:rowOff>190500</xdr:rowOff>
    </xdr:to>
    <xdr:sp macro="" textlink="">
      <xdr:nvSpPr>
        <xdr:cNvPr id="824" name="AutoShape 46">
          <a:extLst>
            <a:ext uri="{FF2B5EF4-FFF2-40B4-BE49-F238E27FC236}">
              <a16:creationId xmlns:a16="http://schemas.microsoft.com/office/drawing/2014/main" id="{D124DB57-8E35-4292-8D9C-8CEF971D4A84}"/>
            </a:ext>
          </a:extLst>
        </xdr:cNvPr>
        <xdr:cNvSpPr>
          <a:spLocks noChangeArrowheads="1"/>
        </xdr:cNvSpPr>
      </xdr:nvSpPr>
      <xdr:spPr bwMode="auto">
        <a:xfrm>
          <a:off x="60960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252</xdr:row>
      <xdr:rowOff>57150</xdr:rowOff>
    </xdr:from>
    <xdr:to>
      <xdr:col>4</xdr:col>
      <xdr:colOff>0</xdr:colOff>
      <xdr:row>253</xdr:row>
      <xdr:rowOff>190500</xdr:rowOff>
    </xdr:to>
    <xdr:sp macro="" textlink="">
      <xdr:nvSpPr>
        <xdr:cNvPr id="825" name="AutoShape 46">
          <a:extLst>
            <a:ext uri="{FF2B5EF4-FFF2-40B4-BE49-F238E27FC236}">
              <a16:creationId xmlns:a16="http://schemas.microsoft.com/office/drawing/2014/main" id="{A86CE826-E89C-4576-8FD0-C07E43A14E40}"/>
            </a:ext>
          </a:extLst>
        </xdr:cNvPr>
        <xdr:cNvSpPr>
          <a:spLocks noChangeArrowheads="1"/>
        </xdr:cNvSpPr>
      </xdr:nvSpPr>
      <xdr:spPr bwMode="auto">
        <a:xfrm>
          <a:off x="1536700" y="624332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252</xdr:row>
      <xdr:rowOff>57150</xdr:rowOff>
    </xdr:from>
    <xdr:to>
      <xdr:col>6</xdr:col>
      <xdr:colOff>0</xdr:colOff>
      <xdr:row>253</xdr:row>
      <xdr:rowOff>190500</xdr:rowOff>
    </xdr:to>
    <xdr:sp macro="" textlink="">
      <xdr:nvSpPr>
        <xdr:cNvPr id="826" name="AutoShape 46">
          <a:extLst>
            <a:ext uri="{FF2B5EF4-FFF2-40B4-BE49-F238E27FC236}">
              <a16:creationId xmlns:a16="http://schemas.microsoft.com/office/drawing/2014/main" id="{E9F32F8F-685E-4576-B50E-A02F6EABF4BF}"/>
            </a:ext>
          </a:extLst>
        </xdr:cNvPr>
        <xdr:cNvSpPr>
          <a:spLocks noChangeArrowheads="1"/>
        </xdr:cNvSpPr>
      </xdr:nvSpPr>
      <xdr:spPr bwMode="auto">
        <a:xfrm>
          <a:off x="2520950" y="624332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252</xdr:row>
      <xdr:rowOff>57150</xdr:rowOff>
    </xdr:from>
    <xdr:to>
      <xdr:col>8</xdr:col>
      <xdr:colOff>0</xdr:colOff>
      <xdr:row>253</xdr:row>
      <xdr:rowOff>190500</xdr:rowOff>
    </xdr:to>
    <xdr:sp macro="" textlink="">
      <xdr:nvSpPr>
        <xdr:cNvPr id="827" name="AutoShape 46">
          <a:extLst>
            <a:ext uri="{FF2B5EF4-FFF2-40B4-BE49-F238E27FC236}">
              <a16:creationId xmlns:a16="http://schemas.microsoft.com/office/drawing/2014/main" id="{B726448A-FB4D-4D07-BC8D-433013630EBE}"/>
            </a:ext>
          </a:extLst>
        </xdr:cNvPr>
        <xdr:cNvSpPr>
          <a:spLocks noChangeArrowheads="1"/>
        </xdr:cNvSpPr>
      </xdr:nvSpPr>
      <xdr:spPr bwMode="auto">
        <a:xfrm>
          <a:off x="3498850" y="624332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252</xdr:row>
      <xdr:rowOff>57150</xdr:rowOff>
    </xdr:from>
    <xdr:to>
      <xdr:col>10</xdr:col>
      <xdr:colOff>0</xdr:colOff>
      <xdr:row>253</xdr:row>
      <xdr:rowOff>190500</xdr:rowOff>
    </xdr:to>
    <xdr:sp macro="" textlink="">
      <xdr:nvSpPr>
        <xdr:cNvPr id="828" name="AutoShape 46">
          <a:extLst>
            <a:ext uri="{FF2B5EF4-FFF2-40B4-BE49-F238E27FC236}">
              <a16:creationId xmlns:a16="http://schemas.microsoft.com/office/drawing/2014/main" id="{2591EA27-2293-4AFC-A913-CF87D0C80021}"/>
            </a:ext>
          </a:extLst>
        </xdr:cNvPr>
        <xdr:cNvSpPr>
          <a:spLocks noChangeArrowheads="1"/>
        </xdr:cNvSpPr>
      </xdr:nvSpPr>
      <xdr:spPr bwMode="auto">
        <a:xfrm>
          <a:off x="449580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252</xdr:row>
      <xdr:rowOff>57150</xdr:rowOff>
    </xdr:from>
    <xdr:to>
      <xdr:col>12</xdr:col>
      <xdr:colOff>0</xdr:colOff>
      <xdr:row>253</xdr:row>
      <xdr:rowOff>190500</xdr:rowOff>
    </xdr:to>
    <xdr:sp macro="" textlink="">
      <xdr:nvSpPr>
        <xdr:cNvPr id="829" name="AutoShape 46">
          <a:extLst>
            <a:ext uri="{FF2B5EF4-FFF2-40B4-BE49-F238E27FC236}">
              <a16:creationId xmlns:a16="http://schemas.microsoft.com/office/drawing/2014/main" id="{8374BB88-FF4A-4DCC-B411-F9126E9BB78A}"/>
            </a:ext>
          </a:extLst>
        </xdr:cNvPr>
        <xdr:cNvSpPr>
          <a:spLocks noChangeArrowheads="1"/>
        </xdr:cNvSpPr>
      </xdr:nvSpPr>
      <xdr:spPr bwMode="auto">
        <a:xfrm>
          <a:off x="5422900" y="62433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252</xdr:row>
      <xdr:rowOff>57150</xdr:rowOff>
    </xdr:from>
    <xdr:to>
      <xdr:col>14</xdr:col>
      <xdr:colOff>0</xdr:colOff>
      <xdr:row>253</xdr:row>
      <xdr:rowOff>190500</xdr:rowOff>
    </xdr:to>
    <xdr:sp macro="" textlink="">
      <xdr:nvSpPr>
        <xdr:cNvPr id="830" name="AutoShape 46">
          <a:extLst>
            <a:ext uri="{FF2B5EF4-FFF2-40B4-BE49-F238E27FC236}">
              <a16:creationId xmlns:a16="http://schemas.microsoft.com/office/drawing/2014/main" id="{FC2EB317-97ED-4055-940E-D9FAADE2B936}"/>
            </a:ext>
          </a:extLst>
        </xdr:cNvPr>
        <xdr:cNvSpPr>
          <a:spLocks noChangeArrowheads="1"/>
        </xdr:cNvSpPr>
      </xdr:nvSpPr>
      <xdr:spPr bwMode="auto">
        <a:xfrm>
          <a:off x="635000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252</xdr:row>
      <xdr:rowOff>57150</xdr:rowOff>
    </xdr:from>
    <xdr:to>
      <xdr:col>16</xdr:col>
      <xdr:colOff>0</xdr:colOff>
      <xdr:row>253</xdr:row>
      <xdr:rowOff>190500</xdr:rowOff>
    </xdr:to>
    <xdr:sp macro="" textlink="">
      <xdr:nvSpPr>
        <xdr:cNvPr id="831" name="AutoShape 46">
          <a:extLst>
            <a:ext uri="{FF2B5EF4-FFF2-40B4-BE49-F238E27FC236}">
              <a16:creationId xmlns:a16="http://schemas.microsoft.com/office/drawing/2014/main" id="{3C10DBE7-90B0-404E-A767-E02EC84E314A}"/>
            </a:ext>
          </a:extLst>
        </xdr:cNvPr>
        <xdr:cNvSpPr>
          <a:spLocks noChangeArrowheads="1"/>
        </xdr:cNvSpPr>
      </xdr:nvSpPr>
      <xdr:spPr bwMode="auto">
        <a:xfrm>
          <a:off x="7277100" y="62433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252</xdr:row>
      <xdr:rowOff>57150</xdr:rowOff>
    </xdr:from>
    <xdr:to>
      <xdr:col>16</xdr:col>
      <xdr:colOff>0</xdr:colOff>
      <xdr:row>253</xdr:row>
      <xdr:rowOff>190500</xdr:rowOff>
    </xdr:to>
    <xdr:sp macro="" textlink="">
      <xdr:nvSpPr>
        <xdr:cNvPr id="832" name="AutoShape 46">
          <a:extLst>
            <a:ext uri="{FF2B5EF4-FFF2-40B4-BE49-F238E27FC236}">
              <a16:creationId xmlns:a16="http://schemas.microsoft.com/office/drawing/2014/main" id="{A149D5AE-D389-443B-B4A7-BE7D043D8C08}"/>
            </a:ext>
          </a:extLst>
        </xdr:cNvPr>
        <xdr:cNvSpPr>
          <a:spLocks noChangeArrowheads="1"/>
        </xdr:cNvSpPr>
      </xdr:nvSpPr>
      <xdr:spPr bwMode="auto">
        <a:xfrm>
          <a:off x="727710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252</xdr:row>
      <xdr:rowOff>57150</xdr:rowOff>
    </xdr:from>
    <xdr:to>
      <xdr:col>18</xdr:col>
      <xdr:colOff>0</xdr:colOff>
      <xdr:row>253</xdr:row>
      <xdr:rowOff>190500</xdr:rowOff>
    </xdr:to>
    <xdr:sp macro="" textlink="">
      <xdr:nvSpPr>
        <xdr:cNvPr id="833" name="AutoShape 46">
          <a:extLst>
            <a:ext uri="{FF2B5EF4-FFF2-40B4-BE49-F238E27FC236}">
              <a16:creationId xmlns:a16="http://schemas.microsoft.com/office/drawing/2014/main" id="{E2C10D26-462A-40DF-A8C0-A64DBFB75AAD}"/>
            </a:ext>
          </a:extLst>
        </xdr:cNvPr>
        <xdr:cNvSpPr>
          <a:spLocks noChangeArrowheads="1"/>
        </xdr:cNvSpPr>
      </xdr:nvSpPr>
      <xdr:spPr bwMode="auto">
        <a:xfrm>
          <a:off x="820420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252</xdr:row>
      <xdr:rowOff>57150</xdr:rowOff>
    </xdr:from>
    <xdr:to>
      <xdr:col>20</xdr:col>
      <xdr:colOff>0</xdr:colOff>
      <xdr:row>253</xdr:row>
      <xdr:rowOff>190500</xdr:rowOff>
    </xdr:to>
    <xdr:sp macro="" textlink="">
      <xdr:nvSpPr>
        <xdr:cNvPr id="834" name="AutoShape 46">
          <a:extLst>
            <a:ext uri="{FF2B5EF4-FFF2-40B4-BE49-F238E27FC236}">
              <a16:creationId xmlns:a16="http://schemas.microsoft.com/office/drawing/2014/main" id="{578274E2-F361-4F6D-83FC-9CE2BB223036}"/>
            </a:ext>
          </a:extLst>
        </xdr:cNvPr>
        <xdr:cNvSpPr>
          <a:spLocks noChangeArrowheads="1"/>
        </xdr:cNvSpPr>
      </xdr:nvSpPr>
      <xdr:spPr bwMode="auto">
        <a:xfrm>
          <a:off x="913130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252</xdr:row>
      <xdr:rowOff>57150</xdr:rowOff>
    </xdr:from>
    <xdr:to>
      <xdr:col>22</xdr:col>
      <xdr:colOff>0</xdr:colOff>
      <xdr:row>253</xdr:row>
      <xdr:rowOff>190500</xdr:rowOff>
    </xdr:to>
    <xdr:sp macro="" textlink="">
      <xdr:nvSpPr>
        <xdr:cNvPr id="835" name="AutoShape 46">
          <a:extLst>
            <a:ext uri="{FF2B5EF4-FFF2-40B4-BE49-F238E27FC236}">
              <a16:creationId xmlns:a16="http://schemas.microsoft.com/office/drawing/2014/main" id="{1CF6482E-41AF-47C4-9A54-8AEC8E391B03}"/>
            </a:ext>
          </a:extLst>
        </xdr:cNvPr>
        <xdr:cNvSpPr>
          <a:spLocks noChangeArrowheads="1"/>
        </xdr:cNvSpPr>
      </xdr:nvSpPr>
      <xdr:spPr bwMode="auto">
        <a:xfrm>
          <a:off x="1005840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252</xdr:row>
      <xdr:rowOff>57150</xdr:rowOff>
    </xdr:from>
    <xdr:to>
      <xdr:col>24</xdr:col>
      <xdr:colOff>0</xdr:colOff>
      <xdr:row>253</xdr:row>
      <xdr:rowOff>190500</xdr:rowOff>
    </xdr:to>
    <xdr:sp macro="" textlink="">
      <xdr:nvSpPr>
        <xdr:cNvPr id="836" name="AutoShape 46">
          <a:extLst>
            <a:ext uri="{FF2B5EF4-FFF2-40B4-BE49-F238E27FC236}">
              <a16:creationId xmlns:a16="http://schemas.microsoft.com/office/drawing/2014/main" id="{0514E740-2E45-4BCA-9DAB-BA1B515E8768}"/>
            </a:ext>
          </a:extLst>
        </xdr:cNvPr>
        <xdr:cNvSpPr>
          <a:spLocks noChangeArrowheads="1"/>
        </xdr:cNvSpPr>
      </xdr:nvSpPr>
      <xdr:spPr bwMode="auto">
        <a:xfrm>
          <a:off x="1098550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252</xdr:row>
      <xdr:rowOff>57150</xdr:rowOff>
    </xdr:from>
    <xdr:to>
      <xdr:col>26</xdr:col>
      <xdr:colOff>0</xdr:colOff>
      <xdr:row>253</xdr:row>
      <xdr:rowOff>190500</xdr:rowOff>
    </xdr:to>
    <xdr:sp macro="" textlink="">
      <xdr:nvSpPr>
        <xdr:cNvPr id="837" name="AutoShape 46">
          <a:extLst>
            <a:ext uri="{FF2B5EF4-FFF2-40B4-BE49-F238E27FC236}">
              <a16:creationId xmlns:a16="http://schemas.microsoft.com/office/drawing/2014/main" id="{EB1BFC96-6F03-4B1C-A8EA-4B9D35CFB10D}"/>
            </a:ext>
          </a:extLst>
        </xdr:cNvPr>
        <xdr:cNvSpPr>
          <a:spLocks noChangeArrowheads="1"/>
        </xdr:cNvSpPr>
      </xdr:nvSpPr>
      <xdr:spPr bwMode="auto">
        <a:xfrm>
          <a:off x="11912600" y="624332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252</xdr:row>
      <xdr:rowOff>57150</xdr:rowOff>
    </xdr:from>
    <xdr:to>
      <xdr:col>28</xdr:col>
      <xdr:colOff>0</xdr:colOff>
      <xdr:row>253</xdr:row>
      <xdr:rowOff>190500</xdr:rowOff>
    </xdr:to>
    <xdr:sp macro="" textlink="">
      <xdr:nvSpPr>
        <xdr:cNvPr id="838" name="AutoShape 46">
          <a:extLst>
            <a:ext uri="{FF2B5EF4-FFF2-40B4-BE49-F238E27FC236}">
              <a16:creationId xmlns:a16="http://schemas.microsoft.com/office/drawing/2014/main" id="{211C4DCF-301C-4226-BCA1-666F1A444B52}"/>
            </a:ext>
          </a:extLst>
        </xdr:cNvPr>
        <xdr:cNvSpPr>
          <a:spLocks noChangeArrowheads="1"/>
        </xdr:cNvSpPr>
      </xdr:nvSpPr>
      <xdr:spPr bwMode="auto">
        <a:xfrm>
          <a:off x="1289685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252</xdr:row>
      <xdr:rowOff>57150</xdr:rowOff>
    </xdr:from>
    <xdr:to>
      <xdr:col>18</xdr:col>
      <xdr:colOff>0</xdr:colOff>
      <xdr:row>253</xdr:row>
      <xdr:rowOff>190500</xdr:rowOff>
    </xdr:to>
    <xdr:sp macro="" textlink="">
      <xdr:nvSpPr>
        <xdr:cNvPr id="839" name="AutoShape 46">
          <a:extLst>
            <a:ext uri="{FF2B5EF4-FFF2-40B4-BE49-F238E27FC236}">
              <a16:creationId xmlns:a16="http://schemas.microsoft.com/office/drawing/2014/main" id="{32EFF383-CD99-44A6-9925-0D54C4B926A2}"/>
            </a:ext>
          </a:extLst>
        </xdr:cNvPr>
        <xdr:cNvSpPr>
          <a:spLocks noChangeArrowheads="1"/>
        </xdr:cNvSpPr>
      </xdr:nvSpPr>
      <xdr:spPr bwMode="auto">
        <a:xfrm>
          <a:off x="8204200" y="62433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252</xdr:row>
      <xdr:rowOff>57150</xdr:rowOff>
    </xdr:from>
    <xdr:to>
      <xdr:col>20</xdr:col>
      <xdr:colOff>0</xdr:colOff>
      <xdr:row>253</xdr:row>
      <xdr:rowOff>190500</xdr:rowOff>
    </xdr:to>
    <xdr:sp macro="" textlink="">
      <xdr:nvSpPr>
        <xdr:cNvPr id="840" name="AutoShape 46">
          <a:extLst>
            <a:ext uri="{FF2B5EF4-FFF2-40B4-BE49-F238E27FC236}">
              <a16:creationId xmlns:a16="http://schemas.microsoft.com/office/drawing/2014/main" id="{C9A26B1B-2A9B-49B5-963E-ADF8A2930B53}"/>
            </a:ext>
          </a:extLst>
        </xdr:cNvPr>
        <xdr:cNvSpPr>
          <a:spLocks noChangeArrowheads="1"/>
        </xdr:cNvSpPr>
      </xdr:nvSpPr>
      <xdr:spPr bwMode="auto">
        <a:xfrm>
          <a:off x="9131300" y="62433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252</xdr:row>
      <xdr:rowOff>57150</xdr:rowOff>
    </xdr:from>
    <xdr:to>
      <xdr:col>22</xdr:col>
      <xdr:colOff>0</xdr:colOff>
      <xdr:row>253</xdr:row>
      <xdr:rowOff>190500</xdr:rowOff>
    </xdr:to>
    <xdr:sp macro="" textlink="">
      <xdr:nvSpPr>
        <xdr:cNvPr id="841" name="AutoShape 46">
          <a:extLst>
            <a:ext uri="{FF2B5EF4-FFF2-40B4-BE49-F238E27FC236}">
              <a16:creationId xmlns:a16="http://schemas.microsoft.com/office/drawing/2014/main" id="{32BF7EC0-9F68-4D31-A1B3-BA1209623742}"/>
            </a:ext>
          </a:extLst>
        </xdr:cNvPr>
        <xdr:cNvSpPr>
          <a:spLocks noChangeArrowheads="1"/>
        </xdr:cNvSpPr>
      </xdr:nvSpPr>
      <xdr:spPr bwMode="auto">
        <a:xfrm>
          <a:off x="10058400" y="62433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252</xdr:row>
      <xdr:rowOff>57150</xdr:rowOff>
    </xdr:from>
    <xdr:to>
      <xdr:col>24</xdr:col>
      <xdr:colOff>0</xdr:colOff>
      <xdr:row>253</xdr:row>
      <xdr:rowOff>190500</xdr:rowOff>
    </xdr:to>
    <xdr:sp macro="" textlink="">
      <xdr:nvSpPr>
        <xdr:cNvPr id="842" name="AutoShape 46">
          <a:extLst>
            <a:ext uri="{FF2B5EF4-FFF2-40B4-BE49-F238E27FC236}">
              <a16:creationId xmlns:a16="http://schemas.microsoft.com/office/drawing/2014/main" id="{54A4E62D-053A-4DCE-AAF5-2D3722847863}"/>
            </a:ext>
          </a:extLst>
        </xdr:cNvPr>
        <xdr:cNvSpPr>
          <a:spLocks noChangeArrowheads="1"/>
        </xdr:cNvSpPr>
      </xdr:nvSpPr>
      <xdr:spPr bwMode="auto">
        <a:xfrm>
          <a:off x="10985500" y="62433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252</xdr:row>
      <xdr:rowOff>57150</xdr:rowOff>
    </xdr:from>
    <xdr:to>
      <xdr:col>26</xdr:col>
      <xdr:colOff>0</xdr:colOff>
      <xdr:row>253</xdr:row>
      <xdr:rowOff>190500</xdr:rowOff>
    </xdr:to>
    <xdr:sp macro="" textlink="">
      <xdr:nvSpPr>
        <xdr:cNvPr id="843" name="AutoShape 46">
          <a:extLst>
            <a:ext uri="{FF2B5EF4-FFF2-40B4-BE49-F238E27FC236}">
              <a16:creationId xmlns:a16="http://schemas.microsoft.com/office/drawing/2014/main" id="{1101E31F-4F42-4295-AEDD-37D853D5E33F}"/>
            </a:ext>
          </a:extLst>
        </xdr:cNvPr>
        <xdr:cNvSpPr>
          <a:spLocks noChangeArrowheads="1"/>
        </xdr:cNvSpPr>
      </xdr:nvSpPr>
      <xdr:spPr bwMode="auto">
        <a:xfrm>
          <a:off x="11912600" y="624332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252</xdr:row>
      <xdr:rowOff>57150</xdr:rowOff>
    </xdr:from>
    <xdr:to>
      <xdr:col>28</xdr:col>
      <xdr:colOff>0</xdr:colOff>
      <xdr:row>253</xdr:row>
      <xdr:rowOff>190500</xdr:rowOff>
    </xdr:to>
    <xdr:sp macro="" textlink="">
      <xdr:nvSpPr>
        <xdr:cNvPr id="844" name="AutoShape 46">
          <a:extLst>
            <a:ext uri="{FF2B5EF4-FFF2-40B4-BE49-F238E27FC236}">
              <a16:creationId xmlns:a16="http://schemas.microsoft.com/office/drawing/2014/main" id="{EA403F75-3A97-4987-A7BE-63028DC2F8DB}"/>
            </a:ext>
          </a:extLst>
        </xdr:cNvPr>
        <xdr:cNvSpPr>
          <a:spLocks noChangeArrowheads="1"/>
        </xdr:cNvSpPr>
      </xdr:nvSpPr>
      <xdr:spPr bwMode="auto">
        <a:xfrm>
          <a:off x="12896850" y="62433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252</xdr:row>
      <xdr:rowOff>57150</xdr:rowOff>
    </xdr:from>
    <xdr:to>
      <xdr:col>18</xdr:col>
      <xdr:colOff>0</xdr:colOff>
      <xdr:row>253</xdr:row>
      <xdr:rowOff>190500</xdr:rowOff>
    </xdr:to>
    <xdr:sp macro="" textlink="">
      <xdr:nvSpPr>
        <xdr:cNvPr id="845" name="AutoShape 46">
          <a:extLst>
            <a:ext uri="{FF2B5EF4-FFF2-40B4-BE49-F238E27FC236}">
              <a16:creationId xmlns:a16="http://schemas.microsoft.com/office/drawing/2014/main" id="{16D80797-EEC2-47A2-8B38-4B8A0C902B2F}"/>
            </a:ext>
          </a:extLst>
        </xdr:cNvPr>
        <xdr:cNvSpPr>
          <a:spLocks noChangeArrowheads="1"/>
        </xdr:cNvSpPr>
      </xdr:nvSpPr>
      <xdr:spPr bwMode="auto">
        <a:xfrm>
          <a:off x="820420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252</xdr:row>
      <xdr:rowOff>57150</xdr:rowOff>
    </xdr:from>
    <xdr:to>
      <xdr:col>20</xdr:col>
      <xdr:colOff>0</xdr:colOff>
      <xdr:row>253</xdr:row>
      <xdr:rowOff>190500</xdr:rowOff>
    </xdr:to>
    <xdr:sp macro="" textlink="">
      <xdr:nvSpPr>
        <xdr:cNvPr id="846" name="AutoShape 46">
          <a:extLst>
            <a:ext uri="{FF2B5EF4-FFF2-40B4-BE49-F238E27FC236}">
              <a16:creationId xmlns:a16="http://schemas.microsoft.com/office/drawing/2014/main" id="{BCAEC088-8799-47F8-8089-5CF07E4FE758}"/>
            </a:ext>
          </a:extLst>
        </xdr:cNvPr>
        <xdr:cNvSpPr>
          <a:spLocks noChangeArrowheads="1"/>
        </xdr:cNvSpPr>
      </xdr:nvSpPr>
      <xdr:spPr bwMode="auto">
        <a:xfrm>
          <a:off x="9131300" y="62433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252</xdr:row>
      <xdr:rowOff>57150</xdr:rowOff>
    </xdr:from>
    <xdr:to>
      <xdr:col>22</xdr:col>
      <xdr:colOff>0</xdr:colOff>
      <xdr:row>253</xdr:row>
      <xdr:rowOff>190500</xdr:rowOff>
    </xdr:to>
    <xdr:sp macro="" textlink="">
      <xdr:nvSpPr>
        <xdr:cNvPr id="847" name="AutoShape 46">
          <a:extLst>
            <a:ext uri="{FF2B5EF4-FFF2-40B4-BE49-F238E27FC236}">
              <a16:creationId xmlns:a16="http://schemas.microsoft.com/office/drawing/2014/main" id="{46244E80-42D9-4E78-A22B-112389941EAD}"/>
            </a:ext>
          </a:extLst>
        </xdr:cNvPr>
        <xdr:cNvSpPr>
          <a:spLocks noChangeArrowheads="1"/>
        </xdr:cNvSpPr>
      </xdr:nvSpPr>
      <xdr:spPr bwMode="auto">
        <a:xfrm>
          <a:off x="10058400" y="62433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252</xdr:row>
      <xdr:rowOff>57150</xdr:rowOff>
    </xdr:from>
    <xdr:to>
      <xdr:col>24</xdr:col>
      <xdr:colOff>0</xdr:colOff>
      <xdr:row>253</xdr:row>
      <xdr:rowOff>190500</xdr:rowOff>
    </xdr:to>
    <xdr:sp macro="" textlink="">
      <xdr:nvSpPr>
        <xdr:cNvPr id="848" name="AutoShape 46">
          <a:extLst>
            <a:ext uri="{FF2B5EF4-FFF2-40B4-BE49-F238E27FC236}">
              <a16:creationId xmlns:a16="http://schemas.microsoft.com/office/drawing/2014/main" id="{422FC309-C849-49F2-A51F-E38C168B3ADF}"/>
            </a:ext>
          </a:extLst>
        </xdr:cNvPr>
        <xdr:cNvSpPr>
          <a:spLocks noChangeArrowheads="1"/>
        </xdr:cNvSpPr>
      </xdr:nvSpPr>
      <xdr:spPr bwMode="auto">
        <a:xfrm>
          <a:off x="1098550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252</xdr:row>
      <xdr:rowOff>57150</xdr:rowOff>
    </xdr:from>
    <xdr:to>
      <xdr:col>26</xdr:col>
      <xdr:colOff>0</xdr:colOff>
      <xdr:row>253</xdr:row>
      <xdr:rowOff>190500</xdr:rowOff>
    </xdr:to>
    <xdr:sp macro="" textlink="">
      <xdr:nvSpPr>
        <xdr:cNvPr id="849" name="AutoShape 46">
          <a:extLst>
            <a:ext uri="{FF2B5EF4-FFF2-40B4-BE49-F238E27FC236}">
              <a16:creationId xmlns:a16="http://schemas.microsoft.com/office/drawing/2014/main" id="{B1DD3FE4-BA7F-4083-8B85-2066F362E737}"/>
            </a:ext>
          </a:extLst>
        </xdr:cNvPr>
        <xdr:cNvSpPr>
          <a:spLocks noChangeArrowheads="1"/>
        </xdr:cNvSpPr>
      </xdr:nvSpPr>
      <xdr:spPr bwMode="auto">
        <a:xfrm>
          <a:off x="11912600" y="624332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252</xdr:row>
      <xdr:rowOff>57150</xdr:rowOff>
    </xdr:from>
    <xdr:to>
      <xdr:col>28</xdr:col>
      <xdr:colOff>0</xdr:colOff>
      <xdr:row>253</xdr:row>
      <xdr:rowOff>190500</xdr:rowOff>
    </xdr:to>
    <xdr:sp macro="" textlink="">
      <xdr:nvSpPr>
        <xdr:cNvPr id="850" name="AutoShape 46">
          <a:extLst>
            <a:ext uri="{FF2B5EF4-FFF2-40B4-BE49-F238E27FC236}">
              <a16:creationId xmlns:a16="http://schemas.microsoft.com/office/drawing/2014/main" id="{A3C3EC27-3118-4433-8A71-A4873B012248}"/>
            </a:ext>
          </a:extLst>
        </xdr:cNvPr>
        <xdr:cNvSpPr>
          <a:spLocks noChangeArrowheads="1"/>
        </xdr:cNvSpPr>
      </xdr:nvSpPr>
      <xdr:spPr bwMode="auto">
        <a:xfrm>
          <a:off x="1289685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260</xdr:row>
      <xdr:rowOff>57150</xdr:rowOff>
    </xdr:from>
    <xdr:to>
      <xdr:col>2</xdr:col>
      <xdr:colOff>0</xdr:colOff>
      <xdr:row>261</xdr:row>
      <xdr:rowOff>190500</xdr:rowOff>
    </xdr:to>
    <xdr:sp macro="" textlink="">
      <xdr:nvSpPr>
        <xdr:cNvPr id="851" name="AutoShape 46">
          <a:extLst>
            <a:ext uri="{FF2B5EF4-FFF2-40B4-BE49-F238E27FC236}">
              <a16:creationId xmlns:a16="http://schemas.microsoft.com/office/drawing/2014/main" id="{4CF8BF7D-05DC-4179-ABDE-0E4D2CB3DB2E}"/>
            </a:ext>
          </a:extLst>
        </xdr:cNvPr>
        <xdr:cNvSpPr>
          <a:spLocks noChangeArrowheads="1"/>
        </xdr:cNvSpPr>
      </xdr:nvSpPr>
      <xdr:spPr bwMode="auto">
        <a:xfrm>
          <a:off x="60960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260</xdr:row>
      <xdr:rowOff>57150</xdr:rowOff>
    </xdr:from>
    <xdr:to>
      <xdr:col>4</xdr:col>
      <xdr:colOff>0</xdr:colOff>
      <xdr:row>261</xdr:row>
      <xdr:rowOff>190500</xdr:rowOff>
    </xdr:to>
    <xdr:sp macro="" textlink="">
      <xdr:nvSpPr>
        <xdr:cNvPr id="852" name="AutoShape 46">
          <a:extLst>
            <a:ext uri="{FF2B5EF4-FFF2-40B4-BE49-F238E27FC236}">
              <a16:creationId xmlns:a16="http://schemas.microsoft.com/office/drawing/2014/main" id="{5C2C97E9-E393-441D-93EE-B8FE7C973D7A}"/>
            </a:ext>
          </a:extLst>
        </xdr:cNvPr>
        <xdr:cNvSpPr>
          <a:spLocks noChangeArrowheads="1"/>
        </xdr:cNvSpPr>
      </xdr:nvSpPr>
      <xdr:spPr bwMode="auto">
        <a:xfrm>
          <a:off x="1536700" y="643255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260</xdr:row>
      <xdr:rowOff>57150</xdr:rowOff>
    </xdr:from>
    <xdr:to>
      <xdr:col>6</xdr:col>
      <xdr:colOff>0</xdr:colOff>
      <xdr:row>261</xdr:row>
      <xdr:rowOff>190500</xdr:rowOff>
    </xdr:to>
    <xdr:sp macro="" textlink="">
      <xdr:nvSpPr>
        <xdr:cNvPr id="853" name="AutoShape 46">
          <a:extLst>
            <a:ext uri="{FF2B5EF4-FFF2-40B4-BE49-F238E27FC236}">
              <a16:creationId xmlns:a16="http://schemas.microsoft.com/office/drawing/2014/main" id="{73DAB60D-BD14-4BC8-960F-4C3589CEC471}"/>
            </a:ext>
          </a:extLst>
        </xdr:cNvPr>
        <xdr:cNvSpPr>
          <a:spLocks noChangeArrowheads="1"/>
        </xdr:cNvSpPr>
      </xdr:nvSpPr>
      <xdr:spPr bwMode="auto">
        <a:xfrm>
          <a:off x="2520950" y="643255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260</xdr:row>
      <xdr:rowOff>57150</xdr:rowOff>
    </xdr:from>
    <xdr:to>
      <xdr:col>8</xdr:col>
      <xdr:colOff>0</xdr:colOff>
      <xdr:row>261</xdr:row>
      <xdr:rowOff>190500</xdr:rowOff>
    </xdr:to>
    <xdr:sp macro="" textlink="">
      <xdr:nvSpPr>
        <xdr:cNvPr id="854" name="AutoShape 46">
          <a:extLst>
            <a:ext uri="{FF2B5EF4-FFF2-40B4-BE49-F238E27FC236}">
              <a16:creationId xmlns:a16="http://schemas.microsoft.com/office/drawing/2014/main" id="{90DC1959-C67A-47DC-99AD-848D8C27160B}"/>
            </a:ext>
          </a:extLst>
        </xdr:cNvPr>
        <xdr:cNvSpPr>
          <a:spLocks noChangeArrowheads="1"/>
        </xdr:cNvSpPr>
      </xdr:nvSpPr>
      <xdr:spPr bwMode="auto">
        <a:xfrm>
          <a:off x="3498850" y="643255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260</xdr:row>
      <xdr:rowOff>57150</xdr:rowOff>
    </xdr:from>
    <xdr:to>
      <xdr:col>10</xdr:col>
      <xdr:colOff>0</xdr:colOff>
      <xdr:row>261</xdr:row>
      <xdr:rowOff>190500</xdr:rowOff>
    </xdr:to>
    <xdr:sp macro="" textlink="">
      <xdr:nvSpPr>
        <xdr:cNvPr id="855" name="AutoShape 46">
          <a:extLst>
            <a:ext uri="{FF2B5EF4-FFF2-40B4-BE49-F238E27FC236}">
              <a16:creationId xmlns:a16="http://schemas.microsoft.com/office/drawing/2014/main" id="{F87FC774-E5C7-4154-BCB6-65B1F7C7BB1E}"/>
            </a:ext>
          </a:extLst>
        </xdr:cNvPr>
        <xdr:cNvSpPr>
          <a:spLocks noChangeArrowheads="1"/>
        </xdr:cNvSpPr>
      </xdr:nvSpPr>
      <xdr:spPr bwMode="auto">
        <a:xfrm>
          <a:off x="449580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260</xdr:row>
      <xdr:rowOff>57150</xdr:rowOff>
    </xdr:from>
    <xdr:to>
      <xdr:col>12</xdr:col>
      <xdr:colOff>0</xdr:colOff>
      <xdr:row>261</xdr:row>
      <xdr:rowOff>190500</xdr:rowOff>
    </xdr:to>
    <xdr:sp macro="" textlink="">
      <xdr:nvSpPr>
        <xdr:cNvPr id="856" name="AutoShape 46">
          <a:extLst>
            <a:ext uri="{FF2B5EF4-FFF2-40B4-BE49-F238E27FC236}">
              <a16:creationId xmlns:a16="http://schemas.microsoft.com/office/drawing/2014/main" id="{E2B179BF-0F8C-4A7D-92E6-4ED391754131}"/>
            </a:ext>
          </a:extLst>
        </xdr:cNvPr>
        <xdr:cNvSpPr>
          <a:spLocks noChangeArrowheads="1"/>
        </xdr:cNvSpPr>
      </xdr:nvSpPr>
      <xdr:spPr bwMode="auto">
        <a:xfrm>
          <a:off x="5422900" y="64325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260</xdr:row>
      <xdr:rowOff>57150</xdr:rowOff>
    </xdr:from>
    <xdr:to>
      <xdr:col>14</xdr:col>
      <xdr:colOff>0</xdr:colOff>
      <xdr:row>261</xdr:row>
      <xdr:rowOff>190500</xdr:rowOff>
    </xdr:to>
    <xdr:sp macro="" textlink="">
      <xdr:nvSpPr>
        <xdr:cNvPr id="857" name="AutoShape 46">
          <a:extLst>
            <a:ext uri="{FF2B5EF4-FFF2-40B4-BE49-F238E27FC236}">
              <a16:creationId xmlns:a16="http://schemas.microsoft.com/office/drawing/2014/main" id="{689371C7-D52A-41BD-9351-CF06F6FA2963}"/>
            </a:ext>
          </a:extLst>
        </xdr:cNvPr>
        <xdr:cNvSpPr>
          <a:spLocks noChangeArrowheads="1"/>
        </xdr:cNvSpPr>
      </xdr:nvSpPr>
      <xdr:spPr bwMode="auto">
        <a:xfrm>
          <a:off x="635000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260</xdr:row>
      <xdr:rowOff>57150</xdr:rowOff>
    </xdr:from>
    <xdr:to>
      <xdr:col>16</xdr:col>
      <xdr:colOff>0</xdr:colOff>
      <xdr:row>261</xdr:row>
      <xdr:rowOff>190500</xdr:rowOff>
    </xdr:to>
    <xdr:sp macro="" textlink="">
      <xdr:nvSpPr>
        <xdr:cNvPr id="858" name="AutoShape 46">
          <a:extLst>
            <a:ext uri="{FF2B5EF4-FFF2-40B4-BE49-F238E27FC236}">
              <a16:creationId xmlns:a16="http://schemas.microsoft.com/office/drawing/2014/main" id="{DC740F1D-AE2F-4079-BA51-A072FB72A3EE}"/>
            </a:ext>
          </a:extLst>
        </xdr:cNvPr>
        <xdr:cNvSpPr>
          <a:spLocks noChangeArrowheads="1"/>
        </xdr:cNvSpPr>
      </xdr:nvSpPr>
      <xdr:spPr bwMode="auto">
        <a:xfrm>
          <a:off x="7277100" y="64325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260</xdr:row>
      <xdr:rowOff>57150</xdr:rowOff>
    </xdr:from>
    <xdr:to>
      <xdr:col>16</xdr:col>
      <xdr:colOff>0</xdr:colOff>
      <xdr:row>261</xdr:row>
      <xdr:rowOff>190500</xdr:rowOff>
    </xdr:to>
    <xdr:sp macro="" textlink="">
      <xdr:nvSpPr>
        <xdr:cNvPr id="859" name="AutoShape 46">
          <a:extLst>
            <a:ext uri="{FF2B5EF4-FFF2-40B4-BE49-F238E27FC236}">
              <a16:creationId xmlns:a16="http://schemas.microsoft.com/office/drawing/2014/main" id="{8D2A9321-0DA6-4220-B425-9F84FBCAA58C}"/>
            </a:ext>
          </a:extLst>
        </xdr:cNvPr>
        <xdr:cNvSpPr>
          <a:spLocks noChangeArrowheads="1"/>
        </xdr:cNvSpPr>
      </xdr:nvSpPr>
      <xdr:spPr bwMode="auto">
        <a:xfrm>
          <a:off x="727710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260</xdr:row>
      <xdr:rowOff>57150</xdr:rowOff>
    </xdr:from>
    <xdr:to>
      <xdr:col>18</xdr:col>
      <xdr:colOff>0</xdr:colOff>
      <xdr:row>261</xdr:row>
      <xdr:rowOff>190500</xdr:rowOff>
    </xdr:to>
    <xdr:sp macro="" textlink="">
      <xdr:nvSpPr>
        <xdr:cNvPr id="860" name="AutoShape 46">
          <a:extLst>
            <a:ext uri="{FF2B5EF4-FFF2-40B4-BE49-F238E27FC236}">
              <a16:creationId xmlns:a16="http://schemas.microsoft.com/office/drawing/2014/main" id="{57368C1C-B6E4-4B3B-B468-D04B619B4D49}"/>
            </a:ext>
          </a:extLst>
        </xdr:cNvPr>
        <xdr:cNvSpPr>
          <a:spLocks noChangeArrowheads="1"/>
        </xdr:cNvSpPr>
      </xdr:nvSpPr>
      <xdr:spPr bwMode="auto">
        <a:xfrm>
          <a:off x="820420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260</xdr:row>
      <xdr:rowOff>57150</xdr:rowOff>
    </xdr:from>
    <xdr:to>
      <xdr:col>20</xdr:col>
      <xdr:colOff>0</xdr:colOff>
      <xdr:row>261</xdr:row>
      <xdr:rowOff>190500</xdr:rowOff>
    </xdr:to>
    <xdr:sp macro="" textlink="">
      <xdr:nvSpPr>
        <xdr:cNvPr id="861" name="AutoShape 46">
          <a:extLst>
            <a:ext uri="{FF2B5EF4-FFF2-40B4-BE49-F238E27FC236}">
              <a16:creationId xmlns:a16="http://schemas.microsoft.com/office/drawing/2014/main" id="{73FF8485-4EF0-4ADE-97F1-F09D10535E05}"/>
            </a:ext>
          </a:extLst>
        </xdr:cNvPr>
        <xdr:cNvSpPr>
          <a:spLocks noChangeArrowheads="1"/>
        </xdr:cNvSpPr>
      </xdr:nvSpPr>
      <xdr:spPr bwMode="auto">
        <a:xfrm>
          <a:off x="913130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260</xdr:row>
      <xdr:rowOff>57150</xdr:rowOff>
    </xdr:from>
    <xdr:to>
      <xdr:col>22</xdr:col>
      <xdr:colOff>0</xdr:colOff>
      <xdr:row>261</xdr:row>
      <xdr:rowOff>190500</xdr:rowOff>
    </xdr:to>
    <xdr:sp macro="" textlink="">
      <xdr:nvSpPr>
        <xdr:cNvPr id="862" name="AutoShape 46">
          <a:extLst>
            <a:ext uri="{FF2B5EF4-FFF2-40B4-BE49-F238E27FC236}">
              <a16:creationId xmlns:a16="http://schemas.microsoft.com/office/drawing/2014/main" id="{73569D8F-BDF3-4A73-9D66-F9DD4F2523AE}"/>
            </a:ext>
          </a:extLst>
        </xdr:cNvPr>
        <xdr:cNvSpPr>
          <a:spLocks noChangeArrowheads="1"/>
        </xdr:cNvSpPr>
      </xdr:nvSpPr>
      <xdr:spPr bwMode="auto">
        <a:xfrm>
          <a:off x="1005840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260</xdr:row>
      <xdr:rowOff>57150</xdr:rowOff>
    </xdr:from>
    <xdr:to>
      <xdr:col>24</xdr:col>
      <xdr:colOff>0</xdr:colOff>
      <xdr:row>261</xdr:row>
      <xdr:rowOff>190500</xdr:rowOff>
    </xdr:to>
    <xdr:sp macro="" textlink="">
      <xdr:nvSpPr>
        <xdr:cNvPr id="863" name="AutoShape 46">
          <a:extLst>
            <a:ext uri="{FF2B5EF4-FFF2-40B4-BE49-F238E27FC236}">
              <a16:creationId xmlns:a16="http://schemas.microsoft.com/office/drawing/2014/main" id="{D8D67312-4C5F-4DC1-A2CC-B8CC90CF6044}"/>
            </a:ext>
          </a:extLst>
        </xdr:cNvPr>
        <xdr:cNvSpPr>
          <a:spLocks noChangeArrowheads="1"/>
        </xdr:cNvSpPr>
      </xdr:nvSpPr>
      <xdr:spPr bwMode="auto">
        <a:xfrm>
          <a:off x="1098550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260</xdr:row>
      <xdr:rowOff>57150</xdr:rowOff>
    </xdr:from>
    <xdr:to>
      <xdr:col>26</xdr:col>
      <xdr:colOff>0</xdr:colOff>
      <xdr:row>261</xdr:row>
      <xdr:rowOff>190500</xdr:rowOff>
    </xdr:to>
    <xdr:sp macro="" textlink="">
      <xdr:nvSpPr>
        <xdr:cNvPr id="864" name="AutoShape 46">
          <a:extLst>
            <a:ext uri="{FF2B5EF4-FFF2-40B4-BE49-F238E27FC236}">
              <a16:creationId xmlns:a16="http://schemas.microsoft.com/office/drawing/2014/main" id="{E4EA1FCA-0AFB-4B02-93C7-DD152CB46B35}"/>
            </a:ext>
          </a:extLst>
        </xdr:cNvPr>
        <xdr:cNvSpPr>
          <a:spLocks noChangeArrowheads="1"/>
        </xdr:cNvSpPr>
      </xdr:nvSpPr>
      <xdr:spPr bwMode="auto">
        <a:xfrm>
          <a:off x="11912600" y="643255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260</xdr:row>
      <xdr:rowOff>57150</xdr:rowOff>
    </xdr:from>
    <xdr:to>
      <xdr:col>28</xdr:col>
      <xdr:colOff>0</xdr:colOff>
      <xdr:row>261</xdr:row>
      <xdr:rowOff>190500</xdr:rowOff>
    </xdr:to>
    <xdr:sp macro="" textlink="">
      <xdr:nvSpPr>
        <xdr:cNvPr id="865" name="AutoShape 46">
          <a:extLst>
            <a:ext uri="{FF2B5EF4-FFF2-40B4-BE49-F238E27FC236}">
              <a16:creationId xmlns:a16="http://schemas.microsoft.com/office/drawing/2014/main" id="{3984491C-127B-4102-8603-DDD255937FAC}"/>
            </a:ext>
          </a:extLst>
        </xdr:cNvPr>
        <xdr:cNvSpPr>
          <a:spLocks noChangeArrowheads="1"/>
        </xdr:cNvSpPr>
      </xdr:nvSpPr>
      <xdr:spPr bwMode="auto">
        <a:xfrm>
          <a:off x="1289685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260</xdr:row>
      <xdr:rowOff>57150</xdr:rowOff>
    </xdr:from>
    <xdr:to>
      <xdr:col>18</xdr:col>
      <xdr:colOff>0</xdr:colOff>
      <xdr:row>261</xdr:row>
      <xdr:rowOff>190500</xdr:rowOff>
    </xdr:to>
    <xdr:sp macro="" textlink="">
      <xdr:nvSpPr>
        <xdr:cNvPr id="866" name="AutoShape 46">
          <a:extLst>
            <a:ext uri="{FF2B5EF4-FFF2-40B4-BE49-F238E27FC236}">
              <a16:creationId xmlns:a16="http://schemas.microsoft.com/office/drawing/2014/main" id="{7DE28E30-A64C-4D04-9D6D-53FF3F678177}"/>
            </a:ext>
          </a:extLst>
        </xdr:cNvPr>
        <xdr:cNvSpPr>
          <a:spLocks noChangeArrowheads="1"/>
        </xdr:cNvSpPr>
      </xdr:nvSpPr>
      <xdr:spPr bwMode="auto">
        <a:xfrm>
          <a:off x="8204200" y="64325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260</xdr:row>
      <xdr:rowOff>57150</xdr:rowOff>
    </xdr:from>
    <xdr:to>
      <xdr:col>20</xdr:col>
      <xdr:colOff>0</xdr:colOff>
      <xdr:row>261</xdr:row>
      <xdr:rowOff>190500</xdr:rowOff>
    </xdr:to>
    <xdr:sp macro="" textlink="">
      <xdr:nvSpPr>
        <xdr:cNvPr id="867" name="AutoShape 46">
          <a:extLst>
            <a:ext uri="{FF2B5EF4-FFF2-40B4-BE49-F238E27FC236}">
              <a16:creationId xmlns:a16="http://schemas.microsoft.com/office/drawing/2014/main" id="{890DB6B9-CA57-44F9-A54D-218D7B3D2831}"/>
            </a:ext>
          </a:extLst>
        </xdr:cNvPr>
        <xdr:cNvSpPr>
          <a:spLocks noChangeArrowheads="1"/>
        </xdr:cNvSpPr>
      </xdr:nvSpPr>
      <xdr:spPr bwMode="auto">
        <a:xfrm>
          <a:off x="9131300" y="64325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260</xdr:row>
      <xdr:rowOff>57150</xdr:rowOff>
    </xdr:from>
    <xdr:to>
      <xdr:col>22</xdr:col>
      <xdr:colOff>0</xdr:colOff>
      <xdr:row>261</xdr:row>
      <xdr:rowOff>190500</xdr:rowOff>
    </xdr:to>
    <xdr:sp macro="" textlink="">
      <xdr:nvSpPr>
        <xdr:cNvPr id="868" name="AutoShape 46">
          <a:extLst>
            <a:ext uri="{FF2B5EF4-FFF2-40B4-BE49-F238E27FC236}">
              <a16:creationId xmlns:a16="http://schemas.microsoft.com/office/drawing/2014/main" id="{2269DA8D-F3EE-4E3E-9E68-8E4CC8B12265}"/>
            </a:ext>
          </a:extLst>
        </xdr:cNvPr>
        <xdr:cNvSpPr>
          <a:spLocks noChangeArrowheads="1"/>
        </xdr:cNvSpPr>
      </xdr:nvSpPr>
      <xdr:spPr bwMode="auto">
        <a:xfrm>
          <a:off x="10058400" y="64325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260</xdr:row>
      <xdr:rowOff>57150</xdr:rowOff>
    </xdr:from>
    <xdr:to>
      <xdr:col>24</xdr:col>
      <xdr:colOff>0</xdr:colOff>
      <xdr:row>261</xdr:row>
      <xdr:rowOff>190500</xdr:rowOff>
    </xdr:to>
    <xdr:sp macro="" textlink="">
      <xdr:nvSpPr>
        <xdr:cNvPr id="869" name="AutoShape 46">
          <a:extLst>
            <a:ext uri="{FF2B5EF4-FFF2-40B4-BE49-F238E27FC236}">
              <a16:creationId xmlns:a16="http://schemas.microsoft.com/office/drawing/2014/main" id="{88920C37-EE21-44D1-A1EA-5C8BBE9B4764}"/>
            </a:ext>
          </a:extLst>
        </xdr:cNvPr>
        <xdr:cNvSpPr>
          <a:spLocks noChangeArrowheads="1"/>
        </xdr:cNvSpPr>
      </xdr:nvSpPr>
      <xdr:spPr bwMode="auto">
        <a:xfrm>
          <a:off x="10985500" y="64325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260</xdr:row>
      <xdr:rowOff>57150</xdr:rowOff>
    </xdr:from>
    <xdr:to>
      <xdr:col>26</xdr:col>
      <xdr:colOff>0</xdr:colOff>
      <xdr:row>261</xdr:row>
      <xdr:rowOff>190500</xdr:rowOff>
    </xdr:to>
    <xdr:sp macro="" textlink="">
      <xdr:nvSpPr>
        <xdr:cNvPr id="870" name="AutoShape 46">
          <a:extLst>
            <a:ext uri="{FF2B5EF4-FFF2-40B4-BE49-F238E27FC236}">
              <a16:creationId xmlns:a16="http://schemas.microsoft.com/office/drawing/2014/main" id="{99D61C8D-40F0-4EE6-B173-DB9C526C3603}"/>
            </a:ext>
          </a:extLst>
        </xdr:cNvPr>
        <xdr:cNvSpPr>
          <a:spLocks noChangeArrowheads="1"/>
        </xdr:cNvSpPr>
      </xdr:nvSpPr>
      <xdr:spPr bwMode="auto">
        <a:xfrm>
          <a:off x="11912600" y="643255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260</xdr:row>
      <xdr:rowOff>57150</xdr:rowOff>
    </xdr:from>
    <xdr:to>
      <xdr:col>28</xdr:col>
      <xdr:colOff>0</xdr:colOff>
      <xdr:row>261</xdr:row>
      <xdr:rowOff>190500</xdr:rowOff>
    </xdr:to>
    <xdr:sp macro="" textlink="">
      <xdr:nvSpPr>
        <xdr:cNvPr id="871" name="AutoShape 46">
          <a:extLst>
            <a:ext uri="{FF2B5EF4-FFF2-40B4-BE49-F238E27FC236}">
              <a16:creationId xmlns:a16="http://schemas.microsoft.com/office/drawing/2014/main" id="{CF736E9E-DBC0-4C17-AFC7-2AA255395DCE}"/>
            </a:ext>
          </a:extLst>
        </xdr:cNvPr>
        <xdr:cNvSpPr>
          <a:spLocks noChangeArrowheads="1"/>
        </xdr:cNvSpPr>
      </xdr:nvSpPr>
      <xdr:spPr bwMode="auto">
        <a:xfrm>
          <a:off x="12896850" y="64325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260</xdr:row>
      <xdr:rowOff>57150</xdr:rowOff>
    </xdr:from>
    <xdr:to>
      <xdr:col>18</xdr:col>
      <xdr:colOff>0</xdr:colOff>
      <xdr:row>261</xdr:row>
      <xdr:rowOff>190500</xdr:rowOff>
    </xdr:to>
    <xdr:sp macro="" textlink="">
      <xdr:nvSpPr>
        <xdr:cNvPr id="872" name="AutoShape 46">
          <a:extLst>
            <a:ext uri="{FF2B5EF4-FFF2-40B4-BE49-F238E27FC236}">
              <a16:creationId xmlns:a16="http://schemas.microsoft.com/office/drawing/2014/main" id="{87B94814-EA67-45D4-88B7-373353F87517}"/>
            </a:ext>
          </a:extLst>
        </xdr:cNvPr>
        <xdr:cNvSpPr>
          <a:spLocks noChangeArrowheads="1"/>
        </xdr:cNvSpPr>
      </xdr:nvSpPr>
      <xdr:spPr bwMode="auto">
        <a:xfrm>
          <a:off x="820420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260</xdr:row>
      <xdr:rowOff>57150</xdr:rowOff>
    </xdr:from>
    <xdr:to>
      <xdr:col>20</xdr:col>
      <xdr:colOff>0</xdr:colOff>
      <xdr:row>261</xdr:row>
      <xdr:rowOff>190500</xdr:rowOff>
    </xdr:to>
    <xdr:sp macro="" textlink="">
      <xdr:nvSpPr>
        <xdr:cNvPr id="873" name="AutoShape 46">
          <a:extLst>
            <a:ext uri="{FF2B5EF4-FFF2-40B4-BE49-F238E27FC236}">
              <a16:creationId xmlns:a16="http://schemas.microsoft.com/office/drawing/2014/main" id="{2D7A34FC-0D8A-4C18-B182-11FECB7E53E5}"/>
            </a:ext>
          </a:extLst>
        </xdr:cNvPr>
        <xdr:cNvSpPr>
          <a:spLocks noChangeArrowheads="1"/>
        </xdr:cNvSpPr>
      </xdr:nvSpPr>
      <xdr:spPr bwMode="auto">
        <a:xfrm>
          <a:off x="9131300" y="64325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260</xdr:row>
      <xdr:rowOff>57150</xdr:rowOff>
    </xdr:from>
    <xdr:to>
      <xdr:col>22</xdr:col>
      <xdr:colOff>0</xdr:colOff>
      <xdr:row>261</xdr:row>
      <xdr:rowOff>190500</xdr:rowOff>
    </xdr:to>
    <xdr:sp macro="" textlink="">
      <xdr:nvSpPr>
        <xdr:cNvPr id="874" name="AutoShape 46">
          <a:extLst>
            <a:ext uri="{FF2B5EF4-FFF2-40B4-BE49-F238E27FC236}">
              <a16:creationId xmlns:a16="http://schemas.microsoft.com/office/drawing/2014/main" id="{149A7DA7-99DE-4928-A940-554A745C30B8}"/>
            </a:ext>
          </a:extLst>
        </xdr:cNvPr>
        <xdr:cNvSpPr>
          <a:spLocks noChangeArrowheads="1"/>
        </xdr:cNvSpPr>
      </xdr:nvSpPr>
      <xdr:spPr bwMode="auto">
        <a:xfrm>
          <a:off x="10058400" y="64325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260</xdr:row>
      <xdr:rowOff>57150</xdr:rowOff>
    </xdr:from>
    <xdr:to>
      <xdr:col>24</xdr:col>
      <xdr:colOff>0</xdr:colOff>
      <xdr:row>261</xdr:row>
      <xdr:rowOff>190500</xdr:rowOff>
    </xdr:to>
    <xdr:sp macro="" textlink="">
      <xdr:nvSpPr>
        <xdr:cNvPr id="875" name="AutoShape 46">
          <a:extLst>
            <a:ext uri="{FF2B5EF4-FFF2-40B4-BE49-F238E27FC236}">
              <a16:creationId xmlns:a16="http://schemas.microsoft.com/office/drawing/2014/main" id="{BDB0CCAE-B1FB-464D-A3DA-A5C827DE1D2A}"/>
            </a:ext>
          </a:extLst>
        </xdr:cNvPr>
        <xdr:cNvSpPr>
          <a:spLocks noChangeArrowheads="1"/>
        </xdr:cNvSpPr>
      </xdr:nvSpPr>
      <xdr:spPr bwMode="auto">
        <a:xfrm>
          <a:off x="1098550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260</xdr:row>
      <xdr:rowOff>57150</xdr:rowOff>
    </xdr:from>
    <xdr:to>
      <xdr:col>26</xdr:col>
      <xdr:colOff>0</xdr:colOff>
      <xdr:row>261</xdr:row>
      <xdr:rowOff>190500</xdr:rowOff>
    </xdr:to>
    <xdr:sp macro="" textlink="">
      <xdr:nvSpPr>
        <xdr:cNvPr id="876" name="AutoShape 46">
          <a:extLst>
            <a:ext uri="{FF2B5EF4-FFF2-40B4-BE49-F238E27FC236}">
              <a16:creationId xmlns:a16="http://schemas.microsoft.com/office/drawing/2014/main" id="{BCEDFACD-DC32-4069-896B-61F697DA761B}"/>
            </a:ext>
          </a:extLst>
        </xdr:cNvPr>
        <xdr:cNvSpPr>
          <a:spLocks noChangeArrowheads="1"/>
        </xdr:cNvSpPr>
      </xdr:nvSpPr>
      <xdr:spPr bwMode="auto">
        <a:xfrm>
          <a:off x="11912600" y="643255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260</xdr:row>
      <xdr:rowOff>57150</xdr:rowOff>
    </xdr:from>
    <xdr:to>
      <xdr:col>28</xdr:col>
      <xdr:colOff>0</xdr:colOff>
      <xdr:row>261</xdr:row>
      <xdr:rowOff>190500</xdr:rowOff>
    </xdr:to>
    <xdr:sp macro="" textlink="">
      <xdr:nvSpPr>
        <xdr:cNvPr id="877" name="AutoShape 46">
          <a:extLst>
            <a:ext uri="{FF2B5EF4-FFF2-40B4-BE49-F238E27FC236}">
              <a16:creationId xmlns:a16="http://schemas.microsoft.com/office/drawing/2014/main" id="{525CEAAC-FBE0-4371-A093-B5FF8007949A}"/>
            </a:ext>
          </a:extLst>
        </xdr:cNvPr>
        <xdr:cNvSpPr>
          <a:spLocks noChangeArrowheads="1"/>
        </xdr:cNvSpPr>
      </xdr:nvSpPr>
      <xdr:spPr bwMode="auto">
        <a:xfrm>
          <a:off x="1289685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268</xdr:row>
      <xdr:rowOff>57150</xdr:rowOff>
    </xdr:from>
    <xdr:to>
      <xdr:col>2</xdr:col>
      <xdr:colOff>0</xdr:colOff>
      <xdr:row>269</xdr:row>
      <xdr:rowOff>190500</xdr:rowOff>
    </xdr:to>
    <xdr:sp macro="" textlink="">
      <xdr:nvSpPr>
        <xdr:cNvPr id="878" name="AutoShape 46">
          <a:extLst>
            <a:ext uri="{FF2B5EF4-FFF2-40B4-BE49-F238E27FC236}">
              <a16:creationId xmlns:a16="http://schemas.microsoft.com/office/drawing/2014/main" id="{438DED7C-D153-44A8-80D3-E56F1180ABF1}"/>
            </a:ext>
          </a:extLst>
        </xdr:cNvPr>
        <xdr:cNvSpPr>
          <a:spLocks noChangeArrowheads="1"/>
        </xdr:cNvSpPr>
      </xdr:nvSpPr>
      <xdr:spPr bwMode="auto">
        <a:xfrm>
          <a:off x="60960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268</xdr:row>
      <xdr:rowOff>57150</xdr:rowOff>
    </xdr:from>
    <xdr:to>
      <xdr:col>4</xdr:col>
      <xdr:colOff>0</xdr:colOff>
      <xdr:row>269</xdr:row>
      <xdr:rowOff>190500</xdr:rowOff>
    </xdr:to>
    <xdr:sp macro="" textlink="">
      <xdr:nvSpPr>
        <xdr:cNvPr id="879" name="AutoShape 46">
          <a:extLst>
            <a:ext uri="{FF2B5EF4-FFF2-40B4-BE49-F238E27FC236}">
              <a16:creationId xmlns:a16="http://schemas.microsoft.com/office/drawing/2014/main" id="{08CA60A2-FBB0-4B60-BFF9-3C02A50C30DB}"/>
            </a:ext>
          </a:extLst>
        </xdr:cNvPr>
        <xdr:cNvSpPr>
          <a:spLocks noChangeArrowheads="1"/>
        </xdr:cNvSpPr>
      </xdr:nvSpPr>
      <xdr:spPr bwMode="auto">
        <a:xfrm>
          <a:off x="1536700" y="662178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268</xdr:row>
      <xdr:rowOff>57150</xdr:rowOff>
    </xdr:from>
    <xdr:to>
      <xdr:col>6</xdr:col>
      <xdr:colOff>0</xdr:colOff>
      <xdr:row>269</xdr:row>
      <xdr:rowOff>190500</xdr:rowOff>
    </xdr:to>
    <xdr:sp macro="" textlink="">
      <xdr:nvSpPr>
        <xdr:cNvPr id="880" name="AutoShape 46">
          <a:extLst>
            <a:ext uri="{FF2B5EF4-FFF2-40B4-BE49-F238E27FC236}">
              <a16:creationId xmlns:a16="http://schemas.microsoft.com/office/drawing/2014/main" id="{57B677D4-9CF2-4C13-87AA-471FD9C11016}"/>
            </a:ext>
          </a:extLst>
        </xdr:cNvPr>
        <xdr:cNvSpPr>
          <a:spLocks noChangeArrowheads="1"/>
        </xdr:cNvSpPr>
      </xdr:nvSpPr>
      <xdr:spPr bwMode="auto">
        <a:xfrm>
          <a:off x="2520950" y="662178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268</xdr:row>
      <xdr:rowOff>57150</xdr:rowOff>
    </xdr:from>
    <xdr:to>
      <xdr:col>8</xdr:col>
      <xdr:colOff>0</xdr:colOff>
      <xdr:row>269</xdr:row>
      <xdr:rowOff>190500</xdr:rowOff>
    </xdr:to>
    <xdr:sp macro="" textlink="">
      <xdr:nvSpPr>
        <xdr:cNvPr id="881" name="AutoShape 46">
          <a:extLst>
            <a:ext uri="{FF2B5EF4-FFF2-40B4-BE49-F238E27FC236}">
              <a16:creationId xmlns:a16="http://schemas.microsoft.com/office/drawing/2014/main" id="{C8C2B658-78ED-4846-A96F-D3F412140931}"/>
            </a:ext>
          </a:extLst>
        </xdr:cNvPr>
        <xdr:cNvSpPr>
          <a:spLocks noChangeArrowheads="1"/>
        </xdr:cNvSpPr>
      </xdr:nvSpPr>
      <xdr:spPr bwMode="auto">
        <a:xfrm>
          <a:off x="3498850" y="662178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268</xdr:row>
      <xdr:rowOff>57150</xdr:rowOff>
    </xdr:from>
    <xdr:to>
      <xdr:col>10</xdr:col>
      <xdr:colOff>0</xdr:colOff>
      <xdr:row>269</xdr:row>
      <xdr:rowOff>190500</xdr:rowOff>
    </xdr:to>
    <xdr:sp macro="" textlink="">
      <xdr:nvSpPr>
        <xdr:cNvPr id="882" name="AutoShape 46">
          <a:extLst>
            <a:ext uri="{FF2B5EF4-FFF2-40B4-BE49-F238E27FC236}">
              <a16:creationId xmlns:a16="http://schemas.microsoft.com/office/drawing/2014/main" id="{5596DE19-E95A-4384-ADF3-3E696F4A73FB}"/>
            </a:ext>
          </a:extLst>
        </xdr:cNvPr>
        <xdr:cNvSpPr>
          <a:spLocks noChangeArrowheads="1"/>
        </xdr:cNvSpPr>
      </xdr:nvSpPr>
      <xdr:spPr bwMode="auto">
        <a:xfrm>
          <a:off x="449580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268</xdr:row>
      <xdr:rowOff>57150</xdr:rowOff>
    </xdr:from>
    <xdr:to>
      <xdr:col>12</xdr:col>
      <xdr:colOff>0</xdr:colOff>
      <xdr:row>269</xdr:row>
      <xdr:rowOff>190500</xdr:rowOff>
    </xdr:to>
    <xdr:sp macro="" textlink="">
      <xdr:nvSpPr>
        <xdr:cNvPr id="883" name="AutoShape 46">
          <a:extLst>
            <a:ext uri="{FF2B5EF4-FFF2-40B4-BE49-F238E27FC236}">
              <a16:creationId xmlns:a16="http://schemas.microsoft.com/office/drawing/2014/main" id="{CCE9A656-CFEB-4D4E-9EE3-7D790FF9ED9D}"/>
            </a:ext>
          </a:extLst>
        </xdr:cNvPr>
        <xdr:cNvSpPr>
          <a:spLocks noChangeArrowheads="1"/>
        </xdr:cNvSpPr>
      </xdr:nvSpPr>
      <xdr:spPr bwMode="auto">
        <a:xfrm>
          <a:off x="5422900" y="66217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268</xdr:row>
      <xdr:rowOff>57150</xdr:rowOff>
    </xdr:from>
    <xdr:to>
      <xdr:col>14</xdr:col>
      <xdr:colOff>0</xdr:colOff>
      <xdr:row>269</xdr:row>
      <xdr:rowOff>190500</xdr:rowOff>
    </xdr:to>
    <xdr:sp macro="" textlink="">
      <xdr:nvSpPr>
        <xdr:cNvPr id="884" name="AutoShape 46">
          <a:extLst>
            <a:ext uri="{FF2B5EF4-FFF2-40B4-BE49-F238E27FC236}">
              <a16:creationId xmlns:a16="http://schemas.microsoft.com/office/drawing/2014/main" id="{7E47ABBC-1C79-495A-908B-24C2003E7DA5}"/>
            </a:ext>
          </a:extLst>
        </xdr:cNvPr>
        <xdr:cNvSpPr>
          <a:spLocks noChangeArrowheads="1"/>
        </xdr:cNvSpPr>
      </xdr:nvSpPr>
      <xdr:spPr bwMode="auto">
        <a:xfrm>
          <a:off x="635000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268</xdr:row>
      <xdr:rowOff>57150</xdr:rowOff>
    </xdr:from>
    <xdr:to>
      <xdr:col>16</xdr:col>
      <xdr:colOff>0</xdr:colOff>
      <xdr:row>269</xdr:row>
      <xdr:rowOff>190500</xdr:rowOff>
    </xdr:to>
    <xdr:sp macro="" textlink="">
      <xdr:nvSpPr>
        <xdr:cNvPr id="885" name="AutoShape 46">
          <a:extLst>
            <a:ext uri="{FF2B5EF4-FFF2-40B4-BE49-F238E27FC236}">
              <a16:creationId xmlns:a16="http://schemas.microsoft.com/office/drawing/2014/main" id="{902ADF6E-44CE-4214-9FB3-83F0A0A02198}"/>
            </a:ext>
          </a:extLst>
        </xdr:cNvPr>
        <xdr:cNvSpPr>
          <a:spLocks noChangeArrowheads="1"/>
        </xdr:cNvSpPr>
      </xdr:nvSpPr>
      <xdr:spPr bwMode="auto">
        <a:xfrm>
          <a:off x="7277100" y="66217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268</xdr:row>
      <xdr:rowOff>57150</xdr:rowOff>
    </xdr:from>
    <xdr:to>
      <xdr:col>16</xdr:col>
      <xdr:colOff>0</xdr:colOff>
      <xdr:row>269</xdr:row>
      <xdr:rowOff>190500</xdr:rowOff>
    </xdr:to>
    <xdr:sp macro="" textlink="">
      <xdr:nvSpPr>
        <xdr:cNvPr id="886" name="AutoShape 46">
          <a:extLst>
            <a:ext uri="{FF2B5EF4-FFF2-40B4-BE49-F238E27FC236}">
              <a16:creationId xmlns:a16="http://schemas.microsoft.com/office/drawing/2014/main" id="{4DC2D660-B4E0-4061-B640-89CC3441C6E5}"/>
            </a:ext>
          </a:extLst>
        </xdr:cNvPr>
        <xdr:cNvSpPr>
          <a:spLocks noChangeArrowheads="1"/>
        </xdr:cNvSpPr>
      </xdr:nvSpPr>
      <xdr:spPr bwMode="auto">
        <a:xfrm>
          <a:off x="727710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14</xdr:col>
      <xdr:colOff>0</xdr:colOff>
      <xdr:row>271</xdr:row>
      <xdr:rowOff>0</xdr:rowOff>
    </xdr:from>
    <xdr:to>
      <xdr:col>14</xdr:col>
      <xdr:colOff>228600</xdr:colOff>
      <xdr:row>272</xdr:row>
      <xdr:rowOff>0</xdr:rowOff>
    </xdr:to>
    <xdr:grpSp>
      <xdr:nvGrpSpPr>
        <xdr:cNvPr id="887" name="Group 1008">
          <a:extLst>
            <a:ext uri="{FF2B5EF4-FFF2-40B4-BE49-F238E27FC236}">
              <a16:creationId xmlns:a16="http://schemas.microsoft.com/office/drawing/2014/main" id="{A4C9B202-BE2D-495E-B97E-AC8FDD33224A}"/>
            </a:ext>
          </a:extLst>
        </xdr:cNvPr>
        <xdr:cNvGrpSpPr>
          <a:grpSpLocks/>
        </xdr:cNvGrpSpPr>
      </xdr:nvGrpSpPr>
      <xdr:grpSpPr bwMode="auto">
        <a:xfrm>
          <a:off x="7130143" y="56932286"/>
          <a:ext cx="228600" cy="208643"/>
          <a:chOff x="5475762" y="47760700"/>
          <a:chExt cx="314325" cy="230209"/>
        </a:xfrm>
      </xdr:grpSpPr>
      <xdr:cxnSp macro="">
        <xdr:nvCxnSpPr>
          <xdr:cNvPr id="888" name="Straight Connector 887">
            <a:extLst>
              <a:ext uri="{FF2B5EF4-FFF2-40B4-BE49-F238E27FC236}">
                <a16:creationId xmlns:a16="http://schemas.microsoft.com/office/drawing/2014/main" id="{E372442B-3071-3C49-F848-F281B63FC34E}"/>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889" name="Straight Connector 529">
            <a:extLst>
              <a:ext uri="{FF2B5EF4-FFF2-40B4-BE49-F238E27FC236}">
                <a16:creationId xmlns:a16="http://schemas.microsoft.com/office/drawing/2014/main" id="{7BEF936F-3B6D-FCEF-7571-035937AE581D}"/>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890" name="Straight Connector 531">
            <a:extLst>
              <a:ext uri="{FF2B5EF4-FFF2-40B4-BE49-F238E27FC236}">
                <a16:creationId xmlns:a16="http://schemas.microsoft.com/office/drawing/2014/main" id="{F9EDFA63-5F30-903F-989A-FEB68214C7AB}"/>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891" name="Straight Connector 533">
            <a:extLst>
              <a:ext uri="{FF2B5EF4-FFF2-40B4-BE49-F238E27FC236}">
                <a16:creationId xmlns:a16="http://schemas.microsoft.com/office/drawing/2014/main" id="{CF5BCD3C-DD50-93A7-2AF3-F8D62E3AD37E}"/>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892" name="Straight Connector 535">
            <a:extLst>
              <a:ext uri="{FF2B5EF4-FFF2-40B4-BE49-F238E27FC236}">
                <a16:creationId xmlns:a16="http://schemas.microsoft.com/office/drawing/2014/main" id="{667066FD-5384-46FA-7046-5972C4568934}"/>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893" name="Straight Connector 537">
            <a:extLst>
              <a:ext uri="{FF2B5EF4-FFF2-40B4-BE49-F238E27FC236}">
                <a16:creationId xmlns:a16="http://schemas.microsoft.com/office/drawing/2014/main" id="{5D1A50B7-02E7-59CA-99BA-94E4FE8BA0C6}"/>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12</xdr:col>
      <xdr:colOff>0</xdr:colOff>
      <xdr:row>271</xdr:row>
      <xdr:rowOff>0</xdr:rowOff>
    </xdr:from>
    <xdr:to>
      <xdr:col>12</xdr:col>
      <xdr:colOff>228600</xdr:colOff>
      <xdr:row>272</xdr:row>
      <xdr:rowOff>0</xdr:rowOff>
    </xdr:to>
    <xdr:grpSp>
      <xdr:nvGrpSpPr>
        <xdr:cNvPr id="894" name="Group 1008">
          <a:extLst>
            <a:ext uri="{FF2B5EF4-FFF2-40B4-BE49-F238E27FC236}">
              <a16:creationId xmlns:a16="http://schemas.microsoft.com/office/drawing/2014/main" id="{106D2061-F8BD-46A5-B85A-C2AE848C2C27}"/>
            </a:ext>
          </a:extLst>
        </xdr:cNvPr>
        <xdr:cNvGrpSpPr>
          <a:grpSpLocks/>
        </xdr:cNvGrpSpPr>
      </xdr:nvGrpSpPr>
      <xdr:grpSpPr bwMode="auto">
        <a:xfrm>
          <a:off x="6123214" y="56932286"/>
          <a:ext cx="228600" cy="208643"/>
          <a:chOff x="5475762" y="47760700"/>
          <a:chExt cx="314325" cy="230209"/>
        </a:xfrm>
      </xdr:grpSpPr>
      <xdr:cxnSp macro="">
        <xdr:nvCxnSpPr>
          <xdr:cNvPr id="895" name="Straight Connector 894">
            <a:extLst>
              <a:ext uri="{FF2B5EF4-FFF2-40B4-BE49-F238E27FC236}">
                <a16:creationId xmlns:a16="http://schemas.microsoft.com/office/drawing/2014/main" id="{75F3D521-764A-69CA-5CD9-C75DDB1DEF25}"/>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896" name="Straight Connector 529">
            <a:extLst>
              <a:ext uri="{FF2B5EF4-FFF2-40B4-BE49-F238E27FC236}">
                <a16:creationId xmlns:a16="http://schemas.microsoft.com/office/drawing/2014/main" id="{457E3D90-F55D-4FC6-CF4F-321FAACC2DC6}"/>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897" name="Straight Connector 531">
            <a:extLst>
              <a:ext uri="{FF2B5EF4-FFF2-40B4-BE49-F238E27FC236}">
                <a16:creationId xmlns:a16="http://schemas.microsoft.com/office/drawing/2014/main" id="{6DDCDB4B-3E81-335A-F4D7-98807AA76351}"/>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898" name="Straight Connector 533">
            <a:extLst>
              <a:ext uri="{FF2B5EF4-FFF2-40B4-BE49-F238E27FC236}">
                <a16:creationId xmlns:a16="http://schemas.microsoft.com/office/drawing/2014/main" id="{57469CA5-B24A-9EB1-8CAC-799E23F37585}"/>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899" name="Straight Connector 535">
            <a:extLst>
              <a:ext uri="{FF2B5EF4-FFF2-40B4-BE49-F238E27FC236}">
                <a16:creationId xmlns:a16="http://schemas.microsoft.com/office/drawing/2014/main" id="{7D31BBB4-F35F-A3CB-D051-A4B6D9D886E9}"/>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00" name="Straight Connector 537">
            <a:extLst>
              <a:ext uri="{FF2B5EF4-FFF2-40B4-BE49-F238E27FC236}">
                <a16:creationId xmlns:a16="http://schemas.microsoft.com/office/drawing/2014/main" id="{99A05BAC-02B7-2018-9170-DD983C65CA91}"/>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8</xdr:col>
      <xdr:colOff>0</xdr:colOff>
      <xdr:row>271</xdr:row>
      <xdr:rowOff>0</xdr:rowOff>
    </xdr:from>
    <xdr:to>
      <xdr:col>8</xdr:col>
      <xdr:colOff>228600</xdr:colOff>
      <xdr:row>272</xdr:row>
      <xdr:rowOff>0</xdr:rowOff>
    </xdr:to>
    <xdr:grpSp>
      <xdr:nvGrpSpPr>
        <xdr:cNvPr id="901" name="Group 1008">
          <a:extLst>
            <a:ext uri="{FF2B5EF4-FFF2-40B4-BE49-F238E27FC236}">
              <a16:creationId xmlns:a16="http://schemas.microsoft.com/office/drawing/2014/main" id="{4E726FBB-2A8A-4B6C-80F5-E201F426245F}"/>
            </a:ext>
          </a:extLst>
        </xdr:cNvPr>
        <xdr:cNvGrpSpPr>
          <a:grpSpLocks/>
        </xdr:cNvGrpSpPr>
      </xdr:nvGrpSpPr>
      <xdr:grpSpPr bwMode="auto">
        <a:xfrm>
          <a:off x="4272643" y="56932286"/>
          <a:ext cx="228600" cy="208643"/>
          <a:chOff x="5475762" y="47760700"/>
          <a:chExt cx="314325" cy="230209"/>
        </a:xfrm>
      </xdr:grpSpPr>
      <xdr:cxnSp macro="">
        <xdr:nvCxnSpPr>
          <xdr:cNvPr id="902" name="Straight Connector 901">
            <a:extLst>
              <a:ext uri="{FF2B5EF4-FFF2-40B4-BE49-F238E27FC236}">
                <a16:creationId xmlns:a16="http://schemas.microsoft.com/office/drawing/2014/main" id="{C14EC089-B0DE-CF06-8225-166F0445DFB5}"/>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03" name="Straight Connector 529">
            <a:extLst>
              <a:ext uri="{FF2B5EF4-FFF2-40B4-BE49-F238E27FC236}">
                <a16:creationId xmlns:a16="http://schemas.microsoft.com/office/drawing/2014/main" id="{DC839A0C-478F-B4C2-BF40-D0A9298AE4CE}"/>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04" name="Straight Connector 531">
            <a:extLst>
              <a:ext uri="{FF2B5EF4-FFF2-40B4-BE49-F238E27FC236}">
                <a16:creationId xmlns:a16="http://schemas.microsoft.com/office/drawing/2014/main" id="{46A1A0E4-A3FE-9D81-1E17-ACA102D0C094}"/>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05" name="Straight Connector 533">
            <a:extLst>
              <a:ext uri="{FF2B5EF4-FFF2-40B4-BE49-F238E27FC236}">
                <a16:creationId xmlns:a16="http://schemas.microsoft.com/office/drawing/2014/main" id="{8226AE1C-9AFC-9D14-79D6-B379FD208DB0}"/>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06" name="Straight Connector 535">
            <a:extLst>
              <a:ext uri="{FF2B5EF4-FFF2-40B4-BE49-F238E27FC236}">
                <a16:creationId xmlns:a16="http://schemas.microsoft.com/office/drawing/2014/main" id="{2242EF8A-E5FD-1355-077D-C3042771C217}"/>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07" name="Straight Connector 537">
            <a:extLst>
              <a:ext uri="{FF2B5EF4-FFF2-40B4-BE49-F238E27FC236}">
                <a16:creationId xmlns:a16="http://schemas.microsoft.com/office/drawing/2014/main" id="{DDFB15BB-8353-D862-CB44-0AA57CEB5D71}"/>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6</xdr:col>
      <xdr:colOff>0</xdr:colOff>
      <xdr:row>271</xdr:row>
      <xdr:rowOff>0</xdr:rowOff>
    </xdr:from>
    <xdr:to>
      <xdr:col>6</xdr:col>
      <xdr:colOff>228600</xdr:colOff>
      <xdr:row>272</xdr:row>
      <xdr:rowOff>0</xdr:rowOff>
    </xdr:to>
    <xdr:grpSp>
      <xdr:nvGrpSpPr>
        <xdr:cNvPr id="908" name="Group 1008">
          <a:extLst>
            <a:ext uri="{FF2B5EF4-FFF2-40B4-BE49-F238E27FC236}">
              <a16:creationId xmlns:a16="http://schemas.microsoft.com/office/drawing/2014/main" id="{70E850D2-EDC8-4AEC-A6E4-61B99F16C737}"/>
            </a:ext>
          </a:extLst>
        </xdr:cNvPr>
        <xdr:cNvGrpSpPr>
          <a:grpSpLocks/>
        </xdr:cNvGrpSpPr>
      </xdr:nvGrpSpPr>
      <xdr:grpSpPr bwMode="auto">
        <a:xfrm>
          <a:off x="3274786" y="56932286"/>
          <a:ext cx="228600" cy="208643"/>
          <a:chOff x="5475762" y="47760700"/>
          <a:chExt cx="314325" cy="230209"/>
        </a:xfrm>
      </xdr:grpSpPr>
      <xdr:cxnSp macro="">
        <xdr:nvCxnSpPr>
          <xdr:cNvPr id="909" name="Straight Connector 908">
            <a:extLst>
              <a:ext uri="{FF2B5EF4-FFF2-40B4-BE49-F238E27FC236}">
                <a16:creationId xmlns:a16="http://schemas.microsoft.com/office/drawing/2014/main" id="{1EF32D79-C881-9891-8B41-1C00464A73B3}"/>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10" name="Straight Connector 529">
            <a:extLst>
              <a:ext uri="{FF2B5EF4-FFF2-40B4-BE49-F238E27FC236}">
                <a16:creationId xmlns:a16="http://schemas.microsoft.com/office/drawing/2014/main" id="{9FCE5E52-0201-0B9A-3210-64F8D2D38A11}"/>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11" name="Straight Connector 531">
            <a:extLst>
              <a:ext uri="{FF2B5EF4-FFF2-40B4-BE49-F238E27FC236}">
                <a16:creationId xmlns:a16="http://schemas.microsoft.com/office/drawing/2014/main" id="{F17EF053-0872-9C48-FD1A-5664D05C012C}"/>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12" name="Straight Connector 533">
            <a:extLst>
              <a:ext uri="{FF2B5EF4-FFF2-40B4-BE49-F238E27FC236}">
                <a16:creationId xmlns:a16="http://schemas.microsoft.com/office/drawing/2014/main" id="{886DAE27-5CB2-F7F5-F6FE-72BC698EE7CC}"/>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13" name="Straight Connector 535">
            <a:extLst>
              <a:ext uri="{FF2B5EF4-FFF2-40B4-BE49-F238E27FC236}">
                <a16:creationId xmlns:a16="http://schemas.microsoft.com/office/drawing/2014/main" id="{CFD41114-DB83-DFC9-5492-62A2ED9B6EB0}"/>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14" name="Straight Connector 537">
            <a:extLst>
              <a:ext uri="{FF2B5EF4-FFF2-40B4-BE49-F238E27FC236}">
                <a16:creationId xmlns:a16="http://schemas.microsoft.com/office/drawing/2014/main" id="{1199586D-4D76-2376-4C8E-B9E9B1FBB092}"/>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4</xdr:col>
      <xdr:colOff>0</xdr:colOff>
      <xdr:row>271</xdr:row>
      <xdr:rowOff>0</xdr:rowOff>
    </xdr:from>
    <xdr:to>
      <xdr:col>4</xdr:col>
      <xdr:colOff>228600</xdr:colOff>
      <xdr:row>272</xdr:row>
      <xdr:rowOff>0</xdr:rowOff>
    </xdr:to>
    <xdr:grpSp>
      <xdr:nvGrpSpPr>
        <xdr:cNvPr id="915" name="Group 1008">
          <a:extLst>
            <a:ext uri="{FF2B5EF4-FFF2-40B4-BE49-F238E27FC236}">
              <a16:creationId xmlns:a16="http://schemas.microsoft.com/office/drawing/2014/main" id="{5A4DB324-305D-4A42-9F95-BC9328916D93}"/>
            </a:ext>
          </a:extLst>
        </xdr:cNvPr>
        <xdr:cNvGrpSpPr>
          <a:grpSpLocks/>
        </xdr:cNvGrpSpPr>
      </xdr:nvGrpSpPr>
      <xdr:grpSpPr bwMode="auto">
        <a:xfrm>
          <a:off x="2295071" y="56932286"/>
          <a:ext cx="228600" cy="208643"/>
          <a:chOff x="5475762" y="47760700"/>
          <a:chExt cx="314325" cy="230209"/>
        </a:xfrm>
      </xdr:grpSpPr>
      <xdr:cxnSp macro="">
        <xdr:nvCxnSpPr>
          <xdr:cNvPr id="916" name="Straight Connector 915">
            <a:extLst>
              <a:ext uri="{FF2B5EF4-FFF2-40B4-BE49-F238E27FC236}">
                <a16:creationId xmlns:a16="http://schemas.microsoft.com/office/drawing/2014/main" id="{DBAEDD44-7E06-FC75-007F-817FFBFAC044}"/>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17" name="Straight Connector 529">
            <a:extLst>
              <a:ext uri="{FF2B5EF4-FFF2-40B4-BE49-F238E27FC236}">
                <a16:creationId xmlns:a16="http://schemas.microsoft.com/office/drawing/2014/main" id="{A379DA8B-CA12-A364-EED6-10FBFC6B839B}"/>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18" name="Straight Connector 531">
            <a:extLst>
              <a:ext uri="{FF2B5EF4-FFF2-40B4-BE49-F238E27FC236}">
                <a16:creationId xmlns:a16="http://schemas.microsoft.com/office/drawing/2014/main" id="{C069A084-5E36-8E08-0835-504B5A162470}"/>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19" name="Straight Connector 533">
            <a:extLst>
              <a:ext uri="{FF2B5EF4-FFF2-40B4-BE49-F238E27FC236}">
                <a16:creationId xmlns:a16="http://schemas.microsoft.com/office/drawing/2014/main" id="{6A9B2953-6EC6-615C-51FE-B5C2B22AD700}"/>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20" name="Straight Connector 535">
            <a:extLst>
              <a:ext uri="{FF2B5EF4-FFF2-40B4-BE49-F238E27FC236}">
                <a16:creationId xmlns:a16="http://schemas.microsoft.com/office/drawing/2014/main" id="{398B123F-CE42-9B24-9065-FFCA34DD71D4}"/>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21" name="Straight Connector 537">
            <a:extLst>
              <a:ext uri="{FF2B5EF4-FFF2-40B4-BE49-F238E27FC236}">
                <a16:creationId xmlns:a16="http://schemas.microsoft.com/office/drawing/2014/main" id="{8B044CA3-DAE8-802A-4482-434BFDA007AA}"/>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16</xdr:col>
      <xdr:colOff>0</xdr:colOff>
      <xdr:row>271</xdr:row>
      <xdr:rowOff>0</xdr:rowOff>
    </xdr:from>
    <xdr:to>
      <xdr:col>16</xdr:col>
      <xdr:colOff>228600</xdr:colOff>
      <xdr:row>272</xdr:row>
      <xdr:rowOff>0</xdr:rowOff>
    </xdr:to>
    <xdr:grpSp>
      <xdr:nvGrpSpPr>
        <xdr:cNvPr id="922" name="Group 1008">
          <a:extLst>
            <a:ext uri="{FF2B5EF4-FFF2-40B4-BE49-F238E27FC236}">
              <a16:creationId xmlns:a16="http://schemas.microsoft.com/office/drawing/2014/main" id="{CAF0E47C-01D2-47BF-A0E2-AC82FD2AA516}"/>
            </a:ext>
          </a:extLst>
        </xdr:cNvPr>
        <xdr:cNvGrpSpPr>
          <a:grpSpLocks/>
        </xdr:cNvGrpSpPr>
      </xdr:nvGrpSpPr>
      <xdr:grpSpPr bwMode="auto">
        <a:xfrm>
          <a:off x="8055429" y="56932286"/>
          <a:ext cx="228600" cy="208643"/>
          <a:chOff x="5475762" y="47760700"/>
          <a:chExt cx="314325" cy="230209"/>
        </a:xfrm>
      </xdr:grpSpPr>
      <xdr:cxnSp macro="">
        <xdr:nvCxnSpPr>
          <xdr:cNvPr id="923" name="Straight Connector 922">
            <a:extLst>
              <a:ext uri="{FF2B5EF4-FFF2-40B4-BE49-F238E27FC236}">
                <a16:creationId xmlns:a16="http://schemas.microsoft.com/office/drawing/2014/main" id="{92288A3A-209F-FA73-DD12-EA7C53513221}"/>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24" name="Straight Connector 529">
            <a:extLst>
              <a:ext uri="{FF2B5EF4-FFF2-40B4-BE49-F238E27FC236}">
                <a16:creationId xmlns:a16="http://schemas.microsoft.com/office/drawing/2014/main" id="{B3F67A78-24EA-675F-3ECC-39E19FF35DD7}"/>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25" name="Straight Connector 531">
            <a:extLst>
              <a:ext uri="{FF2B5EF4-FFF2-40B4-BE49-F238E27FC236}">
                <a16:creationId xmlns:a16="http://schemas.microsoft.com/office/drawing/2014/main" id="{66FB7AD3-1AB6-7E1D-6E16-77A9F6C02762}"/>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26" name="Straight Connector 533">
            <a:extLst>
              <a:ext uri="{FF2B5EF4-FFF2-40B4-BE49-F238E27FC236}">
                <a16:creationId xmlns:a16="http://schemas.microsoft.com/office/drawing/2014/main" id="{4014EF1D-CF67-B051-59B8-1EB86407E2DB}"/>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27" name="Straight Connector 535">
            <a:extLst>
              <a:ext uri="{FF2B5EF4-FFF2-40B4-BE49-F238E27FC236}">
                <a16:creationId xmlns:a16="http://schemas.microsoft.com/office/drawing/2014/main" id="{CB641B5E-EB79-1464-7CAA-1DCF71D96D07}"/>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28" name="Straight Connector 537">
            <a:extLst>
              <a:ext uri="{FF2B5EF4-FFF2-40B4-BE49-F238E27FC236}">
                <a16:creationId xmlns:a16="http://schemas.microsoft.com/office/drawing/2014/main" id="{6160A6F1-A6AB-68F5-205E-C3BAC0E81E08}"/>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10</xdr:col>
      <xdr:colOff>0</xdr:colOff>
      <xdr:row>271</xdr:row>
      <xdr:rowOff>0</xdr:rowOff>
    </xdr:from>
    <xdr:to>
      <xdr:col>10</xdr:col>
      <xdr:colOff>228600</xdr:colOff>
      <xdr:row>272</xdr:row>
      <xdr:rowOff>0</xdr:rowOff>
    </xdr:to>
    <xdr:grpSp>
      <xdr:nvGrpSpPr>
        <xdr:cNvPr id="929" name="Group 1008">
          <a:extLst>
            <a:ext uri="{FF2B5EF4-FFF2-40B4-BE49-F238E27FC236}">
              <a16:creationId xmlns:a16="http://schemas.microsoft.com/office/drawing/2014/main" id="{C4635485-7A10-4974-89CA-D335E705F4D3}"/>
            </a:ext>
          </a:extLst>
        </xdr:cNvPr>
        <xdr:cNvGrpSpPr>
          <a:grpSpLocks/>
        </xdr:cNvGrpSpPr>
      </xdr:nvGrpSpPr>
      <xdr:grpSpPr bwMode="auto">
        <a:xfrm>
          <a:off x="5197929" y="56932286"/>
          <a:ext cx="228600" cy="208643"/>
          <a:chOff x="5475762" y="47760700"/>
          <a:chExt cx="314325" cy="230209"/>
        </a:xfrm>
      </xdr:grpSpPr>
      <xdr:cxnSp macro="">
        <xdr:nvCxnSpPr>
          <xdr:cNvPr id="930" name="Straight Connector 929">
            <a:extLst>
              <a:ext uri="{FF2B5EF4-FFF2-40B4-BE49-F238E27FC236}">
                <a16:creationId xmlns:a16="http://schemas.microsoft.com/office/drawing/2014/main" id="{B89DA8DF-A7D5-5A21-7A1E-CA5F3C288528}"/>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31" name="Straight Connector 529">
            <a:extLst>
              <a:ext uri="{FF2B5EF4-FFF2-40B4-BE49-F238E27FC236}">
                <a16:creationId xmlns:a16="http://schemas.microsoft.com/office/drawing/2014/main" id="{FEAC2ACF-3050-256C-BD72-8303CC19710A}"/>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32" name="Straight Connector 531">
            <a:extLst>
              <a:ext uri="{FF2B5EF4-FFF2-40B4-BE49-F238E27FC236}">
                <a16:creationId xmlns:a16="http://schemas.microsoft.com/office/drawing/2014/main" id="{06F1374E-111D-CF41-1D7C-B0F7E92152C0}"/>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33" name="Straight Connector 533">
            <a:extLst>
              <a:ext uri="{FF2B5EF4-FFF2-40B4-BE49-F238E27FC236}">
                <a16:creationId xmlns:a16="http://schemas.microsoft.com/office/drawing/2014/main" id="{BB969656-166A-E7C6-C75B-1F948E25992A}"/>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34" name="Straight Connector 535">
            <a:extLst>
              <a:ext uri="{FF2B5EF4-FFF2-40B4-BE49-F238E27FC236}">
                <a16:creationId xmlns:a16="http://schemas.microsoft.com/office/drawing/2014/main" id="{E4953173-F66A-4FC5-E43D-0222AB30DE2D}"/>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35" name="Straight Connector 537">
            <a:extLst>
              <a:ext uri="{FF2B5EF4-FFF2-40B4-BE49-F238E27FC236}">
                <a16:creationId xmlns:a16="http://schemas.microsoft.com/office/drawing/2014/main" id="{5410E2B0-303A-9EC7-940E-93AF227039D5}"/>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17</xdr:col>
      <xdr:colOff>0</xdr:colOff>
      <xdr:row>268</xdr:row>
      <xdr:rowOff>57150</xdr:rowOff>
    </xdr:from>
    <xdr:to>
      <xdr:col>18</xdr:col>
      <xdr:colOff>0</xdr:colOff>
      <xdr:row>269</xdr:row>
      <xdr:rowOff>190500</xdr:rowOff>
    </xdr:to>
    <xdr:sp macro="" textlink="">
      <xdr:nvSpPr>
        <xdr:cNvPr id="936" name="AutoShape 46">
          <a:extLst>
            <a:ext uri="{FF2B5EF4-FFF2-40B4-BE49-F238E27FC236}">
              <a16:creationId xmlns:a16="http://schemas.microsoft.com/office/drawing/2014/main" id="{05F0F2AB-CAAC-4FC0-8EC0-527429F018B1}"/>
            </a:ext>
          </a:extLst>
        </xdr:cNvPr>
        <xdr:cNvSpPr>
          <a:spLocks noChangeArrowheads="1"/>
        </xdr:cNvSpPr>
      </xdr:nvSpPr>
      <xdr:spPr bwMode="auto">
        <a:xfrm>
          <a:off x="820420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268</xdr:row>
      <xdr:rowOff>57150</xdr:rowOff>
    </xdr:from>
    <xdr:to>
      <xdr:col>20</xdr:col>
      <xdr:colOff>0</xdr:colOff>
      <xdr:row>269</xdr:row>
      <xdr:rowOff>190500</xdr:rowOff>
    </xdr:to>
    <xdr:sp macro="" textlink="">
      <xdr:nvSpPr>
        <xdr:cNvPr id="937" name="AutoShape 46">
          <a:extLst>
            <a:ext uri="{FF2B5EF4-FFF2-40B4-BE49-F238E27FC236}">
              <a16:creationId xmlns:a16="http://schemas.microsoft.com/office/drawing/2014/main" id="{3D8066C5-B6B5-4F08-97E0-8D9591DF6ED3}"/>
            </a:ext>
          </a:extLst>
        </xdr:cNvPr>
        <xdr:cNvSpPr>
          <a:spLocks noChangeArrowheads="1"/>
        </xdr:cNvSpPr>
      </xdr:nvSpPr>
      <xdr:spPr bwMode="auto">
        <a:xfrm>
          <a:off x="913130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268</xdr:row>
      <xdr:rowOff>57150</xdr:rowOff>
    </xdr:from>
    <xdr:to>
      <xdr:col>22</xdr:col>
      <xdr:colOff>0</xdr:colOff>
      <xdr:row>269</xdr:row>
      <xdr:rowOff>190500</xdr:rowOff>
    </xdr:to>
    <xdr:sp macro="" textlink="">
      <xdr:nvSpPr>
        <xdr:cNvPr id="938" name="AutoShape 46">
          <a:extLst>
            <a:ext uri="{FF2B5EF4-FFF2-40B4-BE49-F238E27FC236}">
              <a16:creationId xmlns:a16="http://schemas.microsoft.com/office/drawing/2014/main" id="{6BA33E57-92B1-4559-AC42-A3F2D533FFD4}"/>
            </a:ext>
          </a:extLst>
        </xdr:cNvPr>
        <xdr:cNvSpPr>
          <a:spLocks noChangeArrowheads="1"/>
        </xdr:cNvSpPr>
      </xdr:nvSpPr>
      <xdr:spPr bwMode="auto">
        <a:xfrm>
          <a:off x="1005840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268</xdr:row>
      <xdr:rowOff>57150</xdr:rowOff>
    </xdr:from>
    <xdr:to>
      <xdr:col>24</xdr:col>
      <xdr:colOff>0</xdr:colOff>
      <xdr:row>269</xdr:row>
      <xdr:rowOff>190500</xdr:rowOff>
    </xdr:to>
    <xdr:sp macro="" textlink="">
      <xdr:nvSpPr>
        <xdr:cNvPr id="939" name="AutoShape 46">
          <a:extLst>
            <a:ext uri="{FF2B5EF4-FFF2-40B4-BE49-F238E27FC236}">
              <a16:creationId xmlns:a16="http://schemas.microsoft.com/office/drawing/2014/main" id="{DF70D4C1-A90D-48A8-A411-A343804A1C79}"/>
            </a:ext>
          </a:extLst>
        </xdr:cNvPr>
        <xdr:cNvSpPr>
          <a:spLocks noChangeArrowheads="1"/>
        </xdr:cNvSpPr>
      </xdr:nvSpPr>
      <xdr:spPr bwMode="auto">
        <a:xfrm>
          <a:off x="1098550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268</xdr:row>
      <xdr:rowOff>57150</xdr:rowOff>
    </xdr:from>
    <xdr:to>
      <xdr:col>26</xdr:col>
      <xdr:colOff>0</xdr:colOff>
      <xdr:row>269</xdr:row>
      <xdr:rowOff>190500</xdr:rowOff>
    </xdr:to>
    <xdr:sp macro="" textlink="">
      <xdr:nvSpPr>
        <xdr:cNvPr id="940" name="AutoShape 46">
          <a:extLst>
            <a:ext uri="{FF2B5EF4-FFF2-40B4-BE49-F238E27FC236}">
              <a16:creationId xmlns:a16="http://schemas.microsoft.com/office/drawing/2014/main" id="{2A28AD0B-D1F8-4895-B5B4-8871FA5766D1}"/>
            </a:ext>
          </a:extLst>
        </xdr:cNvPr>
        <xdr:cNvSpPr>
          <a:spLocks noChangeArrowheads="1"/>
        </xdr:cNvSpPr>
      </xdr:nvSpPr>
      <xdr:spPr bwMode="auto">
        <a:xfrm>
          <a:off x="11912600" y="662178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268</xdr:row>
      <xdr:rowOff>57150</xdr:rowOff>
    </xdr:from>
    <xdr:to>
      <xdr:col>28</xdr:col>
      <xdr:colOff>0</xdr:colOff>
      <xdr:row>269</xdr:row>
      <xdr:rowOff>190500</xdr:rowOff>
    </xdr:to>
    <xdr:sp macro="" textlink="">
      <xdr:nvSpPr>
        <xdr:cNvPr id="941" name="AutoShape 46">
          <a:extLst>
            <a:ext uri="{FF2B5EF4-FFF2-40B4-BE49-F238E27FC236}">
              <a16:creationId xmlns:a16="http://schemas.microsoft.com/office/drawing/2014/main" id="{7EA492B7-46FC-46B6-AF8C-B228CB0C01EF}"/>
            </a:ext>
          </a:extLst>
        </xdr:cNvPr>
        <xdr:cNvSpPr>
          <a:spLocks noChangeArrowheads="1"/>
        </xdr:cNvSpPr>
      </xdr:nvSpPr>
      <xdr:spPr bwMode="auto">
        <a:xfrm>
          <a:off x="1289685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268</xdr:row>
      <xdr:rowOff>57150</xdr:rowOff>
    </xdr:from>
    <xdr:to>
      <xdr:col>18</xdr:col>
      <xdr:colOff>0</xdr:colOff>
      <xdr:row>269</xdr:row>
      <xdr:rowOff>190500</xdr:rowOff>
    </xdr:to>
    <xdr:sp macro="" textlink="">
      <xdr:nvSpPr>
        <xdr:cNvPr id="942" name="AutoShape 46">
          <a:extLst>
            <a:ext uri="{FF2B5EF4-FFF2-40B4-BE49-F238E27FC236}">
              <a16:creationId xmlns:a16="http://schemas.microsoft.com/office/drawing/2014/main" id="{C27AD6C9-C48F-4CD0-B835-1E9DADFDCBAA}"/>
            </a:ext>
          </a:extLst>
        </xdr:cNvPr>
        <xdr:cNvSpPr>
          <a:spLocks noChangeArrowheads="1"/>
        </xdr:cNvSpPr>
      </xdr:nvSpPr>
      <xdr:spPr bwMode="auto">
        <a:xfrm>
          <a:off x="8204200" y="66217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268</xdr:row>
      <xdr:rowOff>57150</xdr:rowOff>
    </xdr:from>
    <xdr:to>
      <xdr:col>20</xdr:col>
      <xdr:colOff>0</xdr:colOff>
      <xdr:row>269</xdr:row>
      <xdr:rowOff>190500</xdr:rowOff>
    </xdr:to>
    <xdr:sp macro="" textlink="">
      <xdr:nvSpPr>
        <xdr:cNvPr id="943" name="AutoShape 46">
          <a:extLst>
            <a:ext uri="{FF2B5EF4-FFF2-40B4-BE49-F238E27FC236}">
              <a16:creationId xmlns:a16="http://schemas.microsoft.com/office/drawing/2014/main" id="{4F68436B-97FE-4F46-ABA4-360F61B66710}"/>
            </a:ext>
          </a:extLst>
        </xdr:cNvPr>
        <xdr:cNvSpPr>
          <a:spLocks noChangeArrowheads="1"/>
        </xdr:cNvSpPr>
      </xdr:nvSpPr>
      <xdr:spPr bwMode="auto">
        <a:xfrm>
          <a:off x="9131300" y="66217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268</xdr:row>
      <xdr:rowOff>57150</xdr:rowOff>
    </xdr:from>
    <xdr:to>
      <xdr:col>22</xdr:col>
      <xdr:colOff>0</xdr:colOff>
      <xdr:row>269</xdr:row>
      <xdr:rowOff>190500</xdr:rowOff>
    </xdr:to>
    <xdr:sp macro="" textlink="">
      <xdr:nvSpPr>
        <xdr:cNvPr id="944" name="AutoShape 46">
          <a:extLst>
            <a:ext uri="{FF2B5EF4-FFF2-40B4-BE49-F238E27FC236}">
              <a16:creationId xmlns:a16="http://schemas.microsoft.com/office/drawing/2014/main" id="{12FF2A84-D85A-4706-ABC3-D7106B42DC13}"/>
            </a:ext>
          </a:extLst>
        </xdr:cNvPr>
        <xdr:cNvSpPr>
          <a:spLocks noChangeArrowheads="1"/>
        </xdr:cNvSpPr>
      </xdr:nvSpPr>
      <xdr:spPr bwMode="auto">
        <a:xfrm>
          <a:off x="10058400" y="66217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268</xdr:row>
      <xdr:rowOff>57150</xdr:rowOff>
    </xdr:from>
    <xdr:to>
      <xdr:col>24</xdr:col>
      <xdr:colOff>0</xdr:colOff>
      <xdr:row>269</xdr:row>
      <xdr:rowOff>190500</xdr:rowOff>
    </xdr:to>
    <xdr:sp macro="" textlink="">
      <xdr:nvSpPr>
        <xdr:cNvPr id="945" name="AutoShape 46">
          <a:extLst>
            <a:ext uri="{FF2B5EF4-FFF2-40B4-BE49-F238E27FC236}">
              <a16:creationId xmlns:a16="http://schemas.microsoft.com/office/drawing/2014/main" id="{3D3CA51B-37A2-4549-B7F5-64ADAF895E59}"/>
            </a:ext>
          </a:extLst>
        </xdr:cNvPr>
        <xdr:cNvSpPr>
          <a:spLocks noChangeArrowheads="1"/>
        </xdr:cNvSpPr>
      </xdr:nvSpPr>
      <xdr:spPr bwMode="auto">
        <a:xfrm>
          <a:off x="10985500" y="66217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268</xdr:row>
      <xdr:rowOff>57150</xdr:rowOff>
    </xdr:from>
    <xdr:to>
      <xdr:col>26</xdr:col>
      <xdr:colOff>0</xdr:colOff>
      <xdr:row>269</xdr:row>
      <xdr:rowOff>190500</xdr:rowOff>
    </xdr:to>
    <xdr:sp macro="" textlink="">
      <xdr:nvSpPr>
        <xdr:cNvPr id="946" name="AutoShape 46">
          <a:extLst>
            <a:ext uri="{FF2B5EF4-FFF2-40B4-BE49-F238E27FC236}">
              <a16:creationId xmlns:a16="http://schemas.microsoft.com/office/drawing/2014/main" id="{34B94BFF-9484-4761-9106-37B9975A158B}"/>
            </a:ext>
          </a:extLst>
        </xdr:cNvPr>
        <xdr:cNvSpPr>
          <a:spLocks noChangeArrowheads="1"/>
        </xdr:cNvSpPr>
      </xdr:nvSpPr>
      <xdr:spPr bwMode="auto">
        <a:xfrm>
          <a:off x="11912600" y="662178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268</xdr:row>
      <xdr:rowOff>57150</xdr:rowOff>
    </xdr:from>
    <xdr:to>
      <xdr:col>28</xdr:col>
      <xdr:colOff>0</xdr:colOff>
      <xdr:row>269</xdr:row>
      <xdr:rowOff>190500</xdr:rowOff>
    </xdr:to>
    <xdr:sp macro="" textlink="">
      <xdr:nvSpPr>
        <xdr:cNvPr id="947" name="AutoShape 46">
          <a:extLst>
            <a:ext uri="{FF2B5EF4-FFF2-40B4-BE49-F238E27FC236}">
              <a16:creationId xmlns:a16="http://schemas.microsoft.com/office/drawing/2014/main" id="{39846C5D-7702-4C91-BE1F-F533B1810BFF}"/>
            </a:ext>
          </a:extLst>
        </xdr:cNvPr>
        <xdr:cNvSpPr>
          <a:spLocks noChangeArrowheads="1"/>
        </xdr:cNvSpPr>
      </xdr:nvSpPr>
      <xdr:spPr bwMode="auto">
        <a:xfrm>
          <a:off x="12896850" y="66217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18</xdr:col>
      <xdr:colOff>0</xdr:colOff>
      <xdr:row>271</xdr:row>
      <xdr:rowOff>15875</xdr:rowOff>
    </xdr:from>
    <xdr:to>
      <xdr:col>18</xdr:col>
      <xdr:colOff>228600</xdr:colOff>
      <xdr:row>272</xdr:row>
      <xdr:rowOff>0</xdr:rowOff>
    </xdr:to>
    <xdr:grpSp>
      <xdr:nvGrpSpPr>
        <xdr:cNvPr id="948" name="Group 1008">
          <a:extLst>
            <a:ext uri="{FF2B5EF4-FFF2-40B4-BE49-F238E27FC236}">
              <a16:creationId xmlns:a16="http://schemas.microsoft.com/office/drawing/2014/main" id="{F6275031-E710-4459-9F27-C38968424121}"/>
            </a:ext>
          </a:extLst>
        </xdr:cNvPr>
        <xdr:cNvGrpSpPr>
          <a:grpSpLocks/>
        </xdr:cNvGrpSpPr>
      </xdr:nvGrpSpPr>
      <xdr:grpSpPr bwMode="auto">
        <a:xfrm>
          <a:off x="9062357" y="56948161"/>
          <a:ext cx="228600" cy="192768"/>
          <a:chOff x="5475762" y="47760700"/>
          <a:chExt cx="314325" cy="230209"/>
        </a:xfrm>
      </xdr:grpSpPr>
      <xdr:cxnSp macro="">
        <xdr:nvCxnSpPr>
          <xdr:cNvPr id="949" name="Straight Connector 948">
            <a:extLst>
              <a:ext uri="{FF2B5EF4-FFF2-40B4-BE49-F238E27FC236}">
                <a16:creationId xmlns:a16="http://schemas.microsoft.com/office/drawing/2014/main" id="{605B1698-5D92-DBF7-E32D-5AD75A4AB17A}"/>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50" name="Straight Connector 529">
            <a:extLst>
              <a:ext uri="{FF2B5EF4-FFF2-40B4-BE49-F238E27FC236}">
                <a16:creationId xmlns:a16="http://schemas.microsoft.com/office/drawing/2014/main" id="{903DE93E-02C3-0695-0756-F9E2376A4DF8}"/>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51" name="Straight Connector 531">
            <a:extLst>
              <a:ext uri="{FF2B5EF4-FFF2-40B4-BE49-F238E27FC236}">
                <a16:creationId xmlns:a16="http://schemas.microsoft.com/office/drawing/2014/main" id="{AA5018A3-AB2E-0031-FFBE-C6F2EDD0BB8E}"/>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52" name="Straight Connector 533">
            <a:extLst>
              <a:ext uri="{FF2B5EF4-FFF2-40B4-BE49-F238E27FC236}">
                <a16:creationId xmlns:a16="http://schemas.microsoft.com/office/drawing/2014/main" id="{75E189EF-8B82-1D6A-6AD8-3BDFAAB269BC}"/>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53" name="Straight Connector 535">
            <a:extLst>
              <a:ext uri="{FF2B5EF4-FFF2-40B4-BE49-F238E27FC236}">
                <a16:creationId xmlns:a16="http://schemas.microsoft.com/office/drawing/2014/main" id="{99FAFA03-A206-93BB-E8A1-552D5CDA0FC9}"/>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54" name="Straight Connector 537">
            <a:extLst>
              <a:ext uri="{FF2B5EF4-FFF2-40B4-BE49-F238E27FC236}">
                <a16:creationId xmlns:a16="http://schemas.microsoft.com/office/drawing/2014/main" id="{45661E02-50AB-785D-D2AF-AC64E249637E}"/>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20</xdr:col>
      <xdr:colOff>0</xdr:colOff>
      <xdr:row>271</xdr:row>
      <xdr:rowOff>0</xdr:rowOff>
    </xdr:from>
    <xdr:to>
      <xdr:col>20</xdr:col>
      <xdr:colOff>228600</xdr:colOff>
      <xdr:row>272</xdr:row>
      <xdr:rowOff>0</xdr:rowOff>
    </xdr:to>
    <xdr:grpSp>
      <xdr:nvGrpSpPr>
        <xdr:cNvPr id="955" name="Group 1008">
          <a:extLst>
            <a:ext uri="{FF2B5EF4-FFF2-40B4-BE49-F238E27FC236}">
              <a16:creationId xmlns:a16="http://schemas.microsoft.com/office/drawing/2014/main" id="{2FCC8A58-C615-4B8E-9DE8-548D9EA7FBFB}"/>
            </a:ext>
          </a:extLst>
        </xdr:cNvPr>
        <xdr:cNvGrpSpPr>
          <a:grpSpLocks/>
        </xdr:cNvGrpSpPr>
      </xdr:nvGrpSpPr>
      <xdr:grpSpPr bwMode="auto">
        <a:xfrm>
          <a:off x="9987643" y="56932286"/>
          <a:ext cx="228600" cy="208643"/>
          <a:chOff x="5475762" y="47760700"/>
          <a:chExt cx="314325" cy="230209"/>
        </a:xfrm>
      </xdr:grpSpPr>
      <xdr:cxnSp macro="">
        <xdr:nvCxnSpPr>
          <xdr:cNvPr id="956" name="Straight Connector 955">
            <a:extLst>
              <a:ext uri="{FF2B5EF4-FFF2-40B4-BE49-F238E27FC236}">
                <a16:creationId xmlns:a16="http://schemas.microsoft.com/office/drawing/2014/main" id="{1ACAEE45-C31F-2AAF-FB72-66DC93350316}"/>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57" name="Straight Connector 529">
            <a:extLst>
              <a:ext uri="{FF2B5EF4-FFF2-40B4-BE49-F238E27FC236}">
                <a16:creationId xmlns:a16="http://schemas.microsoft.com/office/drawing/2014/main" id="{7E5DF91E-0122-F7CC-A631-CF9FCF3417C7}"/>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58" name="Straight Connector 531">
            <a:extLst>
              <a:ext uri="{FF2B5EF4-FFF2-40B4-BE49-F238E27FC236}">
                <a16:creationId xmlns:a16="http://schemas.microsoft.com/office/drawing/2014/main" id="{45F2B24D-D494-C255-6422-F419ED73C3AF}"/>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59" name="Straight Connector 533">
            <a:extLst>
              <a:ext uri="{FF2B5EF4-FFF2-40B4-BE49-F238E27FC236}">
                <a16:creationId xmlns:a16="http://schemas.microsoft.com/office/drawing/2014/main" id="{C706A56B-2EF1-5215-8CE6-24F6E4465AE8}"/>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60" name="Straight Connector 535">
            <a:extLst>
              <a:ext uri="{FF2B5EF4-FFF2-40B4-BE49-F238E27FC236}">
                <a16:creationId xmlns:a16="http://schemas.microsoft.com/office/drawing/2014/main" id="{2ADB35DC-9210-97C8-5BA2-CD1173060549}"/>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61" name="Straight Connector 537">
            <a:extLst>
              <a:ext uri="{FF2B5EF4-FFF2-40B4-BE49-F238E27FC236}">
                <a16:creationId xmlns:a16="http://schemas.microsoft.com/office/drawing/2014/main" id="{1CD53C54-98D0-C8B1-9574-DE399E8C461C}"/>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22</xdr:col>
      <xdr:colOff>0</xdr:colOff>
      <xdr:row>271</xdr:row>
      <xdr:rowOff>0</xdr:rowOff>
    </xdr:from>
    <xdr:to>
      <xdr:col>22</xdr:col>
      <xdr:colOff>228600</xdr:colOff>
      <xdr:row>272</xdr:row>
      <xdr:rowOff>0</xdr:rowOff>
    </xdr:to>
    <xdr:grpSp>
      <xdr:nvGrpSpPr>
        <xdr:cNvPr id="962" name="Group 1008">
          <a:extLst>
            <a:ext uri="{FF2B5EF4-FFF2-40B4-BE49-F238E27FC236}">
              <a16:creationId xmlns:a16="http://schemas.microsoft.com/office/drawing/2014/main" id="{D0BB54BD-08F4-4E31-8DA9-16610FEB751A}"/>
            </a:ext>
          </a:extLst>
        </xdr:cNvPr>
        <xdr:cNvGrpSpPr>
          <a:grpSpLocks/>
        </xdr:cNvGrpSpPr>
      </xdr:nvGrpSpPr>
      <xdr:grpSpPr bwMode="auto">
        <a:xfrm>
          <a:off x="10967357" y="56932286"/>
          <a:ext cx="228600" cy="208643"/>
          <a:chOff x="5475762" y="47760700"/>
          <a:chExt cx="314325" cy="230209"/>
        </a:xfrm>
      </xdr:grpSpPr>
      <xdr:cxnSp macro="">
        <xdr:nvCxnSpPr>
          <xdr:cNvPr id="963" name="Straight Connector 962">
            <a:extLst>
              <a:ext uri="{FF2B5EF4-FFF2-40B4-BE49-F238E27FC236}">
                <a16:creationId xmlns:a16="http://schemas.microsoft.com/office/drawing/2014/main" id="{1FB8426E-0EF5-1800-3B4A-55D59DEAC6C9}"/>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64" name="Straight Connector 529">
            <a:extLst>
              <a:ext uri="{FF2B5EF4-FFF2-40B4-BE49-F238E27FC236}">
                <a16:creationId xmlns:a16="http://schemas.microsoft.com/office/drawing/2014/main" id="{85F5C66F-F3CB-A059-7210-8065F297AC4D}"/>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65" name="Straight Connector 531">
            <a:extLst>
              <a:ext uri="{FF2B5EF4-FFF2-40B4-BE49-F238E27FC236}">
                <a16:creationId xmlns:a16="http://schemas.microsoft.com/office/drawing/2014/main" id="{C7C892FC-CF18-7BDC-2E0C-B21E7F0BC5C7}"/>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66" name="Straight Connector 533">
            <a:extLst>
              <a:ext uri="{FF2B5EF4-FFF2-40B4-BE49-F238E27FC236}">
                <a16:creationId xmlns:a16="http://schemas.microsoft.com/office/drawing/2014/main" id="{8ACEAE1F-2831-750A-8CEB-EF9815119C0C}"/>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67" name="Straight Connector 535">
            <a:extLst>
              <a:ext uri="{FF2B5EF4-FFF2-40B4-BE49-F238E27FC236}">
                <a16:creationId xmlns:a16="http://schemas.microsoft.com/office/drawing/2014/main" id="{F346A1B7-6DB9-C947-3F82-CF711B0813CC}"/>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68" name="Straight Connector 537">
            <a:extLst>
              <a:ext uri="{FF2B5EF4-FFF2-40B4-BE49-F238E27FC236}">
                <a16:creationId xmlns:a16="http://schemas.microsoft.com/office/drawing/2014/main" id="{F6C88C3A-4727-1F31-8FD5-A278865339D0}"/>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17</xdr:col>
      <xdr:colOff>0</xdr:colOff>
      <xdr:row>268</xdr:row>
      <xdr:rowOff>57150</xdr:rowOff>
    </xdr:from>
    <xdr:to>
      <xdr:col>18</xdr:col>
      <xdr:colOff>0</xdr:colOff>
      <xdr:row>269</xdr:row>
      <xdr:rowOff>190500</xdr:rowOff>
    </xdr:to>
    <xdr:sp macro="" textlink="">
      <xdr:nvSpPr>
        <xdr:cNvPr id="969" name="AutoShape 46">
          <a:extLst>
            <a:ext uri="{FF2B5EF4-FFF2-40B4-BE49-F238E27FC236}">
              <a16:creationId xmlns:a16="http://schemas.microsoft.com/office/drawing/2014/main" id="{099F62DF-5252-411C-BA4A-4C94C1F2CCD7}"/>
            </a:ext>
          </a:extLst>
        </xdr:cNvPr>
        <xdr:cNvSpPr>
          <a:spLocks noChangeArrowheads="1"/>
        </xdr:cNvSpPr>
      </xdr:nvSpPr>
      <xdr:spPr bwMode="auto">
        <a:xfrm>
          <a:off x="820420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268</xdr:row>
      <xdr:rowOff>57150</xdr:rowOff>
    </xdr:from>
    <xdr:to>
      <xdr:col>20</xdr:col>
      <xdr:colOff>0</xdr:colOff>
      <xdr:row>269</xdr:row>
      <xdr:rowOff>190500</xdr:rowOff>
    </xdr:to>
    <xdr:sp macro="" textlink="">
      <xdr:nvSpPr>
        <xdr:cNvPr id="970" name="AutoShape 46">
          <a:extLst>
            <a:ext uri="{FF2B5EF4-FFF2-40B4-BE49-F238E27FC236}">
              <a16:creationId xmlns:a16="http://schemas.microsoft.com/office/drawing/2014/main" id="{E42D37FD-A1C1-4A52-ABAC-38E3B909612A}"/>
            </a:ext>
          </a:extLst>
        </xdr:cNvPr>
        <xdr:cNvSpPr>
          <a:spLocks noChangeArrowheads="1"/>
        </xdr:cNvSpPr>
      </xdr:nvSpPr>
      <xdr:spPr bwMode="auto">
        <a:xfrm>
          <a:off x="9131300" y="66217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268</xdr:row>
      <xdr:rowOff>57150</xdr:rowOff>
    </xdr:from>
    <xdr:to>
      <xdr:col>22</xdr:col>
      <xdr:colOff>0</xdr:colOff>
      <xdr:row>269</xdr:row>
      <xdr:rowOff>190500</xdr:rowOff>
    </xdr:to>
    <xdr:sp macro="" textlink="">
      <xdr:nvSpPr>
        <xdr:cNvPr id="971" name="AutoShape 46">
          <a:extLst>
            <a:ext uri="{FF2B5EF4-FFF2-40B4-BE49-F238E27FC236}">
              <a16:creationId xmlns:a16="http://schemas.microsoft.com/office/drawing/2014/main" id="{59F20B15-1F7B-47D5-82A2-A402635767E4}"/>
            </a:ext>
          </a:extLst>
        </xdr:cNvPr>
        <xdr:cNvSpPr>
          <a:spLocks noChangeArrowheads="1"/>
        </xdr:cNvSpPr>
      </xdr:nvSpPr>
      <xdr:spPr bwMode="auto">
        <a:xfrm>
          <a:off x="10058400" y="66217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268</xdr:row>
      <xdr:rowOff>57150</xdr:rowOff>
    </xdr:from>
    <xdr:to>
      <xdr:col>24</xdr:col>
      <xdr:colOff>0</xdr:colOff>
      <xdr:row>269</xdr:row>
      <xdr:rowOff>190500</xdr:rowOff>
    </xdr:to>
    <xdr:sp macro="" textlink="">
      <xdr:nvSpPr>
        <xdr:cNvPr id="972" name="AutoShape 46">
          <a:extLst>
            <a:ext uri="{FF2B5EF4-FFF2-40B4-BE49-F238E27FC236}">
              <a16:creationId xmlns:a16="http://schemas.microsoft.com/office/drawing/2014/main" id="{BA7E2761-5854-48B1-ADFC-7C3D1D43EB02}"/>
            </a:ext>
          </a:extLst>
        </xdr:cNvPr>
        <xdr:cNvSpPr>
          <a:spLocks noChangeArrowheads="1"/>
        </xdr:cNvSpPr>
      </xdr:nvSpPr>
      <xdr:spPr bwMode="auto">
        <a:xfrm>
          <a:off x="1098550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268</xdr:row>
      <xdr:rowOff>57150</xdr:rowOff>
    </xdr:from>
    <xdr:to>
      <xdr:col>26</xdr:col>
      <xdr:colOff>0</xdr:colOff>
      <xdr:row>269</xdr:row>
      <xdr:rowOff>190500</xdr:rowOff>
    </xdr:to>
    <xdr:sp macro="" textlink="">
      <xdr:nvSpPr>
        <xdr:cNvPr id="973" name="AutoShape 46">
          <a:extLst>
            <a:ext uri="{FF2B5EF4-FFF2-40B4-BE49-F238E27FC236}">
              <a16:creationId xmlns:a16="http://schemas.microsoft.com/office/drawing/2014/main" id="{81510F3B-238B-4593-825B-25B3AD71FB37}"/>
            </a:ext>
          </a:extLst>
        </xdr:cNvPr>
        <xdr:cNvSpPr>
          <a:spLocks noChangeArrowheads="1"/>
        </xdr:cNvSpPr>
      </xdr:nvSpPr>
      <xdr:spPr bwMode="auto">
        <a:xfrm>
          <a:off x="11912600" y="662178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268</xdr:row>
      <xdr:rowOff>57150</xdr:rowOff>
    </xdr:from>
    <xdr:to>
      <xdr:col>28</xdr:col>
      <xdr:colOff>0</xdr:colOff>
      <xdr:row>269</xdr:row>
      <xdr:rowOff>190500</xdr:rowOff>
    </xdr:to>
    <xdr:sp macro="" textlink="">
      <xdr:nvSpPr>
        <xdr:cNvPr id="974" name="AutoShape 46">
          <a:extLst>
            <a:ext uri="{FF2B5EF4-FFF2-40B4-BE49-F238E27FC236}">
              <a16:creationId xmlns:a16="http://schemas.microsoft.com/office/drawing/2014/main" id="{D30CBE17-6D69-455C-A708-8743349D9F2C}"/>
            </a:ext>
          </a:extLst>
        </xdr:cNvPr>
        <xdr:cNvSpPr>
          <a:spLocks noChangeArrowheads="1"/>
        </xdr:cNvSpPr>
      </xdr:nvSpPr>
      <xdr:spPr bwMode="auto">
        <a:xfrm>
          <a:off x="1289685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276</xdr:row>
      <xdr:rowOff>57150</xdr:rowOff>
    </xdr:from>
    <xdr:to>
      <xdr:col>2</xdr:col>
      <xdr:colOff>0</xdr:colOff>
      <xdr:row>277</xdr:row>
      <xdr:rowOff>190500</xdr:rowOff>
    </xdr:to>
    <xdr:sp macro="" textlink="">
      <xdr:nvSpPr>
        <xdr:cNvPr id="975" name="AutoShape 46">
          <a:extLst>
            <a:ext uri="{FF2B5EF4-FFF2-40B4-BE49-F238E27FC236}">
              <a16:creationId xmlns:a16="http://schemas.microsoft.com/office/drawing/2014/main" id="{CC108D6A-09CF-46D8-A9F6-0A012E5885CD}"/>
            </a:ext>
          </a:extLst>
        </xdr:cNvPr>
        <xdr:cNvSpPr>
          <a:spLocks noChangeArrowheads="1"/>
        </xdr:cNvSpPr>
      </xdr:nvSpPr>
      <xdr:spPr bwMode="auto">
        <a:xfrm>
          <a:off x="60960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276</xdr:row>
      <xdr:rowOff>57150</xdr:rowOff>
    </xdr:from>
    <xdr:to>
      <xdr:col>4</xdr:col>
      <xdr:colOff>0</xdr:colOff>
      <xdr:row>277</xdr:row>
      <xdr:rowOff>190500</xdr:rowOff>
    </xdr:to>
    <xdr:sp macro="" textlink="">
      <xdr:nvSpPr>
        <xdr:cNvPr id="976" name="AutoShape 46">
          <a:extLst>
            <a:ext uri="{FF2B5EF4-FFF2-40B4-BE49-F238E27FC236}">
              <a16:creationId xmlns:a16="http://schemas.microsoft.com/office/drawing/2014/main" id="{4DEDE72E-86C5-4BFB-B1A8-6252A90A498A}"/>
            </a:ext>
          </a:extLst>
        </xdr:cNvPr>
        <xdr:cNvSpPr>
          <a:spLocks noChangeArrowheads="1"/>
        </xdr:cNvSpPr>
      </xdr:nvSpPr>
      <xdr:spPr bwMode="auto">
        <a:xfrm>
          <a:off x="1536700" y="681101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276</xdr:row>
      <xdr:rowOff>57150</xdr:rowOff>
    </xdr:from>
    <xdr:to>
      <xdr:col>6</xdr:col>
      <xdr:colOff>0</xdr:colOff>
      <xdr:row>277</xdr:row>
      <xdr:rowOff>190500</xdr:rowOff>
    </xdr:to>
    <xdr:sp macro="" textlink="">
      <xdr:nvSpPr>
        <xdr:cNvPr id="977" name="AutoShape 46">
          <a:extLst>
            <a:ext uri="{FF2B5EF4-FFF2-40B4-BE49-F238E27FC236}">
              <a16:creationId xmlns:a16="http://schemas.microsoft.com/office/drawing/2014/main" id="{89066819-8A8A-44D7-B1CD-DF26E4FF399E}"/>
            </a:ext>
          </a:extLst>
        </xdr:cNvPr>
        <xdr:cNvSpPr>
          <a:spLocks noChangeArrowheads="1"/>
        </xdr:cNvSpPr>
      </xdr:nvSpPr>
      <xdr:spPr bwMode="auto">
        <a:xfrm>
          <a:off x="2520950" y="681101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276</xdr:row>
      <xdr:rowOff>57150</xdr:rowOff>
    </xdr:from>
    <xdr:to>
      <xdr:col>8</xdr:col>
      <xdr:colOff>0</xdr:colOff>
      <xdr:row>277</xdr:row>
      <xdr:rowOff>190500</xdr:rowOff>
    </xdr:to>
    <xdr:sp macro="" textlink="">
      <xdr:nvSpPr>
        <xdr:cNvPr id="978" name="AutoShape 46">
          <a:extLst>
            <a:ext uri="{FF2B5EF4-FFF2-40B4-BE49-F238E27FC236}">
              <a16:creationId xmlns:a16="http://schemas.microsoft.com/office/drawing/2014/main" id="{08046CA9-A6A5-4472-AAA5-2D6748DB7A6B}"/>
            </a:ext>
          </a:extLst>
        </xdr:cNvPr>
        <xdr:cNvSpPr>
          <a:spLocks noChangeArrowheads="1"/>
        </xdr:cNvSpPr>
      </xdr:nvSpPr>
      <xdr:spPr bwMode="auto">
        <a:xfrm>
          <a:off x="3498850" y="681101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276</xdr:row>
      <xdr:rowOff>57150</xdr:rowOff>
    </xdr:from>
    <xdr:to>
      <xdr:col>10</xdr:col>
      <xdr:colOff>0</xdr:colOff>
      <xdr:row>277</xdr:row>
      <xdr:rowOff>190500</xdr:rowOff>
    </xdr:to>
    <xdr:sp macro="" textlink="">
      <xdr:nvSpPr>
        <xdr:cNvPr id="979" name="AutoShape 46">
          <a:extLst>
            <a:ext uri="{FF2B5EF4-FFF2-40B4-BE49-F238E27FC236}">
              <a16:creationId xmlns:a16="http://schemas.microsoft.com/office/drawing/2014/main" id="{7D2F4E0F-7F56-4EAF-AB39-E6EFCF40804B}"/>
            </a:ext>
          </a:extLst>
        </xdr:cNvPr>
        <xdr:cNvSpPr>
          <a:spLocks noChangeArrowheads="1"/>
        </xdr:cNvSpPr>
      </xdr:nvSpPr>
      <xdr:spPr bwMode="auto">
        <a:xfrm>
          <a:off x="449580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276</xdr:row>
      <xdr:rowOff>57150</xdr:rowOff>
    </xdr:from>
    <xdr:to>
      <xdr:col>12</xdr:col>
      <xdr:colOff>0</xdr:colOff>
      <xdr:row>277</xdr:row>
      <xdr:rowOff>190500</xdr:rowOff>
    </xdr:to>
    <xdr:sp macro="" textlink="">
      <xdr:nvSpPr>
        <xdr:cNvPr id="980" name="AutoShape 46">
          <a:extLst>
            <a:ext uri="{FF2B5EF4-FFF2-40B4-BE49-F238E27FC236}">
              <a16:creationId xmlns:a16="http://schemas.microsoft.com/office/drawing/2014/main" id="{658C62E7-EE38-4AFF-B1D1-90DCB9F9BB16}"/>
            </a:ext>
          </a:extLst>
        </xdr:cNvPr>
        <xdr:cNvSpPr>
          <a:spLocks noChangeArrowheads="1"/>
        </xdr:cNvSpPr>
      </xdr:nvSpPr>
      <xdr:spPr bwMode="auto">
        <a:xfrm>
          <a:off x="5422900" y="681101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276</xdr:row>
      <xdr:rowOff>57150</xdr:rowOff>
    </xdr:from>
    <xdr:to>
      <xdr:col>14</xdr:col>
      <xdr:colOff>0</xdr:colOff>
      <xdr:row>277</xdr:row>
      <xdr:rowOff>190500</xdr:rowOff>
    </xdr:to>
    <xdr:sp macro="" textlink="">
      <xdr:nvSpPr>
        <xdr:cNvPr id="981" name="AutoShape 46">
          <a:extLst>
            <a:ext uri="{FF2B5EF4-FFF2-40B4-BE49-F238E27FC236}">
              <a16:creationId xmlns:a16="http://schemas.microsoft.com/office/drawing/2014/main" id="{12D64589-2385-4212-B85E-11AEE0A3DD29}"/>
            </a:ext>
          </a:extLst>
        </xdr:cNvPr>
        <xdr:cNvSpPr>
          <a:spLocks noChangeArrowheads="1"/>
        </xdr:cNvSpPr>
      </xdr:nvSpPr>
      <xdr:spPr bwMode="auto">
        <a:xfrm>
          <a:off x="635000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276</xdr:row>
      <xdr:rowOff>57150</xdr:rowOff>
    </xdr:from>
    <xdr:to>
      <xdr:col>16</xdr:col>
      <xdr:colOff>0</xdr:colOff>
      <xdr:row>277</xdr:row>
      <xdr:rowOff>190500</xdr:rowOff>
    </xdr:to>
    <xdr:sp macro="" textlink="">
      <xdr:nvSpPr>
        <xdr:cNvPr id="982" name="AutoShape 46">
          <a:extLst>
            <a:ext uri="{FF2B5EF4-FFF2-40B4-BE49-F238E27FC236}">
              <a16:creationId xmlns:a16="http://schemas.microsoft.com/office/drawing/2014/main" id="{22068769-837B-43D5-82BA-41ACC20EB17C}"/>
            </a:ext>
          </a:extLst>
        </xdr:cNvPr>
        <xdr:cNvSpPr>
          <a:spLocks noChangeArrowheads="1"/>
        </xdr:cNvSpPr>
      </xdr:nvSpPr>
      <xdr:spPr bwMode="auto">
        <a:xfrm>
          <a:off x="7277100" y="681101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276</xdr:row>
      <xdr:rowOff>57150</xdr:rowOff>
    </xdr:from>
    <xdr:to>
      <xdr:col>16</xdr:col>
      <xdr:colOff>0</xdr:colOff>
      <xdr:row>277</xdr:row>
      <xdr:rowOff>190500</xdr:rowOff>
    </xdr:to>
    <xdr:sp macro="" textlink="">
      <xdr:nvSpPr>
        <xdr:cNvPr id="983" name="AutoShape 46">
          <a:extLst>
            <a:ext uri="{FF2B5EF4-FFF2-40B4-BE49-F238E27FC236}">
              <a16:creationId xmlns:a16="http://schemas.microsoft.com/office/drawing/2014/main" id="{79FCA512-F51F-4D82-ACDF-AFC778EFCEBA}"/>
            </a:ext>
          </a:extLst>
        </xdr:cNvPr>
        <xdr:cNvSpPr>
          <a:spLocks noChangeArrowheads="1"/>
        </xdr:cNvSpPr>
      </xdr:nvSpPr>
      <xdr:spPr bwMode="auto">
        <a:xfrm>
          <a:off x="727710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276</xdr:row>
      <xdr:rowOff>57150</xdr:rowOff>
    </xdr:from>
    <xdr:to>
      <xdr:col>18</xdr:col>
      <xdr:colOff>0</xdr:colOff>
      <xdr:row>277</xdr:row>
      <xdr:rowOff>190500</xdr:rowOff>
    </xdr:to>
    <xdr:sp macro="" textlink="">
      <xdr:nvSpPr>
        <xdr:cNvPr id="984" name="AutoShape 46">
          <a:extLst>
            <a:ext uri="{FF2B5EF4-FFF2-40B4-BE49-F238E27FC236}">
              <a16:creationId xmlns:a16="http://schemas.microsoft.com/office/drawing/2014/main" id="{9405DE38-4524-4D51-90D7-3EB031F63007}"/>
            </a:ext>
          </a:extLst>
        </xdr:cNvPr>
        <xdr:cNvSpPr>
          <a:spLocks noChangeArrowheads="1"/>
        </xdr:cNvSpPr>
      </xdr:nvSpPr>
      <xdr:spPr bwMode="auto">
        <a:xfrm>
          <a:off x="820420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276</xdr:row>
      <xdr:rowOff>57150</xdr:rowOff>
    </xdr:from>
    <xdr:to>
      <xdr:col>20</xdr:col>
      <xdr:colOff>0</xdr:colOff>
      <xdr:row>277</xdr:row>
      <xdr:rowOff>190500</xdr:rowOff>
    </xdr:to>
    <xdr:sp macro="" textlink="">
      <xdr:nvSpPr>
        <xdr:cNvPr id="985" name="AutoShape 46">
          <a:extLst>
            <a:ext uri="{FF2B5EF4-FFF2-40B4-BE49-F238E27FC236}">
              <a16:creationId xmlns:a16="http://schemas.microsoft.com/office/drawing/2014/main" id="{9B4C2755-BA54-4169-8BCD-CAA90D750B77}"/>
            </a:ext>
          </a:extLst>
        </xdr:cNvPr>
        <xdr:cNvSpPr>
          <a:spLocks noChangeArrowheads="1"/>
        </xdr:cNvSpPr>
      </xdr:nvSpPr>
      <xdr:spPr bwMode="auto">
        <a:xfrm>
          <a:off x="913130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276</xdr:row>
      <xdr:rowOff>57150</xdr:rowOff>
    </xdr:from>
    <xdr:to>
      <xdr:col>22</xdr:col>
      <xdr:colOff>0</xdr:colOff>
      <xdr:row>277</xdr:row>
      <xdr:rowOff>190500</xdr:rowOff>
    </xdr:to>
    <xdr:sp macro="" textlink="">
      <xdr:nvSpPr>
        <xdr:cNvPr id="986" name="AutoShape 46">
          <a:extLst>
            <a:ext uri="{FF2B5EF4-FFF2-40B4-BE49-F238E27FC236}">
              <a16:creationId xmlns:a16="http://schemas.microsoft.com/office/drawing/2014/main" id="{B279D11E-B0B9-4B1C-B91C-407F9DA09E3B}"/>
            </a:ext>
          </a:extLst>
        </xdr:cNvPr>
        <xdr:cNvSpPr>
          <a:spLocks noChangeArrowheads="1"/>
        </xdr:cNvSpPr>
      </xdr:nvSpPr>
      <xdr:spPr bwMode="auto">
        <a:xfrm>
          <a:off x="1005840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276</xdr:row>
      <xdr:rowOff>57150</xdr:rowOff>
    </xdr:from>
    <xdr:to>
      <xdr:col>24</xdr:col>
      <xdr:colOff>0</xdr:colOff>
      <xdr:row>277</xdr:row>
      <xdr:rowOff>190500</xdr:rowOff>
    </xdr:to>
    <xdr:sp macro="" textlink="">
      <xdr:nvSpPr>
        <xdr:cNvPr id="987" name="AutoShape 46">
          <a:extLst>
            <a:ext uri="{FF2B5EF4-FFF2-40B4-BE49-F238E27FC236}">
              <a16:creationId xmlns:a16="http://schemas.microsoft.com/office/drawing/2014/main" id="{C7FDF00B-6B17-4B3D-BB32-16AA63F5D860}"/>
            </a:ext>
          </a:extLst>
        </xdr:cNvPr>
        <xdr:cNvSpPr>
          <a:spLocks noChangeArrowheads="1"/>
        </xdr:cNvSpPr>
      </xdr:nvSpPr>
      <xdr:spPr bwMode="auto">
        <a:xfrm>
          <a:off x="1098550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276</xdr:row>
      <xdr:rowOff>57150</xdr:rowOff>
    </xdr:from>
    <xdr:to>
      <xdr:col>26</xdr:col>
      <xdr:colOff>0</xdr:colOff>
      <xdr:row>277</xdr:row>
      <xdr:rowOff>190500</xdr:rowOff>
    </xdr:to>
    <xdr:sp macro="" textlink="">
      <xdr:nvSpPr>
        <xdr:cNvPr id="988" name="AutoShape 46">
          <a:extLst>
            <a:ext uri="{FF2B5EF4-FFF2-40B4-BE49-F238E27FC236}">
              <a16:creationId xmlns:a16="http://schemas.microsoft.com/office/drawing/2014/main" id="{2D26B276-41E6-461F-A4B0-59122997C423}"/>
            </a:ext>
          </a:extLst>
        </xdr:cNvPr>
        <xdr:cNvSpPr>
          <a:spLocks noChangeArrowheads="1"/>
        </xdr:cNvSpPr>
      </xdr:nvSpPr>
      <xdr:spPr bwMode="auto">
        <a:xfrm>
          <a:off x="11912600" y="681101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276</xdr:row>
      <xdr:rowOff>57150</xdr:rowOff>
    </xdr:from>
    <xdr:to>
      <xdr:col>28</xdr:col>
      <xdr:colOff>0</xdr:colOff>
      <xdr:row>277</xdr:row>
      <xdr:rowOff>190500</xdr:rowOff>
    </xdr:to>
    <xdr:sp macro="" textlink="">
      <xdr:nvSpPr>
        <xdr:cNvPr id="989" name="AutoShape 46">
          <a:extLst>
            <a:ext uri="{FF2B5EF4-FFF2-40B4-BE49-F238E27FC236}">
              <a16:creationId xmlns:a16="http://schemas.microsoft.com/office/drawing/2014/main" id="{AD306E50-4317-4B53-90A1-4C2F3F2F8720}"/>
            </a:ext>
          </a:extLst>
        </xdr:cNvPr>
        <xdr:cNvSpPr>
          <a:spLocks noChangeArrowheads="1"/>
        </xdr:cNvSpPr>
      </xdr:nvSpPr>
      <xdr:spPr bwMode="auto">
        <a:xfrm>
          <a:off x="1289685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276</xdr:row>
      <xdr:rowOff>57150</xdr:rowOff>
    </xdr:from>
    <xdr:to>
      <xdr:col>18</xdr:col>
      <xdr:colOff>0</xdr:colOff>
      <xdr:row>277</xdr:row>
      <xdr:rowOff>190500</xdr:rowOff>
    </xdr:to>
    <xdr:sp macro="" textlink="">
      <xdr:nvSpPr>
        <xdr:cNvPr id="990" name="AutoShape 46">
          <a:extLst>
            <a:ext uri="{FF2B5EF4-FFF2-40B4-BE49-F238E27FC236}">
              <a16:creationId xmlns:a16="http://schemas.microsoft.com/office/drawing/2014/main" id="{F191CE83-1474-4140-99C9-02F77CA81F56}"/>
            </a:ext>
          </a:extLst>
        </xdr:cNvPr>
        <xdr:cNvSpPr>
          <a:spLocks noChangeArrowheads="1"/>
        </xdr:cNvSpPr>
      </xdr:nvSpPr>
      <xdr:spPr bwMode="auto">
        <a:xfrm>
          <a:off x="8204200" y="681101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276</xdr:row>
      <xdr:rowOff>57150</xdr:rowOff>
    </xdr:from>
    <xdr:to>
      <xdr:col>20</xdr:col>
      <xdr:colOff>0</xdr:colOff>
      <xdr:row>277</xdr:row>
      <xdr:rowOff>190500</xdr:rowOff>
    </xdr:to>
    <xdr:sp macro="" textlink="">
      <xdr:nvSpPr>
        <xdr:cNvPr id="991" name="AutoShape 46">
          <a:extLst>
            <a:ext uri="{FF2B5EF4-FFF2-40B4-BE49-F238E27FC236}">
              <a16:creationId xmlns:a16="http://schemas.microsoft.com/office/drawing/2014/main" id="{8535F416-4CAF-4D1C-8DC3-E58875C75147}"/>
            </a:ext>
          </a:extLst>
        </xdr:cNvPr>
        <xdr:cNvSpPr>
          <a:spLocks noChangeArrowheads="1"/>
        </xdr:cNvSpPr>
      </xdr:nvSpPr>
      <xdr:spPr bwMode="auto">
        <a:xfrm>
          <a:off x="9131300" y="681101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276</xdr:row>
      <xdr:rowOff>57150</xdr:rowOff>
    </xdr:from>
    <xdr:to>
      <xdr:col>22</xdr:col>
      <xdr:colOff>0</xdr:colOff>
      <xdr:row>277</xdr:row>
      <xdr:rowOff>190500</xdr:rowOff>
    </xdr:to>
    <xdr:sp macro="" textlink="">
      <xdr:nvSpPr>
        <xdr:cNvPr id="992" name="AutoShape 46">
          <a:extLst>
            <a:ext uri="{FF2B5EF4-FFF2-40B4-BE49-F238E27FC236}">
              <a16:creationId xmlns:a16="http://schemas.microsoft.com/office/drawing/2014/main" id="{58651C80-C398-4DF7-8F1D-21B0A777354F}"/>
            </a:ext>
          </a:extLst>
        </xdr:cNvPr>
        <xdr:cNvSpPr>
          <a:spLocks noChangeArrowheads="1"/>
        </xdr:cNvSpPr>
      </xdr:nvSpPr>
      <xdr:spPr bwMode="auto">
        <a:xfrm>
          <a:off x="10058400" y="681101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276</xdr:row>
      <xdr:rowOff>57150</xdr:rowOff>
    </xdr:from>
    <xdr:to>
      <xdr:col>24</xdr:col>
      <xdr:colOff>0</xdr:colOff>
      <xdr:row>277</xdr:row>
      <xdr:rowOff>190500</xdr:rowOff>
    </xdr:to>
    <xdr:sp macro="" textlink="">
      <xdr:nvSpPr>
        <xdr:cNvPr id="993" name="AutoShape 46">
          <a:extLst>
            <a:ext uri="{FF2B5EF4-FFF2-40B4-BE49-F238E27FC236}">
              <a16:creationId xmlns:a16="http://schemas.microsoft.com/office/drawing/2014/main" id="{5A8AA465-3D4F-4CAF-BB35-09E51117EE4E}"/>
            </a:ext>
          </a:extLst>
        </xdr:cNvPr>
        <xdr:cNvSpPr>
          <a:spLocks noChangeArrowheads="1"/>
        </xdr:cNvSpPr>
      </xdr:nvSpPr>
      <xdr:spPr bwMode="auto">
        <a:xfrm>
          <a:off x="10985500" y="681101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276</xdr:row>
      <xdr:rowOff>57150</xdr:rowOff>
    </xdr:from>
    <xdr:to>
      <xdr:col>26</xdr:col>
      <xdr:colOff>0</xdr:colOff>
      <xdr:row>277</xdr:row>
      <xdr:rowOff>190500</xdr:rowOff>
    </xdr:to>
    <xdr:sp macro="" textlink="">
      <xdr:nvSpPr>
        <xdr:cNvPr id="994" name="AutoShape 46">
          <a:extLst>
            <a:ext uri="{FF2B5EF4-FFF2-40B4-BE49-F238E27FC236}">
              <a16:creationId xmlns:a16="http://schemas.microsoft.com/office/drawing/2014/main" id="{49CE5BCF-B327-45F0-BBC1-2672067671B7}"/>
            </a:ext>
          </a:extLst>
        </xdr:cNvPr>
        <xdr:cNvSpPr>
          <a:spLocks noChangeArrowheads="1"/>
        </xdr:cNvSpPr>
      </xdr:nvSpPr>
      <xdr:spPr bwMode="auto">
        <a:xfrm>
          <a:off x="11912600" y="681101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276</xdr:row>
      <xdr:rowOff>57150</xdr:rowOff>
    </xdr:from>
    <xdr:to>
      <xdr:col>28</xdr:col>
      <xdr:colOff>0</xdr:colOff>
      <xdr:row>277</xdr:row>
      <xdr:rowOff>190500</xdr:rowOff>
    </xdr:to>
    <xdr:sp macro="" textlink="">
      <xdr:nvSpPr>
        <xdr:cNvPr id="995" name="AutoShape 46">
          <a:extLst>
            <a:ext uri="{FF2B5EF4-FFF2-40B4-BE49-F238E27FC236}">
              <a16:creationId xmlns:a16="http://schemas.microsoft.com/office/drawing/2014/main" id="{C217AC63-6864-441F-924E-F80D5ECCAC63}"/>
            </a:ext>
          </a:extLst>
        </xdr:cNvPr>
        <xdr:cNvSpPr>
          <a:spLocks noChangeArrowheads="1"/>
        </xdr:cNvSpPr>
      </xdr:nvSpPr>
      <xdr:spPr bwMode="auto">
        <a:xfrm>
          <a:off x="12896850" y="681101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276</xdr:row>
      <xdr:rowOff>57150</xdr:rowOff>
    </xdr:from>
    <xdr:to>
      <xdr:col>18</xdr:col>
      <xdr:colOff>0</xdr:colOff>
      <xdr:row>277</xdr:row>
      <xdr:rowOff>190500</xdr:rowOff>
    </xdr:to>
    <xdr:sp macro="" textlink="">
      <xdr:nvSpPr>
        <xdr:cNvPr id="996" name="AutoShape 46">
          <a:extLst>
            <a:ext uri="{FF2B5EF4-FFF2-40B4-BE49-F238E27FC236}">
              <a16:creationId xmlns:a16="http://schemas.microsoft.com/office/drawing/2014/main" id="{66FB1F99-71F5-4DD9-B971-A369E9DA1F58}"/>
            </a:ext>
          </a:extLst>
        </xdr:cNvPr>
        <xdr:cNvSpPr>
          <a:spLocks noChangeArrowheads="1"/>
        </xdr:cNvSpPr>
      </xdr:nvSpPr>
      <xdr:spPr bwMode="auto">
        <a:xfrm>
          <a:off x="820420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276</xdr:row>
      <xdr:rowOff>57150</xdr:rowOff>
    </xdr:from>
    <xdr:to>
      <xdr:col>20</xdr:col>
      <xdr:colOff>0</xdr:colOff>
      <xdr:row>277</xdr:row>
      <xdr:rowOff>190500</xdr:rowOff>
    </xdr:to>
    <xdr:sp macro="" textlink="">
      <xdr:nvSpPr>
        <xdr:cNvPr id="997" name="AutoShape 46">
          <a:extLst>
            <a:ext uri="{FF2B5EF4-FFF2-40B4-BE49-F238E27FC236}">
              <a16:creationId xmlns:a16="http://schemas.microsoft.com/office/drawing/2014/main" id="{4F7A80ED-09AA-44AF-BD46-0FA147A7CE48}"/>
            </a:ext>
          </a:extLst>
        </xdr:cNvPr>
        <xdr:cNvSpPr>
          <a:spLocks noChangeArrowheads="1"/>
        </xdr:cNvSpPr>
      </xdr:nvSpPr>
      <xdr:spPr bwMode="auto">
        <a:xfrm>
          <a:off x="9131300" y="681101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276</xdr:row>
      <xdr:rowOff>57150</xdr:rowOff>
    </xdr:from>
    <xdr:to>
      <xdr:col>22</xdr:col>
      <xdr:colOff>0</xdr:colOff>
      <xdr:row>277</xdr:row>
      <xdr:rowOff>190500</xdr:rowOff>
    </xdr:to>
    <xdr:sp macro="" textlink="">
      <xdr:nvSpPr>
        <xdr:cNvPr id="998" name="AutoShape 46">
          <a:extLst>
            <a:ext uri="{FF2B5EF4-FFF2-40B4-BE49-F238E27FC236}">
              <a16:creationId xmlns:a16="http://schemas.microsoft.com/office/drawing/2014/main" id="{15B7FB36-203C-40F9-A137-E2137481CF62}"/>
            </a:ext>
          </a:extLst>
        </xdr:cNvPr>
        <xdr:cNvSpPr>
          <a:spLocks noChangeArrowheads="1"/>
        </xdr:cNvSpPr>
      </xdr:nvSpPr>
      <xdr:spPr bwMode="auto">
        <a:xfrm>
          <a:off x="10058400" y="681101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276</xdr:row>
      <xdr:rowOff>57150</xdr:rowOff>
    </xdr:from>
    <xdr:to>
      <xdr:col>24</xdr:col>
      <xdr:colOff>0</xdr:colOff>
      <xdr:row>277</xdr:row>
      <xdr:rowOff>190500</xdr:rowOff>
    </xdr:to>
    <xdr:sp macro="" textlink="">
      <xdr:nvSpPr>
        <xdr:cNvPr id="999" name="AutoShape 46">
          <a:extLst>
            <a:ext uri="{FF2B5EF4-FFF2-40B4-BE49-F238E27FC236}">
              <a16:creationId xmlns:a16="http://schemas.microsoft.com/office/drawing/2014/main" id="{E25B816E-77AE-4E18-9312-5CF03E9893B1}"/>
            </a:ext>
          </a:extLst>
        </xdr:cNvPr>
        <xdr:cNvSpPr>
          <a:spLocks noChangeArrowheads="1"/>
        </xdr:cNvSpPr>
      </xdr:nvSpPr>
      <xdr:spPr bwMode="auto">
        <a:xfrm>
          <a:off x="1098550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276</xdr:row>
      <xdr:rowOff>57150</xdr:rowOff>
    </xdr:from>
    <xdr:to>
      <xdr:col>26</xdr:col>
      <xdr:colOff>0</xdr:colOff>
      <xdr:row>277</xdr:row>
      <xdr:rowOff>190500</xdr:rowOff>
    </xdr:to>
    <xdr:sp macro="" textlink="">
      <xdr:nvSpPr>
        <xdr:cNvPr id="1000" name="AutoShape 46">
          <a:extLst>
            <a:ext uri="{FF2B5EF4-FFF2-40B4-BE49-F238E27FC236}">
              <a16:creationId xmlns:a16="http://schemas.microsoft.com/office/drawing/2014/main" id="{61CE687D-2517-471E-8754-767C0FBED12D}"/>
            </a:ext>
          </a:extLst>
        </xdr:cNvPr>
        <xdr:cNvSpPr>
          <a:spLocks noChangeArrowheads="1"/>
        </xdr:cNvSpPr>
      </xdr:nvSpPr>
      <xdr:spPr bwMode="auto">
        <a:xfrm>
          <a:off x="11912600" y="681101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276</xdr:row>
      <xdr:rowOff>57150</xdr:rowOff>
    </xdr:from>
    <xdr:to>
      <xdr:col>28</xdr:col>
      <xdr:colOff>0</xdr:colOff>
      <xdr:row>277</xdr:row>
      <xdr:rowOff>190500</xdr:rowOff>
    </xdr:to>
    <xdr:sp macro="" textlink="">
      <xdr:nvSpPr>
        <xdr:cNvPr id="1001" name="AutoShape 46">
          <a:extLst>
            <a:ext uri="{FF2B5EF4-FFF2-40B4-BE49-F238E27FC236}">
              <a16:creationId xmlns:a16="http://schemas.microsoft.com/office/drawing/2014/main" id="{78B17E38-3320-462F-99F8-A0EE912222B0}"/>
            </a:ext>
          </a:extLst>
        </xdr:cNvPr>
        <xdr:cNvSpPr>
          <a:spLocks noChangeArrowheads="1"/>
        </xdr:cNvSpPr>
      </xdr:nvSpPr>
      <xdr:spPr bwMode="auto">
        <a:xfrm>
          <a:off x="1289685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284</xdr:row>
      <xdr:rowOff>57150</xdr:rowOff>
    </xdr:from>
    <xdr:to>
      <xdr:col>2</xdr:col>
      <xdr:colOff>0</xdr:colOff>
      <xdr:row>285</xdr:row>
      <xdr:rowOff>190500</xdr:rowOff>
    </xdr:to>
    <xdr:sp macro="" textlink="">
      <xdr:nvSpPr>
        <xdr:cNvPr id="1002" name="AutoShape 46">
          <a:extLst>
            <a:ext uri="{FF2B5EF4-FFF2-40B4-BE49-F238E27FC236}">
              <a16:creationId xmlns:a16="http://schemas.microsoft.com/office/drawing/2014/main" id="{19AA1FE9-8934-4662-91EC-D3ABD6B2C0AD}"/>
            </a:ext>
          </a:extLst>
        </xdr:cNvPr>
        <xdr:cNvSpPr>
          <a:spLocks noChangeArrowheads="1"/>
        </xdr:cNvSpPr>
      </xdr:nvSpPr>
      <xdr:spPr bwMode="auto">
        <a:xfrm>
          <a:off x="60960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284</xdr:row>
      <xdr:rowOff>57150</xdr:rowOff>
    </xdr:from>
    <xdr:to>
      <xdr:col>4</xdr:col>
      <xdr:colOff>0</xdr:colOff>
      <xdr:row>285</xdr:row>
      <xdr:rowOff>190500</xdr:rowOff>
    </xdr:to>
    <xdr:sp macro="" textlink="">
      <xdr:nvSpPr>
        <xdr:cNvPr id="1003" name="AutoShape 46">
          <a:extLst>
            <a:ext uri="{FF2B5EF4-FFF2-40B4-BE49-F238E27FC236}">
              <a16:creationId xmlns:a16="http://schemas.microsoft.com/office/drawing/2014/main" id="{4C768D14-B330-4E1E-BD8A-D63062AD784F}"/>
            </a:ext>
          </a:extLst>
        </xdr:cNvPr>
        <xdr:cNvSpPr>
          <a:spLocks noChangeArrowheads="1"/>
        </xdr:cNvSpPr>
      </xdr:nvSpPr>
      <xdr:spPr bwMode="auto">
        <a:xfrm>
          <a:off x="1536700" y="700024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284</xdr:row>
      <xdr:rowOff>57150</xdr:rowOff>
    </xdr:from>
    <xdr:to>
      <xdr:col>6</xdr:col>
      <xdr:colOff>0</xdr:colOff>
      <xdr:row>285</xdr:row>
      <xdr:rowOff>190500</xdr:rowOff>
    </xdr:to>
    <xdr:sp macro="" textlink="">
      <xdr:nvSpPr>
        <xdr:cNvPr id="1004" name="AutoShape 46">
          <a:extLst>
            <a:ext uri="{FF2B5EF4-FFF2-40B4-BE49-F238E27FC236}">
              <a16:creationId xmlns:a16="http://schemas.microsoft.com/office/drawing/2014/main" id="{73B76E27-65A7-4865-A36B-C9E02E8C4E18}"/>
            </a:ext>
          </a:extLst>
        </xdr:cNvPr>
        <xdr:cNvSpPr>
          <a:spLocks noChangeArrowheads="1"/>
        </xdr:cNvSpPr>
      </xdr:nvSpPr>
      <xdr:spPr bwMode="auto">
        <a:xfrm>
          <a:off x="2520950" y="700024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284</xdr:row>
      <xdr:rowOff>57150</xdr:rowOff>
    </xdr:from>
    <xdr:to>
      <xdr:col>8</xdr:col>
      <xdr:colOff>0</xdr:colOff>
      <xdr:row>285</xdr:row>
      <xdr:rowOff>190500</xdr:rowOff>
    </xdr:to>
    <xdr:sp macro="" textlink="">
      <xdr:nvSpPr>
        <xdr:cNvPr id="1005" name="AutoShape 46">
          <a:extLst>
            <a:ext uri="{FF2B5EF4-FFF2-40B4-BE49-F238E27FC236}">
              <a16:creationId xmlns:a16="http://schemas.microsoft.com/office/drawing/2014/main" id="{CE91E9A5-557B-4178-803B-C9AB76109E86}"/>
            </a:ext>
          </a:extLst>
        </xdr:cNvPr>
        <xdr:cNvSpPr>
          <a:spLocks noChangeArrowheads="1"/>
        </xdr:cNvSpPr>
      </xdr:nvSpPr>
      <xdr:spPr bwMode="auto">
        <a:xfrm>
          <a:off x="3498850" y="700024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284</xdr:row>
      <xdr:rowOff>57150</xdr:rowOff>
    </xdr:from>
    <xdr:to>
      <xdr:col>10</xdr:col>
      <xdr:colOff>0</xdr:colOff>
      <xdr:row>285</xdr:row>
      <xdr:rowOff>190500</xdr:rowOff>
    </xdr:to>
    <xdr:sp macro="" textlink="">
      <xdr:nvSpPr>
        <xdr:cNvPr id="1006" name="AutoShape 46">
          <a:extLst>
            <a:ext uri="{FF2B5EF4-FFF2-40B4-BE49-F238E27FC236}">
              <a16:creationId xmlns:a16="http://schemas.microsoft.com/office/drawing/2014/main" id="{02333D2D-CEE5-41AC-82BC-9B49B41CA3D9}"/>
            </a:ext>
          </a:extLst>
        </xdr:cNvPr>
        <xdr:cNvSpPr>
          <a:spLocks noChangeArrowheads="1"/>
        </xdr:cNvSpPr>
      </xdr:nvSpPr>
      <xdr:spPr bwMode="auto">
        <a:xfrm>
          <a:off x="449580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284</xdr:row>
      <xdr:rowOff>57150</xdr:rowOff>
    </xdr:from>
    <xdr:to>
      <xdr:col>12</xdr:col>
      <xdr:colOff>0</xdr:colOff>
      <xdr:row>285</xdr:row>
      <xdr:rowOff>190500</xdr:rowOff>
    </xdr:to>
    <xdr:sp macro="" textlink="">
      <xdr:nvSpPr>
        <xdr:cNvPr id="1007" name="AutoShape 46">
          <a:extLst>
            <a:ext uri="{FF2B5EF4-FFF2-40B4-BE49-F238E27FC236}">
              <a16:creationId xmlns:a16="http://schemas.microsoft.com/office/drawing/2014/main" id="{287FE6C8-ABCD-4ACF-AE6F-3D91A6EC43C7}"/>
            </a:ext>
          </a:extLst>
        </xdr:cNvPr>
        <xdr:cNvSpPr>
          <a:spLocks noChangeArrowheads="1"/>
        </xdr:cNvSpPr>
      </xdr:nvSpPr>
      <xdr:spPr bwMode="auto">
        <a:xfrm>
          <a:off x="5422900" y="70002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284</xdr:row>
      <xdr:rowOff>57150</xdr:rowOff>
    </xdr:from>
    <xdr:to>
      <xdr:col>14</xdr:col>
      <xdr:colOff>0</xdr:colOff>
      <xdr:row>285</xdr:row>
      <xdr:rowOff>190500</xdr:rowOff>
    </xdr:to>
    <xdr:sp macro="" textlink="">
      <xdr:nvSpPr>
        <xdr:cNvPr id="1008" name="AutoShape 46">
          <a:extLst>
            <a:ext uri="{FF2B5EF4-FFF2-40B4-BE49-F238E27FC236}">
              <a16:creationId xmlns:a16="http://schemas.microsoft.com/office/drawing/2014/main" id="{201D3994-F6D8-4478-8334-E1B14DC16F1C}"/>
            </a:ext>
          </a:extLst>
        </xdr:cNvPr>
        <xdr:cNvSpPr>
          <a:spLocks noChangeArrowheads="1"/>
        </xdr:cNvSpPr>
      </xdr:nvSpPr>
      <xdr:spPr bwMode="auto">
        <a:xfrm>
          <a:off x="635000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284</xdr:row>
      <xdr:rowOff>57150</xdr:rowOff>
    </xdr:from>
    <xdr:to>
      <xdr:col>16</xdr:col>
      <xdr:colOff>0</xdr:colOff>
      <xdr:row>285</xdr:row>
      <xdr:rowOff>190500</xdr:rowOff>
    </xdr:to>
    <xdr:sp macro="" textlink="">
      <xdr:nvSpPr>
        <xdr:cNvPr id="1009" name="AutoShape 46">
          <a:extLst>
            <a:ext uri="{FF2B5EF4-FFF2-40B4-BE49-F238E27FC236}">
              <a16:creationId xmlns:a16="http://schemas.microsoft.com/office/drawing/2014/main" id="{87A99758-F7F3-4C64-829B-F17A29264C6F}"/>
            </a:ext>
          </a:extLst>
        </xdr:cNvPr>
        <xdr:cNvSpPr>
          <a:spLocks noChangeArrowheads="1"/>
        </xdr:cNvSpPr>
      </xdr:nvSpPr>
      <xdr:spPr bwMode="auto">
        <a:xfrm>
          <a:off x="7277100" y="70002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284</xdr:row>
      <xdr:rowOff>57150</xdr:rowOff>
    </xdr:from>
    <xdr:to>
      <xdr:col>16</xdr:col>
      <xdr:colOff>0</xdr:colOff>
      <xdr:row>285</xdr:row>
      <xdr:rowOff>190500</xdr:rowOff>
    </xdr:to>
    <xdr:sp macro="" textlink="">
      <xdr:nvSpPr>
        <xdr:cNvPr id="1010" name="AutoShape 46">
          <a:extLst>
            <a:ext uri="{FF2B5EF4-FFF2-40B4-BE49-F238E27FC236}">
              <a16:creationId xmlns:a16="http://schemas.microsoft.com/office/drawing/2014/main" id="{1B15C0FC-FD37-48C3-87F3-ADF222F81975}"/>
            </a:ext>
          </a:extLst>
        </xdr:cNvPr>
        <xdr:cNvSpPr>
          <a:spLocks noChangeArrowheads="1"/>
        </xdr:cNvSpPr>
      </xdr:nvSpPr>
      <xdr:spPr bwMode="auto">
        <a:xfrm>
          <a:off x="727710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284</xdr:row>
      <xdr:rowOff>57150</xdr:rowOff>
    </xdr:from>
    <xdr:to>
      <xdr:col>18</xdr:col>
      <xdr:colOff>0</xdr:colOff>
      <xdr:row>285</xdr:row>
      <xdr:rowOff>190500</xdr:rowOff>
    </xdr:to>
    <xdr:sp macro="" textlink="">
      <xdr:nvSpPr>
        <xdr:cNvPr id="1011" name="AutoShape 46">
          <a:extLst>
            <a:ext uri="{FF2B5EF4-FFF2-40B4-BE49-F238E27FC236}">
              <a16:creationId xmlns:a16="http://schemas.microsoft.com/office/drawing/2014/main" id="{0878E881-060B-4759-BBFE-58957818CB23}"/>
            </a:ext>
          </a:extLst>
        </xdr:cNvPr>
        <xdr:cNvSpPr>
          <a:spLocks noChangeArrowheads="1"/>
        </xdr:cNvSpPr>
      </xdr:nvSpPr>
      <xdr:spPr bwMode="auto">
        <a:xfrm>
          <a:off x="820420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284</xdr:row>
      <xdr:rowOff>57150</xdr:rowOff>
    </xdr:from>
    <xdr:to>
      <xdr:col>20</xdr:col>
      <xdr:colOff>0</xdr:colOff>
      <xdr:row>285</xdr:row>
      <xdr:rowOff>190500</xdr:rowOff>
    </xdr:to>
    <xdr:sp macro="" textlink="">
      <xdr:nvSpPr>
        <xdr:cNvPr id="1012" name="AutoShape 46">
          <a:extLst>
            <a:ext uri="{FF2B5EF4-FFF2-40B4-BE49-F238E27FC236}">
              <a16:creationId xmlns:a16="http://schemas.microsoft.com/office/drawing/2014/main" id="{1B5FB1D2-A804-4CF4-8C15-4C72840B8438}"/>
            </a:ext>
          </a:extLst>
        </xdr:cNvPr>
        <xdr:cNvSpPr>
          <a:spLocks noChangeArrowheads="1"/>
        </xdr:cNvSpPr>
      </xdr:nvSpPr>
      <xdr:spPr bwMode="auto">
        <a:xfrm>
          <a:off x="913130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284</xdr:row>
      <xdr:rowOff>57150</xdr:rowOff>
    </xdr:from>
    <xdr:to>
      <xdr:col>22</xdr:col>
      <xdr:colOff>0</xdr:colOff>
      <xdr:row>285</xdr:row>
      <xdr:rowOff>190500</xdr:rowOff>
    </xdr:to>
    <xdr:sp macro="" textlink="">
      <xdr:nvSpPr>
        <xdr:cNvPr id="1013" name="AutoShape 46">
          <a:extLst>
            <a:ext uri="{FF2B5EF4-FFF2-40B4-BE49-F238E27FC236}">
              <a16:creationId xmlns:a16="http://schemas.microsoft.com/office/drawing/2014/main" id="{EE2A55D5-0496-4F6F-8874-3B9A74875800}"/>
            </a:ext>
          </a:extLst>
        </xdr:cNvPr>
        <xdr:cNvSpPr>
          <a:spLocks noChangeArrowheads="1"/>
        </xdr:cNvSpPr>
      </xdr:nvSpPr>
      <xdr:spPr bwMode="auto">
        <a:xfrm>
          <a:off x="1005840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284</xdr:row>
      <xdr:rowOff>57150</xdr:rowOff>
    </xdr:from>
    <xdr:to>
      <xdr:col>24</xdr:col>
      <xdr:colOff>0</xdr:colOff>
      <xdr:row>285</xdr:row>
      <xdr:rowOff>190500</xdr:rowOff>
    </xdr:to>
    <xdr:sp macro="" textlink="">
      <xdr:nvSpPr>
        <xdr:cNvPr id="1014" name="AutoShape 46">
          <a:extLst>
            <a:ext uri="{FF2B5EF4-FFF2-40B4-BE49-F238E27FC236}">
              <a16:creationId xmlns:a16="http://schemas.microsoft.com/office/drawing/2014/main" id="{0579DECE-558A-434B-A636-54558F55039B}"/>
            </a:ext>
          </a:extLst>
        </xdr:cNvPr>
        <xdr:cNvSpPr>
          <a:spLocks noChangeArrowheads="1"/>
        </xdr:cNvSpPr>
      </xdr:nvSpPr>
      <xdr:spPr bwMode="auto">
        <a:xfrm>
          <a:off x="1098550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284</xdr:row>
      <xdr:rowOff>57150</xdr:rowOff>
    </xdr:from>
    <xdr:to>
      <xdr:col>26</xdr:col>
      <xdr:colOff>0</xdr:colOff>
      <xdr:row>285</xdr:row>
      <xdr:rowOff>190500</xdr:rowOff>
    </xdr:to>
    <xdr:sp macro="" textlink="">
      <xdr:nvSpPr>
        <xdr:cNvPr id="1015" name="AutoShape 46">
          <a:extLst>
            <a:ext uri="{FF2B5EF4-FFF2-40B4-BE49-F238E27FC236}">
              <a16:creationId xmlns:a16="http://schemas.microsoft.com/office/drawing/2014/main" id="{E95289B3-580E-472B-994C-80E19E584A87}"/>
            </a:ext>
          </a:extLst>
        </xdr:cNvPr>
        <xdr:cNvSpPr>
          <a:spLocks noChangeArrowheads="1"/>
        </xdr:cNvSpPr>
      </xdr:nvSpPr>
      <xdr:spPr bwMode="auto">
        <a:xfrm>
          <a:off x="11912600" y="700024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284</xdr:row>
      <xdr:rowOff>57150</xdr:rowOff>
    </xdr:from>
    <xdr:to>
      <xdr:col>28</xdr:col>
      <xdr:colOff>0</xdr:colOff>
      <xdr:row>285</xdr:row>
      <xdr:rowOff>190500</xdr:rowOff>
    </xdr:to>
    <xdr:sp macro="" textlink="">
      <xdr:nvSpPr>
        <xdr:cNvPr id="1016" name="AutoShape 46">
          <a:extLst>
            <a:ext uri="{FF2B5EF4-FFF2-40B4-BE49-F238E27FC236}">
              <a16:creationId xmlns:a16="http://schemas.microsoft.com/office/drawing/2014/main" id="{AE454535-01EF-496F-8527-1E960D1C476A}"/>
            </a:ext>
          </a:extLst>
        </xdr:cNvPr>
        <xdr:cNvSpPr>
          <a:spLocks noChangeArrowheads="1"/>
        </xdr:cNvSpPr>
      </xdr:nvSpPr>
      <xdr:spPr bwMode="auto">
        <a:xfrm>
          <a:off x="1289685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284</xdr:row>
      <xdr:rowOff>57150</xdr:rowOff>
    </xdr:from>
    <xdr:to>
      <xdr:col>18</xdr:col>
      <xdr:colOff>0</xdr:colOff>
      <xdr:row>285</xdr:row>
      <xdr:rowOff>190500</xdr:rowOff>
    </xdr:to>
    <xdr:sp macro="" textlink="">
      <xdr:nvSpPr>
        <xdr:cNvPr id="1017" name="AutoShape 46">
          <a:extLst>
            <a:ext uri="{FF2B5EF4-FFF2-40B4-BE49-F238E27FC236}">
              <a16:creationId xmlns:a16="http://schemas.microsoft.com/office/drawing/2014/main" id="{EEB7BCE9-305D-4210-BF6F-9694277BEC2F}"/>
            </a:ext>
          </a:extLst>
        </xdr:cNvPr>
        <xdr:cNvSpPr>
          <a:spLocks noChangeArrowheads="1"/>
        </xdr:cNvSpPr>
      </xdr:nvSpPr>
      <xdr:spPr bwMode="auto">
        <a:xfrm>
          <a:off x="8204200" y="70002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284</xdr:row>
      <xdr:rowOff>57150</xdr:rowOff>
    </xdr:from>
    <xdr:to>
      <xdr:col>20</xdr:col>
      <xdr:colOff>0</xdr:colOff>
      <xdr:row>285</xdr:row>
      <xdr:rowOff>190500</xdr:rowOff>
    </xdr:to>
    <xdr:sp macro="" textlink="">
      <xdr:nvSpPr>
        <xdr:cNvPr id="1018" name="AutoShape 46">
          <a:extLst>
            <a:ext uri="{FF2B5EF4-FFF2-40B4-BE49-F238E27FC236}">
              <a16:creationId xmlns:a16="http://schemas.microsoft.com/office/drawing/2014/main" id="{CCF917EE-D382-4305-95AA-39C9C6C51802}"/>
            </a:ext>
          </a:extLst>
        </xdr:cNvPr>
        <xdr:cNvSpPr>
          <a:spLocks noChangeArrowheads="1"/>
        </xdr:cNvSpPr>
      </xdr:nvSpPr>
      <xdr:spPr bwMode="auto">
        <a:xfrm>
          <a:off x="9131300" y="70002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284</xdr:row>
      <xdr:rowOff>57150</xdr:rowOff>
    </xdr:from>
    <xdr:to>
      <xdr:col>22</xdr:col>
      <xdr:colOff>0</xdr:colOff>
      <xdr:row>285</xdr:row>
      <xdr:rowOff>190500</xdr:rowOff>
    </xdr:to>
    <xdr:sp macro="" textlink="">
      <xdr:nvSpPr>
        <xdr:cNvPr id="1019" name="AutoShape 46">
          <a:extLst>
            <a:ext uri="{FF2B5EF4-FFF2-40B4-BE49-F238E27FC236}">
              <a16:creationId xmlns:a16="http://schemas.microsoft.com/office/drawing/2014/main" id="{E7CFE1C8-7EDD-4BDA-9B97-D504EBE2E1F1}"/>
            </a:ext>
          </a:extLst>
        </xdr:cNvPr>
        <xdr:cNvSpPr>
          <a:spLocks noChangeArrowheads="1"/>
        </xdr:cNvSpPr>
      </xdr:nvSpPr>
      <xdr:spPr bwMode="auto">
        <a:xfrm>
          <a:off x="10058400" y="70002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284</xdr:row>
      <xdr:rowOff>57150</xdr:rowOff>
    </xdr:from>
    <xdr:to>
      <xdr:col>24</xdr:col>
      <xdr:colOff>0</xdr:colOff>
      <xdr:row>285</xdr:row>
      <xdr:rowOff>190500</xdr:rowOff>
    </xdr:to>
    <xdr:sp macro="" textlink="">
      <xdr:nvSpPr>
        <xdr:cNvPr id="1020" name="AutoShape 46">
          <a:extLst>
            <a:ext uri="{FF2B5EF4-FFF2-40B4-BE49-F238E27FC236}">
              <a16:creationId xmlns:a16="http://schemas.microsoft.com/office/drawing/2014/main" id="{9EF929DF-6886-42CF-BA05-5EA350C854EA}"/>
            </a:ext>
          </a:extLst>
        </xdr:cNvPr>
        <xdr:cNvSpPr>
          <a:spLocks noChangeArrowheads="1"/>
        </xdr:cNvSpPr>
      </xdr:nvSpPr>
      <xdr:spPr bwMode="auto">
        <a:xfrm>
          <a:off x="10985500" y="70002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284</xdr:row>
      <xdr:rowOff>57150</xdr:rowOff>
    </xdr:from>
    <xdr:to>
      <xdr:col>26</xdr:col>
      <xdr:colOff>0</xdr:colOff>
      <xdr:row>285</xdr:row>
      <xdr:rowOff>190500</xdr:rowOff>
    </xdr:to>
    <xdr:sp macro="" textlink="">
      <xdr:nvSpPr>
        <xdr:cNvPr id="1021" name="AutoShape 46">
          <a:extLst>
            <a:ext uri="{FF2B5EF4-FFF2-40B4-BE49-F238E27FC236}">
              <a16:creationId xmlns:a16="http://schemas.microsoft.com/office/drawing/2014/main" id="{7990FE98-AA93-45E1-B13B-CDDE92ECA964}"/>
            </a:ext>
          </a:extLst>
        </xdr:cNvPr>
        <xdr:cNvSpPr>
          <a:spLocks noChangeArrowheads="1"/>
        </xdr:cNvSpPr>
      </xdr:nvSpPr>
      <xdr:spPr bwMode="auto">
        <a:xfrm>
          <a:off x="11912600" y="700024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284</xdr:row>
      <xdr:rowOff>57150</xdr:rowOff>
    </xdr:from>
    <xdr:to>
      <xdr:col>28</xdr:col>
      <xdr:colOff>0</xdr:colOff>
      <xdr:row>285</xdr:row>
      <xdr:rowOff>190500</xdr:rowOff>
    </xdr:to>
    <xdr:sp macro="" textlink="">
      <xdr:nvSpPr>
        <xdr:cNvPr id="1022" name="AutoShape 46">
          <a:extLst>
            <a:ext uri="{FF2B5EF4-FFF2-40B4-BE49-F238E27FC236}">
              <a16:creationId xmlns:a16="http://schemas.microsoft.com/office/drawing/2014/main" id="{B52AB169-DD97-4CE1-A870-7E710C1C1B42}"/>
            </a:ext>
          </a:extLst>
        </xdr:cNvPr>
        <xdr:cNvSpPr>
          <a:spLocks noChangeArrowheads="1"/>
        </xdr:cNvSpPr>
      </xdr:nvSpPr>
      <xdr:spPr bwMode="auto">
        <a:xfrm>
          <a:off x="12896850" y="70002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284</xdr:row>
      <xdr:rowOff>57150</xdr:rowOff>
    </xdr:from>
    <xdr:to>
      <xdr:col>18</xdr:col>
      <xdr:colOff>0</xdr:colOff>
      <xdr:row>285</xdr:row>
      <xdr:rowOff>190500</xdr:rowOff>
    </xdr:to>
    <xdr:sp macro="" textlink="">
      <xdr:nvSpPr>
        <xdr:cNvPr id="1023" name="AutoShape 46">
          <a:extLst>
            <a:ext uri="{FF2B5EF4-FFF2-40B4-BE49-F238E27FC236}">
              <a16:creationId xmlns:a16="http://schemas.microsoft.com/office/drawing/2014/main" id="{1A0B7C20-2276-417E-BC88-ACFA29EB3C4F}"/>
            </a:ext>
          </a:extLst>
        </xdr:cNvPr>
        <xdr:cNvSpPr>
          <a:spLocks noChangeArrowheads="1"/>
        </xdr:cNvSpPr>
      </xdr:nvSpPr>
      <xdr:spPr bwMode="auto">
        <a:xfrm>
          <a:off x="820420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284</xdr:row>
      <xdr:rowOff>57150</xdr:rowOff>
    </xdr:from>
    <xdr:to>
      <xdr:col>20</xdr:col>
      <xdr:colOff>0</xdr:colOff>
      <xdr:row>285</xdr:row>
      <xdr:rowOff>190500</xdr:rowOff>
    </xdr:to>
    <xdr:sp macro="" textlink="">
      <xdr:nvSpPr>
        <xdr:cNvPr id="1024" name="AutoShape 46">
          <a:extLst>
            <a:ext uri="{FF2B5EF4-FFF2-40B4-BE49-F238E27FC236}">
              <a16:creationId xmlns:a16="http://schemas.microsoft.com/office/drawing/2014/main" id="{AD3AE361-669D-4D67-BF35-A3B1812A143F}"/>
            </a:ext>
          </a:extLst>
        </xdr:cNvPr>
        <xdr:cNvSpPr>
          <a:spLocks noChangeArrowheads="1"/>
        </xdr:cNvSpPr>
      </xdr:nvSpPr>
      <xdr:spPr bwMode="auto">
        <a:xfrm>
          <a:off x="9131300" y="70002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284</xdr:row>
      <xdr:rowOff>57150</xdr:rowOff>
    </xdr:from>
    <xdr:to>
      <xdr:col>22</xdr:col>
      <xdr:colOff>0</xdr:colOff>
      <xdr:row>285</xdr:row>
      <xdr:rowOff>190500</xdr:rowOff>
    </xdr:to>
    <xdr:sp macro="" textlink="">
      <xdr:nvSpPr>
        <xdr:cNvPr id="1025" name="AutoShape 46">
          <a:extLst>
            <a:ext uri="{FF2B5EF4-FFF2-40B4-BE49-F238E27FC236}">
              <a16:creationId xmlns:a16="http://schemas.microsoft.com/office/drawing/2014/main" id="{33F2E9C5-6EE3-4881-A1C6-3D90D81CC7BC}"/>
            </a:ext>
          </a:extLst>
        </xdr:cNvPr>
        <xdr:cNvSpPr>
          <a:spLocks noChangeArrowheads="1"/>
        </xdr:cNvSpPr>
      </xdr:nvSpPr>
      <xdr:spPr bwMode="auto">
        <a:xfrm>
          <a:off x="10058400" y="70002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284</xdr:row>
      <xdr:rowOff>57150</xdr:rowOff>
    </xdr:from>
    <xdr:to>
      <xdr:col>24</xdr:col>
      <xdr:colOff>0</xdr:colOff>
      <xdr:row>285</xdr:row>
      <xdr:rowOff>190500</xdr:rowOff>
    </xdr:to>
    <xdr:sp macro="" textlink="">
      <xdr:nvSpPr>
        <xdr:cNvPr id="1026" name="AutoShape 46">
          <a:extLst>
            <a:ext uri="{FF2B5EF4-FFF2-40B4-BE49-F238E27FC236}">
              <a16:creationId xmlns:a16="http://schemas.microsoft.com/office/drawing/2014/main" id="{C38D4F83-30D4-4A9B-8E42-5318D09BD479}"/>
            </a:ext>
          </a:extLst>
        </xdr:cNvPr>
        <xdr:cNvSpPr>
          <a:spLocks noChangeArrowheads="1"/>
        </xdr:cNvSpPr>
      </xdr:nvSpPr>
      <xdr:spPr bwMode="auto">
        <a:xfrm>
          <a:off x="1098550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284</xdr:row>
      <xdr:rowOff>57150</xdr:rowOff>
    </xdr:from>
    <xdr:to>
      <xdr:col>26</xdr:col>
      <xdr:colOff>0</xdr:colOff>
      <xdr:row>285</xdr:row>
      <xdr:rowOff>190500</xdr:rowOff>
    </xdr:to>
    <xdr:sp macro="" textlink="">
      <xdr:nvSpPr>
        <xdr:cNvPr id="1027" name="AutoShape 46">
          <a:extLst>
            <a:ext uri="{FF2B5EF4-FFF2-40B4-BE49-F238E27FC236}">
              <a16:creationId xmlns:a16="http://schemas.microsoft.com/office/drawing/2014/main" id="{CF15A6D4-B188-4D39-880F-BA1E2DF6194C}"/>
            </a:ext>
          </a:extLst>
        </xdr:cNvPr>
        <xdr:cNvSpPr>
          <a:spLocks noChangeArrowheads="1"/>
        </xdr:cNvSpPr>
      </xdr:nvSpPr>
      <xdr:spPr bwMode="auto">
        <a:xfrm>
          <a:off x="11912600" y="700024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284</xdr:row>
      <xdr:rowOff>57150</xdr:rowOff>
    </xdr:from>
    <xdr:to>
      <xdr:col>28</xdr:col>
      <xdr:colOff>0</xdr:colOff>
      <xdr:row>285</xdr:row>
      <xdr:rowOff>190500</xdr:rowOff>
    </xdr:to>
    <xdr:sp macro="" textlink="">
      <xdr:nvSpPr>
        <xdr:cNvPr id="1028" name="AutoShape 46">
          <a:extLst>
            <a:ext uri="{FF2B5EF4-FFF2-40B4-BE49-F238E27FC236}">
              <a16:creationId xmlns:a16="http://schemas.microsoft.com/office/drawing/2014/main" id="{65DF5E6A-5B95-404A-AA83-05EFD6D8D2E8}"/>
            </a:ext>
          </a:extLst>
        </xdr:cNvPr>
        <xdr:cNvSpPr>
          <a:spLocks noChangeArrowheads="1"/>
        </xdr:cNvSpPr>
      </xdr:nvSpPr>
      <xdr:spPr bwMode="auto">
        <a:xfrm>
          <a:off x="1289685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292</xdr:row>
      <xdr:rowOff>57150</xdr:rowOff>
    </xdr:from>
    <xdr:to>
      <xdr:col>2</xdr:col>
      <xdr:colOff>0</xdr:colOff>
      <xdr:row>293</xdr:row>
      <xdr:rowOff>190500</xdr:rowOff>
    </xdr:to>
    <xdr:sp macro="" textlink="">
      <xdr:nvSpPr>
        <xdr:cNvPr id="1029" name="AutoShape 46">
          <a:extLst>
            <a:ext uri="{FF2B5EF4-FFF2-40B4-BE49-F238E27FC236}">
              <a16:creationId xmlns:a16="http://schemas.microsoft.com/office/drawing/2014/main" id="{93716120-0235-4275-9568-CA4D275F9A1D}"/>
            </a:ext>
          </a:extLst>
        </xdr:cNvPr>
        <xdr:cNvSpPr>
          <a:spLocks noChangeArrowheads="1"/>
        </xdr:cNvSpPr>
      </xdr:nvSpPr>
      <xdr:spPr bwMode="auto">
        <a:xfrm>
          <a:off x="60960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292</xdr:row>
      <xdr:rowOff>57150</xdr:rowOff>
    </xdr:from>
    <xdr:to>
      <xdr:col>4</xdr:col>
      <xdr:colOff>0</xdr:colOff>
      <xdr:row>293</xdr:row>
      <xdr:rowOff>190500</xdr:rowOff>
    </xdr:to>
    <xdr:sp macro="" textlink="">
      <xdr:nvSpPr>
        <xdr:cNvPr id="1030" name="AutoShape 46">
          <a:extLst>
            <a:ext uri="{FF2B5EF4-FFF2-40B4-BE49-F238E27FC236}">
              <a16:creationId xmlns:a16="http://schemas.microsoft.com/office/drawing/2014/main" id="{F091A172-86C8-4F16-A8BE-934DC5B5002E}"/>
            </a:ext>
          </a:extLst>
        </xdr:cNvPr>
        <xdr:cNvSpPr>
          <a:spLocks noChangeArrowheads="1"/>
        </xdr:cNvSpPr>
      </xdr:nvSpPr>
      <xdr:spPr bwMode="auto">
        <a:xfrm>
          <a:off x="1536700" y="718947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292</xdr:row>
      <xdr:rowOff>57150</xdr:rowOff>
    </xdr:from>
    <xdr:to>
      <xdr:col>6</xdr:col>
      <xdr:colOff>0</xdr:colOff>
      <xdr:row>293</xdr:row>
      <xdr:rowOff>190500</xdr:rowOff>
    </xdr:to>
    <xdr:sp macro="" textlink="">
      <xdr:nvSpPr>
        <xdr:cNvPr id="1031" name="AutoShape 46">
          <a:extLst>
            <a:ext uri="{FF2B5EF4-FFF2-40B4-BE49-F238E27FC236}">
              <a16:creationId xmlns:a16="http://schemas.microsoft.com/office/drawing/2014/main" id="{8F219C1C-17C7-4FB2-9A15-17B58863B898}"/>
            </a:ext>
          </a:extLst>
        </xdr:cNvPr>
        <xdr:cNvSpPr>
          <a:spLocks noChangeArrowheads="1"/>
        </xdr:cNvSpPr>
      </xdr:nvSpPr>
      <xdr:spPr bwMode="auto">
        <a:xfrm>
          <a:off x="2520950" y="718947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292</xdr:row>
      <xdr:rowOff>57150</xdr:rowOff>
    </xdr:from>
    <xdr:to>
      <xdr:col>8</xdr:col>
      <xdr:colOff>0</xdr:colOff>
      <xdr:row>293</xdr:row>
      <xdr:rowOff>190500</xdr:rowOff>
    </xdr:to>
    <xdr:sp macro="" textlink="">
      <xdr:nvSpPr>
        <xdr:cNvPr id="1032" name="AutoShape 46">
          <a:extLst>
            <a:ext uri="{FF2B5EF4-FFF2-40B4-BE49-F238E27FC236}">
              <a16:creationId xmlns:a16="http://schemas.microsoft.com/office/drawing/2014/main" id="{A9A6F8CB-B1EF-4B47-9F98-8924F8214BF5}"/>
            </a:ext>
          </a:extLst>
        </xdr:cNvPr>
        <xdr:cNvSpPr>
          <a:spLocks noChangeArrowheads="1"/>
        </xdr:cNvSpPr>
      </xdr:nvSpPr>
      <xdr:spPr bwMode="auto">
        <a:xfrm>
          <a:off x="3498850" y="718947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292</xdr:row>
      <xdr:rowOff>57150</xdr:rowOff>
    </xdr:from>
    <xdr:to>
      <xdr:col>10</xdr:col>
      <xdr:colOff>0</xdr:colOff>
      <xdr:row>293</xdr:row>
      <xdr:rowOff>190500</xdr:rowOff>
    </xdr:to>
    <xdr:sp macro="" textlink="">
      <xdr:nvSpPr>
        <xdr:cNvPr id="1033" name="AutoShape 46">
          <a:extLst>
            <a:ext uri="{FF2B5EF4-FFF2-40B4-BE49-F238E27FC236}">
              <a16:creationId xmlns:a16="http://schemas.microsoft.com/office/drawing/2014/main" id="{08679665-3F03-4652-B4D7-8DC09FBB2E8B}"/>
            </a:ext>
          </a:extLst>
        </xdr:cNvPr>
        <xdr:cNvSpPr>
          <a:spLocks noChangeArrowheads="1"/>
        </xdr:cNvSpPr>
      </xdr:nvSpPr>
      <xdr:spPr bwMode="auto">
        <a:xfrm>
          <a:off x="449580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292</xdr:row>
      <xdr:rowOff>57150</xdr:rowOff>
    </xdr:from>
    <xdr:to>
      <xdr:col>12</xdr:col>
      <xdr:colOff>0</xdr:colOff>
      <xdr:row>293</xdr:row>
      <xdr:rowOff>190500</xdr:rowOff>
    </xdr:to>
    <xdr:sp macro="" textlink="">
      <xdr:nvSpPr>
        <xdr:cNvPr id="1034" name="AutoShape 46">
          <a:extLst>
            <a:ext uri="{FF2B5EF4-FFF2-40B4-BE49-F238E27FC236}">
              <a16:creationId xmlns:a16="http://schemas.microsoft.com/office/drawing/2014/main" id="{D75B8EB0-9920-432A-9EFA-DEBC9A0E13E2}"/>
            </a:ext>
          </a:extLst>
        </xdr:cNvPr>
        <xdr:cNvSpPr>
          <a:spLocks noChangeArrowheads="1"/>
        </xdr:cNvSpPr>
      </xdr:nvSpPr>
      <xdr:spPr bwMode="auto">
        <a:xfrm>
          <a:off x="5422900" y="718947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292</xdr:row>
      <xdr:rowOff>57150</xdr:rowOff>
    </xdr:from>
    <xdr:to>
      <xdr:col>14</xdr:col>
      <xdr:colOff>0</xdr:colOff>
      <xdr:row>293</xdr:row>
      <xdr:rowOff>190500</xdr:rowOff>
    </xdr:to>
    <xdr:sp macro="" textlink="">
      <xdr:nvSpPr>
        <xdr:cNvPr id="1035" name="AutoShape 46">
          <a:extLst>
            <a:ext uri="{FF2B5EF4-FFF2-40B4-BE49-F238E27FC236}">
              <a16:creationId xmlns:a16="http://schemas.microsoft.com/office/drawing/2014/main" id="{41B83605-56D8-4AE0-ABB0-612A77032B2F}"/>
            </a:ext>
          </a:extLst>
        </xdr:cNvPr>
        <xdr:cNvSpPr>
          <a:spLocks noChangeArrowheads="1"/>
        </xdr:cNvSpPr>
      </xdr:nvSpPr>
      <xdr:spPr bwMode="auto">
        <a:xfrm>
          <a:off x="635000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292</xdr:row>
      <xdr:rowOff>57150</xdr:rowOff>
    </xdr:from>
    <xdr:to>
      <xdr:col>16</xdr:col>
      <xdr:colOff>0</xdr:colOff>
      <xdr:row>293</xdr:row>
      <xdr:rowOff>190500</xdr:rowOff>
    </xdr:to>
    <xdr:sp macro="" textlink="">
      <xdr:nvSpPr>
        <xdr:cNvPr id="1036" name="AutoShape 46">
          <a:extLst>
            <a:ext uri="{FF2B5EF4-FFF2-40B4-BE49-F238E27FC236}">
              <a16:creationId xmlns:a16="http://schemas.microsoft.com/office/drawing/2014/main" id="{C0105D04-6979-4E7C-9045-DA0337B187AA}"/>
            </a:ext>
          </a:extLst>
        </xdr:cNvPr>
        <xdr:cNvSpPr>
          <a:spLocks noChangeArrowheads="1"/>
        </xdr:cNvSpPr>
      </xdr:nvSpPr>
      <xdr:spPr bwMode="auto">
        <a:xfrm>
          <a:off x="7277100" y="71894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292</xdr:row>
      <xdr:rowOff>57150</xdr:rowOff>
    </xdr:from>
    <xdr:to>
      <xdr:col>16</xdr:col>
      <xdr:colOff>0</xdr:colOff>
      <xdr:row>293</xdr:row>
      <xdr:rowOff>190500</xdr:rowOff>
    </xdr:to>
    <xdr:sp macro="" textlink="">
      <xdr:nvSpPr>
        <xdr:cNvPr id="1037" name="AutoShape 46">
          <a:extLst>
            <a:ext uri="{FF2B5EF4-FFF2-40B4-BE49-F238E27FC236}">
              <a16:creationId xmlns:a16="http://schemas.microsoft.com/office/drawing/2014/main" id="{1660DE65-E05D-47BD-9F20-9B943D602ED3}"/>
            </a:ext>
          </a:extLst>
        </xdr:cNvPr>
        <xdr:cNvSpPr>
          <a:spLocks noChangeArrowheads="1"/>
        </xdr:cNvSpPr>
      </xdr:nvSpPr>
      <xdr:spPr bwMode="auto">
        <a:xfrm>
          <a:off x="727710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292</xdr:row>
      <xdr:rowOff>57150</xdr:rowOff>
    </xdr:from>
    <xdr:to>
      <xdr:col>18</xdr:col>
      <xdr:colOff>0</xdr:colOff>
      <xdr:row>293</xdr:row>
      <xdr:rowOff>190500</xdr:rowOff>
    </xdr:to>
    <xdr:sp macro="" textlink="">
      <xdr:nvSpPr>
        <xdr:cNvPr id="1038" name="AutoShape 46">
          <a:extLst>
            <a:ext uri="{FF2B5EF4-FFF2-40B4-BE49-F238E27FC236}">
              <a16:creationId xmlns:a16="http://schemas.microsoft.com/office/drawing/2014/main" id="{4DC47454-AE5C-46B2-A287-54DADF0EFBDD}"/>
            </a:ext>
          </a:extLst>
        </xdr:cNvPr>
        <xdr:cNvSpPr>
          <a:spLocks noChangeArrowheads="1"/>
        </xdr:cNvSpPr>
      </xdr:nvSpPr>
      <xdr:spPr bwMode="auto">
        <a:xfrm>
          <a:off x="820420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292</xdr:row>
      <xdr:rowOff>57150</xdr:rowOff>
    </xdr:from>
    <xdr:to>
      <xdr:col>20</xdr:col>
      <xdr:colOff>0</xdr:colOff>
      <xdr:row>293</xdr:row>
      <xdr:rowOff>190500</xdr:rowOff>
    </xdr:to>
    <xdr:sp macro="" textlink="">
      <xdr:nvSpPr>
        <xdr:cNvPr id="1039" name="AutoShape 46">
          <a:extLst>
            <a:ext uri="{FF2B5EF4-FFF2-40B4-BE49-F238E27FC236}">
              <a16:creationId xmlns:a16="http://schemas.microsoft.com/office/drawing/2014/main" id="{BAC5482A-9C6B-409F-9E70-EC3BF90A00C6}"/>
            </a:ext>
          </a:extLst>
        </xdr:cNvPr>
        <xdr:cNvSpPr>
          <a:spLocks noChangeArrowheads="1"/>
        </xdr:cNvSpPr>
      </xdr:nvSpPr>
      <xdr:spPr bwMode="auto">
        <a:xfrm>
          <a:off x="913130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292</xdr:row>
      <xdr:rowOff>57150</xdr:rowOff>
    </xdr:from>
    <xdr:to>
      <xdr:col>22</xdr:col>
      <xdr:colOff>0</xdr:colOff>
      <xdr:row>293</xdr:row>
      <xdr:rowOff>190500</xdr:rowOff>
    </xdr:to>
    <xdr:sp macro="" textlink="">
      <xdr:nvSpPr>
        <xdr:cNvPr id="1040" name="AutoShape 46">
          <a:extLst>
            <a:ext uri="{FF2B5EF4-FFF2-40B4-BE49-F238E27FC236}">
              <a16:creationId xmlns:a16="http://schemas.microsoft.com/office/drawing/2014/main" id="{D4273918-E4D8-4483-B934-2CCD855827DE}"/>
            </a:ext>
          </a:extLst>
        </xdr:cNvPr>
        <xdr:cNvSpPr>
          <a:spLocks noChangeArrowheads="1"/>
        </xdr:cNvSpPr>
      </xdr:nvSpPr>
      <xdr:spPr bwMode="auto">
        <a:xfrm>
          <a:off x="1005840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292</xdr:row>
      <xdr:rowOff>57150</xdr:rowOff>
    </xdr:from>
    <xdr:to>
      <xdr:col>24</xdr:col>
      <xdr:colOff>0</xdr:colOff>
      <xdr:row>293</xdr:row>
      <xdr:rowOff>190500</xdr:rowOff>
    </xdr:to>
    <xdr:sp macro="" textlink="">
      <xdr:nvSpPr>
        <xdr:cNvPr id="1041" name="AutoShape 46">
          <a:extLst>
            <a:ext uri="{FF2B5EF4-FFF2-40B4-BE49-F238E27FC236}">
              <a16:creationId xmlns:a16="http://schemas.microsoft.com/office/drawing/2014/main" id="{3FC877DF-8D79-4107-AC34-94C913E8C761}"/>
            </a:ext>
          </a:extLst>
        </xdr:cNvPr>
        <xdr:cNvSpPr>
          <a:spLocks noChangeArrowheads="1"/>
        </xdr:cNvSpPr>
      </xdr:nvSpPr>
      <xdr:spPr bwMode="auto">
        <a:xfrm>
          <a:off x="1098550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292</xdr:row>
      <xdr:rowOff>57150</xdr:rowOff>
    </xdr:from>
    <xdr:to>
      <xdr:col>26</xdr:col>
      <xdr:colOff>0</xdr:colOff>
      <xdr:row>293</xdr:row>
      <xdr:rowOff>190500</xdr:rowOff>
    </xdr:to>
    <xdr:sp macro="" textlink="">
      <xdr:nvSpPr>
        <xdr:cNvPr id="1042" name="AutoShape 46">
          <a:extLst>
            <a:ext uri="{FF2B5EF4-FFF2-40B4-BE49-F238E27FC236}">
              <a16:creationId xmlns:a16="http://schemas.microsoft.com/office/drawing/2014/main" id="{C2D1306C-71CA-4481-9A32-936D4DE0913B}"/>
            </a:ext>
          </a:extLst>
        </xdr:cNvPr>
        <xdr:cNvSpPr>
          <a:spLocks noChangeArrowheads="1"/>
        </xdr:cNvSpPr>
      </xdr:nvSpPr>
      <xdr:spPr bwMode="auto">
        <a:xfrm>
          <a:off x="11912600" y="718947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292</xdr:row>
      <xdr:rowOff>57150</xdr:rowOff>
    </xdr:from>
    <xdr:to>
      <xdr:col>28</xdr:col>
      <xdr:colOff>0</xdr:colOff>
      <xdr:row>293</xdr:row>
      <xdr:rowOff>190500</xdr:rowOff>
    </xdr:to>
    <xdr:sp macro="" textlink="">
      <xdr:nvSpPr>
        <xdr:cNvPr id="1043" name="AutoShape 46">
          <a:extLst>
            <a:ext uri="{FF2B5EF4-FFF2-40B4-BE49-F238E27FC236}">
              <a16:creationId xmlns:a16="http://schemas.microsoft.com/office/drawing/2014/main" id="{604A1CA7-E222-4EAF-A920-413EC7C82C5E}"/>
            </a:ext>
          </a:extLst>
        </xdr:cNvPr>
        <xdr:cNvSpPr>
          <a:spLocks noChangeArrowheads="1"/>
        </xdr:cNvSpPr>
      </xdr:nvSpPr>
      <xdr:spPr bwMode="auto">
        <a:xfrm>
          <a:off x="1289685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292</xdr:row>
      <xdr:rowOff>57150</xdr:rowOff>
    </xdr:from>
    <xdr:to>
      <xdr:col>18</xdr:col>
      <xdr:colOff>0</xdr:colOff>
      <xdr:row>293</xdr:row>
      <xdr:rowOff>190500</xdr:rowOff>
    </xdr:to>
    <xdr:sp macro="" textlink="">
      <xdr:nvSpPr>
        <xdr:cNvPr id="1044" name="AutoShape 46">
          <a:extLst>
            <a:ext uri="{FF2B5EF4-FFF2-40B4-BE49-F238E27FC236}">
              <a16:creationId xmlns:a16="http://schemas.microsoft.com/office/drawing/2014/main" id="{C8A9C13B-6748-4198-BE53-9108770E233E}"/>
            </a:ext>
          </a:extLst>
        </xdr:cNvPr>
        <xdr:cNvSpPr>
          <a:spLocks noChangeArrowheads="1"/>
        </xdr:cNvSpPr>
      </xdr:nvSpPr>
      <xdr:spPr bwMode="auto">
        <a:xfrm>
          <a:off x="8204200" y="71894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292</xdr:row>
      <xdr:rowOff>57150</xdr:rowOff>
    </xdr:from>
    <xdr:to>
      <xdr:col>20</xdr:col>
      <xdr:colOff>0</xdr:colOff>
      <xdr:row>293</xdr:row>
      <xdr:rowOff>190500</xdr:rowOff>
    </xdr:to>
    <xdr:sp macro="" textlink="">
      <xdr:nvSpPr>
        <xdr:cNvPr id="1045" name="AutoShape 46">
          <a:extLst>
            <a:ext uri="{FF2B5EF4-FFF2-40B4-BE49-F238E27FC236}">
              <a16:creationId xmlns:a16="http://schemas.microsoft.com/office/drawing/2014/main" id="{6D7D2CD8-D8DD-4587-A101-37DD4D4E4318}"/>
            </a:ext>
          </a:extLst>
        </xdr:cNvPr>
        <xdr:cNvSpPr>
          <a:spLocks noChangeArrowheads="1"/>
        </xdr:cNvSpPr>
      </xdr:nvSpPr>
      <xdr:spPr bwMode="auto">
        <a:xfrm>
          <a:off x="9131300" y="71894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292</xdr:row>
      <xdr:rowOff>57150</xdr:rowOff>
    </xdr:from>
    <xdr:to>
      <xdr:col>22</xdr:col>
      <xdr:colOff>0</xdr:colOff>
      <xdr:row>293</xdr:row>
      <xdr:rowOff>190500</xdr:rowOff>
    </xdr:to>
    <xdr:sp macro="" textlink="">
      <xdr:nvSpPr>
        <xdr:cNvPr id="1046" name="AutoShape 46">
          <a:extLst>
            <a:ext uri="{FF2B5EF4-FFF2-40B4-BE49-F238E27FC236}">
              <a16:creationId xmlns:a16="http://schemas.microsoft.com/office/drawing/2014/main" id="{745CD0B6-4638-4846-8371-7C681ADF7D6C}"/>
            </a:ext>
          </a:extLst>
        </xdr:cNvPr>
        <xdr:cNvSpPr>
          <a:spLocks noChangeArrowheads="1"/>
        </xdr:cNvSpPr>
      </xdr:nvSpPr>
      <xdr:spPr bwMode="auto">
        <a:xfrm>
          <a:off x="10058400" y="71894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292</xdr:row>
      <xdr:rowOff>57150</xdr:rowOff>
    </xdr:from>
    <xdr:to>
      <xdr:col>24</xdr:col>
      <xdr:colOff>0</xdr:colOff>
      <xdr:row>293</xdr:row>
      <xdr:rowOff>190500</xdr:rowOff>
    </xdr:to>
    <xdr:sp macro="" textlink="">
      <xdr:nvSpPr>
        <xdr:cNvPr id="1047" name="AutoShape 46">
          <a:extLst>
            <a:ext uri="{FF2B5EF4-FFF2-40B4-BE49-F238E27FC236}">
              <a16:creationId xmlns:a16="http://schemas.microsoft.com/office/drawing/2014/main" id="{AFDA529D-2946-4952-B552-4FC1BA704756}"/>
            </a:ext>
          </a:extLst>
        </xdr:cNvPr>
        <xdr:cNvSpPr>
          <a:spLocks noChangeArrowheads="1"/>
        </xdr:cNvSpPr>
      </xdr:nvSpPr>
      <xdr:spPr bwMode="auto">
        <a:xfrm>
          <a:off x="10985500" y="71894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292</xdr:row>
      <xdr:rowOff>57150</xdr:rowOff>
    </xdr:from>
    <xdr:to>
      <xdr:col>26</xdr:col>
      <xdr:colOff>0</xdr:colOff>
      <xdr:row>293</xdr:row>
      <xdr:rowOff>190500</xdr:rowOff>
    </xdr:to>
    <xdr:sp macro="" textlink="">
      <xdr:nvSpPr>
        <xdr:cNvPr id="1048" name="AutoShape 46">
          <a:extLst>
            <a:ext uri="{FF2B5EF4-FFF2-40B4-BE49-F238E27FC236}">
              <a16:creationId xmlns:a16="http://schemas.microsoft.com/office/drawing/2014/main" id="{A0574D41-7CEF-4FD0-A29A-150586C4BE38}"/>
            </a:ext>
          </a:extLst>
        </xdr:cNvPr>
        <xdr:cNvSpPr>
          <a:spLocks noChangeArrowheads="1"/>
        </xdr:cNvSpPr>
      </xdr:nvSpPr>
      <xdr:spPr bwMode="auto">
        <a:xfrm>
          <a:off x="11912600" y="718947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292</xdr:row>
      <xdr:rowOff>57150</xdr:rowOff>
    </xdr:from>
    <xdr:to>
      <xdr:col>28</xdr:col>
      <xdr:colOff>0</xdr:colOff>
      <xdr:row>293</xdr:row>
      <xdr:rowOff>190500</xdr:rowOff>
    </xdr:to>
    <xdr:sp macro="" textlink="">
      <xdr:nvSpPr>
        <xdr:cNvPr id="1049" name="AutoShape 46">
          <a:extLst>
            <a:ext uri="{FF2B5EF4-FFF2-40B4-BE49-F238E27FC236}">
              <a16:creationId xmlns:a16="http://schemas.microsoft.com/office/drawing/2014/main" id="{7CD1E58A-1F2E-49F7-8A3A-F4107B04E0C4}"/>
            </a:ext>
          </a:extLst>
        </xdr:cNvPr>
        <xdr:cNvSpPr>
          <a:spLocks noChangeArrowheads="1"/>
        </xdr:cNvSpPr>
      </xdr:nvSpPr>
      <xdr:spPr bwMode="auto">
        <a:xfrm>
          <a:off x="12896850" y="71894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292</xdr:row>
      <xdr:rowOff>57150</xdr:rowOff>
    </xdr:from>
    <xdr:to>
      <xdr:col>18</xdr:col>
      <xdr:colOff>0</xdr:colOff>
      <xdr:row>293</xdr:row>
      <xdr:rowOff>190500</xdr:rowOff>
    </xdr:to>
    <xdr:sp macro="" textlink="">
      <xdr:nvSpPr>
        <xdr:cNvPr id="1050" name="AutoShape 46">
          <a:extLst>
            <a:ext uri="{FF2B5EF4-FFF2-40B4-BE49-F238E27FC236}">
              <a16:creationId xmlns:a16="http://schemas.microsoft.com/office/drawing/2014/main" id="{A3BD042F-0317-438A-A4F5-A0583FA918D6}"/>
            </a:ext>
          </a:extLst>
        </xdr:cNvPr>
        <xdr:cNvSpPr>
          <a:spLocks noChangeArrowheads="1"/>
        </xdr:cNvSpPr>
      </xdr:nvSpPr>
      <xdr:spPr bwMode="auto">
        <a:xfrm>
          <a:off x="820420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292</xdr:row>
      <xdr:rowOff>57150</xdr:rowOff>
    </xdr:from>
    <xdr:to>
      <xdr:col>20</xdr:col>
      <xdr:colOff>0</xdr:colOff>
      <xdr:row>293</xdr:row>
      <xdr:rowOff>190500</xdr:rowOff>
    </xdr:to>
    <xdr:sp macro="" textlink="">
      <xdr:nvSpPr>
        <xdr:cNvPr id="1051" name="AutoShape 46">
          <a:extLst>
            <a:ext uri="{FF2B5EF4-FFF2-40B4-BE49-F238E27FC236}">
              <a16:creationId xmlns:a16="http://schemas.microsoft.com/office/drawing/2014/main" id="{81855211-F9B1-4FB0-B389-5AB6D7F6F93C}"/>
            </a:ext>
          </a:extLst>
        </xdr:cNvPr>
        <xdr:cNvSpPr>
          <a:spLocks noChangeArrowheads="1"/>
        </xdr:cNvSpPr>
      </xdr:nvSpPr>
      <xdr:spPr bwMode="auto">
        <a:xfrm>
          <a:off x="9131300" y="718947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292</xdr:row>
      <xdr:rowOff>57150</xdr:rowOff>
    </xdr:from>
    <xdr:to>
      <xdr:col>22</xdr:col>
      <xdr:colOff>0</xdr:colOff>
      <xdr:row>293</xdr:row>
      <xdr:rowOff>190500</xdr:rowOff>
    </xdr:to>
    <xdr:sp macro="" textlink="">
      <xdr:nvSpPr>
        <xdr:cNvPr id="1052" name="AutoShape 46">
          <a:extLst>
            <a:ext uri="{FF2B5EF4-FFF2-40B4-BE49-F238E27FC236}">
              <a16:creationId xmlns:a16="http://schemas.microsoft.com/office/drawing/2014/main" id="{06C707FD-3B94-4F5A-91FC-E3A3FDB0AED9}"/>
            </a:ext>
          </a:extLst>
        </xdr:cNvPr>
        <xdr:cNvSpPr>
          <a:spLocks noChangeArrowheads="1"/>
        </xdr:cNvSpPr>
      </xdr:nvSpPr>
      <xdr:spPr bwMode="auto">
        <a:xfrm>
          <a:off x="10058400" y="718947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292</xdr:row>
      <xdr:rowOff>57150</xdr:rowOff>
    </xdr:from>
    <xdr:to>
      <xdr:col>24</xdr:col>
      <xdr:colOff>0</xdr:colOff>
      <xdr:row>293</xdr:row>
      <xdr:rowOff>190500</xdr:rowOff>
    </xdr:to>
    <xdr:sp macro="" textlink="">
      <xdr:nvSpPr>
        <xdr:cNvPr id="1053" name="AutoShape 46">
          <a:extLst>
            <a:ext uri="{FF2B5EF4-FFF2-40B4-BE49-F238E27FC236}">
              <a16:creationId xmlns:a16="http://schemas.microsoft.com/office/drawing/2014/main" id="{F094A0F8-8BB3-4A59-B36E-520E2944BC54}"/>
            </a:ext>
          </a:extLst>
        </xdr:cNvPr>
        <xdr:cNvSpPr>
          <a:spLocks noChangeArrowheads="1"/>
        </xdr:cNvSpPr>
      </xdr:nvSpPr>
      <xdr:spPr bwMode="auto">
        <a:xfrm>
          <a:off x="1098550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292</xdr:row>
      <xdr:rowOff>57150</xdr:rowOff>
    </xdr:from>
    <xdr:to>
      <xdr:col>26</xdr:col>
      <xdr:colOff>0</xdr:colOff>
      <xdr:row>293</xdr:row>
      <xdr:rowOff>190500</xdr:rowOff>
    </xdr:to>
    <xdr:sp macro="" textlink="">
      <xdr:nvSpPr>
        <xdr:cNvPr id="1054" name="AutoShape 46">
          <a:extLst>
            <a:ext uri="{FF2B5EF4-FFF2-40B4-BE49-F238E27FC236}">
              <a16:creationId xmlns:a16="http://schemas.microsoft.com/office/drawing/2014/main" id="{068A55DB-AE1F-4E7F-AA29-5E361EEE7A73}"/>
            </a:ext>
          </a:extLst>
        </xdr:cNvPr>
        <xdr:cNvSpPr>
          <a:spLocks noChangeArrowheads="1"/>
        </xdr:cNvSpPr>
      </xdr:nvSpPr>
      <xdr:spPr bwMode="auto">
        <a:xfrm>
          <a:off x="11912600" y="718947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292</xdr:row>
      <xdr:rowOff>57150</xdr:rowOff>
    </xdr:from>
    <xdr:to>
      <xdr:col>28</xdr:col>
      <xdr:colOff>0</xdr:colOff>
      <xdr:row>293</xdr:row>
      <xdr:rowOff>190500</xdr:rowOff>
    </xdr:to>
    <xdr:sp macro="" textlink="">
      <xdr:nvSpPr>
        <xdr:cNvPr id="1055" name="AutoShape 46">
          <a:extLst>
            <a:ext uri="{FF2B5EF4-FFF2-40B4-BE49-F238E27FC236}">
              <a16:creationId xmlns:a16="http://schemas.microsoft.com/office/drawing/2014/main" id="{60D50667-A55B-451E-A7B9-812CA0C536A2}"/>
            </a:ext>
          </a:extLst>
        </xdr:cNvPr>
        <xdr:cNvSpPr>
          <a:spLocks noChangeArrowheads="1"/>
        </xdr:cNvSpPr>
      </xdr:nvSpPr>
      <xdr:spPr bwMode="auto">
        <a:xfrm>
          <a:off x="1289685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300</xdr:row>
      <xdr:rowOff>57150</xdr:rowOff>
    </xdr:from>
    <xdr:to>
      <xdr:col>2</xdr:col>
      <xdr:colOff>0</xdr:colOff>
      <xdr:row>301</xdr:row>
      <xdr:rowOff>190500</xdr:rowOff>
    </xdr:to>
    <xdr:sp macro="" textlink="">
      <xdr:nvSpPr>
        <xdr:cNvPr id="1056" name="AutoShape 46">
          <a:extLst>
            <a:ext uri="{FF2B5EF4-FFF2-40B4-BE49-F238E27FC236}">
              <a16:creationId xmlns:a16="http://schemas.microsoft.com/office/drawing/2014/main" id="{B46D7B84-11BF-46CC-9D91-324788BCEB25}"/>
            </a:ext>
          </a:extLst>
        </xdr:cNvPr>
        <xdr:cNvSpPr>
          <a:spLocks noChangeArrowheads="1"/>
        </xdr:cNvSpPr>
      </xdr:nvSpPr>
      <xdr:spPr bwMode="auto">
        <a:xfrm>
          <a:off x="609600" y="73787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300</xdr:row>
      <xdr:rowOff>57150</xdr:rowOff>
    </xdr:from>
    <xdr:to>
      <xdr:col>4</xdr:col>
      <xdr:colOff>0</xdr:colOff>
      <xdr:row>301</xdr:row>
      <xdr:rowOff>190500</xdr:rowOff>
    </xdr:to>
    <xdr:sp macro="" textlink="">
      <xdr:nvSpPr>
        <xdr:cNvPr id="1057" name="AutoShape 46">
          <a:extLst>
            <a:ext uri="{FF2B5EF4-FFF2-40B4-BE49-F238E27FC236}">
              <a16:creationId xmlns:a16="http://schemas.microsoft.com/office/drawing/2014/main" id="{3AAD3CD0-C4DC-4842-87AC-D9FD657C3584}"/>
            </a:ext>
          </a:extLst>
        </xdr:cNvPr>
        <xdr:cNvSpPr>
          <a:spLocks noChangeArrowheads="1"/>
        </xdr:cNvSpPr>
      </xdr:nvSpPr>
      <xdr:spPr bwMode="auto">
        <a:xfrm>
          <a:off x="1536700" y="737870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300</xdr:row>
      <xdr:rowOff>57150</xdr:rowOff>
    </xdr:from>
    <xdr:to>
      <xdr:col>6</xdr:col>
      <xdr:colOff>0</xdr:colOff>
      <xdr:row>301</xdr:row>
      <xdr:rowOff>190500</xdr:rowOff>
    </xdr:to>
    <xdr:sp macro="" textlink="">
      <xdr:nvSpPr>
        <xdr:cNvPr id="1058" name="AutoShape 46">
          <a:extLst>
            <a:ext uri="{FF2B5EF4-FFF2-40B4-BE49-F238E27FC236}">
              <a16:creationId xmlns:a16="http://schemas.microsoft.com/office/drawing/2014/main" id="{4EC63639-1689-4F13-99A0-445826CE0D19}"/>
            </a:ext>
          </a:extLst>
        </xdr:cNvPr>
        <xdr:cNvSpPr>
          <a:spLocks noChangeArrowheads="1"/>
        </xdr:cNvSpPr>
      </xdr:nvSpPr>
      <xdr:spPr bwMode="auto">
        <a:xfrm>
          <a:off x="2520950" y="737870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300</xdr:row>
      <xdr:rowOff>57150</xdr:rowOff>
    </xdr:from>
    <xdr:to>
      <xdr:col>8</xdr:col>
      <xdr:colOff>0</xdr:colOff>
      <xdr:row>301</xdr:row>
      <xdr:rowOff>190500</xdr:rowOff>
    </xdr:to>
    <xdr:sp macro="" textlink="">
      <xdr:nvSpPr>
        <xdr:cNvPr id="1059" name="AutoShape 46">
          <a:extLst>
            <a:ext uri="{FF2B5EF4-FFF2-40B4-BE49-F238E27FC236}">
              <a16:creationId xmlns:a16="http://schemas.microsoft.com/office/drawing/2014/main" id="{86140FA7-AD67-4946-8D41-C2DA64FAA3A4}"/>
            </a:ext>
          </a:extLst>
        </xdr:cNvPr>
        <xdr:cNvSpPr>
          <a:spLocks noChangeArrowheads="1"/>
        </xdr:cNvSpPr>
      </xdr:nvSpPr>
      <xdr:spPr bwMode="auto">
        <a:xfrm>
          <a:off x="3498850" y="737870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300</xdr:row>
      <xdr:rowOff>57150</xdr:rowOff>
    </xdr:from>
    <xdr:to>
      <xdr:col>10</xdr:col>
      <xdr:colOff>0</xdr:colOff>
      <xdr:row>301</xdr:row>
      <xdr:rowOff>190500</xdr:rowOff>
    </xdr:to>
    <xdr:sp macro="" textlink="">
      <xdr:nvSpPr>
        <xdr:cNvPr id="1060" name="AutoShape 46">
          <a:extLst>
            <a:ext uri="{FF2B5EF4-FFF2-40B4-BE49-F238E27FC236}">
              <a16:creationId xmlns:a16="http://schemas.microsoft.com/office/drawing/2014/main" id="{71EDCE05-2390-40DA-A68F-0397B19DFE6B}"/>
            </a:ext>
          </a:extLst>
        </xdr:cNvPr>
        <xdr:cNvSpPr>
          <a:spLocks noChangeArrowheads="1"/>
        </xdr:cNvSpPr>
      </xdr:nvSpPr>
      <xdr:spPr bwMode="auto">
        <a:xfrm>
          <a:off x="4495800" y="73787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300</xdr:row>
      <xdr:rowOff>57150</xdr:rowOff>
    </xdr:from>
    <xdr:to>
      <xdr:col>12</xdr:col>
      <xdr:colOff>0</xdr:colOff>
      <xdr:row>301</xdr:row>
      <xdr:rowOff>190500</xdr:rowOff>
    </xdr:to>
    <xdr:sp macro="" textlink="">
      <xdr:nvSpPr>
        <xdr:cNvPr id="1061" name="AutoShape 46">
          <a:extLst>
            <a:ext uri="{FF2B5EF4-FFF2-40B4-BE49-F238E27FC236}">
              <a16:creationId xmlns:a16="http://schemas.microsoft.com/office/drawing/2014/main" id="{14B4A83A-916E-4BAB-B0BD-B42F9F516009}"/>
            </a:ext>
          </a:extLst>
        </xdr:cNvPr>
        <xdr:cNvSpPr>
          <a:spLocks noChangeArrowheads="1"/>
        </xdr:cNvSpPr>
      </xdr:nvSpPr>
      <xdr:spPr bwMode="auto">
        <a:xfrm>
          <a:off x="5422900" y="73787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300</xdr:row>
      <xdr:rowOff>57150</xdr:rowOff>
    </xdr:from>
    <xdr:to>
      <xdr:col>14</xdr:col>
      <xdr:colOff>0</xdr:colOff>
      <xdr:row>301</xdr:row>
      <xdr:rowOff>190500</xdr:rowOff>
    </xdr:to>
    <xdr:sp macro="" textlink="">
      <xdr:nvSpPr>
        <xdr:cNvPr id="1062" name="AutoShape 46">
          <a:extLst>
            <a:ext uri="{FF2B5EF4-FFF2-40B4-BE49-F238E27FC236}">
              <a16:creationId xmlns:a16="http://schemas.microsoft.com/office/drawing/2014/main" id="{AB385BDB-8329-4DB9-887C-F0517EF98735}"/>
            </a:ext>
          </a:extLst>
        </xdr:cNvPr>
        <xdr:cNvSpPr>
          <a:spLocks noChangeArrowheads="1"/>
        </xdr:cNvSpPr>
      </xdr:nvSpPr>
      <xdr:spPr bwMode="auto">
        <a:xfrm>
          <a:off x="6350000" y="73787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20</xdr:col>
      <xdr:colOff>232833</xdr:colOff>
      <xdr:row>7</xdr:row>
      <xdr:rowOff>169332</xdr:rowOff>
    </xdr:from>
    <xdr:to>
      <xdr:col>20</xdr:col>
      <xdr:colOff>412749</xdr:colOff>
      <xdr:row>8</xdr:row>
      <xdr:rowOff>95249</xdr:rowOff>
    </xdr:to>
    <xdr:sp macro="" textlink="">
      <xdr:nvSpPr>
        <xdr:cNvPr id="1063" name="Oval 1062">
          <a:extLst>
            <a:ext uri="{FF2B5EF4-FFF2-40B4-BE49-F238E27FC236}">
              <a16:creationId xmlns:a16="http://schemas.microsoft.com/office/drawing/2014/main" id="{8078DD66-90CD-4784-BEF8-C75D3FF675B9}"/>
            </a:ext>
          </a:extLst>
        </xdr:cNvPr>
        <xdr:cNvSpPr/>
      </xdr:nvSpPr>
      <xdr:spPr>
        <a:xfrm>
          <a:off x="9827683" y="2391832"/>
          <a:ext cx="179916" cy="179917"/>
        </a:xfrm>
        <a:prstGeom prst="ellipse">
          <a:avLst/>
        </a:prstGeom>
        <a:solidFill>
          <a:schemeClr val="tx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18</xdr:col>
      <xdr:colOff>318558</xdr:colOff>
      <xdr:row>4</xdr:row>
      <xdr:rowOff>136677</xdr:rowOff>
    </xdr:from>
    <xdr:to>
      <xdr:col>26</xdr:col>
      <xdr:colOff>99619</xdr:colOff>
      <xdr:row>14</xdr:row>
      <xdr:rowOff>83760</xdr:rowOff>
    </xdr:to>
    <xdr:grpSp>
      <xdr:nvGrpSpPr>
        <xdr:cNvPr id="1064" name="Group 1063">
          <a:extLst>
            <a:ext uri="{FF2B5EF4-FFF2-40B4-BE49-F238E27FC236}">
              <a16:creationId xmlns:a16="http://schemas.microsoft.com/office/drawing/2014/main" id="{E4056618-C7D1-4871-B162-36684639C2E6}"/>
            </a:ext>
          </a:extLst>
        </xdr:cNvPr>
        <xdr:cNvGrpSpPr/>
      </xdr:nvGrpSpPr>
      <xdr:grpSpPr>
        <a:xfrm>
          <a:off x="9380915" y="1071034"/>
          <a:ext cx="3645490" cy="2478012"/>
          <a:chOff x="10153650" y="1536195"/>
          <a:chExt cx="2552700" cy="2203955"/>
        </a:xfrm>
      </xdr:grpSpPr>
      <xdr:sp macro="" textlink="">
        <xdr:nvSpPr>
          <xdr:cNvPr id="1065" name="Rectangle 10693">
            <a:extLst>
              <a:ext uri="{FF2B5EF4-FFF2-40B4-BE49-F238E27FC236}">
                <a16:creationId xmlns:a16="http://schemas.microsoft.com/office/drawing/2014/main" id="{BFA57613-1D51-046B-53FD-1EFF4B221EDE}"/>
              </a:ext>
            </a:extLst>
          </xdr:cNvPr>
          <xdr:cNvSpPr>
            <a:spLocks noChangeArrowheads="1"/>
          </xdr:cNvSpPr>
        </xdr:nvSpPr>
        <xdr:spPr bwMode="auto">
          <a:xfrm>
            <a:off x="10658475" y="3133725"/>
            <a:ext cx="342900" cy="152400"/>
          </a:xfrm>
          <a:prstGeom prst="rect">
            <a:avLst/>
          </a:prstGeom>
          <a:solidFill>
            <a:srgbClr val="000000"/>
          </a:solidFill>
          <a:ln w="9525">
            <a:solidFill>
              <a:srgbClr val="000000"/>
            </a:solidFill>
            <a:miter lim="800000"/>
            <a:headEnd/>
            <a:tailEnd/>
          </a:ln>
        </xdr:spPr>
      </xdr:sp>
      <xdr:sp macro="" textlink="">
        <xdr:nvSpPr>
          <xdr:cNvPr id="1066" name="Rectangle 10709">
            <a:extLst>
              <a:ext uri="{FF2B5EF4-FFF2-40B4-BE49-F238E27FC236}">
                <a16:creationId xmlns:a16="http://schemas.microsoft.com/office/drawing/2014/main" id="{39040EB7-3CBD-6765-AB0A-F10354AF12EF}"/>
              </a:ext>
            </a:extLst>
          </xdr:cNvPr>
          <xdr:cNvSpPr>
            <a:spLocks noChangeArrowheads="1"/>
          </xdr:cNvSpPr>
        </xdr:nvSpPr>
        <xdr:spPr bwMode="auto">
          <a:xfrm>
            <a:off x="11687175" y="3133725"/>
            <a:ext cx="342900" cy="152400"/>
          </a:xfrm>
          <a:prstGeom prst="rect">
            <a:avLst/>
          </a:prstGeom>
          <a:solidFill>
            <a:srgbClr val="000000"/>
          </a:solidFill>
          <a:ln w="9525">
            <a:solidFill>
              <a:srgbClr val="000000"/>
            </a:solidFill>
            <a:miter lim="800000"/>
            <a:headEnd/>
            <a:tailEnd/>
          </a:ln>
        </xdr:spPr>
      </xdr:sp>
      <xdr:grpSp>
        <xdr:nvGrpSpPr>
          <xdr:cNvPr id="1067" name="Group 1066">
            <a:extLst>
              <a:ext uri="{FF2B5EF4-FFF2-40B4-BE49-F238E27FC236}">
                <a16:creationId xmlns:a16="http://schemas.microsoft.com/office/drawing/2014/main" id="{4BEA3B8E-15FB-4310-ED20-2B02A8485603}"/>
              </a:ext>
            </a:extLst>
          </xdr:cNvPr>
          <xdr:cNvGrpSpPr/>
        </xdr:nvGrpSpPr>
        <xdr:grpSpPr>
          <a:xfrm>
            <a:off x="10153650" y="1536195"/>
            <a:ext cx="2552700" cy="2203955"/>
            <a:chOff x="10153650" y="1536195"/>
            <a:chExt cx="2552700" cy="2203955"/>
          </a:xfrm>
        </xdr:grpSpPr>
        <xdr:sp macro="" textlink="">
          <xdr:nvSpPr>
            <xdr:cNvPr id="1068" name="Rectangle 10690">
              <a:extLst>
                <a:ext uri="{FF2B5EF4-FFF2-40B4-BE49-F238E27FC236}">
                  <a16:creationId xmlns:a16="http://schemas.microsoft.com/office/drawing/2014/main" id="{DF7F86C1-2EA5-8C7F-F348-0804E0516A23}"/>
                </a:ext>
              </a:extLst>
            </xdr:cNvPr>
            <xdr:cNvSpPr>
              <a:spLocks noChangeArrowheads="1"/>
            </xdr:cNvSpPr>
          </xdr:nvSpPr>
          <xdr:spPr bwMode="auto">
            <a:xfrm>
              <a:off x="10658475" y="2733675"/>
              <a:ext cx="342900" cy="495300"/>
            </a:xfrm>
            <a:prstGeom prst="rect">
              <a:avLst/>
            </a:prstGeom>
            <a:solidFill>
              <a:srgbClr val="92D050"/>
            </a:solidFill>
            <a:ln w="9525">
              <a:solidFill>
                <a:srgbClr val="000000"/>
              </a:solidFill>
              <a:miter lim="800000"/>
              <a:headEnd/>
              <a:tailEnd/>
            </a:ln>
          </xdr:spPr>
          <xdr:txBody>
            <a:bodyPr/>
            <a:lstStyle/>
            <a:p>
              <a:endParaRPr lang="en-IN"/>
            </a:p>
          </xdr:txBody>
        </xdr:sp>
        <xdr:sp macro="" textlink="">
          <xdr:nvSpPr>
            <xdr:cNvPr id="1069" name="AutoShape 10694">
              <a:extLst>
                <a:ext uri="{FF2B5EF4-FFF2-40B4-BE49-F238E27FC236}">
                  <a16:creationId xmlns:a16="http://schemas.microsoft.com/office/drawing/2014/main" id="{E433AC8C-7E1D-96F8-7F0C-77DF7043F3A6}"/>
                </a:ext>
              </a:extLst>
            </xdr:cNvPr>
            <xdr:cNvSpPr>
              <a:spLocks noChangeArrowheads="1"/>
            </xdr:cNvSpPr>
          </xdr:nvSpPr>
          <xdr:spPr bwMode="auto">
            <a:xfrm>
              <a:off x="10658475" y="2276475"/>
              <a:ext cx="342900" cy="476250"/>
            </a:xfrm>
            <a:prstGeom prst="triangle">
              <a:avLst>
                <a:gd name="adj" fmla="val 50000"/>
              </a:avLst>
            </a:prstGeom>
            <a:solidFill>
              <a:schemeClr val="accent4">
                <a:lumMod val="60000"/>
                <a:lumOff val="40000"/>
              </a:schemeClr>
            </a:solidFill>
            <a:ln w="9525">
              <a:solidFill>
                <a:srgbClr val="000000"/>
              </a:solidFill>
              <a:miter lim="800000"/>
              <a:headEnd/>
              <a:tailEnd/>
            </a:ln>
          </xdr:spPr>
          <xdr:txBody>
            <a:bodyPr/>
            <a:lstStyle/>
            <a:p>
              <a:endParaRPr lang="en-IN"/>
            </a:p>
          </xdr:txBody>
        </xdr:sp>
        <xdr:sp macro="" textlink="">
          <xdr:nvSpPr>
            <xdr:cNvPr id="1070" name="Freeform 10695">
              <a:extLst>
                <a:ext uri="{FF2B5EF4-FFF2-40B4-BE49-F238E27FC236}">
                  <a16:creationId xmlns:a16="http://schemas.microsoft.com/office/drawing/2014/main" id="{E995B617-F5B0-0F0E-6ADE-C20EBF7DB469}"/>
                </a:ext>
              </a:extLst>
            </xdr:cNvPr>
            <xdr:cNvSpPr>
              <a:spLocks/>
            </xdr:cNvSpPr>
          </xdr:nvSpPr>
          <xdr:spPr bwMode="auto">
            <a:xfrm>
              <a:off x="10153650" y="2266950"/>
              <a:ext cx="6953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sp macro="" textlink="">
          <xdr:nvSpPr>
            <xdr:cNvPr id="1071" name="Rectangle 10696">
              <a:extLst>
                <a:ext uri="{FF2B5EF4-FFF2-40B4-BE49-F238E27FC236}">
                  <a16:creationId xmlns:a16="http://schemas.microsoft.com/office/drawing/2014/main" id="{99B86B72-B5BE-6584-91B1-C96443790CCE}"/>
                </a:ext>
              </a:extLst>
            </xdr:cNvPr>
            <xdr:cNvSpPr>
              <a:spLocks noChangeArrowheads="1"/>
            </xdr:cNvSpPr>
          </xdr:nvSpPr>
          <xdr:spPr bwMode="auto">
            <a:xfrm>
              <a:off x="11687175" y="2733675"/>
              <a:ext cx="342900" cy="495300"/>
            </a:xfrm>
            <a:prstGeom prst="rect">
              <a:avLst/>
            </a:prstGeom>
            <a:solidFill>
              <a:srgbClr val="FFFF00"/>
            </a:solidFill>
            <a:ln w="9525">
              <a:solidFill>
                <a:srgbClr val="000000"/>
              </a:solidFill>
              <a:miter lim="800000"/>
              <a:headEnd/>
              <a:tailEnd/>
            </a:ln>
          </xdr:spPr>
          <xdr:txBody>
            <a:bodyPr/>
            <a:lstStyle/>
            <a:p>
              <a:endParaRPr lang="en-US"/>
            </a:p>
          </xdr:txBody>
        </xdr:sp>
        <xdr:sp macro="" textlink="">
          <xdr:nvSpPr>
            <xdr:cNvPr id="1072" name="AutoShape 10700">
              <a:extLst>
                <a:ext uri="{FF2B5EF4-FFF2-40B4-BE49-F238E27FC236}">
                  <a16:creationId xmlns:a16="http://schemas.microsoft.com/office/drawing/2014/main" id="{792D2911-A65A-EEE7-54D2-9A660E38086F}"/>
                </a:ext>
              </a:extLst>
            </xdr:cNvPr>
            <xdr:cNvSpPr>
              <a:spLocks noChangeArrowheads="1"/>
            </xdr:cNvSpPr>
          </xdr:nvSpPr>
          <xdr:spPr bwMode="auto">
            <a:xfrm>
              <a:off x="11687175" y="2276475"/>
              <a:ext cx="352425" cy="476250"/>
            </a:xfrm>
            <a:prstGeom prst="triangle">
              <a:avLst>
                <a:gd name="adj" fmla="val 50000"/>
              </a:avLst>
            </a:prstGeom>
            <a:solidFill>
              <a:srgbClr val="FFFF00"/>
            </a:solidFill>
            <a:ln w="9525">
              <a:solidFill>
                <a:srgbClr val="000000"/>
              </a:solidFill>
              <a:miter lim="800000"/>
              <a:headEnd/>
              <a:tailEnd/>
            </a:ln>
          </xdr:spPr>
          <xdr:txBody>
            <a:bodyPr/>
            <a:lstStyle/>
            <a:p>
              <a:endParaRPr lang="en-US"/>
            </a:p>
          </xdr:txBody>
        </xdr:sp>
        <xdr:sp macro="" textlink="">
          <xdr:nvSpPr>
            <xdr:cNvPr id="1073" name="Freeform 10706">
              <a:extLst>
                <a:ext uri="{FF2B5EF4-FFF2-40B4-BE49-F238E27FC236}">
                  <a16:creationId xmlns:a16="http://schemas.microsoft.com/office/drawing/2014/main" id="{CD2ADA00-C5F5-2B94-F4EC-2B5AA3D301DF}"/>
                </a:ext>
              </a:extLst>
            </xdr:cNvPr>
            <xdr:cNvSpPr>
              <a:spLocks/>
            </xdr:cNvSpPr>
          </xdr:nvSpPr>
          <xdr:spPr bwMode="auto">
            <a:xfrm>
              <a:off x="11868150" y="2266950"/>
              <a:ext cx="6953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sp macro="" textlink="">
          <xdr:nvSpPr>
            <xdr:cNvPr id="1074" name="Freeform 10707">
              <a:extLst>
                <a:ext uri="{FF2B5EF4-FFF2-40B4-BE49-F238E27FC236}">
                  <a16:creationId xmlns:a16="http://schemas.microsoft.com/office/drawing/2014/main" id="{9FE79CDC-CE69-1086-96EF-B3812B8970AC}"/>
                </a:ext>
              </a:extLst>
            </xdr:cNvPr>
            <xdr:cNvSpPr>
              <a:spLocks/>
            </xdr:cNvSpPr>
          </xdr:nvSpPr>
          <xdr:spPr bwMode="auto">
            <a:xfrm>
              <a:off x="10820400" y="2266950"/>
              <a:ext cx="10382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sp macro="" textlink="">
          <xdr:nvSpPr>
            <xdr:cNvPr id="1075" name="Line 10711">
              <a:extLst>
                <a:ext uri="{FF2B5EF4-FFF2-40B4-BE49-F238E27FC236}">
                  <a16:creationId xmlns:a16="http://schemas.microsoft.com/office/drawing/2014/main" id="{9005AA68-D5FD-826D-1AE1-32ADCEC4BE38}"/>
                </a:ext>
              </a:extLst>
            </xdr:cNvPr>
            <xdr:cNvSpPr>
              <a:spLocks noChangeShapeType="1"/>
            </xdr:cNvSpPr>
          </xdr:nvSpPr>
          <xdr:spPr bwMode="auto">
            <a:xfrm flipV="1">
              <a:off x="11515725" y="2000250"/>
              <a:ext cx="0" cy="304800"/>
            </a:xfrm>
            <a:prstGeom prst="line">
              <a:avLst/>
            </a:prstGeom>
            <a:noFill/>
            <a:ln w="9525">
              <a:solidFill>
                <a:srgbClr val="000000"/>
              </a:solidFill>
              <a:round/>
              <a:headEnd/>
              <a:tailEnd type="triangle" w="med" len="med"/>
            </a:ln>
          </xdr:spPr>
        </xdr:sp>
        <xdr:sp macro="" textlink="">
          <xdr:nvSpPr>
            <xdr:cNvPr id="1076" name="Line 10719">
              <a:extLst>
                <a:ext uri="{FF2B5EF4-FFF2-40B4-BE49-F238E27FC236}">
                  <a16:creationId xmlns:a16="http://schemas.microsoft.com/office/drawing/2014/main" id="{FF4A7D15-ED6B-D9BB-438F-5F1B16DF1561}"/>
                </a:ext>
              </a:extLst>
            </xdr:cNvPr>
            <xdr:cNvSpPr>
              <a:spLocks noChangeShapeType="1"/>
            </xdr:cNvSpPr>
          </xdr:nvSpPr>
          <xdr:spPr bwMode="auto">
            <a:xfrm flipH="1">
              <a:off x="10296525" y="3257550"/>
              <a:ext cx="361950" cy="0"/>
            </a:xfrm>
            <a:prstGeom prst="line">
              <a:avLst/>
            </a:prstGeom>
            <a:noFill/>
            <a:ln w="9525">
              <a:solidFill>
                <a:srgbClr val="000000"/>
              </a:solidFill>
              <a:round/>
              <a:headEnd/>
              <a:tailEnd type="triangle" w="med" len="med"/>
            </a:ln>
          </xdr:spPr>
        </xdr:sp>
        <xdr:sp macro="" textlink="">
          <xdr:nvSpPr>
            <xdr:cNvPr id="1077" name="Line 10711">
              <a:extLst>
                <a:ext uri="{FF2B5EF4-FFF2-40B4-BE49-F238E27FC236}">
                  <a16:creationId xmlns:a16="http://schemas.microsoft.com/office/drawing/2014/main" id="{81C774F7-0448-CD09-E2A5-BFB077EDCEB0}"/>
                </a:ext>
              </a:extLst>
            </xdr:cNvPr>
            <xdr:cNvSpPr>
              <a:spLocks noChangeShapeType="1"/>
            </xdr:cNvSpPr>
          </xdr:nvSpPr>
          <xdr:spPr bwMode="auto">
            <a:xfrm flipV="1">
              <a:off x="10429875" y="1536195"/>
              <a:ext cx="11931" cy="740279"/>
            </a:xfrm>
            <a:prstGeom prst="line">
              <a:avLst/>
            </a:prstGeom>
            <a:noFill/>
            <a:ln w="9525">
              <a:solidFill>
                <a:srgbClr val="000000"/>
              </a:solidFill>
              <a:round/>
              <a:headEnd/>
              <a:tailEnd type="triangle" w="med" len="med"/>
            </a:ln>
          </xdr:spPr>
        </xdr:sp>
        <xdr:grpSp>
          <xdr:nvGrpSpPr>
            <xdr:cNvPr id="1078" name="Group 1008">
              <a:extLst>
                <a:ext uri="{FF2B5EF4-FFF2-40B4-BE49-F238E27FC236}">
                  <a16:creationId xmlns:a16="http://schemas.microsoft.com/office/drawing/2014/main" id="{59C11CF8-17D8-5A59-76FB-EFC50F633331}"/>
                </a:ext>
              </a:extLst>
            </xdr:cNvPr>
            <xdr:cNvGrpSpPr>
              <a:grpSpLocks/>
            </xdr:cNvGrpSpPr>
          </xdr:nvGrpSpPr>
          <xdr:grpSpPr bwMode="auto">
            <a:xfrm>
              <a:off x="12030075" y="3435569"/>
              <a:ext cx="228600" cy="126570"/>
              <a:chOff x="5475762" y="47903507"/>
              <a:chExt cx="314325" cy="87402"/>
            </a:xfrm>
          </xdr:grpSpPr>
          <xdr:cxnSp macro="">
            <xdr:nvCxnSpPr>
              <xdr:cNvPr id="1081" name="Straight Connector 531">
                <a:extLst>
                  <a:ext uri="{FF2B5EF4-FFF2-40B4-BE49-F238E27FC236}">
                    <a16:creationId xmlns:a16="http://schemas.microsoft.com/office/drawing/2014/main" id="{EF828E80-F88F-B62C-FB6E-01CA2FAD0C6E}"/>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1082" name="Straight Connector 533">
                <a:extLst>
                  <a:ext uri="{FF2B5EF4-FFF2-40B4-BE49-F238E27FC236}">
                    <a16:creationId xmlns:a16="http://schemas.microsoft.com/office/drawing/2014/main" id="{5FEF8B11-2901-C71A-B95A-CD6EB7154957}"/>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1083" name="Straight Connector 535">
                <a:extLst>
                  <a:ext uri="{FF2B5EF4-FFF2-40B4-BE49-F238E27FC236}">
                    <a16:creationId xmlns:a16="http://schemas.microsoft.com/office/drawing/2014/main" id="{25472366-907A-3371-0083-8C8E35C4E44B}"/>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1084" name="Straight Connector 537">
                <a:extLst>
                  <a:ext uri="{FF2B5EF4-FFF2-40B4-BE49-F238E27FC236}">
                    <a16:creationId xmlns:a16="http://schemas.microsoft.com/office/drawing/2014/main" id="{DC830C1E-CACE-1567-1FC0-A025E39CA9C9}"/>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xnSp macro="">
          <xdr:nvCxnSpPr>
            <xdr:cNvPr id="1079" name="Straight Arrow Connector 1078">
              <a:extLst>
                <a:ext uri="{FF2B5EF4-FFF2-40B4-BE49-F238E27FC236}">
                  <a16:creationId xmlns:a16="http://schemas.microsoft.com/office/drawing/2014/main" id="{DFE5A771-7E3A-E258-DB82-88600A3E6E82}"/>
                </a:ext>
              </a:extLst>
            </xdr:cNvPr>
            <xdr:cNvCxnSpPr/>
          </xdr:nvCxnSpPr>
          <xdr:spPr>
            <a:xfrm flipV="1">
              <a:off x="12014200" y="2565400"/>
              <a:ext cx="692150" cy="3175"/>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xnSp macro="">
          <xdr:nvCxnSpPr>
            <xdr:cNvPr id="1080" name="Straight Arrow Connector 1079">
              <a:extLst>
                <a:ext uri="{FF2B5EF4-FFF2-40B4-BE49-F238E27FC236}">
                  <a16:creationId xmlns:a16="http://schemas.microsoft.com/office/drawing/2014/main" id="{F4593D31-8AB7-4BDB-40CA-B9E09B1D370D}"/>
                </a:ext>
              </a:extLst>
            </xdr:cNvPr>
            <xdr:cNvCxnSpPr/>
          </xdr:nvCxnSpPr>
          <xdr:spPr>
            <a:xfrm flipH="1">
              <a:off x="11661775" y="3076575"/>
              <a:ext cx="120650" cy="663575"/>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grpSp>
    </xdr:grpSp>
    <xdr:clientData/>
  </xdr:twoCellAnchor>
  <xdr:twoCellAnchor>
    <xdr:from>
      <xdr:col>14</xdr:col>
      <xdr:colOff>435430</xdr:colOff>
      <xdr:row>300</xdr:row>
      <xdr:rowOff>65315</xdr:rowOff>
    </xdr:from>
    <xdr:to>
      <xdr:col>16</xdr:col>
      <xdr:colOff>10886</xdr:colOff>
      <xdr:row>302</xdr:row>
      <xdr:rowOff>21772</xdr:rowOff>
    </xdr:to>
    <xdr:sp macro="" textlink="">
      <xdr:nvSpPr>
        <xdr:cNvPr id="1085" name="AutoShape 46">
          <a:extLst>
            <a:ext uri="{FF2B5EF4-FFF2-40B4-BE49-F238E27FC236}">
              <a16:creationId xmlns:a16="http://schemas.microsoft.com/office/drawing/2014/main" id="{986E2158-99EE-41E8-9DBD-2155F4B88951}"/>
            </a:ext>
          </a:extLst>
        </xdr:cNvPr>
        <xdr:cNvSpPr>
          <a:spLocks noChangeArrowheads="1"/>
        </xdr:cNvSpPr>
      </xdr:nvSpPr>
      <xdr:spPr bwMode="auto">
        <a:xfrm>
          <a:off x="7248980" y="73795165"/>
          <a:ext cx="502556" cy="362857"/>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10</xdr:col>
      <xdr:colOff>130628</xdr:colOff>
      <xdr:row>17</xdr:row>
      <xdr:rowOff>87086</xdr:rowOff>
    </xdr:from>
    <xdr:to>
      <xdr:col>10</xdr:col>
      <xdr:colOff>292553</xdr:colOff>
      <xdr:row>21</xdr:row>
      <xdr:rowOff>143704</xdr:rowOff>
    </xdr:to>
    <xdr:pic>
      <xdr:nvPicPr>
        <xdr:cNvPr id="1086" name="Picture 7">
          <a:extLst>
            <a:ext uri="{FF2B5EF4-FFF2-40B4-BE49-F238E27FC236}">
              <a16:creationId xmlns:a16="http://schemas.microsoft.com/office/drawing/2014/main" id="{9999A24E-2156-4216-87AC-CBA96C3F0FE1}"/>
            </a:ext>
          </a:extLst>
        </xdr:cNvPr>
        <xdr:cNvPicPr>
          <a:picLocks noChangeAspect="1"/>
        </xdr:cNvPicPr>
      </xdr:nvPicPr>
      <xdr:blipFill>
        <a:blip xmlns:r="http://schemas.openxmlformats.org/officeDocument/2006/relationships" r:embed="rId1" cstate="print"/>
        <a:srcRect/>
        <a:stretch>
          <a:fillRect/>
        </a:stretch>
      </xdr:blipFill>
      <xdr:spPr bwMode="auto">
        <a:xfrm>
          <a:off x="5089978" y="5198836"/>
          <a:ext cx="161925" cy="805918"/>
        </a:xfrm>
        <a:prstGeom prst="rect">
          <a:avLst/>
        </a:prstGeom>
        <a:noFill/>
        <a:ln w="9525">
          <a:noFill/>
          <a:miter lim="800000"/>
          <a:headEnd/>
          <a:tailEnd/>
        </a:ln>
      </xdr:spPr>
    </xdr:pic>
    <xdr:clientData/>
  </xdr:twoCellAnchor>
  <xdr:twoCellAnchor>
    <xdr:from>
      <xdr:col>10</xdr:col>
      <xdr:colOff>141515</xdr:colOff>
      <xdr:row>25</xdr:row>
      <xdr:rowOff>185056</xdr:rowOff>
    </xdr:from>
    <xdr:to>
      <xdr:col>10</xdr:col>
      <xdr:colOff>303440</xdr:colOff>
      <xdr:row>30</xdr:row>
      <xdr:rowOff>2188</xdr:rowOff>
    </xdr:to>
    <xdr:pic>
      <xdr:nvPicPr>
        <xdr:cNvPr id="1087" name="Picture 7">
          <a:extLst>
            <a:ext uri="{FF2B5EF4-FFF2-40B4-BE49-F238E27FC236}">
              <a16:creationId xmlns:a16="http://schemas.microsoft.com/office/drawing/2014/main" id="{8CA49762-CE5D-4C15-BFD8-51823649A754}"/>
            </a:ext>
          </a:extLst>
        </xdr:cNvPr>
        <xdr:cNvPicPr>
          <a:picLocks noChangeAspect="1"/>
        </xdr:cNvPicPr>
      </xdr:nvPicPr>
      <xdr:blipFill>
        <a:blip xmlns:r="http://schemas.openxmlformats.org/officeDocument/2006/relationships" r:embed="rId1" cstate="print"/>
        <a:srcRect/>
        <a:stretch>
          <a:fillRect/>
        </a:stretch>
      </xdr:blipFill>
      <xdr:spPr bwMode="auto">
        <a:xfrm>
          <a:off x="5100865" y="7176406"/>
          <a:ext cx="161925" cy="807732"/>
        </a:xfrm>
        <a:prstGeom prst="rect">
          <a:avLst/>
        </a:prstGeom>
        <a:noFill/>
        <a:ln w="9525">
          <a:noFill/>
          <a:miter lim="800000"/>
          <a:headEnd/>
          <a:tailEnd/>
        </a:ln>
      </xdr:spPr>
    </xdr:pic>
    <xdr:clientData/>
  </xdr:twoCellAnchor>
  <xdr:twoCellAnchor>
    <xdr:from>
      <xdr:col>28</xdr:col>
      <xdr:colOff>119742</xdr:colOff>
      <xdr:row>74</xdr:row>
      <xdr:rowOff>0</xdr:rowOff>
    </xdr:from>
    <xdr:to>
      <xdr:col>28</xdr:col>
      <xdr:colOff>281667</xdr:colOff>
      <xdr:row>78</xdr:row>
      <xdr:rowOff>13075</xdr:rowOff>
    </xdr:to>
    <xdr:pic>
      <xdr:nvPicPr>
        <xdr:cNvPr id="1088" name="Picture 7">
          <a:extLst>
            <a:ext uri="{FF2B5EF4-FFF2-40B4-BE49-F238E27FC236}">
              <a16:creationId xmlns:a16="http://schemas.microsoft.com/office/drawing/2014/main" id="{7ADC99FB-CEA4-4E71-BE2B-8F06D3486E41}"/>
            </a:ext>
          </a:extLst>
        </xdr:cNvPr>
        <xdr:cNvPicPr>
          <a:picLocks noChangeAspect="1"/>
        </xdr:cNvPicPr>
      </xdr:nvPicPr>
      <xdr:blipFill>
        <a:blip xmlns:r="http://schemas.openxmlformats.org/officeDocument/2006/relationships" r:embed="rId1" cstate="print"/>
        <a:srcRect/>
        <a:stretch>
          <a:fillRect/>
        </a:stretch>
      </xdr:blipFill>
      <xdr:spPr bwMode="auto">
        <a:xfrm>
          <a:off x="13480142" y="18897600"/>
          <a:ext cx="161925" cy="806825"/>
        </a:xfrm>
        <a:prstGeom prst="rect">
          <a:avLst/>
        </a:prstGeom>
        <a:noFill/>
        <a:ln w="9525">
          <a:noFill/>
          <a:miter lim="800000"/>
          <a:headEnd/>
          <a:tailEnd/>
        </a:ln>
      </xdr:spPr>
    </xdr:pic>
    <xdr:clientData/>
  </xdr:twoCellAnchor>
  <xdr:twoCellAnchor>
    <xdr:from>
      <xdr:col>26</xdr:col>
      <xdr:colOff>141514</xdr:colOff>
      <xdr:row>82</xdr:row>
      <xdr:rowOff>54429</xdr:rowOff>
    </xdr:from>
    <xdr:to>
      <xdr:col>26</xdr:col>
      <xdr:colOff>303439</xdr:colOff>
      <xdr:row>86</xdr:row>
      <xdr:rowOff>67503</xdr:rowOff>
    </xdr:to>
    <xdr:pic>
      <xdr:nvPicPr>
        <xdr:cNvPr id="1089" name="Picture 7">
          <a:extLst>
            <a:ext uri="{FF2B5EF4-FFF2-40B4-BE49-F238E27FC236}">
              <a16:creationId xmlns:a16="http://schemas.microsoft.com/office/drawing/2014/main" id="{A0452EDF-97FF-44DB-A89C-327F89F0382A}"/>
            </a:ext>
          </a:extLst>
        </xdr:cNvPr>
        <xdr:cNvPicPr>
          <a:picLocks noChangeAspect="1"/>
        </xdr:cNvPicPr>
      </xdr:nvPicPr>
      <xdr:blipFill>
        <a:blip xmlns:r="http://schemas.openxmlformats.org/officeDocument/2006/relationships" r:embed="rId1" cstate="print"/>
        <a:srcRect/>
        <a:stretch>
          <a:fillRect/>
        </a:stretch>
      </xdr:blipFill>
      <xdr:spPr bwMode="auto">
        <a:xfrm>
          <a:off x="12574814" y="20876079"/>
          <a:ext cx="161925" cy="806824"/>
        </a:xfrm>
        <a:prstGeom prst="rect">
          <a:avLst/>
        </a:prstGeom>
        <a:noFill/>
        <a:ln w="9525">
          <a:noFill/>
          <a:miter lim="800000"/>
          <a:headEnd/>
          <a:tailEnd/>
        </a:ln>
      </xdr:spPr>
    </xdr:pic>
    <xdr:clientData/>
  </xdr:twoCellAnchor>
  <xdr:twoCellAnchor>
    <xdr:from>
      <xdr:col>10</xdr:col>
      <xdr:colOff>174171</xdr:colOff>
      <xdr:row>113</xdr:row>
      <xdr:rowOff>152400</xdr:rowOff>
    </xdr:from>
    <xdr:to>
      <xdr:col>10</xdr:col>
      <xdr:colOff>336096</xdr:colOff>
      <xdr:row>117</xdr:row>
      <xdr:rowOff>176361</xdr:rowOff>
    </xdr:to>
    <xdr:pic>
      <xdr:nvPicPr>
        <xdr:cNvPr id="1090" name="Picture 7">
          <a:extLst>
            <a:ext uri="{FF2B5EF4-FFF2-40B4-BE49-F238E27FC236}">
              <a16:creationId xmlns:a16="http://schemas.microsoft.com/office/drawing/2014/main" id="{834127FD-5FE2-4AF2-85A9-1271D9F1E8D6}"/>
            </a:ext>
          </a:extLst>
        </xdr:cNvPr>
        <xdr:cNvPicPr>
          <a:picLocks noChangeAspect="1"/>
        </xdr:cNvPicPr>
      </xdr:nvPicPr>
      <xdr:blipFill>
        <a:blip xmlns:r="http://schemas.openxmlformats.org/officeDocument/2006/relationships" r:embed="rId1" cstate="print"/>
        <a:srcRect/>
        <a:stretch>
          <a:fillRect/>
        </a:stretch>
      </xdr:blipFill>
      <xdr:spPr bwMode="auto">
        <a:xfrm>
          <a:off x="5133521" y="28511500"/>
          <a:ext cx="161925" cy="811361"/>
        </a:xfrm>
        <a:prstGeom prst="rect">
          <a:avLst/>
        </a:prstGeom>
        <a:noFill/>
        <a:ln w="9525">
          <a:noFill/>
          <a:miter lim="800000"/>
          <a:headEnd/>
          <a:tailEnd/>
        </a:ln>
      </xdr:spPr>
    </xdr:pic>
    <xdr:clientData/>
  </xdr:twoCellAnchor>
  <xdr:twoCellAnchor>
    <xdr:from>
      <xdr:col>6</xdr:col>
      <xdr:colOff>130629</xdr:colOff>
      <xdr:row>256</xdr:row>
      <xdr:rowOff>76200</xdr:rowOff>
    </xdr:from>
    <xdr:to>
      <xdr:col>6</xdr:col>
      <xdr:colOff>292554</xdr:colOff>
      <xdr:row>261</xdr:row>
      <xdr:rowOff>132818</xdr:rowOff>
    </xdr:to>
    <xdr:pic>
      <xdr:nvPicPr>
        <xdr:cNvPr id="1091" name="Picture 7">
          <a:extLst>
            <a:ext uri="{FF2B5EF4-FFF2-40B4-BE49-F238E27FC236}">
              <a16:creationId xmlns:a16="http://schemas.microsoft.com/office/drawing/2014/main" id="{669BAF70-D506-42B0-8D2E-EE027888C71B}"/>
            </a:ext>
          </a:extLst>
        </xdr:cNvPr>
        <xdr:cNvPicPr>
          <a:picLocks noChangeAspect="1"/>
        </xdr:cNvPicPr>
      </xdr:nvPicPr>
      <xdr:blipFill>
        <a:blip xmlns:r="http://schemas.openxmlformats.org/officeDocument/2006/relationships" r:embed="rId1" cstate="print"/>
        <a:srcRect/>
        <a:stretch>
          <a:fillRect/>
        </a:stretch>
      </xdr:blipFill>
      <xdr:spPr bwMode="auto">
        <a:xfrm>
          <a:off x="3165929" y="63607950"/>
          <a:ext cx="161925" cy="990068"/>
        </a:xfrm>
        <a:prstGeom prst="rect">
          <a:avLst/>
        </a:prstGeom>
        <a:noFill/>
        <a:ln w="9525">
          <a:noFill/>
          <a:miter lim="800000"/>
          <a:headEnd/>
          <a:tailEnd/>
        </a:ln>
      </xdr:spPr>
    </xdr:pic>
    <xdr:clientData/>
  </xdr:twoCellAnchor>
  <xdr:twoCellAnchor>
    <xdr:from>
      <xdr:col>18</xdr:col>
      <xdr:colOff>141514</xdr:colOff>
      <xdr:row>272</xdr:row>
      <xdr:rowOff>108857</xdr:rowOff>
    </xdr:from>
    <xdr:to>
      <xdr:col>18</xdr:col>
      <xdr:colOff>303439</xdr:colOff>
      <xdr:row>277</xdr:row>
      <xdr:rowOff>165475</xdr:rowOff>
    </xdr:to>
    <xdr:pic>
      <xdr:nvPicPr>
        <xdr:cNvPr id="1092" name="Picture 7">
          <a:extLst>
            <a:ext uri="{FF2B5EF4-FFF2-40B4-BE49-F238E27FC236}">
              <a16:creationId xmlns:a16="http://schemas.microsoft.com/office/drawing/2014/main" id="{0B57E7E2-6491-4194-8303-3CD487B7298D}"/>
            </a:ext>
          </a:extLst>
        </xdr:cNvPr>
        <xdr:cNvPicPr>
          <a:picLocks noChangeAspect="1"/>
        </xdr:cNvPicPr>
      </xdr:nvPicPr>
      <xdr:blipFill>
        <a:blip xmlns:r="http://schemas.openxmlformats.org/officeDocument/2006/relationships" r:embed="rId1" cstate="print"/>
        <a:srcRect/>
        <a:stretch>
          <a:fillRect/>
        </a:stretch>
      </xdr:blipFill>
      <xdr:spPr bwMode="auto">
        <a:xfrm>
          <a:off x="8809264" y="67425207"/>
          <a:ext cx="161925" cy="990068"/>
        </a:xfrm>
        <a:prstGeom prst="rect">
          <a:avLst/>
        </a:prstGeom>
        <a:noFill/>
        <a:ln w="9525">
          <a:noFill/>
          <a:miter lim="800000"/>
          <a:headEnd/>
          <a:tailEnd/>
        </a:ln>
      </xdr:spPr>
    </xdr:pic>
    <xdr:clientData/>
  </xdr:twoCellAnchor>
  <xdr:twoCellAnchor>
    <xdr:from>
      <xdr:col>8</xdr:col>
      <xdr:colOff>141515</xdr:colOff>
      <xdr:row>297</xdr:row>
      <xdr:rowOff>108858</xdr:rowOff>
    </xdr:from>
    <xdr:to>
      <xdr:col>8</xdr:col>
      <xdr:colOff>303440</xdr:colOff>
      <xdr:row>301</xdr:row>
      <xdr:rowOff>165475</xdr:rowOff>
    </xdr:to>
    <xdr:pic>
      <xdr:nvPicPr>
        <xdr:cNvPr id="1094" name="Picture 7">
          <a:extLst>
            <a:ext uri="{FF2B5EF4-FFF2-40B4-BE49-F238E27FC236}">
              <a16:creationId xmlns:a16="http://schemas.microsoft.com/office/drawing/2014/main" id="{E69946F2-AFA1-4E2D-87EC-D46DB121A6D7}"/>
            </a:ext>
          </a:extLst>
        </xdr:cNvPr>
        <xdr:cNvPicPr>
          <a:picLocks noChangeAspect="1"/>
        </xdr:cNvPicPr>
      </xdr:nvPicPr>
      <xdr:blipFill>
        <a:blip xmlns:r="http://schemas.openxmlformats.org/officeDocument/2006/relationships" r:embed="rId1" cstate="print"/>
        <a:srcRect/>
        <a:stretch>
          <a:fillRect/>
        </a:stretch>
      </xdr:blipFill>
      <xdr:spPr bwMode="auto">
        <a:xfrm>
          <a:off x="4173765" y="73286258"/>
          <a:ext cx="161925" cy="805917"/>
        </a:xfrm>
        <a:prstGeom prst="rect">
          <a:avLst/>
        </a:prstGeom>
        <a:noFill/>
        <a:ln w="9525">
          <a:noFill/>
          <a:miter lim="800000"/>
          <a:headEnd/>
          <a:tailEnd/>
        </a:ln>
      </xdr:spPr>
    </xdr:pic>
    <xdr:clientData/>
  </xdr:twoCellAnchor>
  <xdr:twoCellAnchor>
    <xdr:from>
      <xdr:col>8</xdr:col>
      <xdr:colOff>108857</xdr:colOff>
      <xdr:row>17</xdr:row>
      <xdr:rowOff>130629</xdr:rowOff>
    </xdr:from>
    <xdr:to>
      <xdr:col>8</xdr:col>
      <xdr:colOff>270782</xdr:colOff>
      <xdr:row>21</xdr:row>
      <xdr:rowOff>187247</xdr:rowOff>
    </xdr:to>
    <xdr:pic>
      <xdr:nvPicPr>
        <xdr:cNvPr id="1095" name="Picture 7">
          <a:extLst>
            <a:ext uri="{FF2B5EF4-FFF2-40B4-BE49-F238E27FC236}">
              <a16:creationId xmlns:a16="http://schemas.microsoft.com/office/drawing/2014/main" id="{91A39A0D-42A9-4652-BFB7-BCFB8B4D1330}"/>
            </a:ext>
          </a:extLst>
        </xdr:cNvPr>
        <xdr:cNvPicPr>
          <a:picLocks noChangeAspect="1"/>
        </xdr:cNvPicPr>
      </xdr:nvPicPr>
      <xdr:blipFill>
        <a:blip xmlns:r="http://schemas.openxmlformats.org/officeDocument/2006/relationships" r:embed="rId1" cstate="print"/>
        <a:srcRect/>
        <a:stretch>
          <a:fillRect/>
        </a:stretch>
      </xdr:blipFill>
      <xdr:spPr bwMode="auto">
        <a:xfrm>
          <a:off x="4141107" y="5242379"/>
          <a:ext cx="161925" cy="805918"/>
        </a:xfrm>
        <a:prstGeom prst="rect">
          <a:avLst/>
        </a:prstGeom>
        <a:noFill/>
        <a:ln w="9525">
          <a:noFill/>
          <a:miter lim="800000"/>
          <a:headEnd/>
          <a:tailEnd/>
        </a:ln>
      </xdr:spPr>
    </xdr:pic>
    <xdr:clientData/>
  </xdr:twoCellAnchor>
  <xdr:twoCellAnchor>
    <xdr:from>
      <xdr:col>28</xdr:col>
      <xdr:colOff>87086</xdr:colOff>
      <xdr:row>16</xdr:row>
      <xdr:rowOff>65315</xdr:rowOff>
    </xdr:from>
    <xdr:to>
      <xdr:col>28</xdr:col>
      <xdr:colOff>344261</xdr:colOff>
      <xdr:row>21</xdr:row>
      <xdr:rowOff>97972</xdr:rowOff>
    </xdr:to>
    <xdr:sp macro="" textlink="">
      <xdr:nvSpPr>
        <xdr:cNvPr id="1096" name="Equals 2636">
          <a:extLst>
            <a:ext uri="{FF2B5EF4-FFF2-40B4-BE49-F238E27FC236}">
              <a16:creationId xmlns:a16="http://schemas.microsoft.com/office/drawing/2014/main" id="{F78B1D59-7D67-413D-842F-D8508FEFB2A4}"/>
            </a:ext>
          </a:extLst>
        </xdr:cNvPr>
        <xdr:cNvSpPr/>
      </xdr:nvSpPr>
      <xdr:spPr>
        <a:xfrm rot="5400000">
          <a:off x="13093020" y="5347381"/>
          <a:ext cx="966107" cy="257175"/>
        </a:xfrm>
        <a:prstGeom prst="mathEqual">
          <a:avLst/>
        </a:prstGeom>
        <a:solidFill>
          <a:schemeClr val="tx1">
            <a:lumMod val="50000"/>
            <a:lumOff val="50000"/>
          </a:schemeClr>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26</xdr:col>
      <xdr:colOff>21771</xdr:colOff>
      <xdr:row>114</xdr:row>
      <xdr:rowOff>43543</xdr:rowOff>
    </xdr:from>
    <xdr:to>
      <xdr:col>26</xdr:col>
      <xdr:colOff>444959</xdr:colOff>
      <xdr:row>116</xdr:row>
      <xdr:rowOff>30387</xdr:rowOff>
    </xdr:to>
    <xdr:grpSp>
      <xdr:nvGrpSpPr>
        <xdr:cNvPr id="1099" name="Group 1115">
          <a:extLst>
            <a:ext uri="{FF2B5EF4-FFF2-40B4-BE49-F238E27FC236}">
              <a16:creationId xmlns:a16="http://schemas.microsoft.com/office/drawing/2014/main" id="{9B69CCF9-EA71-4347-9427-47A795181814}"/>
            </a:ext>
          </a:extLst>
        </xdr:cNvPr>
        <xdr:cNvGrpSpPr>
          <a:grpSpLocks/>
        </xdr:cNvGrpSpPr>
      </xdr:nvGrpSpPr>
      <xdr:grpSpPr bwMode="auto">
        <a:xfrm>
          <a:off x="12948557" y="23493186"/>
          <a:ext cx="423188" cy="295272"/>
          <a:chOff x="5424645" y="49113913"/>
          <a:chExt cx="313716" cy="343844"/>
        </a:xfrm>
      </xdr:grpSpPr>
      <xdr:cxnSp macro="">
        <xdr:nvCxnSpPr>
          <xdr:cNvPr id="1100" name="Straight Connector 1107">
            <a:extLst>
              <a:ext uri="{FF2B5EF4-FFF2-40B4-BE49-F238E27FC236}">
                <a16:creationId xmlns:a16="http://schemas.microsoft.com/office/drawing/2014/main" id="{EAF0306E-A4C1-D38B-CCD5-1B6B718CB5C8}"/>
              </a:ext>
            </a:extLst>
          </xdr:cNvPr>
          <xdr:cNvCxnSpPr>
            <a:cxnSpLocks noChangeShapeType="1"/>
          </xdr:cNvCxnSpPr>
        </xdr:nvCxnSpPr>
        <xdr:spPr bwMode="auto">
          <a:xfrm rot="5400000">
            <a:off x="5360689" y="49184430"/>
            <a:ext cx="331534" cy="190500"/>
          </a:xfrm>
          <a:prstGeom prst="line">
            <a:avLst/>
          </a:prstGeom>
          <a:noFill/>
          <a:ln w="9525" algn="ctr">
            <a:solidFill>
              <a:srgbClr val="000000"/>
            </a:solidFill>
            <a:round/>
            <a:headEnd/>
            <a:tailEnd/>
          </a:ln>
        </xdr:spPr>
      </xdr:cxnSp>
      <xdr:cxnSp macro="">
        <xdr:nvCxnSpPr>
          <xdr:cNvPr id="1101" name="Straight Connector 1108">
            <a:extLst>
              <a:ext uri="{FF2B5EF4-FFF2-40B4-BE49-F238E27FC236}">
                <a16:creationId xmlns:a16="http://schemas.microsoft.com/office/drawing/2014/main" id="{1B5DEF96-AC96-4C1E-0C06-9F984AD336E2}"/>
              </a:ext>
            </a:extLst>
          </xdr:cNvPr>
          <xdr:cNvCxnSpPr>
            <a:cxnSpLocks noChangeShapeType="1"/>
          </xdr:cNvCxnSpPr>
        </xdr:nvCxnSpPr>
        <xdr:spPr bwMode="auto">
          <a:xfrm rot="5400000">
            <a:off x="5477115" y="49196740"/>
            <a:ext cx="331534" cy="190500"/>
          </a:xfrm>
          <a:prstGeom prst="line">
            <a:avLst/>
          </a:prstGeom>
          <a:noFill/>
          <a:ln w="9525" algn="ctr">
            <a:solidFill>
              <a:srgbClr val="000000"/>
            </a:solidFill>
            <a:round/>
            <a:headEnd/>
            <a:tailEnd/>
          </a:ln>
        </xdr:spPr>
      </xdr:cxnSp>
      <xdr:cxnSp macro="">
        <xdr:nvCxnSpPr>
          <xdr:cNvPr id="1102" name="Straight Connector 1109">
            <a:extLst>
              <a:ext uri="{FF2B5EF4-FFF2-40B4-BE49-F238E27FC236}">
                <a16:creationId xmlns:a16="http://schemas.microsoft.com/office/drawing/2014/main" id="{DB1808C9-963A-9407-191F-69D11EABD0DF}"/>
              </a:ext>
            </a:extLst>
          </xdr:cNvPr>
          <xdr:cNvCxnSpPr>
            <a:cxnSpLocks noChangeShapeType="1"/>
          </xdr:cNvCxnSpPr>
        </xdr:nvCxnSpPr>
        <xdr:spPr bwMode="auto">
          <a:xfrm rot="10800000">
            <a:off x="5569028" y="49168571"/>
            <a:ext cx="169333" cy="3"/>
          </a:xfrm>
          <a:prstGeom prst="line">
            <a:avLst/>
          </a:prstGeom>
          <a:noFill/>
          <a:ln w="9525" algn="ctr">
            <a:solidFill>
              <a:srgbClr val="000000"/>
            </a:solidFill>
            <a:round/>
            <a:headEnd/>
            <a:tailEnd/>
          </a:ln>
        </xdr:spPr>
      </xdr:cxnSp>
      <xdr:cxnSp macro="">
        <xdr:nvCxnSpPr>
          <xdr:cNvPr id="1103" name="Straight Connector 1111">
            <a:extLst>
              <a:ext uri="{FF2B5EF4-FFF2-40B4-BE49-F238E27FC236}">
                <a16:creationId xmlns:a16="http://schemas.microsoft.com/office/drawing/2014/main" id="{14DBA6A4-35C7-E472-0F6C-A39B1AC993D2}"/>
              </a:ext>
            </a:extLst>
          </xdr:cNvPr>
          <xdr:cNvCxnSpPr>
            <a:cxnSpLocks noChangeShapeType="1"/>
          </xdr:cNvCxnSpPr>
        </xdr:nvCxnSpPr>
        <xdr:spPr bwMode="auto">
          <a:xfrm rot="10800000">
            <a:off x="5526466" y="49232058"/>
            <a:ext cx="169333" cy="3"/>
          </a:xfrm>
          <a:prstGeom prst="line">
            <a:avLst/>
          </a:prstGeom>
          <a:noFill/>
          <a:ln w="9525" algn="ctr">
            <a:solidFill>
              <a:srgbClr val="000000"/>
            </a:solidFill>
            <a:round/>
            <a:headEnd/>
            <a:tailEnd/>
          </a:ln>
        </xdr:spPr>
      </xdr:cxnSp>
      <xdr:cxnSp macro="">
        <xdr:nvCxnSpPr>
          <xdr:cNvPr id="1104" name="Straight Connector 1112">
            <a:extLst>
              <a:ext uri="{FF2B5EF4-FFF2-40B4-BE49-F238E27FC236}">
                <a16:creationId xmlns:a16="http://schemas.microsoft.com/office/drawing/2014/main" id="{2474063E-30B0-6748-BC53-9ADDBC85FD1A}"/>
              </a:ext>
            </a:extLst>
          </xdr:cNvPr>
          <xdr:cNvCxnSpPr>
            <a:cxnSpLocks noChangeShapeType="1"/>
          </xdr:cNvCxnSpPr>
        </xdr:nvCxnSpPr>
        <xdr:spPr bwMode="auto">
          <a:xfrm rot="10800000">
            <a:off x="5462968" y="49360784"/>
            <a:ext cx="169333" cy="3"/>
          </a:xfrm>
          <a:prstGeom prst="line">
            <a:avLst/>
          </a:prstGeom>
          <a:noFill/>
          <a:ln w="9525" algn="ctr">
            <a:solidFill>
              <a:srgbClr val="000000"/>
            </a:solidFill>
            <a:round/>
            <a:headEnd/>
            <a:tailEnd/>
          </a:ln>
        </xdr:spPr>
      </xdr:cxnSp>
      <xdr:cxnSp macro="">
        <xdr:nvCxnSpPr>
          <xdr:cNvPr id="1105" name="Straight Connector 1113">
            <a:extLst>
              <a:ext uri="{FF2B5EF4-FFF2-40B4-BE49-F238E27FC236}">
                <a16:creationId xmlns:a16="http://schemas.microsoft.com/office/drawing/2014/main" id="{18421E45-7A97-B299-4666-12D31A93FE88}"/>
              </a:ext>
            </a:extLst>
          </xdr:cNvPr>
          <xdr:cNvCxnSpPr>
            <a:cxnSpLocks noChangeShapeType="1"/>
          </xdr:cNvCxnSpPr>
        </xdr:nvCxnSpPr>
        <xdr:spPr bwMode="auto">
          <a:xfrm rot="10800000">
            <a:off x="5494717" y="49297291"/>
            <a:ext cx="169333" cy="3"/>
          </a:xfrm>
          <a:prstGeom prst="line">
            <a:avLst/>
          </a:prstGeom>
          <a:noFill/>
          <a:ln w="9525" algn="ctr">
            <a:solidFill>
              <a:srgbClr val="000000"/>
            </a:solidFill>
            <a:round/>
            <a:headEnd/>
            <a:tailEnd/>
          </a:ln>
        </xdr:spPr>
      </xdr:cxnSp>
      <xdr:cxnSp macro="">
        <xdr:nvCxnSpPr>
          <xdr:cNvPr id="1106" name="Straight Connector 1114">
            <a:extLst>
              <a:ext uri="{FF2B5EF4-FFF2-40B4-BE49-F238E27FC236}">
                <a16:creationId xmlns:a16="http://schemas.microsoft.com/office/drawing/2014/main" id="{827D2895-F875-54E3-9B45-176C81B35907}"/>
              </a:ext>
            </a:extLst>
          </xdr:cNvPr>
          <xdr:cNvCxnSpPr>
            <a:cxnSpLocks noChangeShapeType="1"/>
          </xdr:cNvCxnSpPr>
        </xdr:nvCxnSpPr>
        <xdr:spPr bwMode="auto">
          <a:xfrm rot="10800000">
            <a:off x="5424645" y="49417942"/>
            <a:ext cx="169333" cy="3"/>
          </a:xfrm>
          <a:prstGeom prst="line">
            <a:avLst/>
          </a:prstGeom>
          <a:noFill/>
          <a:ln w="9525" algn="ctr">
            <a:solidFill>
              <a:srgbClr val="000000"/>
            </a:solidFill>
            <a:round/>
            <a:headEnd/>
            <a:tailEnd/>
          </a:ln>
        </xdr:spPr>
      </xdr:cxnSp>
    </xdr:grpSp>
    <xdr:clientData/>
  </xdr:twoCellAnchor>
  <xdr:twoCellAnchor>
    <xdr:from>
      <xdr:col>10</xdr:col>
      <xdr:colOff>152400</xdr:colOff>
      <xdr:row>120</xdr:row>
      <xdr:rowOff>65315</xdr:rowOff>
    </xdr:from>
    <xdr:to>
      <xdr:col>10</xdr:col>
      <xdr:colOff>314325</xdr:colOff>
      <xdr:row>124</xdr:row>
      <xdr:rowOff>89275</xdr:rowOff>
    </xdr:to>
    <xdr:pic>
      <xdr:nvPicPr>
        <xdr:cNvPr id="1107" name="Picture 7">
          <a:extLst>
            <a:ext uri="{FF2B5EF4-FFF2-40B4-BE49-F238E27FC236}">
              <a16:creationId xmlns:a16="http://schemas.microsoft.com/office/drawing/2014/main" id="{BAC38E77-B2F2-4CD4-9145-7D6039FF983A}"/>
            </a:ext>
          </a:extLst>
        </xdr:cNvPr>
        <xdr:cNvPicPr>
          <a:picLocks noChangeAspect="1"/>
        </xdr:cNvPicPr>
      </xdr:nvPicPr>
      <xdr:blipFill>
        <a:blip xmlns:r="http://schemas.openxmlformats.org/officeDocument/2006/relationships" r:embed="rId1" cstate="print"/>
        <a:srcRect/>
        <a:stretch>
          <a:fillRect/>
        </a:stretch>
      </xdr:blipFill>
      <xdr:spPr bwMode="auto">
        <a:xfrm>
          <a:off x="5111750" y="30157965"/>
          <a:ext cx="161925" cy="811360"/>
        </a:xfrm>
        <a:prstGeom prst="rect">
          <a:avLst/>
        </a:prstGeom>
        <a:noFill/>
        <a:ln w="9525">
          <a:noFill/>
          <a:miter lim="800000"/>
          <a:headEnd/>
          <a:tailEnd/>
        </a:ln>
      </xdr:spPr>
    </xdr:pic>
    <xdr:clientData/>
  </xdr:twoCellAnchor>
  <xdr:twoCellAnchor>
    <xdr:from>
      <xdr:col>22</xdr:col>
      <xdr:colOff>163286</xdr:colOff>
      <xdr:row>129</xdr:row>
      <xdr:rowOff>141515</xdr:rowOff>
    </xdr:from>
    <xdr:to>
      <xdr:col>22</xdr:col>
      <xdr:colOff>325211</xdr:colOff>
      <xdr:row>133</xdr:row>
      <xdr:rowOff>154590</xdr:rowOff>
    </xdr:to>
    <xdr:pic>
      <xdr:nvPicPr>
        <xdr:cNvPr id="1108" name="Picture 7">
          <a:extLst>
            <a:ext uri="{FF2B5EF4-FFF2-40B4-BE49-F238E27FC236}">
              <a16:creationId xmlns:a16="http://schemas.microsoft.com/office/drawing/2014/main" id="{BB7AFA29-1F36-4659-9C25-503BDADFF97A}"/>
            </a:ext>
          </a:extLst>
        </xdr:cNvPr>
        <xdr:cNvPicPr>
          <a:picLocks noChangeAspect="1"/>
        </xdr:cNvPicPr>
      </xdr:nvPicPr>
      <xdr:blipFill>
        <a:blip xmlns:r="http://schemas.openxmlformats.org/officeDocument/2006/relationships" r:embed="rId1" cstate="print"/>
        <a:srcRect/>
        <a:stretch>
          <a:fillRect/>
        </a:stretch>
      </xdr:blipFill>
      <xdr:spPr bwMode="auto">
        <a:xfrm>
          <a:off x="10685236" y="32361415"/>
          <a:ext cx="161925" cy="806825"/>
        </a:xfrm>
        <a:prstGeom prst="rect">
          <a:avLst/>
        </a:prstGeom>
        <a:noFill/>
        <a:ln w="9525">
          <a:noFill/>
          <a:miter lim="800000"/>
          <a:headEnd/>
          <a:tailEnd/>
        </a:ln>
      </xdr:spPr>
    </xdr:pic>
    <xdr:clientData/>
  </xdr:twoCellAnchor>
  <xdr:twoCellAnchor>
    <xdr:from>
      <xdr:col>22</xdr:col>
      <xdr:colOff>87086</xdr:colOff>
      <xdr:row>154</xdr:row>
      <xdr:rowOff>21771</xdr:rowOff>
    </xdr:from>
    <xdr:to>
      <xdr:col>22</xdr:col>
      <xdr:colOff>344261</xdr:colOff>
      <xdr:row>158</xdr:row>
      <xdr:rowOff>195943</xdr:rowOff>
    </xdr:to>
    <xdr:sp macro="" textlink="">
      <xdr:nvSpPr>
        <xdr:cNvPr id="1109" name="Equals 2636">
          <a:extLst>
            <a:ext uri="{FF2B5EF4-FFF2-40B4-BE49-F238E27FC236}">
              <a16:creationId xmlns:a16="http://schemas.microsoft.com/office/drawing/2014/main" id="{19A18A2D-610D-4467-8096-4F343ED39403}"/>
            </a:ext>
          </a:extLst>
        </xdr:cNvPr>
        <xdr:cNvSpPr/>
      </xdr:nvSpPr>
      <xdr:spPr>
        <a:xfrm rot="5400000">
          <a:off x="10253663" y="38559694"/>
          <a:ext cx="967922" cy="257175"/>
        </a:xfrm>
        <a:prstGeom prst="mathEqual">
          <a:avLst/>
        </a:prstGeom>
        <a:solidFill>
          <a:schemeClr val="tx1">
            <a:lumMod val="50000"/>
            <a:lumOff val="50000"/>
          </a:schemeClr>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xdr:col>
      <xdr:colOff>163286</xdr:colOff>
      <xdr:row>224</xdr:row>
      <xdr:rowOff>0</xdr:rowOff>
    </xdr:from>
    <xdr:to>
      <xdr:col>2</xdr:col>
      <xdr:colOff>325211</xdr:colOff>
      <xdr:row>229</xdr:row>
      <xdr:rowOff>56618</xdr:rowOff>
    </xdr:to>
    <xdr:pic>
      <xdr:nvPicPr>
        <xdr:cNvPr id="1110" name="Picture 7">
          <a:extLst>
            <a:ext uri="{FF2B5EF4-FFF2-40B4-BE49-F238E27FC236}">
              <a16:creationId xmlns:a16="http://schemas.microsoft.com/office/drawing/2014/main" id="{245D2A60-5D2F-4971-A404-73C2ADDF9614}"/>
            </a:ext>
          </a:extLst>
        </xdr:cNvPr>
        <xdr:cNvPicPr>
          <a:picLocks noChangeAspect="1"/>
        </xdr:cNvPicPr>
      </xdr:nvPicPr>
      <xdr:blipFill>
        <a:blip xmlns:r="http://schemas.openxmlformats.org/officeDocument/2006/relationships" r:embed="rId1" cstate="print"/>
        <a:srcRect/>
        <a:stretch>
          <a:fillRect/>
        </a:stretch>
      </xdr:blipFill>
      <xdr:spPr bwMode="auto">
        <a:xfrm>
          <a:off x="1236436" y="55962550"/>
          <a:ext cx="161925" cy="990068"/>
        </a:xfrm>
        <a:prstGeom prst="rect">
          <a:avLst/>
        </a:prstGeom>
        <a:noFill/>
        <a:ln w="9525">
          <a:noFill/>
          <a:miter lim="800000"/>
          <a:headEnd/>
          <a:tailEnd/>
        </a:ln>
      </xdr:spPr>
    </xdr:pic>
    <xdr:clientData/>
  </xdr:twoCellAnchor>
  <xdr:twoCellAnchor>
    <xdr:from>
      <xdr:col>12</xdr:col>
      <xdr:colOff>125186</xdr:colOff>
      <xdr:row>234</xdr:row>
      <xdr:rowOff>18145</xdr:rowOff>
    </xdr:from>
    <xdr:to>
      <xdr:col>12</xdr:col>
      <xdr:colOff>382361</xdr:colOff>
      <xdr:row>238</xdr:row>
      <xdr:rowOff>337459</xdr:rowOff>
    </xdr:to>
    <xdr:sp macro="" textlink="">
      <xdr:nvSpPr>
        <xdr:cNvPr id="1111" name="Equals 2636">
          <a:extLst>
            <a:ext uri="{FF2B5EF4-FFF2-40B4-BE49-F238E27FC236}">
              <a16:creationId xmlns:a16="http://schemas.microsoft.com/office/drawing/2014/main" id="{54CA5DFC-87F2-4015-9703-08C51DCFE893}"/>
            </a:ext>
          </a:extLst>
        </xdr:cNvPr>
        <xdr:cNvSpPr/>
      </xdr:nvSpPr>
      <xdr:spPr>
        <a:xfrm rot="5400000">
          <a:off x="5636760" y="49434071"/>
          <a:ext cx="990600" cy="257175"/>
        </a:xfrm>
        <a:prstGeom prst="mathEqual">
          <a:avLst/>
        </a:prstGeom>
        <a:solidFill>
          <a:schemeClr val="tx1">
            <a:lumMod val="50000"/>
            <a:lumOff val="50000"/>
          </a:schemeClr>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22</xdr:col>
      <xdr:colOff>0</xdr:colOff>
      <xdr:row>251</xdr:row>
      <xdr:rowOff>0</xdr:rowOff>
    </xdr:from>
    <xdr:to>
      <xdr:col>23</xdr:col>
      <xdr:colOff>0</xdr:colOff>
      <xdr:row>252</xdr:row>
      <xdr:rowOff>95788</xdr:rowOff>
    </xdr:to>
    <xdr:sp macro="" textlink="">
      <xdr:nvSpPr>
        <xdr:cNvPr id="1112" name="Freeform 1130">
          <a:extLst>
            <a:ext uri="{FF2B5EF4-FFF2-40B4-BE49-F238E27FC236}">
              <a16:creationId xmlns:a16="http://schemas.microsoft.com/office/drawing/2014/main" id="{C041E1F7-C2EA-471B-AF93-86256E255E62}"/>
            </a:ext>
          </a:extLst>
        </xdr:cNvPr>
        <xdr:cNvSpPr>
          <a:spLocks noChangeArrowheads="1"/>
        </xdr:cNvSpPr>
      </xdr:nvSpPr>
      <xdr:spPr bwMode="auto">
        <a:xfrm rot="5139476">
          <a:off x="10613756" y="62100094"/>
          <a:ext cx="279938" cy="463550"/>
        </a:xfrm>
        <a:custGeom>
          <a:avLst/>
          <a:gdLst>
            <a:gd name="T0" fmla="*/ 2147483647 w 59313"/>
            <a:gd name="T1" fmla="*/ 0 h 355879"/>
            <a:gd name="T2" fmla="*/ 2147483647 w 59313"/>
            <a:gd name="T3" fmla="*/ 647764 h 355879"/>
            <a:gd name="T4" fmla="*/ 2147483647 w 59313"/>
            <a:gd name="T5" fmla="*/ 1079629 h 355879"/>
            <a:gd name="T6" fmla="*/ 2147483647 w 59313"/>
            <a:gd name="T7" fmla="*/ 1583436 h 355879"/>
            <a:gd name="T8" fmla="*/ 2147483647 w 59313"/>
            <a:gd name="T9" fmla="*/ 1943326 h 355879"/>
            <a:gd name="T10" fmla="*/ 2147483647 w 59313"/>
            <a:gd name="T11" fmla="*/ 2447136 h 355879"/>
            <a:gd name="T12" fmla="*/ 0 60000 65536"/>
            <a:gd name="T13" fmla="*/ 0 60000 65536"/>
            <a:gd name="T14" fmla="*/ 0 60000 65536"/>
            <a:gd name="T15" fmla="*/ 0 60000 65536"/>
            <a:gd name="T16" fmla="*/ 0 60000 65536"/>
            <a:gd name="T17" fmla="*/ 0 60000 65536"/>
            <a:gd name="T18" fmla="*/ 0 w 59313"/>
            <a:gd name="T19" fmla="*/ 0 h 355879"/>
            <a:gd name="T20" fmla="*/ 59313 w 59313"/>
            <a:gd name="T21" fmla="*/ 355879 h 355879"/>
          </a:gdLst>
          <a:ahLst/>
          <a:cxnLst>
            <a:cxn ang="T12">
              <a:pos x="T0" y="T1"/>
            </a:cxn>
            <a:cxn ang="T13">
              <a:pos x="T2" y="T3"/>
            </a:cxn>
            <a:cxn ang="T14">
              <a:pos x="T4" y="T5"/>
            </a:cxn>
            <a:cxn ang="T15">
              <a:pos x="T6" y="T7"/>
            </a:cxn>
            <a:cxn ang="T16">
              <a:pos x="T8" y="T9"/>
            </a:cxn>
            <a:cxn ang="T17">
              <a:pos x="T10" y="T11"/>
            </a:cxn>
          </a:cxnLst>
          <a:rect l="T18" t="T19" r="T20" b="T21"/>
          <a:pathLst>
            <a:path w="59313" h="355879">
              <a:moveTo>
                <a:pt x="48846" y="0"/>
              </a:moveTo>
              <a:cubicBezTo>
                <a:pt x="52335" y="34017"/>
                <a:pt x="55824" y="68035"/>
                <a:pt x="48846" y="94203"/>
              </a:cubicBezTo>
              <a:cubicBezTo>
                <a:pt x="41868" y="120371"/>
                <a:pt x="5234" y="134327"/>
                <a:pt x="6978" y="157006"/>
              </a:cubicBezTo>
              <a:cubicBezTo>
                <a:pt x="8722" y="179685"/>
                <a:pt x="59313" y="209341"/>
                <a:pt x="59313" y="230275"/>
              </a:cubicBezTo>
              <a:cubicBezTo>
                <a:pt x="59313" y="251209"/>
                <a:pt x="13956" y="261676"/>
                <a:pt x="6978" y="282610"/>
              </a:cubicBezTo>
              <a:cubicBezTo>
                <a:pt x="0" y="303544"/>
                <a:pt x="24423" y="340179"/>
                <a:pt x="17445" y="355879"/>
              </a:cubicBezTo>
            </a:path>
          </a:pathLst>
        </a:custGeom>
        <a:solidFill>
          <a:srgbClr val="558ED5"/>
        </a:solidFill>
        <a:ln w="9525" algn="ctr">
          <a:solidFill>
            <a:srgbClr val="000000"/>
          </a:solidFill>
          <a:round/>
          <a:headEnd/>
          <a:tailEnd/>
        </a:ln>
      </xdr:spPr>
    </xdr:sp>
    <xdr:clientData/>
  </xdr:twoCellAnchor>
  <xdr:twoCellAnchor>
    <xdr:from>
      <xdr:col>26</xdr:col>
      <xdr:colOff>206829</xdr:colOff>
      <xdr:row>280</xdr:row>
      <xdr:rowOff>152400</xdr:rowOff>
    </xdr:from>
    <xdr:to>
      <xdr:col>27</xdr:col>
      <xdr:colOff>6804</xdr:colOff>
      <xdr:row>286</xdr:row>
      <xdr:rowOff>163286</xdr:rowOff>
    </xdr:to>
    <xdr:sp macro="" textlink="">
      <xdr:nvSpPr>
        <xdr:cNvPr id="1113" name="Equals 2636">
          <a:extLst>
            <a:ext uri="{FF2B5EF4-FFF2-40B4-BE49-F238E27FC236}">
              <a16:creationId xmlns:a16="http://schemas.microsoft.com/office/drawing/2014/main" id="{998F80E5-AF4C-438B-80BF-028CB09E067C}"/>
            </a:ext>
          </a:extLst>
        </xdr:cNvPr>
        <xdr:cNvSpPr/>
      </xdr:nvSpPr>
      <xdr:spPr>
        <a:xfrm rot="5400000">
          <a:off x="12194949" y="69806230"/>
          <a:ext cx="1153886" cy="263525"/>
        </a:xfrm>
        <a:prstGeom prst="mathEqual">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28</xdr:col>
      <xdr:colOff>192313</xdr:colOff>
      <xdr:row>290</xdr:row>
      <xdr:rowOff>48986</xdr:rowOff>
    </xdr:from>
    <xdr:to>
      <xdr:col>29</xdr:col>
      <xdr:colOff>7715</xdr:colOff>
      <xdr:row>292</xdr:row>
      <xdr:rowOff>57600</xdr:rowOff>
    </xdr:to>
    <xdr:grpSp>
      <xdr:nvGrpSpPr>
        <xdr:cNvPr id="1114" name="Group 1115">
          <a:extLst>
            <a:ext uri="{FF2B5EF4-FFF2-40B4-BE49-F238E27FC236}">
              <a16:creationId xmlns:a16="http://schemas.microsoft.com/office/drawing/2014/main" id="{6E4A80F2-0255-4F2C-8E27-1E7B55C243ED}"/>
            </a:ext>
          </a:extLst>
        </xdr:cNvPr>
        <xdr:cNvGrpSpPr>
          <a:grpSpLocks/>
        </xdr:cNvGrpSpPr>
      </xdr:nvGrpSpPr>
      <xdr:grpSpPr bwMode="auto">
        <a:xfrm>
          <a:off x="14044384" y="60664272"/>
          <a:ext cx="432260" cy="317042"/>
          <a:chOff x="5424645" y="49113913"/>
          <a:chExt cx="313716" cy="343844"/>
        </a:xfrm>
      </xdr:grpSpPr>
      <xdr:cxnSp macro="">
        <xdr:nvCxnSpPr>
          <xdr:cNvPr id="1115" name="Straight Connector 1107">
            <a:extLst>
              <a:ext uri="{FF2B5EF4-FFF2-40B4-BE49-F238E27FC236}">
                <a16:creationId xmlns:a16="http://schemas.microsoft.com/office/drawing/2014/main" id="{41E822D0-D1D5-26F2-90E5-D79487452CB6}"/>
              </a:ext>
            </a:extLst>
          </xdr:cNvPr>
          <xdr:cNvCxnSpPr>
            <a:cxnSpLocks noChangeShapeType="1"/>
          </xdr:cNvCxnSpPr>
        </xdr:nvCxnSpPr>
        <xdr:spPr bwMode="auto">
          <a:xfrm rot="5400000">
            <a:off x="5360689" y="49184430"/>
            <a:ext cx="331534" cy="190500"/>
          </a:xfrm>
          <a:prstGeom prst="line">
            <a:avLst/>
          </a:prstGeom>
          <a:noFill/>
          <a:ln w="9525" algn="ctr">
            <a:solidFill>
              <a:srgbClr val="000000"/>
            </a:solidFill>
            <a:round/>
            <a:headEnd/>
            <a:tailEnd/>
          </a:ln>
        </xdr:spPr>
      </xdr:cxnSp>
      <xdr:cxnSp macro="">
        <xdr:nvCxnSpPr>
          <xdr:cNvPr id="1116" name="Straight Connector 1108">
            <a:extLst>
              <a:ext uri="{FF2B5EF4-FFF2-40B4-BE49-F238E27FC236}">
                <a16:creationId xmlns:a16="http://schemas.microsoft.com/office/drawing/2014/main" id="{C2F009FB-8709-9CF0-F761-B36C8C498694}"/>
              </a:ext>
            </a:extLst>
          </xdr:cNvPr>
          <xdr:cNvCxnSpPr>
            <a:cxnSpLocks noChangeShapeType="1"/>
          </xdr:cNvCxnSpPr>
        </xdr:nvCxnSpPr>
        <xdr:spPr bwMode="auto">
          <a:xfrm rot="5400000">
            <a:off x="5477115" y="49196740"/>
            <a:ext cx="331534" cy="190500"/>
          </a:xfrm>
          <a:prstGeom prst="line">
            <a:avLst/>
          </a:prstGeom>
          <a:noFill/>
          <a:ln w="9525" algn="ctr">
            <a:solidFill>
              <a:srgbClr val="000000"/>
            </a:solidFill>
            <a:round/>
            <a:headEnd/>
            <a:tailEnd/>
          </a:ln>
        </xdr:spPr>
      </xdr:cxnSp>
      <xdr:cxnSp macro="">
        <xdr:nvCxnSpPr>
          <xdr:cNvPr id="1117" name="Straight Connector 1109">
            <a:extLst>
              <a:ext uri="{FF2B5EF4-FFF2-40B4-BE49-F238E27FC236}">
                <a16:creationId xmlns:a16="http://schemas.microsoft.com/office/drawing/2014/main" id="{B490F761-926A-5D07-38C6-A803013E42B3}"/>
              </a:ext>
            </a:extLst>
          </xdr:cNvPr>
          <xdr:cNvCxnSpPr>
            <a:cxnSpLocks noChangeShapeType="1"/>
          </xdr:cNvCxnSpPr>
        </xdr:nvCxnSpPr>
        <xdr:spPr bwMode="auto">
          <a:xfrm rot="10800000">
            <a:off x="5569028" y="49168571"/>
            <a:ext cx="169333" cy="3"/>
          </a:xfrm>
          <a:prstGeom prst="line">
            <a:avLst/>
          </a:prstGeom>
          <a:noFill/>
          <a:ln w="9525" algn="ctr">
            <a:solidFill>
              <a:srgbClr val="000000"/>
            </a:solidFill>
            <a:round/>
            <a:headEnd/>
            <a:tailEnd/>
          </a:ln>
        </xdr:spPr>
      </xdr:cxnSp>
      <xdr:cxnSp macro="">
        <xdr:nvCxnSpPr>
          <xdr:cNvPr id="1118" name="Straight Connector 1111">
            <a:extLst>
              <a:ext uri="{FF2B5EF4-FFF2-40B4-BE49-F238E27FC236}">
                <a16:creationId xmlns:a16="http://schemas.microsoft.com/office/drawing/2014/main" id="{7C4D736B-794F-7400-C6D7-959F4BC74BFF}"/>
              </a:ext>
            </a:extLst>
          </xdr:cNvPr>
          <xdr:cNvCxnSpPr>
            <a:cxnSpLocks noChangeShapeType="1"/>
          </xdr:cNvCxnSpPr>
        </xdr:nvCxnSpPr>
        <xdr:spPr bwMode="auto">
          <a:xfrm rot="10800000">
            <a:off x="5526466" y="49232058"/>
            <a:ext cx="169333" cy="3"/>
          </a:xfrm>
          <a:prstGeom prst="line">
            <a:avLst/>
          </a:prstGeom>
          <a:noFill/>
          <a:ln w="9525" algn="ctr">
            <a:solidFill>
              <a:srgbClr val="000000"/>
            </a:solidFill>
            <a:round/>
            <a:headEnd/>
            <a:tailEnd/>
          </a:ln>
        </xdr:spPr>
      </xdr:cxnSp>
      <xdr:cxnSp macro="">
        <xdr:nvCxnSpPr>
          <xdr:cNvPr id="1119" name="Straight Connector 1112">
            <a:extLst>
              <a:ext uri="{FF2B5EF4-FFF2-40B4-BE49-F238E27FC236}">
                <a16:creationId xmlns:a16="http://schemas.microsoft.com/office/drawing/2014/main" id="{271AA112-BF64-CD4A-7ADC-CFC2576CF66B}"/>
              </a:ext>
            </a:extLst>
          </xdr:cNvPr>
          <xdr:cNvCxnSpPr>
            <a:cxnSpLocks noChangeShapeType="1"/>
          </xdr:cNvCxnSpPr>
        </xdr:nvCxnSpPr>
        <xdr:spPr bwMode="auto">
          <a:xfrm rot="10800000">
            <a:off x="5462968" y="49360784"/>
            <a:ext cx="169333" cy="3"/>
          </a:xfrm>
          <a:prstGeom prst="line">
            <a:avLst/>
          </a:prstGeom>
          <a:noFill/>
          <a:ln w="9525" algn="ctr">
            <a:solidFill>
              <a:srgbClr val="000000"/>
            </a:solidFill>
            <a:round/>
            <a:headEnd/>
            <a:tailEnd/>
          </a:ln>
        </xdr:spPr>
      </xdr:cxnSp>
      <xdr:cxnSp macro="">
        <xdr:nvCxnSpPr>
          <xdr:cNvPr id="1120" name="Straight Connector 1113">
            <a:extLst>
              <a:ext uri="{FF2B5EF4-FFF2-40B4-BE49-F238E27FC236}">
                <a16:creationId xmlns:a16="http://schemas.microsoft.com/office/drawing/2014/main" id="{5ACAD250-EC8B-181E-4193-AE266FF015FB}"/>
              </a:ext>
            </a:extLst>
          </xdr:cNvPr>
          <xdr:cNvCxnSpPr>
            <a:cxnSpLocks noChangeShapeType="1"/>
          </xdr:cNvCxnSpPr>
        </xdr:nvCxnSpPr>
        <xdr:spPr bwMode="auto">
          <a:xfrm rot="10800000">
            <a:off x="5494717" y="49297291"/>
            <a:ext cx="169333" cy="3"/>
          </a:xfrm>
          <a:prstGeom prst="line">
            <a:avLst/>
          </a:prstGeom>
          <a:noFill/>
          <a:ln w="9525" algn="ctr">
            <a:solidFill>
              <a:srgbClr val="000000"/>
            </a:solidFill>
            <a:round/>
            <a:headEnd/>
            <a:tailEnd/>
          </a:ln>
        </xdr:spPr>
      </xdr:cxnSp>
      <xdr:cxnSp macro="">
        <xdr:nvCxnSpPr>
          <xdr:cNvPr id="1121" name="Straight Connector 1114">
            <a:extLst>
              <a:ext uri="{FF2B5EF4-FFF2-40B4-BE49-F238E27FC236}">
                <a16:creationId xmlns:a16="http://schemas.microsoft.com/office/drawing/2014/main" id="{E0D8826E-0294-7E95-4C4D-65C053EC793A}"/>
              </a:ext>
            </a:extLst>
          </xdr:cNvPr>
          <xdr:cNvCxnSpPr>
            <a:cxnSpLocks noChangeShapeType="1"/>
          </xdr:cNvCxnSpPr>
        </xdr:nvCxnSpPr>
        <xdr:spPr bwMode="auto">
          <a:xfrm rot="10800000">
            <a:off x="5424645" y="49417942"/>
            <a:ext cx="169333" cy="3"/>
          </a:xfrm>
          <a:prstGeom prst="line">
            <a:avLst/>
          </a:prstGeom>
          <a:noFill/>
          <a:ln w="9525" algn="ctr">
            <a:solidFill>
              <a:srgbClr val="000000"/>
            </a:solidFill>
            <a:round/>
            <a:headEnd/>
            <a:tailEnd/>
          </a:ln>
        </xdr:spPr>
      </xdr:cxnSp>
    </xdr:grpSp>
    <xdr:clientData/>
  </xdr:twoCellAnchor>
  <xdr:twoCellAnchor>
    <xdr:from>
      <xdr:col>2</xdr:col>
      <xdr:colOff>152399</xdr:colOff>
      <xdr:row>297</xdr:row>
      <xdr:rowOff>97972</xdr:rowOff>
    </xdr:from>
    <xdr:to>
      <xdr:col>2</xdr:col>
      <xdr:colOff>314324</xdr:colOff>
      <xdr:row>301</xdr:row>
      <xdr:rowOff>154589</xdr:rowOff>
    </xdr:to>
    <xdr:pic>
      <xdr:nvPicPr>
        <xdr:cNvPr id="1122" name="Picture 7">
          <a:extLst>
            <a:ext uri="{FF2B5EF4-FFF2-40B4-BE49-F238E27FC236}">
              <a16:creationId xmlns:a16="http://schemas.microsoft.com/office/drawing/2014/main" id="{8F9201F5-60DD-45F6-AE74-5160F8BD0E28}"/>
            </a:ext>
          </a:extLst>
        </xdr:cNvPr>
        <xdr:cNvPicPr>
          <a:picLocks noChangeAspect="1"/>
        </xdr:cNvPicPr>
      </xdr:nvPicPr>
      <xdr:blipFill>
        <a:blip xmlns:r="http://schemas.openxmlformats.org/officeDocument/2006/relationships" r:embed="rId1" cstate="print"/>
        <a:srcRect/>
        <a:stretch>
          <a:fillRect/>
        </a:stretch>
      </xdr:blipFill>
      <xdr:spPr bwMode="auto">
        <a:xfrm>
          <a:off x="1225549" y="73275372"/>
          <a:ext cx="161925" cy="805917"/>
        </a:xfrm>
        <a:prstGeom prst="rect">
          <a:avLst/>
        </a:prstGeom>
        <a:noFill/>
        <a:ln w="9525">
          <a:noFill/>
          <a:miter lim="800000"/>
          <a:headEnd/>
          <a:tailEnd/>
        </a:ln>
      </xdr:spPr>
    </xdr:pic>
    <xdr:clientData/>
  </xdr:twoCellAnchor>
  <xdr:twoCellAnchor>
    <xdr:from>
      <xdr:col>34</xdr:col>
      <xdr:colOff>1</xdr:colOff>
      <xdr:row>9</xdr:row>
      <xdr:rowOff>0</xdr:rowOff>
    </xdr:from>
    <xdr:to>
      <xdr:col>34</xdr:col>
      <xdr:colOff>270933</xdr:colOff>
      <xdr:row>9</xdr:row>
      <xdr:rowOff>8466</xdr:rowOff>
    </xdr:to>
    <xdr:cxnSp macro="">
      <xdr:nvCxnSpPr>
        <xdr:cNvPr id="1123" name="Straight Connector 529">
          <a:extLst>
            <a:ext uri="{FF2B5EF4-FFF2-40B4-BE49-F238E27FC236}">
              <a16:creationId xmlns:a16="http://schemas.microsoft.com/office/drawing/2014/main" id="{BE3B2400-9328-41A2-9F0C-3D40BC8241B4}"/>
            </a:ext>
          </a:extLst>
        </xdr:cNvPr>
        <xdr:cNvCxnSpPr>
          <a:cxnSpLocks noChangeShapeType="1"/>
        </xdr:cNvCxnSpPr>
      </xdr:nvCxnSpPr>
      <xdr:spPr bwMode="auto">
        <a:xfrm flipH="1" flipV="1">
          <a:off x="16116301" y="2863850"/>
          <a:ext cx="270932" cy="8466"/>
        </a:xfrm>
        <a:prstGeom prst="line">
          <a:avLst/>
        </a:prstGeom>
        <a:noFill/>
        <a:ln w="9525" algn="ctr">
          <a:solidFill>
            <a:srgbClr val="000000"/>
          </a:solidFill>
          <a:round/>
          <a:headEnd/>
          <a:tailEnd/>
        </a:ln>
      </xdr:spPr>
    </xdr:cxnSp>
    <xdr:clientData/>
  </xdr:twoCellAnchor>
  <xdr:twoCellAnchor editAs="oneCell">
    <xdr:from>
      <xdr:col>4</xdr:col>
      <xdr:colOff>1</xdr:colOff>
      <xdr:row>175</xdr:row>
      <xdr:rowOff>47625</xdr:rowOff>
    </xdr:from>
    <xdr:to>
      <xdr:col>4</xdr:col>
      <xdr:colOff>299111</xdr:colOff>
      <xdr:row>178</xdr:row>
      <xdr:rowOff>116884</xdr:rowOff>
    </xdr:to>
    <xdr:pic>
      <xdr:nvPicPr>
        <xdr:cNvPr id="1124" name="Picture 1123">
          <a:extLst>
            <a:ext uri="{FF2B5EF4-FFF2-40B4-BE49-F238E27FC236}">
              <a16:creationId xmlns:a16="http://schemas.microsoft.com/office/drawing/2014/main" id="{C2716A6C-F9F8-4127-B183-2F5673FD1E71}"/>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057401" y="43424475"/>
          <a:ext cx="299110" cy="501059"/>
        </a:xfrm>
        <a:prstGeom prst="rect">
          <a:avLst/>
        </a:prstGeom>
      </xdr:spPr>
    </xdr:pic>
    <xdr:clientData/>
  </xdr:twoCellAnchor>
  <xdr:twoCellAnchor editAs="oneCell">
    <xdr:from>
      <xdr:col>2</xdr:col>
      <xdr:colOff>0</xdr:colOff>
      <xdr:row>175</xdr:row>
      <xdr:rowOff>0</xdr:rowOff>
    </xdr:from>
    <xdr:to>
      <xdr:col>2</xdr:col>
      <xdr:colOff>299110</xdr:colOff>
      <xdr:row>178</xdr:row>
      <xdr:rowOff>69259</xdr:rowOff>
    </xdr:to>
    <xdr:pic>
      <xdr:nvPicPr>
        <xdr:cNvPr id="1125" name="Picture 1124">
          <a:extLst>
            <a:ext uri="{FF2B5EF4-FFF2-40B4-BE49-F238E27FC236}">
              <a16:creationId xmlns:a16="http://schemas.microsoft.com/office/drawing/2014/main" id="{3831AA54-7540-4327-926E-8C5489A3DD26}"/>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73150" y="43376850"/>
          <a:ext cx="299110" cy="501059"/>
        </a:xfrm>
        <a:prstGeom prst="rect">
          <a:avLst/>
        </a:prstGeom>
      </xdr:spPr>
    </xdr:pic>
    <xdr:clientData/>
  </xdr:twoCellAnchor>
  <xdr:twoCellAnchor editAs="oneCell">
    <xdr:from>
      <xdr:col>20</xdr:col>
      <xdr:colOff>0</xdr:colOff>
      <xdr:row>175</xdr:row>
      <xdr:rowOff>0</xdr:rowOff>
    </xdr:from>
    <xdr:to>
      <xdr:col>20</xdr:col>
      <xdr:colOff>299110</xdr:colOff>
      <xdr:row>178</xdr:row>
      <xdr:rowOff>69259</xdr:rowOff>
    </xdr:to>
    <xdr:pic>
      <xdr:nvPicPr>
        <xdr:cNvPr id="1126" name="Picture 1125">
          <a:extLst>
            <a:ext uri="{FF2B5EF4-FFF2-40B4-BE49-F238E27FC236}">
              <a16:creationId xmlns:a16="http://schemas.microsoft.com/office/drawing/2014/main" id="{99B4AFA9-17E5-476F-920D-61749962DD1E}"/>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9594850" y="43376850"/>
          <a:ext cx="299110" cy="501059"/>
        </a:xfrm>
        <a:prstGeom prst="rect">
          <a:avLst/>
        </a:prstGeom>
      </xdr:spPr>
    </xdr:pic>
    <xdr:clientData/>
  </xdr:twoCellAnchor>
  <xdr:twoCellAnchor editAs="oneCell">
    <xdr:from>
      <xdr:col>24</xdr:col>
      <xdr:colOff>0</xdr:colOff>
      <xdr:row>167</xdr:row>
      <xdr:rowOff>0</xdr:rowOff>
    </xdr:from>
    <xdr:to>
      <xdr:col>24</xdr:col>
      <xdr:colOff>299110</xdr:colOff>
      <xdr:row>170</xdr:row>
      <xdr:rowOff>69260</xdr:rowOff>
    </xdr:to>
    <xdr:pic>
      <xdr:nvPicPr>
        <xdr:cNvPr id="1127" name="Picture 1126">
          <a:extLst>
            <a:ext uri="{FF2B5EF4-FFF2-40B4-BE49-F238E27FC236}">
              <a16:creationId xmlns:a16="http://schemas.microsoft.com/office/drawing/2014/main" id="{40B9B869-119E-4F5B-B861-F2D382BD673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1449050" y="41446450"/>
          <a:ext cx="299110" cy="501059"/>
        </a:xfrm>
        <a:prstGeom prst="rect">
          <a:avLst/>
        </a:prstGeom>
      </xdr:spPr>
    </xdr:pic>
    <xdr:clientData/>
  </xdr:twoCellAnchor>
  <xdr:twoCellAnchor editAs="oneCell">
    <xdr:from>
      <xdr:col>12</xdr:col>
      <xdr:colOff>0</xdr:colOff>
      <xdr:row>167</xdr:row>
      <xdr:rowOff>0</xdr:rowOff>
    </xdr:from>
    <xdr:to>
      <xdr:col>12</xdr:col>
      <xdr:colOff>299110</xdr:colOff>
      <xdr:row>170</xdr:row>
      <xdr:rowOff>69260</xdr:rowOff>
    </xdr:to>
    <xdr:pic>
      <xdr:nvPicPr>
        <xdr:cNvPr id="1128" name="Picture 1127">
          <a:extLst>
            <a:ext uri="{FF2B5EF4-FFF2-40B4-BE49-F238E27FC236}">
              <a16:creationId xmlns:a16="http://schemas.microsoft.com/office/drawing/2014/main" id="{D9CC8759-6C35-4A1D-8A0B-9DC92EE8853B}"/>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5886450" y="41446450"/>
          <a:ext cx="299110" cy="501059"/>
        </a:xfrm>
        <a:prstGeom prst="rect">
          <a:avLst/>
        </a:prstGeom>
      </xdr:spPr>
    </xdr:pic>
    <xdr:clientData/>
  </xdr:twoCellAnchor>
  <xdr:twoCellAnchor editAs="oneCell">
    <xdr:from>
      <xdr:col>20</xdr:col>
      <xdr:colOff>0</xdr:colOff>
      <xdr:row>167</xdr:row>
      <xdr:rowOff>0</xdr:rowOff>
    </xdr:from>
    <xdr:to>
      <xdr:col>20</xdr:col>
      <xdr:colOff>299110</xdr:colOff>
      <xdr:row>170</xdr:row>
      <xdr:rowOff>69260</xdr:rowOff>
    </xdr:to>
    <xdr:pic>
      <xdr:nvPicPr>
        <xdr:cNvPr id="1129" name="Picture 1128">
          <a:extLst>
            <a:ext uri="{FF2B5EF4-FFF2-40B4-BE49-F238E27FC236}">
              <a16:creationId xmlns:a16="http://schemas.microsoft.com/office/drawing/2014/main" id="{928B9091-A27A-45C2-B472-FCFC5516EA1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9594850" y="41446450"/>
          <a:ext cx="299110" cy="501059"/>
        </a:xfrm>
        <a:prstGeom prst="rect">
          <a:avLst/>
        </a:prstGeom>
      </xdr:spPr>
    </xdr:pic>
    <xdr:clientData/>
  </xdr:twoCellAnchor>
  <xdr:twoCellAnchor editAs="oneCell">
    <xdr:from>
      <xdr:col>22</xdr:col>
      <xdr:colOff>0</xdr:colOff>
      <xdr:row>167</xdr:row>
      <xdr:rowOff>0</xdr:rowOff>
    </xdr:from>
    <xdr:to>
      <xdr:col>22</xdr:col>
      <xdr:colOff>299110</xdr:colOff>
      <xdr:row>170</xdr:row>
      <xdr:rowOff>69260</xdr:rowOff>
    </xdr:to>
    <xdr:pic>
      <xdr:nvPicPr>
        <xdr:cNvPr id="1130" name="Picture 1129">
          <a:extLst>
            <a:ext uri="{FF2B5EF4-FFF2-40B4-BE49-F238E27FC236}">
              <a16:creationId xmlns:a16="http://schemas.microsoft.com/office/drawing/2014/main" id="{26C73186-A0BF-414A-83ED-E44443CF3948}"/>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521950" y="41446450"/>
          <a:ext cx="299110" cy="501059"/>
        </a:xfrm>
        <a:prstGeom prst="rect">
          <a:avLst/>
        </a:prstGeom>
      </xdr:spPr>
    </xdr:pic>
    <xdr:clientData/>
  </xdr:twoCellAnchor>
  <xdr:twoCellAnchor editAs="oneCell">
    <xdr:from>
      <xdr:col>12</xdr:col>
      <xdr:colOff>0</xdr:colOff>
      <xdr:row>175</xdr:row>
      <xdr:rowOff>0</xdr:rowOff>
    </xdr:from>
    <xdr:to>
      <xdr:col>12</xdr:col>
      <xdr:colOff>299110</xdr:colOff>
      <xdr:row>178</xdr:row>
      <xdr:rowOff>69259</xdr:rowOff>
    </xdr:to>
    <xdr:pic>
      <xdr:nvPicPr>
        <xdr:cNvPr id="1131" name="Picture 1130">
          <a:extLst>
            <a:ext uri="{FF2B5EF4-FFF2-40B4-BE49-F238E27FC236}">
              <a16:creationId xmlns:a16="http://schemas.microsoft.com/office/drawing/2014/main" id="{90851940-9D47-4DA8-95B8-0224A32E954D}"/>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5886450" y="43376850"/>
          <a:ext cx="299110" cy="501059"/>
        </a:xfrm>
        <a:prstGeom prst="rect">
          <a:avLst/>
        </a:prstGeom>
      </xdr:spPr>
    </xdr:pic>
    <xdr:clientData/>
  </xdr:twoCellAnchor>
  <xdr:twoCellAnchor editAs="oneCell">
    <xdr:from>
      <xdr:col>18</xdr:col>
      <xdr:colOff>0</xdr:colOff>
      <xdr:row>175</xdr:row>
      <xdr:rowOff>0</xdr:rowOff>
    </xdr:from>
    <xdr:to>
      <xdr:col>18</xdr:col>
      <xdr:colOff>299110</xdr:colOff>
      <xdr:row>178</xdr:row>
      <xdr:rowOff>69259</xdr:rowOff>
    </xdr:to>
    <xdr:pic>
      <xdr:nvPicPr>
        <xdr:cNvPr id="1132" name="Picture 1131">
          <a:extLst>
            <a:ext uri="{FF2B5EF4-FFF2-40B4-BE49-F238E27FC236}">
              <a16:creationId xmlns:a16="http://schemas.microsoft.com/office/drawing/2014/main" id="{69B36D1E-6FC3-45FC-B8C4-F20B9EB8F20B}"/>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667750" y="43376850"/>
          <a:ext cx="299110" cy="501059"/>
        </a:xfrm>
        <a:prstGeom prst="rect">
          <a:avLst/>
        </a:prstGeom>
      </xdr:spPr>
    </xdr:pic>
    <xdr:clientData/>
  </xdr:twoCellAnchor>
  <xdr:twoCellAnchor editAs="oneCell">
    <xdr:from>
      <xdr:col>28</xdr:col>
      <xdr:colOff>0</xdr:colOff>
      <xdr:row>175</xdr:row>
      <xdr:rowOff>0</xdr:rowOff>
    </xdr:from>
    <xdr:to>
      <xdr:col>28</xdr:col>
      <xdr:colOff>299110</xdr:colOff>
      <xdr:row>178</xdr:row>
      <xdr:rowOff>69259</xdr:rowOff>
    </xdr:to>
    <xdr:pic>
      <xdr:nvPicPr>
        <xdr:cNvPr id="1133" name="Picture 1132">
          <a:extLst>
            <a:ext uri="{FF2B5EF4-FFF2-40B4-BE49-F238E27FC236}">
              <a16:creationId xmlns:a16="http://schemas.microsoft.com/office/drawing/2014/main" id="{DF9657F6-95B7-4E10-ABCE-A35378E5D95C}"/>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3360400" y="43376850"/>
          <a:ext cx="299110" cy="501059"/>
        </a:xfrm>
        <a:prstGeom prst="rect">
          <a:avLst/>
        </a:prstGeom>
      </xdr:spPr>
    </xdr:pic>
    <xdr:clientData/>
  </xdr:twoCellAnchor>
  <xdr:twoCellAnchor editAs="oneCell">
    <xdr:from>
      <xdr:col>24</xdr:col>
      <xdr:colOff>0</xdr:colOff>
      <xdr:row>199</xdr:row>
      <xdr:rowOff>0</xdr:rowOff>
    </xdr:from>
    <xdr:to>
      <xdr:col>24</xdr:col>
      <xdr:colOff>299110</xdr:colOff>
      <xdr:row>202</xdr:row>
      <xdr:rowOff>69260</xdr:rowOff>
    </xdr:to>
    <xdr:pic>
      <xdr:nvPicPr>
        <xdr:cNvPr id="1134" name="Picture 1133">
          <a:extLst>
            <a:ext uri="{FF2B5EF4-FFF2-40B4-BE49-F238E27FC236}">
              <a16:creationId xmlns:a16="http://schemas.microsoft.com/office/drawing/2014/main" id="{4561014B-8EF8-41E9-9C41-EDA70BD09462}"/>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1449050" y="49383950"/>
          <a:ext cx="299110" cy="501059"/>
        </a:xfrm>
        <a:prstGeom prst="rect">
          <a:avLst/>
        </a:prstGeom>
      </xdr:spPr>
    </xdr:pic>
    <xdr:clientData/>
  </xdr:twoCellAnchor>
  <xdr:twoCellAnchor editAs="oneCell">
    <xdr:from>
      <xdr:col>10</xdr:col>
      <xdr:colOff>0</xdr:colOff>
      <xdr:row>167</xdr:row>
      <xdr:rowOff>0</xdr:rowOff>
    </xdr:from>
    <xdr:to>
      <xdr:col>10</xdr:col>
      <xdr:colOff>299110</xdr:colOff>
      <xdr:row>170</xdr:row>
      <xdr:rowOff>69260</xdr:rowOff>
    </xdr:to>
    <xdr:pic>
      <xdr:nvPicPr>
        <xdr:cNvPr id="1135" name="Picture 1134">
          <a:extLst>
            <a:ext uri="{FF2B5EF4-FFF2-40B4-BE49-F238E27FC236}">
              <a16:creationId xmlns:a16="http://schemas.microsoft.com/office/drawing/2014/main" id="{6F0678CF-4DE3-4BA3-8B15-CF7DE04EC485}"/>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959350" y="41446450"/>
          <a:ext cx="299110" cy="501059"/>
        </a:xfrm>
        <a:prstGeom prst="rect">
          <a:avLst/>
        </a:prstGeom>
      </xdr:spPr>
    </xdr:pic>
    <xdr:clientData/>
  </xdr:twoCellAnchor>
  <xdr:twoCellAnchor editAs="oneCell">
    <xdr:from>
      <xdr:col>6</xdr:col>
      <xdr:colOff>0</xdr:colOff>
      <xdr:row>183</xdr:row>
      <xdr:rowOff>0</xdr:rowOff>
    </xdr:from>
    <xdr:to>
      <xdr:col>6</xdr:col>
      <xdr:colOff>299110</xdr:colOff>
      <xdr:row>186</xdr:row>
      <xdr:rowOff>69258</xdr:rowOff>
    </xdr:to>
    <xdr:pic>
      <xdr:nvPicPr>
        <xdr:cNvPr id="1136" name="Picture 1135">
          <a:extLst>
            <a:ext uri="{FF2B5EF4-FFF2-40B4-BE49-F238E27FC236}">
              <a16:creationId xmlns:a16="http://schemas.microsoft.com/office/drawing/2014/main" id="{F80CB542-47F5-41B0-A292-29D91937D6A1}"/>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3035300" y="45383450"/>
          <a:ext cx="299110" cy="501059"/>
        </a:xfrm>
        <a:prstGeom prst="rect">
          <a:avLst/>
        </a:prstGeom>
      </xdr:spPr>
    </xdr:pic>
    <xdr:clientData/>
  </xdr:twoCellAnchor>
  <xdr:twoCellAnchor editAs="oneCell">
    <xdr:from>
      <xdr:col>16</xdr:col>
      <xdr:colOff>0</xdr:colOff>
      <xdr:row>175</xdr:row>
      <xdr:rowOff>0</xdr:rowOff>
    </xdr:from>
    <xdr:to>
      <xdr:col>16</xdr:col>
      <xdr:colOff>299110</xdr:colOff>
      <xdr:row>178</xdr:row>
      <xdr:rowOff>69259</xdr:rowOff>
    </xdr:to>
    <xdr:pic>
      <xdr:nvPicPr>
        <xdr:cNvPr id="1137" name="Picture 1136">
          <a:extLst>
            <a:ext uri="{FF2B5EF4-FFF2-40B4-BE49-F238E27FC236}">
              <a16:creationId xmlns:a16="http://schemas.microsoft.com/office/drawing/2014/main" id="{0E79C8CD-60FA-4EEB-83AD-823BF2064AF9}"/>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7740650" y="43376850"/>
          <a:ext cx="299110" cy="501059"/>
        </a:xfrm>
        <a:prstGeom prst="rect">
          <a:avLst/>
        </a:prstGeom>
      </xdr:spPr>
    </xdr:pic>
    <xdr:clientData/>
  </xdr:twoCellAnchor>
  <xdr:twoCellAnchor editAs="oneCell">
    <xdr:from>
      <xdr:col>14</xdr:col>
      <xdr:colOff>0</xdr:colOff>
      <xdr:row>175</xdr:row>
      <xdr:rowOff>0</xdr:rowOff>
    </xdr:from>
    <xdr:to>
      <xdr:col>14</xdr:col>
      <xdr:colOff>299110</xdr:colOff>
      <xdr:row>178</xdr:row>
      <xdr:rowOff>69259</xdr:rowOff>
    </xdr:to>
    <xdr:pic>
      <xdr:nvPicPr>
        <xdr:cNvPr id="1138" name="Picture 1137">
          <a:extLst>
            <a:ext uri="{FF2B5EF4-FFF2-40B4-BE49-F238E27FC236}">
              <a16:creationId xmlns:a16="http://schemas.microsoft.com/office/drawing/2014/main" id="{B7984BF4-D0DB-453E-9431-0BCE96B81CA9}"/>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813550" y="43376850"/>
          <a:ext cx="299110" cy="501059"/>
        </a:xfrm>
        <a:prstGeom prst="rect">
          <a:avLst/>
        </a:prstGeom>
      </xdr:spPr>
    </xdr:pic>
    <xdr:clientData/>
  </xdr:twoCellAnchor>
  <xdr:twoCellAnchor editAs="oneCell">
    <xdr:from>
      <xdr:col>8</xdr:col>
      <xdr:colOff>0</xdr:colOff>
      <xdr:row>175</xdr:row>
      <xdr:rowOff>0</xdr:rowOff>
    </xdr:from>
    <xdr:to>
      <xdr:col>8</xdr:col>
      <xdr:colOff>299110</xdr:colOff>
      <xdr:row>178</xdr:row>
      <xdr:rowOff>69259</xdr:rowOff>
    </xdr:to>
    <xdr:pic>
      <xdr:nvPicPr>
        <xdr:cNvPr id="1139" name="Picture 1138">
          <a:extLst>
            <a:ext uri="{FF2B5EF4-FFF2-40B4-BE49-F238E27FC236}">
              <a16:creationId xmlns:a16="http://schemas.microsoft.com/office/drawing/2014/main" id="{CEC58875-AE64-4C6A-B203-5C3B0F743327}"/>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32250" y="43376850"/>
          <a:ext cx="299110" cy="501059"/>
        </a:xfrm>
        <a:prstGeom prst="rect">
          <a:avLst/>
        </a:prstGeom>
      </xdr:spPr>
    </xdr:pic>
    <xdr:clientData/>
  </xdr:twoCellAnchor>
  <xdr:twoCellAnchor editAs="oneCell">
    <xdr:from>
      <xdr:col>16</xdr:col>
      <xdr:colOff>0</xdr:colOff>
      <xdr:row>167</xdr:row>
      <xdr:rowOff>0</xdr:rowOff>
    </xdr:from>
    <xdr:to>
      <xdr:col>16</xdr:col>
      <xdr:colOff>299110</xdr:colOff>
      <xdr:row>170</xdr:row>
      <xdr:rowOff>69260</xdr:rowOff>
    </xdr:to>
    <xdr:pic>
      <xdr:nvPicPr>
        <xdr:cNvPr id="1140" name="Picture 1139">
          <a:extLst>
            <a:ext uri="{FF2B5EF4-FFF2-40B4-BE49-F238E27FC236}">
              <a16:creationId xmlns:a16="http://schemas.microsoft.com/office/drawing/2014/main" id="{C5693119-2A87-4525-A656-7C6A2E8620C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7740650" y="41446450"/>
          <a:ext cx="299110" cy="501059"/>
        </a:xfrm>
        <a:prstGeom prst="rect">
          <a:avLst/>
        </a:prstGeom>
      </xdr:spPr>
    </xdr:pic>
    <xdr:clientData/>
  </xdr:twoCellAnchor>
  <xdr:twoCellAnchor editAs="oneCell">
    <xdr:from>
      <xdr:col>28</xdr:col>
      <xdr:colOff>0</xdr:colOff>
      <xdr:row>199</xdr:row>
      <xdr:rowOff>0</xdr:rowOff>
    </xdr:from>
    <xdr:to>
      <xdr:col>28</xdr:col>
      <xdr:colOff>299110</xdr:colOff>
      <xdr:row>202</xdr:row>
      <xdr:rowOff>69260</xdr:rowOff>
    </xdr:to>
    <xdr:pic>
      <xdr:nvPicPr>
        <xdr:cNvPr id="1141" name="Picture 1140">
          <a:extLst>
            <a:ext uri="{FF2B5EF4-FFF2-40B4-BE49-F238E27FC236}">
              <a16:creationId xmlns:a16="http://schemas.microsoft.com/office/drawing/2014/main" id="{12A681D4-EFCC-4CA5-8E6D-39949370B8E6}"/>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3360400" y="49383950"/>
          <a:ext cx="299110" cy="501059"/>
        </a:xfrm>
        <a:prstGeom prst="rect">
          <a:avLst/>
        </a:prstGeom>
      </xdr:spPr>
    </xdr:pic>
    <xdr:clientData/>
  </xdr:twoCellAnchor>
  <xdr:twoCellAnchor editAs="oneCell">
    <xdr:from>
      <xdr:col>2</xdr:col>
      <xdr:colOff>0</xdr:colOff>
      <xdr:row>207</xdr:row>
      <xdr:rowOff>0</xdr:rowOff>
    </xdr:from>
    <xdr:to>
      <xdr:col>2</xdr:col>
      <xdr:colOff>299110</xdr:colOff>
      <xdr:row>209</xdr:row>
      <xdr:rowOff>142284</xdr:rowOff>
    </xdr:to>
    <xdr:pic>
      <xdr:nvPicPr>
        <xdr:cNvPr id="1142" name="Picture 1141">
          <a:extLst>
            <a:ext uri="{FF2B5EF4-FFF2-40B4-BE49-F238E27FC236}">
              <a16:creationId xmlns:a16="http://schemas.microsoft.com/office/drawing/2014/main" id="{439D094D-DF78-48DD-AB3D-3F141CE53CA1}"/>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73150" y="51314350"/>
          <a:ext cx="299110" cy="510584"/>
        </a:xfrm>
        <a:prstGeom prst="rect">
          <a:avLst/>
        </a:prstGeom>
      </xdr:spPr>
    </xdr:pic>
    <xdr:clientData/>
  </xdr:twoCellAnchor>
  <xdr:twoCellAnchor editAs="oneCell">
    <xdr:from>
      <xdr:col>26</xdr:col>
      <xdr:colOff>0</xdr:colOff>
      <xdr:row>167</xdr:row>
      <xdr:rowOff>0</xdr:rowOff>
    </xdr:from>
    <xdr:to>
      <xdr:col>26</xdr:col>
      <xdr:colOff>299110</xdr:colOff>
      <xdr:row>170</xdr:row>
      <xdr:rowOff>69260</xdr:rowOff>
    </xdr:to>
    <xdr:pic>
      <xdr:nvPicPr>
        <xdr:cNvPr id="1143" name="Picture 1142">
          <a:extLst>
            <a:ext uri="{FF2B5EF4-FFF2-40B4-BE49-F238E27FC236}">
              <a16:creationId xmlns:a16="http://schemas.microsoft.com/office/drawing/2014/main" id="{949DB837-3466-4769-8EFF-F15AB0B2EFF1}"/>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2433300" y="41446450"/>
          <a:ext cx="299110" cy="501059"/>
        </a:xfrm>
        <a:prstGeom prst="rect">
          <a:avLst/>
        </a:prstGeom>
      </xdr:spPr>
    </xdr:pic>
    <xdr:clientData/>
  </xdr:twoCellAnchor>
  <xdr:twoCellAnchor editAs="oneCell">
    <xdr:from>
      <xdr:col>12</xdr:col>
      <xdr:colOff>0</xdr:colOff>
      <xdr:row>183</xdr:row>
      <xdr:rowOff>0</xdr:rowOff>
    </xdr:from>
    <xdr:to>
      <xdr:col>12</xdr:col>
      <xdr:colOff>299110</xdr:colOff>
      <xdr:row>186</xdr:row>
      <xdr:rowOff>69258</xdr:rowOff>
    </xdr:to>
    <xdr:pic>
      <xdr:nvPicPr>
        <xdr:cNvPr id="1144" name="Picture 1143">
          <a:extLst>
            <a:ext uri="{FF2B5EF4-FFF2-40B4-BE49-F238E27FC236}">
              <a16:creationId xmlns:a16="http://schemas.microsoft.com/office/drawing/2014/main" id="{9642BAA7-B6DB-44D9-90BB-AD8D504A6AC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5886450" y="45383450"/>
          <a:ext cx="299110" cy="501059"/>
        </a:xfrm>
        <a:prstGeom prst="rect">
          <a:avLst/>
        </a:prstGeom>
      </xdr:spPr>
    </xdr:pic>
    <xdr:clientData/>
  </xdr:twoCellAnchor>
  <xdr:twoCellAnchor editAs="oneCell">
    <xdr:from>
      <xdr:col>6</xdr:col>
      <xdr:colOff>0</xdr:colOff>
      <xdr:row>151</xdr:row>
      <xdr:rowOff>0</xdr:rowOff>
    </xdr:from>
    <xdr:to>
      <xdr:col>6</xdr:col>
      <xdr:colOff>299110</xdr:colOff>
      <xdr:row>154</xdr:row>
      <xdr:rowOff>69260</xdr:rowOff>
    </xdr:to>
    <xdr:pic>
      <xdr:nvPicPr>
        <xdr:cNvPr id="1145" name="Picture 1144">
          <a:extLst>
            <a:ext uri="{FF2B5EF4-FFF2-40B4-BE49-F238E27FC236}">
              <a16:creationId xmlns:a16="http://schemas.microsoft.com/office/drawing/2014/main" id="{C9F4347F-37EC-4754-959F-A64FD90A478C}"/>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3035300" y="37585650"/>
          <a:ext cx="299110" cy="501059"/>
        </a:xfrm>
        <a:prstGeom prst="rect">
          <a:avLst/>
        </a:prstGeom>
      </xdr:spPr>
    </xdr:pic>
    <xdr:clientData/>
  </xdr:twoCellAnchor>
  <xdr:twoCellAnchor editAs="oneCell">
    <xdr:from>
      <xdr:col>10</xdr:col>
      <xdr:colOff>0</xdr:colOff>
      <xdr:row>207</xdr:row>
      <xdr:rowOff>0</xdr:rowOff>
    </xdr:from>
    <xdr:to>
      <xdr:col>10</xdr:col>
      <xdr:colOff>299110</xdr:colOff>
      <xdr:row>209</xdr:row>
      <xdr:rowOff>142284</xdr:rowOff>
    </xdr:to>
    <xdr:pic>
      <xdr:nvPicPr>
        <xdr:cNvPr id="1146" name="Picture 1145">
          <a:extLst>
            <a:ext uri="{FF2B5EF4-FFF2-40B4-BE49-F238E27FC236}">
              <a16:creationId xmlns:a16="http://schemas.microsoft.com/office/drawing/2014/main" id="{FC780FD7-2873-4035-8F57-8B02D4A48E93}"/>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959350" y="51314350"/>
          <a:ext cx="299110" cy="510584"/>
        </a:xfrm>
        <a:prstGeom prst="rect">
          <a:avLst/>
        </a:prstGeom>
      </xdr:spPr>
    </xdr:pic>
    <xdr:clientData/>
  </xdr:twoCellAnchor>
  <xdr:twoCellAnchor editAs="oneCell">
    <xdr:from>
      <xdr:col>10</xdr:col>
      <xdr:colOff>0</xdr:colOff>
      <xdr:row>151</xdr:row>
      <xdr:rowOff>0</xdr:rowOff>
    </xdr:from>
    <xdr:to>
      <xdr:col>10</xdr:col>
      <xdr:colOff>299110</xdr:colOff>
      <xdr:row>154</xdr:row>
      <xdr:rowOff>69260</xdr:rowOff>
    </xdr:to>
    <xdr:pic>
      <xdr:nvPicPr>
        <xdr:cNvPr id="1147" name="Picture 1146">
          <a:extLst>
            <a:ext uri="{FF2B5EF4-FFF2-40B4-BE49-F238E27FC236}">
              <a16:creationId xmlns:a16="http://schemas.microsoft.com/office/drawing/2014/main" id="{7FD812F2-D088-474A-B937-71AAEB1C0CA6}"/>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959350" y="37585650"/>
          <a:ext cx="299110" cy="501059"/>
        </a:xfrm>
        <a:prstGeom prst="rect">
          <a:avLst/>
        </a:prstGeom>
      </xdr:spPr>
    </xdr:pic>
    <xdr:clientData/>
  </xdr:twoCellAnchor>
  <xdr:twoCellAnchor editAs="oneCell">
    <xdr:from>
      <xdr:col>14</xdr:col>
      <xdr:colOff>0</xdr:colOff>
      <xdr:row>207</xdr:row>
      <xdr:rowOff>0</xdr:rowOff>
    </xdr:from>
    <xdr:to>
      <xdr:col>14</xdr:col>
      <xdr:colOff>299110</xdr:colOff>
      <xdr:row>209</xdr:row>
      <xdr:rowOff>142284</xdr:rowOff>
    </xdr:to>
    <xdr:pic>
      <xdr:nvPicPr>
        <xdr:cNvPr id="1148" name="Picture 1147">
          <a:extLst>
            <a:ext uri="{FF2B5EF4-FFF2-40B4-BE49-F238E27FC236}">
              <a16:creationId xmlns:a16="http://schemas.microsoft.com/office/drawing/2014/main" id="{369A7802-5AC7-43EF-918E-A0EEF3F4B39D}"/>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813550" y="51314350"/>
          <a:ext cx="299110" cy="510584"/>
        </a:xfrm>
        <a:prstGeom prst="rect">
          <a:avLst/>
        </a:prstGeom>
      </xdr:spPr>
    </xdr:pic>
    <xdr:clientData/>
  </xdr:twoCellAnchor>
  <xdr:twoCellAnchor editAs="oneCell">
    <xdr:from>
      <xdr:col>8</xdr:col>
      <xdr:colOff>0</xdr:colOff>
      <xdr:row>151</xdr:row>
      <xdr:rowOff>0</xdr:rowOff>
    </xdr:from>
    <xdr:to>
      <xdr:col>8</xdr:col>
      <xdr:colOff>299110</xdr:colOff>
      <xdr:row>154</xdr:row>
      <xdr:rowOff>69260</xdr:rowOff>
    </xdr:to>
    <xdr:pic>
      <xdr:nvPicPr>
        <xdr:cNvPr id="1149" name="Picture 1148">
          <a:extLst>
            <a:ext uri="{FF2B5EF4-FFF2-40B4-BE49-F238E27FC236}">
              <a16:creationId xmlns:a16="http://schemas.microsoft.com/office/drawing/2014/main" id="{9EC2E22B-559B-4A46-B02D-E3EF4BBF1A26}"/>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32250" y="31515050"/>
          <a:ext cx="299110" cy="532809"/>
        </a:xfrm>
        <a:prstGeom prst="rect">
          <a:avLst/>
        </a:prstGeom>
      </xdr:spPr>
    </xdr:pic>
    <xdr:clientData/>
  </xdr:twoCellAnchor>
  <xdr:twoCellAnchor editAs="oneCell">
    <xdr:from>
      <xdr:col>12</xdr:col>
      <xdr:colOff>0</xdr:colOff>
      <xdr:row>151</xdr:row>
      <xdr:rowOff>0</xdr:rowOff>
    </xdr:from>
    <xdr:to>
      <xdr:col>12</xdr:col>
      <xdr:colOff>299110</xdr:colOff>
      <xdr:row>154</xdr:row>
      <xdr:rowOff>69260</xdr:rowOff>
    </xdr:to>
    <xdr:pic>
      <xdr:nvPicPr>
        <xdr:cNvPr id="1150" name="Picture 1149">
          <a:extLst>
            <a:ext uri="{FF2B5EF4-FFF2-40B4-BE49-F238E27FC236}">
              <a16:creationId xmlns:a16="http://schemas.microsoft.com/office/drawing/2014/main" id="{F8D5745A-94F8-4E47-8106-888A581844BB}"/>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5886450" y="31515050"/>
          <a:ext cx="299110" cy="532809"/>
        </a:xfrm>
        <a:prstGeom prst="rect">
          <a:avLst/>
        </a:prstGeom>
      </xdr:spPr>
    </xdr:pic>
    <xdr:clientData/>
  </xdr:twoCellAnchor>
  <xdr:twoCellAnchor editAs="oneCell">
    <xdr:from>
      <xdr:col>14</xdr:col>
      <xdr:colOff>0</xdr:colOff>
      <xdr:row>151</xdr:row>
      <xdr:rowOff>0</xdr:rowOff>
    </xdr:from>
    <xdr:to>
      <xdr:col>14</xdr:col>
      <xdr:colOff>299110</xdr:colOff>
      <xdr:row>154</xdr:row>
      <xdr:rowOff>69260</xdr:rowOff>
    </xdr:to>
    <xdr:pic>
      <xdr:nvPicPr>
        <xdr:cNvPr id="1151" name="Picture 1150">
          <a:extLst>
            <a:ext uri="{FF2B5EF4-FFF2-40B4-BE49-F238E27FC236}">
              <a16:creationId xmlns:a16="http://schemas.microsoft.com/office/drawing/2014/main" id="{D2BC3F21-4498-4184-9C9C-40AF76BBD9AF}"/>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813550" y="31515050"/>
          <a:ext cx="299110" cy="532809"/>
        </a:xfrm>
        <a:prstGeom prst="rect">
          <a:avLst/>
        </a:prstGeom>
      </xdr:spPr>
    </xdr:pic>
    <xdr:clientData/>
  </xdr:twoCellAnchor>
  <xdr:twoCellAnchor editAs="oneCell">
    <xdr:from>
      <xdr:col>22</xdr:col>
      <xdr:colOff>0</xdr:colOff>
      <xdr:row>158</xdr:row>
      <xdr:rowOff>527050</xdr:rowOff>
    </xdr:from>
    <xdr:to>
      <xdr:col>22</xdr:col>
      <xdr:colOff>299110</xdr:colOff>
      <xdr:row>162</xdr:row>
      <xdr:rowOff>56559</xdr:rowOff>
    </xdr:to>
    <xdr:pic>
      <xdr:nvPicPr>
        <xdr:cNvPr id="1152" name="Picture 1151">
          <a:extLst>
            <a:ext uri="{FF2B5EF4-FFF2-40B4-BE49-F238E27FC236}">
              <a16:creationId xmlns:a16="http://schemas.microsoft.com/office/drawing/2014/main" id="{66E968B9-4F3F-4A46-B4B4-AAFD810F845F}"/>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521950" y="33121600"/>
          <a:ext cx="299110" cy="532809"/>
        </a:xfrm>
        <a:prstGeom prst="rect">
          <a:avLst/>
        </a:prstGeom>
      </xdr:spPr>
    </xdr:pic>
    <xdr:clientData/>
  </xdr:twoCellAnchor>
  <xdr:twoCellAnchor editAs="oneCell">
    <xdr:from>
      <xdr:col>4</xdr:col>
      <xdr:colOff>0</xdr:colOff>
      <xdr:row>199</xdr:row>
      <xdr:rowOff>19151</xdr:rowOff>
    </xdr:from>
    <xdr:to>
      <xdr:col>4</xdr:col>
      <xdr:colOff>299110</xdr:colOff>
      <xdr:row>202</xdr:row>
      <xdr:rowOff>92442</xdr:rowOff>
    </xdr:to>
    <xdr:pic>
      <xdr:nvPicPr>
        <xdr:cNvPr id="1153" name="Picture 1152">
          <a:extLst>
            <a:ext uri="{FF2B5EF4-FFF2-40B4-BE49-F238E27FC236}">
              <a16:creationId xmlns:a16="http://schemas.microsoft.com/office/drawing/2014/main" id="{393A68F0-62DB-4678-93EA-2085D4639187}"/>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286000" y="41375794"/>
          <a:ext cx="299110" cy="545005"/>
        </a:xfrm>
        <a:prstGeom prst="rect">
          <a:avLst/>
        </a:prstGeom>
      </xdr:spPr>
    </xdr:pic>
    <xdr:clientData/>
  </xdr:twoCellAnchor>
  <xdr:twoCellAnchor editAs="oneCell">
    <xdr:from>
      <xdr:col>18</xdr:col>
      <xdr:colOff>0</xdr:colOff>
      <xdr:row>190</xdr:row>
      <xdr:rowOff>451557</xdr:rowOff>
    </xdr:from>
    <xdr:to>
      <xdr:col>18</xdr:col>
      <xdr:colOff>299110</xdr:colOff>
      <xdr:row>193</xdr:row>
      <xdr:rowOff>132760</xdr:rowOff>
    </xdr:to>
    <xdr:pic>
      <xdr:nvPicPr>
        <xdr:cNvPr id="1154" name="Picture 1153">
          <a:extLst>
            <a:ext uri="{FF2B5EF4-FFF2-40B4-BE49-F238E27FC236}">
              <a16:creationId xmlns:a16="http://schemas.microsoft.com/office/drawing/2014/main" id="{B90D52FA-6E2B-49C2-A88F-CA86F7E164A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699500" y="40181390"/>
          <a:ext cx="299110" cy="541981"/>
        </a:xfrm>
        <a:prstGeom prst="rect">
          <a:avLst/>
        </a:prstGeom>
      </xdr:spPr>
    </xdr:pic>
    <xdr:clientData/>
  </xdr:twoCellAnchor>
  <xdr:twoCellAnchor editAs="oneCell">
    <xdr:from>
      <xdr:col>6</xdr:col>
      <xdr:colOff>0</xdr:colOff>
      <xdr:row>198</xdr:row>
      <xdr:rowOff>552350</xdr:rowOff>
    </xdr:from>
    <xdr:to>
      <xdr:col>6</xdr:col>
      <xdr:colOff>299110</xdr:colOff>
      <xdr:row>202</xdr:row>
      <xdr:rowOff>72284</xdr:rowOff>
    </xdr:to>
    <xdr:pic>
      <xdr:nvPicPr>
        <xdr:cNvPr id="1155" name="Picture 1154">
          <a:extLst>
            <a:ext uri="{FF2B5EF4-FFF2-40B4-BE49-F238E27FC236}">
              <a16:creationId xmlns:a16="http://schemas.microsoft.com/office/drawing/2014/main" id="{08FBC1D7-C031-495B-85F0-25FE47B7859B}"/>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3265714" y="41355636"/>
          <a:ext cx="299110" cy="545005"/>
        </a:xfrm>
        <a:prstGeom prst="rect">
          <a:avLst/>
        </a:prstGeom>
      </xdr:spPr>
    </xdr:pic>
    <xdr:clientData/>
  </xdr:twoCellAnchor>
  <xdr:twoCellAnchor editAs="oneCell">
    <xdr:from>
      <xdr:col>16</xdr:col>
      <xdr:colOff>0</xdr:colOff>
      <xdr:row>191</xdr:row>
      <xdr:rowOff>7</xdr:rowOff>
    </xdr:from>
    <xdr:to>
      <xdr:col>16</xdr:col>
      <xdr:colOff>299110</xdr:colOff>
      <xdr:row>194</xdr:row>
      <xdr:rowOff>69266</xdr:rowOff>
    </xdr:to>
    <xdr:pic>
      <xdr:nvPicPr>
        <xdr:cNvPr id="1156" name="Picture 1155">
          <a:extLst>
            <a:ext uri="{FF2B5EF4-FFF2-40B4-BE49-F238E27FC236}">
              <a16:creationId xmlns:a16="http://schemas.microsoft.com/office/drawing/2014/main" id="{3EE92314-6B1D-4030-A900-45989A0415A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7768167" y="40273118"/>
          <a:ext cx="299110" cy="541981"/>
        </a:xfrm>
        <a:prstGeom prst="rect">
          <a:avLst/>
        </a:prstGeom>
      </xdr:spPr>
    </xdr:pic>
    <xdr:clientData/>
  </xdr:twoCellAnchor>
  <xdr:twoCellAnchor editAs="oneCell">
    <xdr:from>
      <xdr:col>16</xdr:col>
      <xdr:colOff>0</xdr:colOff>
      <xdr:row>126</xdr:row>
      <xdr:rowOff>515059</xdr:rowOff>
    </xdr:from>
    <xdr:to>
      <xdr:col>16</xdr:col>
      <xdr:colOff>299110</xdr:colOff>
      <xdr:row>130</xdr:row>
      <xdr:rowOff>41041</xdr:rowOff>
    </xdr:to>
    <xdr:pic>
      <xdr:nvPicPr>
        <xdr:cNvPr id="1157" name="Picture 1156">
          <a:extLst>
            <a:ext uri="{FF2B5EF4-FFF2-40B4-BE49-F238E27FC236}">
              <a16:creationId xmlns:a16="http://schemas.microsoft.com/office/drawing/2014/main" id="{9E0A8B23-CB02-4DBA-AE03-5E16286A3FC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7768167" y="26959281"/>
          <a:ext cx="299110" cy="541982"/>
        </a:xfrm>
        <a:prstGeom prst="rect">
          <a:avLst/>
        </a:prstGeom>
      </xdr:spPr>
    </xdr:pic>
    <xdr:clientData/>
  </xdr:twoCellAnchor>
  <xdr:twoCellAnchor editAs="oneCell">
    <xdr:from>
      <xdr:col>6</xdr:col>
      <xdr:colOff>0</xdr:colOff>
      <xdr:row>238</xdr:row>
      <xdr:rowOff>303392</xdr:rowOff>
    </xdr:from>
    <xdr:to>
      <xdr:col>6</xdr:col>
      <xdr:colOff>299110</xdr:colOff>
      <xdr:row>240</xdr:row>
      <xdr:rowOff>128176</xdr:rowOff>
    </xdr:to>
    <xdr:pic>
      <xdr:nvPicPr>
        <xdr:cNvPr id="1158" name="Picture 1157">
          <a:extLst>
            <a:ext uri="{FF2B5EF4-FFF2-40B4-BE49-F238E27FC236}">
              <a16:creationId xmlns:a16="http://schemas.microsoft.com/office/drawing/2014/main" id="{5E7FCC2F-F055-4AD5-B13E-63C4C01A9FE2}"/>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3040944" y="50136781"/>
          <a:ext cx="299110" cy="579728"/>
        </a:xfrm>
        <a:prstGeom prst="rect">
          <a:avLst/>
        </a:prstGeom>
      </xdr:spPr>
    </xdr:pic>
    <xdr:clientData/>
  </xdr:twoCellAnchor>
  <xdr:twoCellAnchor editAs="oneCell">
    <xdr:from>
      <xdr:col>20</xdr:col>
      <xdr:colOff>0</xdr:colOff>
      <xdr:row>198</xdr:row>
      <xdr:rowOff>486834</xdr:rowOff>
    </xdr:from>
    <xdr:to>
      <xdr:col>20</xdr:col>
      <xdr:colOff>299110</xdr:colOff>
      <xdr:row>202</xdr:row>
      <xdr:rowOff>43507</xdr:rowOff>
    </xdr:to>
    <xdr:pic>
      <xdr:nvPicPr>
        <xdr:cNvPr id="1159" name="Picture 1158">
          <a:extLst>
            <a:ext uri="{FF2B5EF4-FFF2-40B4-BE49-F238E27FC236}">
              <a16:creationId xmlns:a16="http://schemas.microsoft.com/office/drawing/2014/main" id="{C3CDC664-F117-4418-B39D-D30C7EEF2618}"/>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9630833" y="41366723"/>
          <a:ext cx="299110" cy="579728"/>
        </a:xfrm>
        <a:prstGeom prst="rect">
          <a:avLst/>
        </a:prstGeom>
      </xdr:spPr>
    </xdr:pic>
    <xdr:clientData/>
  </xdr:twoCellAnchor>
  <xdr:twoCellAnchor editAs="oneCell">
    <xdr:from>
      <xdr:col>18</xdr:col>
      <xdr:colOff>7061</xdr:colOff>
      <xdr:row>126</xdr:row>
      <xdr:rowOff>458616</xdr:rowOff>
    </xdr:from>
    <xdr:to>
      <xdr:col>18</xdr:col>
      <xdr:colOff>306171</xdr:colOff>
      <xdr:row>129</xdr:row>
      <xdr:rowOff>139820</xdr:rowOff>
    </xdr:to>
    <xdr:pic>
      <xdr:nvPicPr>
        <xdr:cNvPr id="1160" name="Picture 1159">
          <a:extLst>
            <a:ext uri="{FF2B5EF4-FFF2-40B4-BE49-F238E27FC236}">
              <a16:creationId xmlns:a16="http://schemas.microsoft.com/office/drawing/2014/main" id="{16C3FBA3-B907-4EA4-946B-4EF6735501D1}"/>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706561" y="26239616"/>
          <a:ext cx="299110" cy="541982"/>
        </a:xfrm>
        <a:prstGeom prst="rect">
          <a:avLst/>
        </a:prstGeom>
      </xdr:spPr>
    </xdr:pic>
    <xdr:clientData/>
  </xdr:twoCellAnchor>
  <xdr:twoCellAnchor editAs="oneCell">
    <xdr:from>
      <xdr:col>26</xdr:col>
      <xdr:colOff>0</xdr:colOff>
      <xdr:row>207</xdr:row>
      <xdr:rowOff>7</xdr:rowOff>
    </xdr:from>
    <xdr:to>
      <xdr:col>26</xdr:col>
      <xdr:colOff>299110</xdr:colOff>
      <xdr:row>209</xdr:row>
      <xdr:rowOff>104545</xdr:rowOff>
    </xdr:to>
    <xdr:pic>
      <xdr:nvPicPr>
        <xdr:cNvPr id="1161" name="Picture 1160">
          <a:extLst>
            <a:ext uri="{FF2B5EF4-FFF2-40B4-BE49-F238E27FC236}">
              <a16:creationId xmlns:a16="http://schemas.microsoft.com/office/drawing/2014/main" id="{532FB47D-2115-4193-9531-E8420A2CCEA5}"/>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2481278" y="43074174"/>
          <a:ext cx="299110" cy="541982"/>
        </a:xfrm>
        <a:prstGeom prst="rect">
          <a:avLst/>
        </a:prstGeom>
      </xdr:spPr>
    </xdr:pic>
    <xdr:clientData/>
  </xdr:twoCellAnchor>
  <xdr:twoCellAnchor editAs="oneCell">
    <xdr:from>
      <xdr:col>4</xdr:col>
      <xdr:colOff>0</xdr:colOff>
      <xdr:row>238</xdr:row>
      <xdr:rowOff>390069</xdr:rowOff>
    </xdr:from>
    <xdr:to>
      <xdr:col>4</xdr:col>
      <xdr:colOff>299110</xdr:colOff>
      <xdr:row>241</xdr:row>
      <xdr:rowOff>60639</xdr:rowOff>
    </xdr:to>
    <xdr:pic>
      <xdr:nvPicPr>
        <xdr:cNvPr id="1162" name="Picture 1161">
          <a:extLst>
            <a:ext uri="{FF2B5EF4-FFF2-40B4-BE49-F238E27FC236}">
              <a16:creationId xmlns:a16="http://schemas.microsoft.com/office/drawing/2014/main" id="{5C53F19F-A154-47C3-9794-8454B51AA8AD}"/>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050143" y="50110569"/>
          <a:ext cx="299110" cy="577713"/>
        </a:xfrm>
        <a:prstGeom prst="rect">
          <a:avLst/>
        </a:prstGeom>
      </xdr:spPr>
    </xdr:pic>
    <xdr:clientData/>
  </xdr:twoCellAnchor>
  <xdr:twoCellAnchor editAs="oneCell">
    <xdr:from>
      <xdr:col>20</xdr:col>
      <xdr:colOff>0</xdr:colOff>
      <xdr:row>143</xdr:row>
      <xdr:rowOff>0</xdr:rowOff>
    </xdr:from>
    <xdr:to>
      <xdr:col>20</xdr:col>
      <xdr:colOff>299110</xdr:colOff>
      <xdr:row>146</xdr:row>
      <xdr:rowOff>51118</xdr:rowOff>
    </xdr:to>
    <xdr:pic>
      <xdr:nvPicPr>
        <xdr:cNvPr id="1163" name="Picture 1162">
          <a:extLst>
            <a:ext uri="{FF2B5EF4-FFF2-40B4-BE49-F238E27FC236}">
              <a16:creationId xmlns:a16="http://schemas.microsoft.com/office/drawing/2014/main" id="{95723B3F-7616-4AE3-AD06-811E1DD10B7F}"/>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9579429" y="29554714"/>
          <a:ext cx="299110" cy="540975"/>
        </a:xfrm>
        <a:prstGeom prst="rect">
          <a:avLst/>
        </a:prstGeom>
      </xdr:spPr>
    </xdr:pic>
    <xdr:clientData/>
  </xdr:twoCellAnchor>
  <xdr:twoCellAnchor editAs="oneCell">
    <xdr:from>
      <xdr:col>8</xdr:col>
      <xdr:colOff>0</xdr:colOff>
      <xdr:row>223</xdr:row>
      <xdr:rowOff>82550</xdr:rowOff>
    </xdr:from>
    <xdr:to>
      <xdr:col>8</xdr:col>
      <xdr:colOff>299110</xdr:colOff>
      <xdr:row>227</xdr:row>
      <xdr:rowOff>467</xdr:rowOff>
    </xdr:to>
    <xdr:pic>
      <xdr:nvPicPr>
        <xdr:cNvPr id="1164" name="Picture 1163">
          <a:extLst>
            <a:ext uri="{FF2B5EF4-FFF2-40B4-BE49-F238E27FC236}">
              <a16:creationId xmlns:a16="http://schemas.microsoft.com/office/drawing/2014/main" id="{A56803F0-6E3D-4EA5-820A-50DB331EC735}"/>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32250" y="46367700"/>
          <a:ext cx="299110" cy="580434"/>
        </a:xfrm>
        <a:prstGeom prst="rect">
          <a:avLst/>
        </a:prstGeom>
      </xdr:spPr>
    </xdr:pic>
    <xdr:clientData/>
  </xdr:twoCellAnchor>
  <xdr:twoCellAnchor editAs="oneCell">
    <xdr:from>
      <xdr:col>10</xdr:col>
      <xdr:colOff>0</xdr:colOff>
      <xdr:row>223</xdr:row>
      <xdr:rowOff>31750</xdr:rowOff>
    </xdr:from>
    <xdr:to>
      <xdr:col>10</xdr:col>
      <xdr:colOff>299110</xdr:colOff>
      <xdr:row>226</xdr:row>
      <xdr:rowOff>97834</xdr:rowOff>
    </xdr:to>
    <xdr:pic>
      <xdr:nvPicPr>
        <xdr:cNvPr id="1165" name="Picture 1164">
          <a:extLst>
            <a:ext uri="{FF2B5EF4-FFF2-40B4-BE49-F238E27FC236}">
              <a16:creationId xmlns:a16="http://schemas.microsoft.com/office/drawing/2014/main" id="{6D445268-5C23-4F47-8339-ABDFE483BAE8}"/>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959350" y="46316900"/>
          <a:ext cx="299110" cy="580434"/>
        </a:xfrm>
        <a:prstGeom prst="rect">
          <a:avLst/>
        </a:prstGeom>
      </xdr:spPr>
    </xdr:pic>
    <xdr:clientData/>
  </xdr:twoCellAnchor>
  <xdr:twoCellAnchor>
    <xdr:from>
      <xdr:col>4</xdr:col>
      <xdr:colOff>190500</xdr:colOff>
      <xdr:row>83</xdr:row>
      <xdr:rowOff>57150</xdr:rowOff>
    </xdr:from>
    <xdr:to>
      <xdr:col>4</xdr:col>
      <xdr:colOff>352425</xdr:colOff>
      <xdr:row>86</xdr:row>
      <xdr:rowOff>227161</xdr:rowOff>
    </xdr:to>
    <xdr:pic>
      <xdr:nvPicPr>
        <xdr:cNvPr id="1166" name="Picture 7">
          <a:extLst>
            <a:ext uri="{FF2B5EF4-FFF2-40B4-BE49-F238E27FC236}">
              <a16:creationId xmlns:a16="http://schemas.microsoft.com/office/drawing/2014/main" id="{CC04C56E-6DEB-406A-9919-2E1B2A5915DE}"/>
            </a:ext>
          </a:extLst>
        </xdr:cNvPr>
        <xdr:cNvPicPr>
          <a:picLocks noChangeAspect="1"/>
        </xdr:cNvPicPr>
      </xdr:nvPicPr>
      <xdr:blipFill>
        <a:blip xmlns:r="http://schemas.openxmlformats.org/officeDocument/2006/relationships" r:embed="rId1" cstate="print"/>
        <a:srcRect/>
        <a:stretch>
          <a:fillRect/>
        </a:stretch>
      </xdr:blipFill>
      <xdr:spPr bwMode="auto">
        <a:xfrm>
          <a:off x="2247900" y="16840200"/>
          <a:ext cx="161925" cy="633561"/>
        </a:xfrm>
        <a:prstGeom prst="rect">
          <a:avLst/>
        </a:prstGeom>
        <a:noFill/>
        <a:ln w="9525">
          <a:noFill/>
          <a:miter lim="800000"/>
          <a:headEnd/>
          <a:tailEnd/>
        </a:ln>
      </xdr:spPr>
    </xdr:pic>
    <xdr:clientData/>
  </xdr:twoCellAnchor>
  <xdr:twoCellAnchor editAs="oneCell">
    <xdr:from>
      <xdr:col>14</xdr:col>
      <xdr:colOff>0</xdr:colOff>
      <xdr:row>222</xdr:row>
      <xdr:rowOff>544280</xdr:rowOff>
    </xdr:from>
    <xdr:to>
      <xdr:col>14</xdr:col>
      <xdr:colOff>299110</xdr:colOff>
      <xdr:row>226</xdr:row>
      <xdr:rowOff>66078</xdr:rowOff>
    </xdr:to>
    <xdr:pic>
      <xdr:nvPicPr>
        <xdr:cNvPr id="1167" name="Picture 1166">
          <a:extLst>
            <a:ext uri="{FF2B5EF4-FFF2-40B4-BE49-F238E27FC236}">
              <a16:creationId xmlns:a16="http://schemas.microsoft.com/office/drawing/2014/main" id="{7F102E8B-71BC-4702-92F6-816E1062380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803571" y="46799494"/>
          <a:ext cx="299110" cy="583155"/>
        </a:xfrm>
        <a:prstGeom prst="rect">
          <a:avLst/>
        </a:prstGeom>
      </xdr:spPr>
    </xdr:pic>
    <xdr:clientData/>
  </xdr:twoCellAnchor>
  <xdr:twoCellAnchor editAs="oneCell">
    <xdr:from>
      <xdr:col>16</xdr:col>
      <xdr:colOff>0</xdr:colOff>
      <xdr:row>215</xdr:row>
      <xdr:rowOff>18140</xdr:rowOff>
    </xdr:from>
    <xdr:to>
      <xdr:col>16</xdr:col>
      <xdr:colOff>299110</xdr:colOff>
      <xdr:row>218</xdr:row>
      <xdr:rowOff>51568</xdr:rowOff>
    </xdr:to>
    <xdr:pic>
      <xdr:nvPicPr>
        <xdr:cNvPr id="1168" name="Picture 1167">
          <a:extLst>
            <a:ext uri="{FF2B5EF4-FFF2-40B4-BE49-F238E27FC236}">
              <a16:creationId xmlns:a16="http://schemas.microsoft.com/office/drawing/2014/main" id="{25704B6B-693F-4FE5-9970-68085CFDD633}"/>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046357" y="44885426"/>
          <a:ext cx="299110" cy="577713"/>
        </a:xfrm>
        <a:prstGeom prst="rect">
          <a:avLst/>
        </a:prstGeom>
      </xdr:spPr>
    </xdr:pic>
    <xdr:clientData/>
  </xdr:twoCellAnchor>
  <xdr:twoCellAnchor editAs="oneCell">
    <xdr:from>
      <xdr:col>12</xdr:col>
      <xdr:colOff>0</xdr:colOff>
      <xdr:row>223</xdr:row>
      <xdr:rowOff>27214</xdr:rowOff>
    </xdr:from>
    <xdr:to>
      <xdr:col>12</xdr:col>
      <xdr:colOff>299110</xdr:colOff>
      <xdr:row>226</xdr:row>
      <xdr:rowOff>99648</xdr:rowOff>
    </xdr:to>
    <xdr:pic>
      <xdr:nvPicPr>
        <xdr:cNvPr id="1169" name="Picture 1168">
          <a:extLst>
            <a:ext uri="{FF2B5EF4-FFF2-40B4-BE49-F238E27FC236}">
              <a16:creationId xmlns:a16="http://schemas.microsoft.com/office/drawing/2014/main" id="{3AFAC580-B3DD-4248-8B06-2DBB361223B5}"/>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5878286" y="46826714"/>
          <a:ext cx="299110" cy="589505"/>
        </a:xfrm>
        <a:prstGeom prst="rect">
          <a:avLst/>
        </a:prstGeom>
      </xdr:spPr>
    </xdr:pic>
    <xdr:clientData/>
  </xdr:twoCellAnchor>
  <xdr:twoCellAnchor editAs="oneCell">
    <xdr:from>
      <xdr:col>12</xdr:col>
      <xdr:colOff>0</xdr:colOff>
      <xdr:row>207</xdr:row>
      <xdr:rowOff>84359</xdr:rowOff>
    </xdr:from>
    <xdr:to>
      <xdr:col>12</xdr:col>
      <xdr:colOff>299110</xdr:colOff>
      <xdr:row>210</xdr:row>
      <xdr:rowOff>27071</xdr:rowOff>
    </xdr:to>
    <xdr:pic>
      <xdr:nvPicPr>
        <xdr:cNvPr id="1170" name="Picture 1169">
          <a:extLst>
            <a:ext uri="{FF2B5EF4-FFF2-40B4-BE49-F238E27FC236}">
              <a16:creationId xmlns:a16="http://schemas.microsoft.com/office/drawing/2014/main" id="{76E1E368-4127-49AC-ACB0-971E24B848E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114143" y="43082930"/>
          <a:ext cx="299110" cy="595855"/>
        </a:xfrm>
        <a:prstGeom prst="rect">
          <a:avLst/>
        </a:prstGeom>
      </xdr:spPr>
    </xdr:pic>
    <xdr:clientData/>
  </xdr:twoCellAnchor>
  <xdr:twoCellAnchor editAs="oneCell">
    <xdr:from>
      <xdr:col>18</xdr:col>
      <xdr:colOff>0</xdr:colOff>
      <xdr:row>182</xdr:row>
      <xdr:rowOff>426355</xdr:rowOff>
    </xdr:from>
    <xdr:to>
      <xdr:col>18</xdr:col>
      <xdr:colOff>299110</xdr:colOff>
      <xdr:row>185</xdr:row>
      <xdr:rowOff>147724</xdr:rowOff>
    </xdr:to>
    <xdr:pic>
      <xdr:nvPicPr>
        <xdr:cNvPr id="1171" name="Picture 1170">
          <a:extLst>
            <a:ext uri="{FF2B5EF4-FFF2-40B4-BE49-F238E27FC236}">
              <a16:creationId xmlns:a16="http://schemas.microsoft.com/office/drawing/2014/main" id="{7CE76531-4768-429E-A0A8-F041ACF679B2}"/>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654143" y="37773426"/>
          <a:ext cx="299110" cy="583155"/>
        </a:xfrm>
        <a:prstGeom prst="rect">
          <a:avLst/>
        </a:prstGeom>
      </xdr:spPr>
    </xdr:pic>
    <xdr:clientData/>
  </xdr:twoCellAnchor>
  <xdr:twoCellAnchor>
    <xdr:from>
      <xdr:col>29</xdr:col>
      <xdr:colOff>0</xdr:colOff>
      <xdr:row>260</xdr:row>
      <xdr:rowOff>57150</xdr:rowOff>
    </xdr:from>
    <xdr:to>
      <xdr:col>30</xdr:col>
      <xdr:colOff>0</xdr:colOff>
      <xdr:row>261</xdr:row>
      <xdr:rowOff>190500</xdr:rowOff>
    </xdr:to>
    <xdr:sp macro="" textlink="">
      <xdr:nvSpPr>
        <xdr:cNvPr id="1181" name="AutoShape 46">
          <a:extLst>
            <a:ext uri="{FF2B5EF4-FFF2-40B4-BE49-F238E27FC236}">
              <a16:creationId xmlns:a16="http://schemas.microsoft.com/office/drawing/2014/main" id="{BFFBC225-518D-49EB-AD9E-B126F967AAAF}"/>
            </a:ext>
          </a:extLst>
        </xdr:cNvPr>
        <xdr:cNvSpPr>
          <a:spLocks noChangeArrowheads="1"/>
        </xdr:cNvSpPr>
      </xdr:nvSpPr>
      <xdr:spPr bwMode="auto">
        <a:xfrm>
          <a:off x="12872357" y="54612721"/>
          <a:ext cx="462643" cy="287565"/>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29</xdr:col>
      <xdr:colOff>0</xdr:colOff>
      <xdr:row>260</xdr:row>
      <xdr:rowOff>57150</xdr:rowOff>
    </xdr:from>
    <xdr:to>
      <xdr:col>30</xdr:col>
      <xdr:colOff>0</xdr:colOff>
      <xdr:row>261</xdr:row>
      <xdr:rowOff>190500</xdr:rowOff>
    </xdr:to>
    <xdr:sp macro="" textlink="">
      <xdr:nvSpPr>
        <xdr:cNvPr id="1182" name="AutoShape 46">
          <a:extLst>
            <a:ext uri="{FF2B5EF4-FFF2-40B4-BE49-F238E27FC236}">
              <a16:creationId xmlns:a16="http://schemas.microsoft.com/office/drawing/2014/main" id="{4F71FE44-62A8-4048-8801-1B9F157474B6}"/>
            </a:ext>
          </a:extLst>
        </xdr:cNvPr>
        <xdr:cNvSpPr>
          <a:spLocks noChangeArrowheads="1"/>
        </xdr:cNvSpPr>
      </xdr:nvSpPr>
      <xdr:spPr bwMode="auto">
        <a:xfrm>
          <a:off x="12872357" y="54612721"/>
          <a:ext cx="462643" cy="287565"/>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29</xdr:col>
      <xdr:colOff>0</xdr:colOff>
      <xdr:row>260</xdr:row>
      <xdr:rowOff>57150</xdr:rowOff>
    </xdr:from>
    <xdr:to>
      <xdr:col>30</xdr:col>
      <xdr:colOff>0</xdr:colOff>
      <xdr:row>261</xdr:row>
      <xdr:rowOff>190500</xdr:rowOff>
    </xdr:to>
    <xdr:sp macro="" textlink="">
      <xdr:nvSpPr>
        <xdr:cNvPr id="1183" name="AutoShape 46">
          <a:extLst>
            <a:ext uri="{FF2B5EF4-FFF2-40B4-BE49-F238E27FC236}">
              <a16:creationId xmlns:a16="http://schemas.microsoft.com/office/drawing/2014/main" id="{FEC7EEC9-2E65-4226-9E33-3C58623E5BA2}"/>
            </a:ext>
          </a:extLst>
        </xdr:cNvPr>
        <xdr:cNvSpPr>
          <a:spLocks noChangeArrowheads="1"/>
        </xdr:cNvSpPr>
      </xdr:nvSpPr>
      <xdr:spPr bwMode="auto">
        <a:xfrm>
          <a:off x="12872357" y="54612721"/>
          <a:ext cx="462643" cy="287565"/>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29</xdr:col>
      <xdr:colOff>0</xdr:colOff>
      <xdr:row>292</xdr:row>
      <xdr:rowOff>57150</xdr:rowOff>
    </xdr:from>
    <xdr:to>
      <xdr:col>30</xdr:col>
      <xdr:colOff>0</xdr:colOff>
      <xdr:row>293</xdr:row>
      <xdr:rowOff>190500</xdr:rowOff>
    </xdr:to>
    <xdr:sp macro="" textlink="">
      <xdr:nvSpPr>
        <xdr:cNvPr id="1187" name="AutoShape 46">
          <a:extLst>
            <a:ext uri="{FF2B5EF4-FFF2-40B4-BE49-F238E27FC236}">
              <a16:creationId xmlns:a16="http://schemas.microsoft.com/office/drawing/2014/main" id="{3A92A78A-3A4C-4AB3-8B13-C64FA54C0F8B}"/>
            </a:ext>
          </a:extLst>
        </xdr:cNvPr>
        <xdr:cNvSpPr>
          <a:spLocks noChangeArrowheads="1"/>
        </xdr:cNvSpPr>
      </xdr:nvSpPr>
      <xdr:spPr bwMode="auto">
        <a:xfrm>
          <a:off x="12872357" y="60980864"/>
          <a:ext cx="462643" cy="287565"/>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29</xdr:col>
      <xdr:colOff>0</xdr:colOff>
      <xdr:row>292</xdr:row>
      <xdr:rowOff>57150</xdr:rowOff>
    </xdr:from>
    <xdr:to>
      <xdr:col>30</xdr:col>
      <xdr:colOff>0</xdr:colOff>
      <xdr:row>293</xdr:row>
      <xdr:rowOff>190500</xdr:rowOff>
    </xdr:to>
    <xdr:sp macro="" textlink="">
      <xdr:nvSpPr>
        <xdr:cNvPr id="1188" name="AutoShape 46">
          <a:extLst>
            <a:ext uri="{FF2B5EF4-FFF2-40B4-BE49-F238E27FC236}">
              <a16:creationId xmlns:a16="http://schemas.microsoft.com/office/drawing/2014/main" id="{F5E85797-867D-4F25-9987-B7F0CA36528F}"/>
            </a:ext>
          </a:extLst>
        </xdr:cNvPr>
        <xdr:cNvSpPr>
          <a:spLocks noChangeArrowheads="1"/>
        </xdr:cNvSpPr>
      </xdr:nvSpPr>
      <xdr:spPr bwMode="auto">
        <a:xfrm>
          <a:off x="12872357" y="60980864"/>
          <a:ext cx="462643" cy="287565"/>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29</xdr:col>
      <xdr:colOff>0</xdr:colOff>
      <xdr:row>292</xdr:row>
      <xdr:rowOff>57150</xdr:rowOff>
    </xdr:from>
    <xdr:to>
      <xdr:col>30</xdr:col>
      <xdr:colOff>0</xdr:colOff>
      <xdr:row>293</xdr:row>
      <xdr:rowOff>190500</xdr:rowOff>
    </xdr:to>
    <xdr:sp macro="" textlink="">
      <xdr:nvSpPr>
        <xdr:cNvPr id="1189" name="AutoShape 46">
          <a:extLst>
            <a:ext uri="{FF2B5EF4-FFF2-40B4-BE49-F238E27FC236}">
              <a16:creationId xmlns:a16="http://schemas.microsoft.com/office/drawing/2014/main" id="{07AF17A9-F5FE-40CC-9DD8-70746A0E4982}"/>
            </a:ext>
          </a:extLst>
        </xdr:cNvPr>
        <xdr:cNvSpPr>
          <a:spLocks noChangeArrowheads="1"/>
        </xdr:cNvSpPr>
      </xdr:nvSpPr>
      <xdr:spPr bwMode="auto">
        <a:xfrm>
          <a:off x="12872357" y="60980864"/>
          <a:ext cx="462643" cy="287565"/>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editAs="oneCell">
    <xdr:from>
      <xdr:col>22</xdr:col>
      <xdr:colOff>0</xdr:colOff>
      <xdr:row>142</xdr:row>
      <xdr:rowOff>498930</xdr:rowOff>
    </xdr:from>
    <xdr:to>
      <xdr:col>22</xdr:col>
      <xdr:colOff>299110</xdr:colOff>
      <xdr:row>146</xdr:row>
      <xdr:rowOff>5763</xdr:rowOff>
    </xdr:to>
    <xdr:pic>
      <xdr:nvPicPr>
        <xdr:cNvPr id="1093" name="Picture 1092">
          <a:extLst>
            <a:ext uri="{FF2B5EF4-FFF2-40B4-BE49-F238E27FC236}">
              <a16:creationId xmlns:a16="http://schemas.microsoft.com/office/drawing/2014/main" id="{E544CC27-4B5F-44FF-957E-1788DF5F707E}"/>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504714" y="29509359"/>
          <a:ext cx="299110" cy="540975"/>
        </a:xfrm>
        <a:prstGeom prst="rect">
          <a:avLst/>
        </a:prstGeom>
      </xdr:spPr>
    </xdr:pic>
    <xdr:clientData/>
  </xdr:twoCellAnchor>
  <xdr:twoCellAnchor editAs="oneCell">
    <xdr:from>
      <xdr:col>4</xdr:col>
      <xdr:colOff>0</xdr:colOff>
      <xdr:row>207</xdr:row>
      <xdr:rowOff>0</xdr:rowOff>
    </xdr:from>
    <xdr:to>
      <xdr:col>4</xdr:col>
      <xdr:colOff>299110</xdr:colOff>
      <xdr:row>209</xdr:row>
      <xdr:rowOff>142284</xdr:rowOff>
    </xdr:to>
    <xdr:pic>
      <xdr:nvPicPr>
        <xdr:cNvPr id="1172" name="Picture 1171">
          <a:extLst>
            <a:ext uri="{FF2B5EF4-FFF2-40B4-BE49-F238E27FC236}">
              <a16:creationId xmlns:a16="http://schemas.microsoft.com/office/drawing/2014/main" id="{3886EAD4-5CDA-44C5-8E6D-C5094B073293}"/>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296583" y="41984083"/>
          <a:ext cx="299110" cy="586784"/>
        </a:xfrm>
        <a:prstGeom prst="rect">
          <a:avLst/>
        </a:prstGeom>
      </xdr:spPr>
    </xdr:pic>
    <xdr:clientData/>
  </xdr:twoCellAnchor>
  <xdr:twoCellAnchor editAs="oneCell">
    <xdr:from>
      <xdr:col>24</xdr:col>
      <xdr:colOff>0</xdr:colOff>
      <xdr:row>183</xdr:row>
      <xdr:rowOff>74076</xdr:rowOff>
    </xdr:from>
    <xdr:to>
      <xdr:col>24</xdr:col>
      <xdr:colOff>299110</xdr:colOff>
      <xdr:row>186</xdr:row>
      <xdr:rowOff>143334</xdr:rowOff>
    </xdr:to>
    <xdr:pic>
      <xdr:nvPicPr>
        <xdr:cNvPr id="1173" name="Picture 1172">
          <a:extLst>
            <a:ext uri="{FF2B5EF4-FFF2-40B4-BE49-F238E27FC236}">
              <a16:creationId xmlns:a16="http://schemas.microsoft.com/office/drawing/2014/main" id="{92403162-08BE-4424-90EF-F37DF4B655F9}"/>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1980333" y="37073409"/>
          <a:ext cx="299110" cy="524342"/>
        </a:xfrm>
        <a:prstGeom prst="rect">
          <a:avLst/>
        </a:prstGeom>
      </xdr:spPr>
    </xdr:pic>
    <xdr:clientData/>
  </xdr:twoCellAnchor>
  <xdr:twoCellAnchor>
    <xdr:from>
      <xdr:col>12</xdr:col>
      <xdr:colOff>0</xdr:colOff>
      <xdr:row>287</xdr:row>
      <xdr:rowOff>99471</xdr:rowOff>
    </xdr:from>
    <xdr:to>
      <xdr:col>12</xdr:col>
      <xdr:colOff>228600</xdr:colOff>
      <xdr:row>288</xdr:row>
      <xdr:rowOff>101548</xdr:rowOff>
    </xdr:to>
    <xdr:grpSp>
      <xdr:nvGrpSpPr>
        <xdr:cNvPr id="1174" name="Group 1008">
          <a:extLst>
            <a:ext uri="{FF2B5EF4-FFF2-40B4-BE49-F238E27FC236}">
              <a16:creationId xmlns:a16="http://schemas.microsoft.com/office/drawing/2014/main" id="{D475C9AF-EE8F-4B29-8A35-4F5316C3293A}"/>
            </a:ext>
          </a:extLst>
        </xdr:cNvPr>
        <xdr:cNvGrpSpPr>
          <a:grpSpLocks/>
        </xdr:cNvGrpSpPr>
      </xdr:nvGrpSpPr>
      <xdr:grpSpPr bwMode="auto">
        <a:xfrm>
          <a:off x="6123214" y="60197685"/>
          <a:ext cx="228600" cy="210720"/>
          <a:chOff x="5475762" y="47760700"/>
          <a:chExt cx="314325" cy="230209"/>
        </a:xfrm>
      </xdr:grpSpPr>
      <xdr:cxnSp macro="">
        <xdr:nvCxnSpPr>
          <xdr:cNvPr id="1175" name="Straight Connector 1174">
            <a:extLst>
              <a:ext uri="{FF2B5EF4-FFF2-40B4-BE49-F238E27FC236}">
                <a16:creationId xmlns:a16="http://schemas.microsoft.com/office/drawing/2014/main" id="{E0CF4528-F4A6-C89E-A005-763641ECFE4E}"/>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1176" name="Straight Connector 529">
            <a:extLst>
              <a:ext uri="{FF2B5EF4-FFF2-40B4-BE49-F238E27FC236}">
                <a16:creationId xmlns:a16="http://schemas.microsoft.com/office/drawing/2014/main" id="{6503B803-0110-44AA-73AF-B476C01B81DB}"/>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1177" name="Straight Connector 531">
            <a:extLst>
              <a:ext uri="{FF2B5EF4-FFF2-40B4-BE49-F238E27FC236}">
                <a16:creationId xmlns:a16="http://schemas.microsoft.com/office/drawing/2014/main" id="{9D0535E3-F506-FA95-E700-5F0E91AB9672}"/>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1178" name="Straight Connector 533">
            <a:extLst>
              <a:ext uri="{FF2B5EF4-FFF2-40B4-BE49-F238E27FC236}">
                <a16:creationId xmlns:a16="http://schemas.microsoft.com/office/drawing/2014/main" id="{18593935-C111-C5A0-53A7-E44B24F18FA0}"/>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1179" name="Straight Connector 535">
            <a:extLst>
              <a:ext uri="{FF2B5EF4-FFF2-40B4-BE49-F238E27FC236}">
                <a16:creationId xmlns:a16="http://schemas.microsoft.com/office/drawing/2014/main" id="{C77E45AB-F463-AA87-78F4-345B48EBAD5A}"/>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1180" name="Straight Connector 537">
            <a:extLst>
              <a:ext uri="{FF2B5EF4-FFF2-40B4-BE49-F238E27FC236}">
                <a16:creationId xmlns:a16="http://schemas.microsoft.com/office/drawing/2014/main" id="{ADF8E361-3350-9571-B13C-CA0F46AF63A8}"/>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16</xdr:col>
      <xdr:colOff>22953</xdr:colOff>
      <xdr:row>18</xdr:row>
      <xdr:rowOff>7647</xdr:rowOff>
    </xdr:from>
    <xdr:to>
      <xdr:col>16</xdr:col>
      <xdr:colOff>280128</xdr:colOff>
      <xdr:row>22</xdr:row>
      <xdr:rowOff>181819</xdr:rowOff>
    </xdr:to>
    <xdr:sp macro="" textlink="">
      <xdr:nvSpPr>
        <xdr:cNvPr id="1184" name="Equals 2636">
          <a:extLst>
            <a:ext uri="{FF2B5EF4-FFF2-40B4-BE49-F238E27FC236}">
              <a16:creationId xmlns:a16="http://schemas.microsoft.com/office/drawing/2014/main" id="{B0BF1A5F-E44A-4BA7-847C-77D2574A258B}"/>
            </a:ext>
          </a:extLst>
        </xdr:cNvPr>
        <xdr:cNvSpPr/>
      </xdr:nvSpPr>
      <xdr:spPr>
        <a:xfrm rot="5400000">
          <a:off x="7841292" y="4453224"/>
          <a:ext cx="793871" cy="257175"/>
        </a:xfrm>
        <a:prstGeom prst="mathEqual">
          <a:avLst/>
        </a:prstGeom>
        <a:solidFill>
          <a:schemeClr val="tx1">
            <a:lumMod val="50000"/>
            <a:lumOff val="50000"/>
          </a:schemeClr>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16</xdr:col>
      <xdr:colOff>336626</xdr:colOff>
      <xdr:row>6</xdr:row>
      <xdr:rowOff>114759</xdr:rowOff>
    </xdr:from>
    <xdr:to>
      <xdr:col>17</xdr:col>
      <xdr:colOff>451386</xdr:colOff>
      <xdr:row>8</xdr:row>
      <xdr:rowOff>107108</xdr:rowOff>
    </xdr:to>
    <xdr:sp macro="" textlink="">
      <xdr:nvSpPr>
        <xdr:cNvPr id="1185" name="Block Arc 1184">
          <a:extLst>
            <a:ext uri="{FF2B5EF4-FFF2-40B4-BE49-F238E27FC236}">
              <a16:creationId xmlns:a16="http://schemas.microsoft.com/office/drawing/2014/main" id="{050B74D4-B9BB-27E0-B09C-4FEA6E58C130}"/>
            </a:ext>
          </a:extLst>
        </xdr:cNvPr>
        <xdr:cNvSpPr/>
      </xdr:nvSpPr>
      <xdr:spPr>
        <a:xfrm>
          <a:off x="8423313" y="1354157"/>
          <a:ext cx="581446" cy="397831"/>
        </a:xfrm>
        <a:prstGeom prst="blockArc">
          <a:avLst/>
        </a:prstGeom>
        <a:solidFill>
          <a:schemeClr val="accent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17</xdr:col>
      <xdr:colOff>45293</xdr:colOff>
      <xdr:row>8</xdr:row>
      <xdr:rowOff>121804</xdr:rowOff>
    </xdr:from>
    <xdr:to>
      <xdr:col>18</xdr:col>
      <xdr:colOff>83546</xdr:colOff>
      <xdr:row>9</xdr:row>
      <xdr:rowOff>129455</xdr:rowOff>
    </xdr:to>
    <xdr:sp macro="" textlink="">
      <xdr:nvSpPr>
        <xdr:cNvPr id="1186" name="Block Arc 1185">
          <a:extLst>
            <a:ext uri="{FF2B5EF4-FFF2-40B4-BE49-F238E27FC236}">
              <a16:creationId xmlns:a16="http://schemas.microsoft.com/office/drawing/2014/main" id="{3D65D5E9-13F2-406D-ADDB-4814D23CA21D}"/>
            </a:ext>
          </a:extLst>
        </xdr:cNvPr>
        <xdr:cNvSpPr/>
      </xdr:nvSpPr>
      <xdr:spPr>
        <a:xfrm>
          <a:off x="8598666" y="1766684"/>
          <a:ext cx="581446" cy="397831"/>
        </a:xfrm>
        <a:prstGeom prst="blockArc">
          <a:avLst/>
        </a:prstGeom>
        <a:solidFill>
          <a:srgbClr val="FFFF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11</xdr:col>
      <xdr:colOff>428433</xdr:colOff>
      <xdr:row>99</xdr:row>
      <xdr:rowOff>99458</xdr:rowOff>
    </xdr:from>
    <xdr:to>
      <xdr:col>13</xdr:col>
      <xdr:colOff>76506</xdr:colOff>
      <xdr:row>101</xdr:row>
      <xdr:rowOff>53554</xdr:rowOff>
    </xdr:to>
    <xdr:sp macro="" textlink="">
      <xdr:nvSpPr>
        <xdr:cNvPr id="1190" name="Block Arc 1189">
          <a:extLst>
            <a:ext uri="{FF2B5EF4-FFF2-40B4-BE49-F238E27FC236}">
              <a16:creationId xmlns:a16="http://schemas.microsoft.com/office/drawing/2014/main" id="{6A26E2E4-F2A3-4D4B-836F-C44E97D6C479}"/>
            </a:ext>
          </a:extLst>
        </xdr:cNvPr>
        <xdr:cNvSpPr/>
      </xdr:nvSpPr>
      <xdr:spPr>
        <a:xfrm>
          <a:off x="6105180" y="20189940"/>
          <a:ext cx="581446" cy="397831"/>
        </a:xfrm>
        <a:prstGeom prst="blockArc">
          <a:avLst/>
        </a:prstGeom>
        <a:solidFill>
          <a:srgbClr val="FFFF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28</xdr:col>
      <xdr:colOff>0</xdr:colOff>
      <xdr:row>84</xdr:row>
      <xdr:rowOff>0</xdr:rowOff>
    </xdr:from>
    <xdr:to>
      <xdr:col>28</xdr:col>
      <xdr:colOff>581446</xdr:colOff>
      <xdr:row>86</xdr:row>
      <xdr:rowOff>84156</xdr:rowOff>
    </xdr:to>
    <xdr:sp macro="" textlink="">
      <xdr:nvSpPr>
        <xdr:cNvPr id="1191" name="Block Arc 1190">
          <a:extLst>
            <a:ext uri="{FF2B5EF4-FFF2-40B4-BE49-F238E27FC236}">
              <a16:creationId xmlns:a16="http://schemas.microsoft.com/office/drawing/2014/main" id="{04D9664E-08D2-4A6E-B53E-9DE894569D6C}"/>
            </a:ext>
          </a:extLst>
        </xdr:cNvPr>
        <xdr:cNvSpPr/>
      </xdr:nvSpPr>
      <xdr:spPr>
        <a:xfrm>
          <a:off x="13916446" y="17022590"/>
          <a:ext cx="581446" cy="397831"/>
        </a:xfrm>
        <a:prstGeom prst="blockArc">
          <a:avLst/>
        </a:prstGeom>
        <a:solidFill>
          <a:srgbClr val="FFFF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11</xdr:col>
      <xdr:colOff>0</xdr:colOff>
      <xdr:row>100</xdr:row>
      <xdr:rowOff>57150</xdr:rowOff>
    </xdr:from>
    <xdr:to>
      <xdr:col>12</xdr:col>
      <xdr:colOff>0</xdr:colOff>
      <xdr:row>101</xdr:row>
      <xdr:rowOff>190500</xdr:rowOff>
    </xdr:to>
    <xdr:sp macro="" textlink="">
      <xdr:nvSpPr>
        <xdr:cNvPr id="1192" name="AutoShape 46">
          <a:extLst>
            <a:ext uri="{FF2B5EF4-FFF2-40B4-BE49-F238E27FC236}">
              <a16:creationId xmlns:a16="http://schemas.microsoft.com/office/drawing/2014/main" id="{7820207E-1877-43C5-8F8A-AD58D8B8ABEE}"/>
            </a:ext>
          </a:extLst>
        </xdr:cNvPr>
        <xdr:cNvSpPr>
          <a:spLocks noChangeArrowheads="1"/>
        </xdr:cNvSpPr>
      </xdr:nvSpPr>
      <xdr:spPr bwMode="auto">
        <a:xfrm>
          <a:off x="6610120" y="20438355"/>
          <a:ext cx="543193" cy="254612"/>
        </a:xfrm>
        <a:prstGeom prst="triangle">
          <a:avLst>
            <a:gd name="adj" fmla="val 50000"/>
          </a:avLst>
        </a:prstGeom>
        <a:solidFill>
          <a:schemeClr val="bg1"/>
        </a:solidFill>
        <a:ln w="9525">
          <a:solidFill>
            <a:srgbClr val="000000"/>
          </a:solidFill>
          <a:miter lim="800000"/>
          <a:headEnd/>
          <a:tailEnd/>
        </a:ln>
      </xdr:spPr>
    </xdr:sp>
    <xdr:clientData/>
  </xdr:twoCellAnchor>
  <xdr:twoCellAnchor editAs="oneCell">
    <xdr:from>
      <xdr:col>14</xdr:col>
      <xdr:colOff>0</xdr:colOff>
      <xdr:row>166</xdr:row>
      <xdr:rowOff>497289</xdr:rowOff>
    </xdr:from>
    <xdr:to>
      <xdr:col>14</xdr:col>
      <xdr:colOff>299110</xdr:colOff>
      <xdr:row>170</xdr:row>
      <xdr:rowOff>23356</xdr:rowOff>
    </xdr:to>
    <xdr:pic>
      <xdr:nvPicPr>
        <xdr:cNvPr id="1097" name="Picture 1096">
          <a:extLst>
            <a:ext uri="{FF2B5EF4-FFF2-40B4-BE49-F238E27FC236}">
              <a16:creationId xmlns:a16="http://schemas.microsoft.com/office/drawing/2014/main" id="{72604562-E9A4-4313-9D48-AC129073099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7153313" y="34244096"/>
          <a:ext cx="299110" cy="535947"/>
        </a:xfrm>
        <a:prstGeom prst="rect">
          <a:avLst/>
        </a:prstGeom>
      </xdr:spPr>
    </xdr:pic>
    <xdr:clientData/>
  </xdr:twoCellAnchor>
  <xdr:twoCellAnchor editAs="oneCell">
    <xdr:from>
      <xdr:col>16</xdr:col>
      <xdr:colOff>0</xdr:colOff>
      <xdr:row>287</xdr:row>
      <xdr:rowOff>45907</xdr:rowOff>
    </xdr:from>
    <xdr:to>
      <xdr:col>16</xdr:col>
      <xdr:colOff>299110</xdr:colOff>
      <xdr:row>290</xdr:row>
      <xdr:rowOff>117248</xdr:rowOff>
    </xdr:to>
    <xdr:pic>
      <xdr:nvPicPr>
        <xdr:cNvPr id="1098" name="Picture 1097">
          <a:extLst>
            <a:ext uri="{FF2B5EF4-FFF2-40B4-BE49-F238E27FC236}">
              <a16:creationId xmlns:a16="http://schemas.microsoft.com/office/drawing/2014/main" id="{70ED910F-ECA4-4B06-AF21-E319AEF9BBD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086687" y="59774160"/>
          <a:ext cx="299110" cy="583931"/>
        </a:xfrm>
        <a:prstGeom prst="rect">
          <a:avLst/>
        </a:prstGeom>
      </xdr:spPr>
    </xdr:pic>
    <xdr:clientData/>
  </xdr:twoCellAnchor>
  <xdr:twoCellAnchor editAs="oneCell">
    <xdr:from>
      <xdr:col>22</xdr:col>
      <xdr:colOff>0</xdr:colOff>
      <xdr:row>198</xdr:row>
      <xdr:rowOff>480782</xdr:rowOff>
    </xdr:from>
    <xdr:to>
      <xdr:col>22</xdr:col>
      <xdr:colOff>299110</xdr:colOff>
      <xdr:row>202</xdr:row>
      <xdr:rowOff>37455</xdr:rowOff>
    </xdr:to>
    <xdr:pic>
      <xdr:nvPicPr>
        <xdr:cNvPr id="1193" name="Picture 1192">
          <a:extLst>
            <a:ext uri="{FF2B5EF4-FFF2-40B4-BE49-F238E27FC236}">
              <a16:creationId xmlns:a16="http://schemas.microsoft.com/office/drawing/2014/main" id="{2D9480D5-E306-4731-A2F9-4FAF54556C4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958286" y="41284068"/>
          <a:ext cx="299110" cy="581744"/>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xdr:from>
      <xdr:col>7</xdr:col>
      <xdr:colOff>157032</xdr:colOff>
      <xdr:row>215</xdr:row>
      <xdr:rowOff>127660</xdr:rowOff>
    </xdr:from>
    <xdr:to>
      <xdr:col>7</xdr:col>
      <xdr:colOff>423732</xdr:colOff>
      <xdr:row>217</xdr:row>
      <xdr:rowOff>127660</xdr:rowOff>
    </xdr:to>
    <xdr:sp macro="" textlink="">
      <xdr:nvSpPr>
        <xdr:cNvPr id="325" name="Line 327">
          <a:extLst>
            <a:ext uri="{FF2B5EF4-FFF2-40B4-BE49-F238E27FC236}">
              <a16:creationId xmlns:a16="http://schemas.microsoft.com/office/drawing/2014/main" id="{00000000-0008-0000-0B00-000045010000}"/>
            </a:ext>
          </a:extLst>
        </xdr:cNvPr>
        <xdr:cNvSpPr>
          <a:spLocks noChangeShapeType="1"/>
        </xdr:cNvSpPr>
      </xdr:nvSpPr>
      <xdr:spPr>
        <a:xfrm flipH="1">
          <a:off x="4766945" y="47127160"/>
          <a:ext cx="266700" cy="38735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11</xdr:col>
      <xdr:colOff>133828</xdr:colOff>
      <xdr:row>213</xdr:row>
      <xdr:rowOff>40012</xdr:rowOff>
    </xdr:from>
    <xdr:to>
      <xdr:col>11</xdr:col>
      <xdr:colOff>400528</xdr:colOff>
      <xdr:row>215</xdr:row>
      <xdr:rowOff>59062</xdr:rowOff>
    </xdr:to>
    <xdr:sp macro="" textlink="">
      <xdr:nvSpPr>
        <xdr:cNvPr id="326" name="Line 328">
          <a:extLst>
            <a:ext uri="{FF2B5EF4-FFF2-40B4-BE49-F238E27FC236}">
              <a16:creationId xmlns:a16="http://schemas.microsoft.com/office/drawing/2014/main" id="{00000000-0008-0000-0B00-000046010000}"/>
            </a:ext>
          </a:extLst>
        </xdr:cNvPr>
        <xdr:cNvSpPr>
          <a:spLocks noChangeShapeType="1"/>
        </xdr:cNvSpPr>
      </xdr:nvSpPr>
      <xdr:spPr>
        <a:xfrm flipH="1">
          <a:off x="7258050" y="46642655"/>
          <a:ext cx="266700" cy="415925"/>
        </a:xfrm>
        <a:prstGeom prst="line">
          <a:avLst/>
        </a:prstGeom>
        <a:noFill/>
        <a:ln w="3810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11</xdr:col>
      <xdr:colOff>40797</xdr:colOff>
      <xdr:row>213</xdr:row>
      <xdr:rowOff>6828</xdr:rowOff>
    </xdr:from>
    <xdr:to>
      <xdr:col>11</xdr:col>
      <xdr:colOff>307497</xdr:colOff>
      <xdr:row>215</xdr:row>
      <xdr:rowOff>4404</xdr:rowOff>
    </xdr:to>
    <xdr:sp macro="" textlink="">
      <xdr:nvSpPr>
        <xdr:cNvPr id="327" name="Line 328">
          <a:extLst>
            <a:ext uri="{FF2B5EF4-FFF2-40B4-BE49-F238E27FC236}">
              <a16:creationId xmlns:a16="http://schemas.microsoft.com/office/drawing/2014/main" id="{00000000-0008-0000-0B00-000047010000}"/>
            </a:ext>
          </a:extLst>
        </xdr:cNvPr>
        <xdr:cNvSpPr>
          <a:spLocks noChangeShapeType="1"/>
        </xdr:cNvSpPr>
      </xdr:nvSpPr>
      <xdr:spPr>
        <a:xfrm flipH="1">
          <a:off x="7165340" y="46609000"/>
          <a:ext cx="266700" cy="394335"/>
        </a:xfrm>
        <a:prstGeom prst="line">
          <a:avLst/>
        </a:prstGeom>
        <a:noFill/>
        <a:ln w="3810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4</xdr:col>
      <xdr:colOff>75267</xdr:colOff>
      <xdr:row>219</xdr:row>
      <xdr:rowOff>128725</xdr:rowOff>
    </xdr:from>
    <xdr:to>
      <xdr:col>4</xdr:col>
      <xdr:colOff>242984</xdr:colOff>
      <xdr:row>221</xdr:row>
      <xdr:rowOff>97132</xdr:rowOff>
    </xdr:to>
    <xdr:sp macro="" textlink="">
      <xdr:nvSpPr>
        <xdr:cNvPr id="328" name="AutoShape 301">
          <a:extLst>
            <a:ext uri="{FF2B5EF4-FFF2-40B4-BE49-F238E27FC236}">
              <a16:creationId xmlns:a16="http://schemas.microsoft.com/office/drawing/2014/main" id="{00000000-0008-0000-0B00-000048010000}"/>
            </a:ext>
          </a:extLst>
        </xdr:cNvPr>
        <xdr:cNvSpPr>
          <a:spLocks noChangeArrowheads="1"/>
        </xdr:cNvSpPr>
      </xdr:nvSpPr>
      <xdr:spPr>
        <a:xfrm rot="7084349">
          <a:off x="2714625" y="47967900"/>
          <a:ext cx="336550" cy="167640"/>
        </a:xfrm>
        <a:prstGeom prst="wave">
          <a:avLst>
            <a:gd name="adj1" fmla="val 13005"/>
            <a:gd name="adj2" fmla="val 0"/>
          </a:avLst>
        </a:prstGeom>
        <a:solidFill>
          <a:srgbClr val="CCFFFF"/>
        </a:solidFill>
        <a:ln w="9525">
          <a:solidFill>
            <a:srgbClr val="000000"/>
          </a:solidFill>
          <a:round/>
        </a:ln>
      </xdr:spPr>
    </xdr:sp>
    <xdr:clientData/>
  </xdr:twoCellAnchor>
  <xdr:twoCellAnchor>
    <xdr:from>
      <xdr:col>7</xdr:col>
      <xdr:colOff>236194</xdr:colOff>
      <xdr:row>221</xdr:row>
      <xdr:rowOff>103211</xdr:rowOff>
    </xdr:from>
    <xdr:to>
      <xdr:col>7</xdr:col>
      <xdr:colOff>412246</xdr:colOff>
      <xdr:row>223</xdr:row>
      <xdr:rowOff>147305</xdr:rowOff>
    </xdr:to>
    <xdr:sp macro="" textlink="">
      <xdr:nvSpPr>
        <xdr:cNvPr id="329" name="AutoShape 410">
          <a:extLst>
            <a:ext uri="{FF2B5EF4-FFF2-40B4-BE49-F238E27FC236}">
              <a16:creationId xmlns:a16="http://schemas.microsoft.com/office/drawing/2014/main" id="{00000000-0008-0000-0B00-000049010000}"/>
            </a:ext>
          </a:extLst>
        </xdr:cNvPr>
        <xdr:cNvSpPr>
          <a:spLocks noChangeArrowheads="1"/>
        </xdr:cNvSpPr>
      </xdr:nvSpPr>
      <xdr:spPr>
        <a:xfrm rot="7297720">
          <a:off x="4727575" y="48344455"/>
          <a:ext cx="412750" cy="175895"/>
        </a:xfrm>
        <a:prstGeom prst="wave">
          <a:avLst>
            <a:gd name="adj1" fmla="val 13005"/>
            <a:gd name="adj2" fmla="val 0"/>
          </a:avLst>
        </a:prstGeom>
        <a:solidFill>
          <a:srgbClr val="3366FF"/>
        </a:solidFill>
        <a:ln w="9525">
          <a:solidFill>
            <a:srgbClr val="000000"/>
          </a:solidFill>
          <a:round/>
        </a:ln>
      </xdr:spPr>
    </xdr:sp>
    <xdr:clientData/>
  </xdr:twoCellAnchor>
  <xdr:twoCellAnchor editAs="oneCell">
    <xdr:from>
      <xdr:col>16</xdr:col>
      <xdr:colOff>142551</xdr:colOff>
      <xdr:row>215</xdr:row>
      <xdr:rowOff>135416</xdr:rowOff>
    </xdr:from>
    <xdr:to>
      <xdr:col>16</xdr:col>
      <xdr:colOff>450912</xdr:colOff>
      <xdr:row>217</xdr:row>
      <xdr:rowOff>68070</xdr:rowOff>
    </xdr:to>
    <xdr:pic>
      <xdr:nvPicPr>
        <xdr:cNvPr id="330" name="Picture 329">
          <a:extLst>
            <a:ext uri="{FF2B5EF4-FFF2-40B4-BE49-F238E27FC236}">
              <a16:creationId xmlns:a16="http://schemas.microsoft.com/office/drawing/2014/main" id="{00000000-0008-0000-0B00-00004A01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a:off x="10410190" y="47134780"/>
          <a:ext cx="308610" cy="33591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11</xdr:col>
      <xdr:colOff>264392</xdr:colOff>
      <xdr:row>221</xdr:row>
      <xdr:rowOff>119688</xdr:rowOff>
    </xdr:from>
    <xdr:to>
      <xdr:col>11</xdr:col>
      <xdr:colOff>457586</xdr:colOff>
      <xdr:row>223</xdr:row>
      <xdr:rowOff>127463</xdr:rowOff>
    </xdr:to>
    <xdr:sp macro="" textlink="">
      <xdr:nvSpPr>
        <xdr:cNvPr id="331" name="Parallelogram 330">
          <a:extLst>
            <a:ext uri="{FF2B5EF4-FFF2-40B4-BE49-F238E27FC236}">
              <a16:creationId xmlns:a16="http://schemas.microsoft.com/office/drawing/2014/main" id="{00000000-0008-0000-0B00-00004B010000}"/>
            </a:ext>
          </a:extLst>
        </xdr:cNvPr>
        <xdr:cNvSpPr/>
      </xdr:nvSpPr>
      <xdr:spPr>
        <a:xfrm rot="1440000">
          <a:off x="7388860" y="48242855"/>
          <a:ext cx="193040" cy="375920"/>
        </a:xfrm>
        <a:prstGeom prst="parallelogram">
          <a:avLst/>
        </a:prstGeom>
      </xdr:spPr>
      <xdr:style>
        <a:lnRef idx="2">
          <a:schemeClr val="dk1">
            <a:shade val="50000"/>
          </a:schemeClr>
        </a:lnRef>
        <a:fillRef idx="1">
          <a:schemeClr val="dk1"/>
        </a:fillRef>
        <a:effectRef idx="0">
          <a:schemeClr val="dk1"/>
        </a:effectRef>
        <a:fontRef idx="minor">
          <a:schemeClr val="lt1"/>
        </a:fontRef>
      </xdr:style>
      <xdr:txBody>
        <a:bodyPr vertOverflow="clip" horzOverflow="clip" rtlCol="0" anchor="t"/>
        <a:lstStyle/>
        <a:p>
          <a:pPr algn="l"/>
          <a:endParaRPr lang="en-US" sz="1100"/>
        </a:p>
      </xdr:txBody>
    </xdr:sp>
    <xdr:clientData/>
  </xdr:twoCellAnchor>
  <xdr:twoCellAnchor>
    <xdr:from>
      <xdr:col>11</xdr:col>
      <xdr:colOff>265280</xdr:colOff>
      <xdr:row>221</xdr:row>
      <xdr:rowOff>136020</xdr:rowOff>
    </xdr:from>
    <xdr:to>
      <xdr:col>11</xdr:col>
      <xdr:colOff>461973</xdr:colOff>
      <xdr:row>223</xdr:row>
      <xdr:rowOff>103775</xdr:rowOff>
    </xdr:to>
    <xdr:cxnSp macro="">
      <xdr:nvCxnSpPr>
        <xdr:cNvPr id="332" name="Straight Connector 331">
          <a:extLst>
            <a:ext uri="{FF2B5EF4-FFF2-40B4-BE49-F238E27FC236}">
              <a16:creationId xmlns:a16="http://schemas.microsoft.com/office/drawing/2014/main" id="{00000000-0008-0000-0B00-00004C010000}"/>
            </a:ext>
          </a:extLst>
        </xdr:cNvPr>
        <xdr:cNvCxnSpPr/>
      </xdr:nvCxnSpPr>
      <xdr:spPr>
        <a:xfrm flipH="1">
          <a:off x="7389495" y="48259365"/>
          <a:ext cx="196850" cy="335915"/>
        </a:xfrm>
        <a:prstGeom prst="line">
          <a:avLst/>
        </a:prstGeom>
        <a:ln>
          <a:solidFill>
            <a:schemeClr val="bg1"/>
          </a:solidFill>
          <a:prstDash val="sysDash"/>
        </a:ln>
      </xdr:spPr>
      <xdr:style>
        <a:lnRef idx="2">
          <a:schemeClr val="accent6"/>
        </a:lnRef>
        <a:fillRef idx="0">
          <a:schemeClr val="accent6"/>
        </a:fillRef>
        <a:effectRef idx="1">
          <a:schemeClr val="accent6"/>
        </a:effectRef>
        <a:fontRef idx="minor">
          <a:schemeClr val="tx1"/>
        </a:fontRef>
      </xdr:style>
    </xdr:cxnSp>
    <xdr:clientData/>
  </xdr:twoCellAnchor>
  <xdr:twoCellAnchor>
    <xdr:from>
      <xdr:col>5</xdr:col>
      <xdr:colOff>4572</xdr:colOff>
      <xdr:row>207</xdr:row>
      <xdr:rowOff>78147</xdr:rowOff>
    </xdr:from>
    <xdr:to>
      <xdr:col>6</xdr:col>
      <xdr:colOff>0</xdr:colOff>
      <xdr:row>209</xdr:row>
      <xdr:rowOff>0</xdr:rowOff>
    </xdr:to>
    <xdr:sp macro="" textlink="">
      <xdr:nvSpPr>
        <xdr:cNvPr id="333" name="Isosceles Triangle 332">
          <a:extLst>
            <a:ext uri="{FF2B5EF4-FFF2-40B4-BE49-F238E27FC236}">
              <a16:creationId xmlns:a16="http://schemas.microsoft.com/office/drawing/2014/main" id="{00000000-0008-0000-0B00-00004D010000}"/>
            </a:ext>
          </a:extLst>
        </xdr:cNvPr>
        <xdr:cNvSpPr/>
      </xdr:nvSpPr>
      <xdr:spPr>
        <a:xfrm>
          <a:off x="3357245" y="45518705"/>
          <a:ext cx="624205" cy="299720"/>
        </a:xfrm>
        <a:prstGeom prst="triangle">
          <a:avLst/>
        </a:prstGeom>
        <a:solidFill>
          <a:schemeClr val="accent6">
            <a:lumMod val="75000"/>
          </a:schemeClr>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solidFill>
              <a:srgbClr val="FF0000"/>
            </a:solidFill>
          </a:endParaRPr>
        </a:p>
      </xdr:txBody>
    </xdr:sp>
    <xdr:clientData/>
  </xdr:twoCellAnchor>
  <xdr:twoCellAnchor>
    <xdr:from>
      <xdr:col>7</xdr:col>
      <xdr:colOff>4572</xdr:colOff>
      <xdr:row>207</xdr:row>
      <xdr:rowOff>78147</xdr:rowOff>
    </xdr:from>
    <xdr:to>
      <xdr:col>8</xdr:col>
      <xdr:colOff>0</xdr:colOff>
      <xdr:row>208</xdr:row>
      <xdr:rowOff>192447</xdr:rowOff>
    </xdr:to>
    <xdr:sp macro="" textlink="">
      <xdr:nvSpPr>
        <xdr:cNvPr id="334" name="Isosceles Triangle 333">
          <a:extLst>
            <a:ext uri="{FF2B5EF4-FFF2-40B4-BE49-F238E27FC236}">
              <a16:creationId xmlns:a16="http://schemas.microsoft.com/office/drawing/2014/main" id="{00000000-0008-0000-0B00-00004E010000}"/>
            </a:ext>
          </a:extLst>
        </xdr:cNvPr>
        <xdr:cNvSpPr/>
      </xdr:nvSpPr>
      <xdr:spPr>
        <a:xfrm>
          <a:off x="4614545" y="45518705"/>
          <a:ext cx="624205" cy="298450"/>
        </a:xfrm>
        <a:prstGeom prst="triangle">
          <a:avLst/>
        </a:prstGeom>
        <a:solidFill>
          <a:schemeClr val="accent6">
            <a:lumMod val="60000"/>
            <a:lumOff val="40000"/>
          </a:schemeClr>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207</xdr:row>
      <xdr:rowOff>78147</xdr:rowOff>
    </xdr:from>
    <xdr:to>
      <xdr:col>10</xdr:col>
      <xdr:colOff>0</xdr:colOff>
      <xdr:row>208</xdr:row>
      <xdr:rowOff>192447</xdr:rowOff>
    </xdr:to>
    <xdr:sp macro="" textlink="">
      <xdr:nvSpPr>
        <xdr:cNvPr id="335" name="Isosceles Triangle 334">
          <a:extLst>
            <a:ext uri="{FF2B5EF4-FFF2-40B4-BE49-F238E27FC236}">
              <a16:creationId xmlns:a16="http://schemas.microsoft.com/office/drawing/2014/main" id="{00000000-0008-0000-0B00-00004F010000}"/>
            </a:ext>
          </a:extLst>
        </xdr:cNvPr>
        <xdr:cNvSpPr/>
      </xdr:nvSpPr>
      <xdr:spPr>
        <a:xfrm>
          <a:off x="5871845" y="45518705"/>
          <a:ext cx="624205" cy="298450"/>
        </a:xfrm>
        <a:prstGeom prst="triangle">
          <a:avLst/>
        </a:prstGeom>
        <a:solidFill>
          <a:schemeClr val="accent6">
            <a:lumMod val="75000"/>
          </a:schemeClr>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284789</xdr:colOff>
      <xdr:row>207</xdr:row>
      <xdr:rowOff>45487</xdr:rowOff>
    </xdr:from>
    <xdr:to>
      <xdr:col>7</xdr:col>
      <xdr:colOff>338667</xdr:colOff>
      <xdr:row>207</xdr:row>
      <xdr:rowOff>138545</xdr:rowOff>
    </xdr:to>
    <xdr:sp macro="" textlink="">
      <xdr:nvSpPr>
        <xdr:cNvPr id="336" name="Freeform 1071">
          <a:extLst>
            <a:ext uri="{FF2B5EF4-FFF2-40B4-BE49-F238E27FC236}">
              <a16:creationId xmlns:a16="http://schemas.microsoft.com/office/drawing/2014/main" id="{00000000-0008-0000-0B00-000050010000}"/>
            </a:ext>
          </a:extLst>
        </xdr:cNvPr>
        <xdr:cNvSpPr/>
      </xdr:nvSpPr>
      <xdr:spPr>
        <a:xfrm>
          <a:off x="3637280" y="45485685"/>
          <a:ext cx="1311275" cy="93345"/>
        </a:xfrm>
        <a:custGeom>
          <a:avLst/>
          <a:gdLst>
            <a:gd name="connsiteX0" fmla="*/ 0 w 1209675"/>
            <a:gd name="connsiteY0" fmla="*/ 42862 h 114299"/>
            <a:gd name="connsiteX1" fmla="*/ 609600 w 1209675"/>
            <a:gd name="connsiteY1" fmla="*/ 109537 h 114299"/>
            <a:gd name="connsiteX2" fmla="*/ 1209675 w 1209675"/>
            <a:gd name="connsiteY2" fmla="*/ 14287 h 114299"/>
          </a:gdLst>
          <a:ahLst/>
          <a:cxnLst>
            <a:cxn ang="0">
              <a:pos x="connsiteX0" y="connsiteY0"/>
            </a:cxn>
            <a:cxn ang="0">
              <a:pos x="connsiteX1" y="connsiteY1"/>
            </a:cxn>
            <a:cxn ang="0">
              <a:pos x="connsiteX2" y="connsiteY2"/>
            </a:cxn>
          </a:cxnLst>
          <a:rect l="l" t="t" r="r" b="b"/>
          <a:pathLst>
            <a:path w="1209675" h="114299">
              <a:moveTo>
                <a:pt x="0" y="42862"/>
              </a:moveTo>
              <a:cubicBezTo>
                <a:pt x="203994" y="78580"/>
                <a:pt x="407988" y="114299"/>
                <a:pt x="609600" y="109537"/>
              </a:cubicBezTo>
              <a:cubicBezTo>
                <a:pt x="811212" y="104775"/>
                <a:pt x="1117600" y="0"/>
                <a:pt x="1209675" y="14287"/>
              </a:cubicBezTo>
            </a:path>
          </a:pathLst>
        </a:custGeom>
      </xdr:spPr>
      <xdr:style>
        <a:lnRef idx="2">
          <a:schemeClr val="dk1"/>
        </a:lnRef>
        <a:fillRef idx="0">
          <a:schemeClr val="dk1"/>
        </a:fillRef>
        <a:effectRef idx="1">
          <a:schemeClr val="dk1"/>
        </a:effectRef>
        <a:fontRef idx="minor">
          <a:schemeClr val="tx1"/>
        </a:fontRef>
      </xdr:style>
      <xdr:txBody>
        <a:bodyPr rtlCol="0" anchor="ctr"/>
        <a:lstStyle/>
        <a:p>
          <a:pPr algn="ctr"/>
          <a:endParaRPr lang="en-US" sz="1100"/>
        </a:p>
      </xdr:txBody>
    </xdr:sp>
    <xdr:clientData/>
  </xdr:twoCellAnchor>
  <xdr:twoCellAnchor>
    <xdr:from>
      <xdr:col>7</xdr:col>
      <xdr:colOff>284788</xdr:colOff>
      <xdr:row>207</xdr:row>
      <xdr:rowOff>23091</xdr:rowOff>
    </xdr:from>
    <xdr:to>
      <xdr:col>9</xdr:col>
      <xdr:colOff>374843</xdr:colOff>
      <xdr:row>208</xdr:row>
      <xdr:rowOff>9496</xdr:rowOff>
    </xdr:to>
    <xdr:sp macro="" textlink="">
      <xdr:nvSpPr>
        <xdr:cNvPr id="337" name="Freeform 1072">
          <a:extLst>
            <a:ext uri="{FF2B5EF4-FFF2-40B4-BE49-F238E27FC236}">
              <a16:creationId xmlns:a16="http://schemas.microsoft.com/office/drawing/2014/main" id="{00000000-0008-0000-0B00-000051010000}"/>
            </a:ext>
          </a:extLst>
        </xdr:cNvPr>
        <xdr:cNvSpPr/>
      </xdr:nvSpPr>
      <xdr:spPr>
        <a:xfrm>
          <a:off x="4894580" y="45463460"/>
          <a:ext cx="1347470" cy="170180"/>
        </a:xfrm>
        <a:custGeom>
          <a:avLst/>
          <a:gdLst>
            <a:gd name="connsiteX0" fmla="*/ 0 w 1219200"/>
            <a:gd name="connsiteY0" fmla="*/ 41275 h 176212"/>
            <a:gd name="connsiteX1" fmla="*/ 657225 w 1219200"/>
            <a:gd name="connsiteY1" fmla="*/ 174625 h 176212"/>
            <a:gd name="connsiteX2" fmla="*/ 1219200 w 1219200"/>
            <a:gd name="connsiteY2" fmla="*/ 31750 h 176212"/>
          </a:gdLst>
          <a:ahLst/>
          <a:cxnLst>
            <a:cxn ang="0">
              <a:pos x="connsiteX0" y="connsiteY0"/>
            </a:cxn>
            <a:cxn ang="0">
              <a:pos x="connsiteX1" y="connsiteY1"/>
            </a:cxn>
            <a:cxn ang="0">
              <a:pos x="connsiteX2" y="connsiteY2"/>
            </a:cxn>
          </a:cxnLst>
          <a:rect l="l" t="t" r="r" b="b"/>
          <a:pathLst>
            <a:path w="1219200" h="176212">
              <a:moveTo>
                <a:pt x="0" y="41275"/>
              </a:moveTo>
              <a:cubicBezTo>
                <a:pt x="227012" y="108743"/>
                <a:pt x="454025" y="176212"/>
                <a:pt x="657225" y="174625"/>
              </a:cubicBezTo>
              <a:cubicBezTo>
                <a:pt x="860425" y="173038"/>
                <a:pt x="1143000" y="0"/>
                <a:pt x="1219200" y="31750"/>
              </a:cubicBezTo>
            </a:path>
          </a:pathLst>
        </a:custGeom>
        <a:ln>
          <a:prstDash val="dash"/>
        </a:ln>
      </xdr:spPr>
      <xdr:style>
        <a:lnRef idx="2">
          <a:schemeClr val="dk1"/>
        </a:lnRef>
        <a:fillRef idx="0">
          <a:schemeClr val="dk1"/>
        </a:fillRef>
        <a:effectRef idx="1">
          <a:schemeClr val="dk1"/>
        </a:effectRef>
        <a:fontRef idx="minor">
          <a:schemeClr val="tx1"/>
        </a:fontRef>
      </xdr:style>
      <xdr:txBody>
        <a:bodyPr rtlCol="0" anchor="ctr"/>
        <a:lstStyle/>
        <a:p>
          <a:pPr marL="0" indent="0" algn="ctr"/>
          <a:endParaRPr lang="en-US" sz="1100">
            <a:solidFill>
              <a:schemeClr val="tx1"/>
            </a:solidFill>
            <a:latin typeface="+mn-lt"/>
            <a:ea typeface="+mn-ea"/>
            <a:cs typeface="+mn-cs"/>
          </a:endParaRPr>
        </a:p>
      </xdr:txBody>
    </xdr:sp>
    <xdr:clientData/>
  </xdr:twoCellAnchor>
  <xdr:oneCellAnchor>
    <xdr:from>
      <xdr:col>6</xdr:col>
      <xdr:colOff>212656</xdr:colOff>
      <xdr:row>208</xdr:row>
      <xdr:rowOff>140918</xdr:rowOff>
    </xdr:from>
    <xdr:ext cx="224509" cy="507924"/>
    <xdr:pic>
      <xdr:nvPicPr>
        <xdr:cNvPr id="338" name="Picture 337">
          <a:extLst>
            <a:ext uri="{FF2B5EF4-FFF2-40B4-BE49-F238E27FC236}">
              <a16:creationId xmlns:a16="http://schemas.microsoft.com/office/drawing/2014/main" id="{00000000-0008-0000-0B00-00005201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rot="1800000" flipH="1">
          <a:off x="4193540" y="45765085"/>
          <a:ext cx="224790" cy="50800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xdr:from>
      <xdr:col>10</xdr:col>
      <xdr:colOff>123265</xdr:colOff>
      <xdr:row>209</xdr:row>
      <xdr:rowOff>11206</xdr:rowOff>
    </xdr:from>
    <xdr:to>
      <xdr:col>10</xdr:col>
      <xdr:colOff>212913</xdr:colOff>
      <xdr:row>209</xdr:row>
      <xdr:rowOff>156883</xdr:rowOff>
    </xdr:to>
    <xdr:sp macro="" textlink="">
      <xdr:nvSpPr>
        <xdr:cNvPr id="339" name="Curved Down Ribbon 1963">
          <a:extLst>
            <a:ext uri="{FF2B5EF4-FFF2-40B4-BE49-F238E27FC236}">
              <a16:creationId xmlns:a16="http://schemas.microsoft.com/office/drawing/2014/main" id="{00000000-0008-0000-0B00-000053010000}"/>
            </a:ext>
          </a:extLst>
        </xdr:cNvPr>
        <xdr:cNvSpPr/>
      </xdr:nvSpPr>
      <xdr:spPr>
        <a:xfrm>
          <a:off x="6619240" y="45829220"/>
          <a:ext cx="89535" cy="146050"/>
        </a:xfrm>
        <a:prstGeom prst="ellipseRibbon">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16</xdr:col>
      <xdr:colOff>0</xdr:colOff>
      <xdr:row>207</xdr:row>
      <xdr:rowOff>0</xdr:rowOff>
    </xdr:from>
    <xdr:to>
      <xdr:col>16</xdr:col>
      <xdr:colOff>609261</xdr:colOff>
      <xdr:row>208</xdr:row>
      <xdr:rowOff>95250</xdr:rowOff>
    </xdr:to>
    <xdr:sp macro="" textlink="">
      <xdr:nvSpPr>
        <xdr:cNvPr id="340" name="Isosceles Triangle 339">
          <a:extLst>
            <a:ext uri="{FF2B5EF4-FFF2-40B4-BE49-F238E27FC236}">
              <a16:creationId xmlns:a16="http://schemas.microsoft.com/office/drawing/2014/main" id="{00000000-0008-0000-0B00-000054010000}"/>
            </a:ext>
          </a:extLst>
        </xdr:cNvPr>
        <xdr:cNvSpPr/>
      </xdr:nvSpPr>
      <xdr:spPr>
        <a:xfrm>
          <a:off x="10267950" y="45440600"/>
          <a:ext cx="608965" cy="279400"/>
        </a:xfrm>
        <a:prstGeom prst="triangle">
          <a:avLst/>
        </a:prstGeom>
        <a:solidFill>
          <a:srgbClr val="00B0F0"/>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0</xdr:colOff>
      <xdr:row>210</xdr:row>
      <xdr:rowOff>0</xdr:rowOff>
    </xdr:from>
    <xdr:to>
      <xdr:col>16</xdr:col>
      <xdr:colOff>609261</xdr:colOff>
      <xdr:row>211</xdr:row>
      <xdr:rowOff>81642</xdr:rowOff>
    </xdr:to>
    <xdr:sp macro="" textlink="">
      <xdr:nvSpPr>
        <xdr:cNvPr id="341" name="Isosceles Triangle 340">
          <a:extLst>
            <a:ext uri="{FF2B5EF4-FFF2-40B4-BE49-F238E27FC236}">
              <a16:creationId xmlns:a16="http://schemas.microsoft.com/office/drawing/2014/main" id="{00000000-0008-0000-0B00-000055010000}"/>
            </a:ext>
          </a:extLst>
        </xdr:cNvPr>
        <xdr:cNvSpPr/>
      </xdr:nvSpPr>
      <xdr:spPr>
        <a:xfrm>
          <a:off x="10267950" y="46021625"/>
          <a:ext cx="608965" cy="28448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204108</xdr:colOff>
      <xdr:row>210</xdr:row>
      <xdr:rowOff>95250</xdr:rowOff>
    </xdr:from>
    <xdr:to>
      <xdr:col>16</xdr:col>
      <xdr:colOff>353787</xdr:colOff>
      <xdr:row>211</xdr:row>
      <xdr:rowOff>68035</xdr:rowOff>
    </xdr:to>
    <xdr:sp macro="" textlink="">
      <xdr:nvSpPr>
        <xdr:cNvPr id="342" name="Curved Right Arrow 2121">
          <a:extLst>
            <a:ext uri="{FF2B5EF4-FFF2-40B4-BE49-F238E27FC236}">
              <a16:creationId xmlns:a16="http://schemas.microsoft.com/office/drawing/2014/main" id="{00000000-0008-0000-0B00-000056010000}"/>
            </a:ext>
          </a:extLst>
        </xdr:cNvPr>
        <xdr:cNvSpPr/>
      </xdr:nvSpPr>
      <xdr:spPr>
        <a:xfrm>
          <a:off x="10471785" y="46116875"/>
          <a:ext cx="149860" cy="175895"/>
        </a:xfrm>
        <a:prstGeom prst="curvedRightArrow">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9</xdr:col>
      <xdr:colOff>244928</xdr:colOff>
      <xdr:row>208</xdr:row>
      <xdr:rowOff>13608</xdr:rowOff>
    </xdr:from>
    <xdr:to>
      <xdr:col>9</xdr:col>
      <xdr:colOff>381000</xdr:colOff>
      <xdr:row>208</xdr:row>
      <xdr:rowOff>149679</xdr:rowOff>
    </xdr:to>
    <xdr:sp macro="" textlink="">
      <xdr:nvSpPr>
        <xdr:cNvPr id="343" name="Flowchart: Connector 342">
          <a:extLst>
            <a:ext uri="{FF2B5EF4-FFF2-40B4-BE49-F238E27FC236}">
              <a16:creationId xmlns:a16="http://schemas.microsoft.com/office/drawing/2014/main" id="{00000000-0008-0000-0B00-000057010000}"/>
            </a:ext>
          </a:extLst>
        </xdr:cNvPr>
        <xdr:cNvSpPr/>
      </xdr:nvSpPr>
      <xdr:spPr>
        <a:xfrm>
          <a:off x="6111875" y="45638085"/>
          <a:ext cx="136525" cy="135890"/>
        </a:xfrm>
        <a:prstGeom prst="flowChartConnector">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9</xdr:col>
      <xdr:colOff>460385</xdr:colOff>
      <xdr:row>207</xdr:row>
      <xdr:rowOff>95250</xdr:rowOff>
    </xdr:from>
    <xdr:to>
      <xdr:col>10</xdr:col>
      <xdr:colOff>217714</xdr:colOff>
      <xdr:row>208</xdr:row>
      <xdr:rowOff>44130</xdr:rowOff>
    </xdr:to>
    <xdr:cxnSp macro="">
      <xdr:nvCxnSpPr>
        <xdr:cNvPr id="344" name="Straight Arrow Connector 343">
          <a:extLst>
            <a:ext uri="{FF2B5EF4-FFF2-40B4-BE49-F238E27FC236}">
              <a16:creationId xmlns:a16="http://schemas.microsoft.com/office/drawing/2014/main" id="{00000000-0008-0000-0B00-000058010000}"/>
            </a:ext>
          </a:extLst>
        </xdr:cNvPr>
        <xdr:cNvCxnSpPr>
          <a:endCxn id="335" idx="5"/>
        </xdr:cNvCxnSpPr>
      </xdr:nvCxnSpPr>
      <xdr:spPr>
        <a:xfrm flipH="1">
          <a:off x="6327775" y="45535850"/>
          <a:ext cx="385445" cy="13271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199</xdr:colOff>
      <xdr:row>217</xdr:row>
      <xdr:rowOff>50269</xdr:rowOff>
    </xdr:from>
    <xdr:to>
      <xdr:col>3</xdr:col>
      <xdr:colOff>109057</xdr:colOff>
      <xdr:row>217</xdr:row>
      <xdr:rowOff>131915</xdr:rowOff>
    </xdr:to>
    <xdr:sp macro="" textlink="">
      <xdr:nvSpPr>
        <xdr:cNvPr id="345" name="Oval 344">
          <a:extLst>
            <a:ext uri="{FF2B5EF4-FFF2-40B4-BE49-F238E27FC236}">
              <a16:creationId xmlns:a16="http://schemas.microsoft.com/office/drawing/2014/main" id="{00000000-0008-0000-0B00-000059010000}"/>
            </a:ext>
          </a:extLst>
        </xdr:cNvPr>
        <xdr:cNvSpPr/>
      </xdr:nvSpPr>
      <xdr:spPr>
        <a:xfrm flipH="1">
          <a:off x="1885950" y="47437040"/>
          <a:ext cx="108585" cy="81280"/>
        </a:xfrm>
        <a:prstGeom prst="ellipse">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152599</xdr:colOff>
      <xdr:row>218</xdr:row>
      <xdr:rowOff>45787</xdr:rowOff>
    </xdr:from>
    <xdr:to>
      <xdr:col>3</xdr:col>
      <xdr:colOff>261457</xdr:colOff>
      <xdr:row>218</xdr:row>
      <xdr:rowOff>127433</xdr:rowOff>
    </xdr:to>
    <xdr:sp macro="" textlink="">
      <xdr:nvSpPr>
        <xdr:cNvPr id="346" name="Oval 345">
          <a:extLst>
            <a:ext uri="{FF2B5EF4-FFF2-40B4-BE49-F238E27FC236}">
              <a16:creationId xmlns:a16="http://schemas.microsoft.com/office/drawing/2014/main" id="{00000000-0008-0000-0B00-00005A010000}"/>
            </a:ext>
          </a:extLst>
        </xdr:cNvPr>
        <xdr:cNvSpPr/>
      </xdr:nvSpPr>
      <xdr:spPr>
        <a:xfrm flipH="1">
          <a:off x="2038350" y="47616745"/>
          <a:ext cx="108585" cy="81280"/>
        </a:xfrm>
        <a:prstGeom prst="ellipse">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4</xdr:col>
      <xdr:colOff>4572</xdr:colOff>
      <xdr:row>8</xdr:row>
      <xdr:rowOff>86085</xdr:rowOff>
    </xdr:from>
    <xdr:to>
      <xdr:col>5</xdr:col>
      <xdr:colOff>0</xdr:colOff>
      <xdr:row>10</xdr:row>
      <xdr:rowOff>8297</xdr:rowOff>
    </xdr:to>
    <xdr:sp macro="" textlink="">
      <xdr:nvSpPr>
        <xdr:cNvPr id="347" name="Isosceles Triangle 346">
          <a:extLst>
            <a:ext uri="{FF2B5EF4-FFF2-40B4-BE49-F238E27FC236}">
              <a16:creationId xmlns:a16="http://schemas.microsoft.com/office/drawing/2014/main" id="{00000000-0008-0000-0B00-00005B010000}"/>
            </a:ext>
          </a:extLst>
        </xdr:cNvPr>
        <xdr:cNvSpPr/>
      </xdr:nvSpPr>
      <xdr:spPr>
        <a:xfrm>
          <a:off x="2728595" y="1568450"/>
          <a:ext cx="624205" cy="30035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8</xdr:row>
      <xdr:rowOff>78147</xdr:rowOff>
    </xdr:from>
    <xdr:to>
      <xdr:col>7</xdr:col>
      <xdr:colOff>0</xdr:colOff>
      <xdr:row>9</xdr:row>
      <xdr:rowOff>192447</xdr:rowOff>
    </xdr:to>
    <xdr:sp macro="" textlink="">
      <xdr:nvSpPr>
        <xdr:cNvPr id="348" name="Isosceles Triangle 347">
          <a:extLst>
            <a:ext uri="{FF2B5EF4-FFF2-40B4-BE49-F238E27FC236}">
              <a16:creationId xmlns:a16="http://schemas.microsoft.com/office/drawing/2014/main" id="{00000000-0008-0000-0B00-00005C010000}"/>
            </a:ext>
          </a:extLst>
        </xdr:cNvPr>
        <xdr:cNvSpPr/>
      </xdr:nvSpPr>
      <xdr:spPr>
        <a:xfrm>
          <a:off x="398589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8</xdr:row>
      <xdr:rowOff>78147</xdr:rowOff>
    </xdr:from>
    <xdr:to>
      <xdr:col>9</xdr:col>
      <xdr:colOff>0</xdr:colOff>
      <xdr:row>9</xdr:row>
      <xdr:rowOff>192447</xdr:rowOff>
    </xdr:to>
    <xdr:sp macro="" textlink="">
      <xdr:nvSpPr>
        <xdr:cNvPr id="349" name="Isosceles Triangle 348">
          <a:extLst>
            <a:ext uri="{FF2B5EF4-FFF2-40B4-BE49-F238E27FC236}">
              <a16:creationId xmlns:a16="http://schemas.microsoft.com/office/drawing/2014/main" id="{00000000-0008-0000-0B00-00005D010000}"/>
            </a:ext>
          </a:extLst>
        </xdr:cNvPr>
        <xdr:cNvSpPr/>
      </xdr:nvSpPr>
      <xdr:spPr>
        <a:xfrm>
          <a:off x="524319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608698</xdr:colOff>
      <xdr:row>8</xdr:row>
      <xdr:rowOff>88592</xdr:rowOff>
    </xdr:from>
    <xdr:to>
      <xdr:col>10</xdr:col>
      <xdr:colOff>604127</xdr:colOff>
      <xdr:row>9</xdr:row>
      <xdr:rowOff>177492</xdr:rowOff>
    </xdr:to>
    <xdr:sp macro="" textlink="">
      <xdr:nvSpPr>
        <xdr:cNvPr id="350" name="Isosceles Triangle 349">
          <a:extLst>
            <a:ext uri="{FF2B5EF4-FFF2-40B4-BE49-F238E27FC236}">
              <a16:creationId xmlns:a16="http://schemas.microsoft.com/office/drawing/2014/main" id="{00000000-0008-0000-0B00-00005E010000}"/>
            </a:ext>
          </a:extLst>
        </xdr:cNvPr>
        <xdr:cNvSpPr/>
      </xdr:nvSpPr>
      <xdr:spPr>
        <a:xfrm>
          <a:off x="6475730" y="1570990"/>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11052</xdr:colOff>
      <xdr:row>8</xdr:row>
      <xdr:rowOff>89583</xdr:rowOff>
    </xdr:from>
    <xdr:to>
      <xdr:col>13</xdr:col>
      <xdr:colOff>6480</xdr:colOff>
      <xdr:row>9</xdr:row>
      <xdr:rowOff>178483</xdr:rowOff>
    </xdr:to>
    <xdr:sp macro="" textlink="">
      <xdr:nvSpPr>
        <xdr:cNvPr id="351" name="Isosceles Triangle 350">
          <a:extLst>
            <a:ext uri="{FF2B5EF4-FFF2-40B4-BE49-F238E27FC236}">
              <a16:creationId xmlns:a16="http://schemas.microsoft.com/office/drawing/2014/main" id="{00000000-0008-0000-0B00-00005F010000}"/>
            </a:ext>
          </a:extLst>
        </xdr:cNvPr>
        <xdr:cNvSpPr/>
      </xdr:nvSpPr>
      <xdr:spPr>
        <a:xfrm>
          <a:off x="7764145" y="1572260"/>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8</xdr:row>
      <xdr:rowOff>78147</xdr:rowOff>
    </xdr:from>
    <xdr:to>
      <xdr:col>15</xdr:col>
      <xdr:colOff>0</xdr:colOff>
      <xdr:row>9</xdr:row>
      <xdr:rowOff>192447</xdr:rowOff>
    </xdr:to>
    <xdr:sp macro="" textlink="">
      <xdr:nvSpPr>
        <xdr:cNvPr id="352" name="Isosceles Triangle 351">
          <a:extLst>
            <a:ext uri="{FF2B5EF4-FFF2-40B4-BE49-F238E27FC236}">
              <a16:creationId xmlns:a16="http://schemas.microsoft.com/office/drawing/2014/main" id="{00000000-0008-0000-0B00-000060010000}"/>
            </a:ext>
          </a:extLst>
        </xdr:cNvPr>
        <xdr:cNvSpPr/>
      </xdr:nvSpPr>
      <xdr:spPr>
        <a:xfrm>
          <a:off x="901509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8</xdr:row>
      <xdr:rowOff>78147</xdr:rowOff>
    </xdr:from>
    <xdr:to>
      <xdr:col>17</xdr:col>
      <xdr:colOff>0</xdr:colOff>
      <xdr:row>9</xdr:row>
      <xdr:rowOff>192447</xdr:rowOff>
    </xdr:to>
    <xdr:sp macro="" textlink="">
      <xdr:nvSpPr>
        <xdr:cNvPr id="353" name="Isosceles Triangle 352">
          <a:extLst>
            <a:ext uri="{FF2B5EF4-FFF2-40B4-BE49-F238E27FC236}">
              <a16:creationId xmlns:a16="http://schemas.microsoft.com/office/drawing/2014/main" id="{00000000-0008-0000-0B00-000061010000}"/>
            </a:ext>
          </a:extLst>
        </xdr:cNvPr>
        <xdr:cNvSpPr/>
      </xdr:nvSpPr>
      <xdr:spPr>
        <a:xfrm>
          <a:off x="1027239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24011</xdr:colOff>
      <xdr:row>8</xdr:row>
      <xdr:rowOff>78147</xdr:rowOff>
    </xdr:from>
    <xdr:to>
      <xdr:col>19</xdr:col>
      <xdr:colOff>19439</xdr:colOff>
      <xdr:row>10</xdr:row>
      <xdr:rowOff>5058</xdr:rowOff>
    </xdr:to>
    <xdr:sp macro="" textlink="">
      <xdr:nvSpPr>
        <xdr:cNvPr id="354" name="Isosceles Triangle 353">
          <a:extLst>
            <a:ext uri="{FF2B5EF4-FFF2-40B4-BE49-F238E27FC236}">
              <a16:creationId xmlns:a16="http://schemas.microsoft.com/office/drawing/2014/main" id="{00000000-0008-0000-0B00-000062010000}"/>
            </a:ext>
          </a:extLst>
        </xdr:cNvPr>
        <xdr:cNvSpPr/>
      </xdr:nvSpPr>
      <xdr:spPr>
        <a:xfrm>
          <a:off x="11548745" y="15608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8</xdr:row>
      <xdr:rowOff>78147</xdr:rowOff>
    </xdr:from>
    <xdr:to>
      <xdr:col>3</xdr:col>
      <xdr:colOff>0</xdr:colOff>
      <xdr:row>9</xdr:row>
      <xdr:rowOff>192447</xdr:rowOff>
    </xdr:to>
    <xdr:sp macro="" textlink="">
      <xdr:nvSpPr>
        <xdr:cNvPr id="355" name="Isosceles Triangle 354">
          <a:extLst>
            <a:ext uri="{FF2B5EF4-FFF2-40B4-BE49-F238E27FC236}">
              <a16:creationId xmlns:a16="http://schemas.microsoft.com/office/drawing/2014/main" id="{00000000-0008-0000-0B00-000063010000}"/>
            </a:ext>
          </a:extLst>
        </xdr:cNvPr>
        <xdr:cNvSpPr/>
      </xdr:nvSpPr>
      <xdr:spPr>
        <a:xfrm>
          <a:off x="126174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8</xdr:row>
      <xdr:rowOff>78147</xdr:rowOff>
    </xdr:from>
    <xdr:to>
      <xdr:col>17</xdr:col>
      <xdr:colOff>0</xdr:colOff>
      <xdr:row>9</xdr:row>
      <xdr:rowOff>192447</xdr:rowOff>
    </xdr:to>
    <xdr:sp macro="" textlink="">
      <xdr:nvSpPr>
        <xdr:cNvPr id="356" name="Isosceles Triangle 355">
          <a:extLst>
            <a:ext uri="{FF2B5EF4-FFF2-40B4-BE49-F238E27FC236}">
              <a16:creationId xmlns:a16="http://schemas.microsoft.com/office/drawing/2014/main" id="{00000000-0008-0000-0B00-000064010000}"/>
            </a:ext>
          </a:extLst>
        </xdr:cNvPr>
        <xdr:cNvSpPr/>
      </xdr:nvSpPr>
      <xdr:spPr>
        <a:xfrm>
          <a:off x="1027239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17</xdr:row>
      <xdr:rowOff>78147</xdr:rowOff>
    </xdr:from>
    <xdr:to>
      <xdr:col>2</xdr:col>
      <xdr:colOff>0</xdr:colOff>
      <xdr:row>18</xdr:row>
      <xdr:rowOff>192447</xdr:rowOff>
    </xdr:to>
    <xdr:sp macro="" textlink="">
      <xdr:nvSpPr>
        <xdr:cNvPr id="357" name="Isosceles Triangle 356">
          <a:extLst>
            <a:ext uri="{FF2B5EF4-FFF2-40B4-BE49-F238E27FC236}">
              <a16:creationId xmlns:a16="http://schemas.microsoft.com/office/drawing/2014/main" id="{00000000-0008-0000-0B00-000065010000}"/>
            </a:ext>
          </a:extLst>
        </xdr:cNvPr>
        <xdr:cNvSpPr/>
      </xdr:nvSpPr>
      <xdr:spPr>
        <a:xfrm>
          <a:off x="633095" y="3275330"/>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17</xdr:row>
      <xdr:rowOff>78147</xdr:rowOff>
    </xdr:from>
    <xdr:to>
      <xdr:col>6</xdr:col>
      <xdr:colOff>0</xdr:colOff>
      <xdr:row>19</xdr:row>
      <xdr:rowOff>5058</xdr:rowOff>
    </xdr:to>
    <xdr:sp macro="" textlink="">
      <xdr:nvSpPr>
        <xdr:cNvPr id="358" name="Isosceles Triangle 357">
          <a:extLst>
            <a:ext uri="{FF2B5EF4-FFF2-40B4-BE49-F238E27FC236}">
              <a16:creationId xmlns:a16="http://schemas.microsoft.com/office/drawing/2014/main" id="{00000000-0008-0000-0B00-000066010000}"/>
            </a:ext>
          </a:extLst>
        </xdr:cNvPr>
        <xdr:cNvSpPr/>
      </xdr:nvSpPr>
      <xdr:spPr>
        <a:xfrm>
          <a:off x="3357245" y="32753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17</xdr:row>
      <xdr:rowOff>78147</xdr:rowOff>
    </xdr:from>
    <xdr:to>
      <xdr:col>8</xdr:col>
      <xdr:colOff>0</xdr:colOff>
      <xdr:row>18</xdr:row>
      <xdr:rowOff>192447</xdr:rowOff>
    </xdr:to>
    <xdr:sp macro="" textlink="">
      <xdr:nvSpPr>
        <xdr:cNvPr id="359" name="Isosceles Triangle 358">
          <a:extLst>
            <a:ext uri="{FF2B5EF4-FFF2-40B4-BE49-F238E27FC236}">
              <a16:creationId xmlns:a16="http://schemas.microsoft.com/office/drawing/2014/main" id="{00000000-0008-0000-0B00-000067010000}"/>
            </a:ext>
          </a:extLst>
        </xdr:cNvPr>
        <xdr:cNvSpPr/>
      </xdr:nvSpPr>
      <xdr:spPr>
        <a:xfrm>
          <a:off x="4614545" y="32753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17</xdr:row>
      <xdr:rowOff>78147</xdr:rowOff>
    </xdr:from>
    <xdr:to>
      <xdr:col>10</xdr:col>
      <xdr:colOff>0</xdr:colOff>
      <xdr:row>19</xdr:row>
      <xdr:rowOff>5058</xdr:rowOff>
    </xdr:to>
    <xdr:sp macro="" textlink="">
      <xdr:nvSpPr>
        <xdr:cNvPr id="360" name="Isosceles Triangle 359">
          <a:extLst>
            <a:ext uri="{FF2B5EF4-FFF2-40B4-BE49-F238E27FC236}">
              <a16:creationId xmlns:a16="http://schemas.microsoft.com/office/drawing/2014/main" id="{00000000-0008-0000-0B00-000068010000}"/>
            </a:ext>
          </a:extLst>
        </xdr:cNvPr>
        <xdr:cNvSpPr/>
      </xdr:nvSpPr>
      <xdr:spPr>
        <a:xfrm>
          <a:off x="5871845" y="32753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17</xdr:row>
      <xdr:rowOff>78147</xdr:rowOff>
    </xdr:from>
    <xdr:to>
      <xdr:col>12</xdr:col>
      <xdr:colOff>0</xdr:colOff>
      <xdr:row>19</xdr:row>
      <xdr:rowOff>5058</xdr:rowOff>
    </xdr:to>
    <xdr:sp macro="" textlink="">
      <xdr:nvSpPr>
        <xdr:cNvPr id="361" name="Isosceles Triangle 360">
          <a:extLst>
            <a:ext uri="{FF2B5EF4-FFF2-40B4-BE49-F238E27FC236}">
              <a16:creationId xmlns:a16="http://schemas.microsoft.com/office/drawing/2014/main" id="{00000000-0008-0000-0B00-000069010000}"/>
            </a:ext>
          </a:extLst>
        </xdr:cNvPr>
        <xdr:cNvSpPr/>
      </xdr:nvSpPr>
      <xdr:spPr>
        <a:xfrm>
          <a:off x="7129145" y="32753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17</xdr:row>
      <xdr:rowOff>78147</xdr:rowOff>
    </xdr:from>
    <xdr:to>
      <xdr:col>14</xdr:col>
      <xdr:colOff>0</xdr:colOff>
      <xdr:row>19</xdr:row>
      <xdr:rowOff>5058</xdr:rowOff>
    </xdr:to>
    <xdr:sp macro="" textlink="">
      <xdr:nvSpPr>
        <xdr:cNvPr id="362" name="Isosceles Triangle 361">
          <a:extLst>
            <a:ext uri="{FF2B5EF4-FFF2-40B4-BE49-F238E27FC236}">
              <a16:creationId xmlns:a16="http://schemas.microsoft.com/office/drawing/2014/main" id="{00000000-0008-0000-0B00-00006A010000}"/>
            </a:ext>
          </a:extLst>
        </xdr:cNvPr>
        <xdr:cNvSpPr/>
      </xdr:nvSpPr>
      <xdr:spPr>
        <a:xfrm>
          <a:off x="8386445" y="32753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17</xdr:row>
      <xdr:rowOff>78147</xdr:rowOff>
    </xdr:from>
    <xdr:to>
      <xdr:col>16</xdr:col>
      <xdr:colOff>0</xdr:colOff>
      <xdr:row>19</xdr:row>
      <xdr:rowOff>5058</xdr:rowOff>
    </xdr:to>
    <xdr:sp macro="" textlink="">
      <xdr:nvSpPr>
        <xdr:cNvPr id="363" name="Isosceles Triangle 362">
          <a:extLst>
            <a:ext uri="{FF2B5EF4-FFF2-40B4-BE49-F238E27FC236}">
              <a16:creationId xmlns:a16="http://schemas.microsoft.com/office/drawing/2014/main" id="{00000000-0008-0000-0B00-00006B010000}"/>
            </a:ext>
          </a:extLst>
        </xdr:cNvPr>
        <xdr:cNvSpPr/>
      </xdr:nvSpPr>
      <xdr:spPr>
        <a:xfrm>
          <a:off x="9643745" y="32753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17</xdr:row>
      <xdr:rowOff>78147</xdr:rowOff>
    </xdr:from>
    <xdr:to>
      <xdr:col>18</xdr:col>
      <xdr:colOff>0</xdr:colOff>
      <xdr:row>18</xdr:row>
      <xdr:rowOff>192447</xdr:rowOff>
    </xdr:to>
    <xdr:sp macro="" textlink="">
      <xdr:nvSpPr>
        <xdr:cNvPr id="364" name="Isosceles Triangle 363">
          <a:extLst>
            <a:ext uri="{FF2B5EF4-FFF2-40B4-BE49-F238E27FC236}">
              <a16:creationId xmlns:a16="http://schemas.microsoft.com/office/drawing/2014/main" id="{00000000-0008-0000-0B00-00006C010000}"/>
            </a:ext>
          </a:extLst>
        </xdr:cNvPr>
        <xdr:cNvSpPr/>
      </xdr:nvSpPr>
      <xdr:spPr>
        <a:xfrm>
          <a:off x="10901045" y="32753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17</xdr:row>
      <xdr:rowOff>78147</xdr:rowOff>
    </xdr:from>
    <xdr:to>
      <xdr:col>20</xdr:col>
      <xdr:colOff>0</xdr:colOff>
      <xdr:row>18</xdr:row>
      <xdr:rowOff>192447</xdr:rowOff>
    </xdr:to>
    <xdr:sp macro="" textlink="">
      <xdr:nvSpPr>
        <xdr:cNvPr id="365" name="Isosceles Triangle 364">
          <a:extLst>
            <a:ext uri="{FF2B5EF4-FFF2-40B4-BE49-F238E27FC236}">
              <a16:creationId xmlns:a16="http://schemas.microsoft.com/office/drawing/2014/main" id="{00000000-0008-0000-0B00-00006D010000}"/>
            </a:ext>
          </a:extLst>
        </xdr:cNvPr>
        <xdr:cNvSpPr/>
      </xdr:nvSpPr>
      <xdr:spPr>
        <a:xfrm>
          <a:off x="12158345" y="32753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17</xdr:row>
      <xdr:rowOff>78147</xdr:rowOff>
    </xdr:from>
    <xdr:to>
      <xdr:col>4</xdr:col>
      <xdr:colOff>0</xdr:colOff>
      <xdr:row>18</xdr:row>
      <xdr:rowOff>192447</xdr:rowOff>
    </xdr:to>
    <xdr:sp macro="" textlink="">
      <xdr:nvSpPr>
        <xdr:cNvPr id="366" name="Isosceles Triangle 365">
          <a:extLst>
            <a:ext uri="{FF2B5EF4-FFF2-40B4-BE49-F238E27FC236}">
              <a16:creationId xmlns:a16="http://schemas.microsoft.com/office/drawing/2014/main" id="{00000000-0008-0000-0B00-00006E010000}"/>
            </a:ext>
          </a:extLst>
        </xdr:cNvPr>
        <xdr:cNvSpPr/>
      </xdr:nvSpPr>
      <xdr:spPr>
        <a:xfrm>
          <a:off x="1890395" y="327533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17</xdr:row>
      <xdr:rowOff>78147</xdr:rowOff>
    </xdr:from>
    <xdr:to>
      <xdr:col>18</xdr:col>
      <xdr:colOff>0</xdr:colOff>
      <xdr:row>18</xdr:row>
      <xdr:rowOff>192447</xdr:rowOff>
    </xdr:to>
    <xdr:sp macro="" textlink="">
      <xdr:nvSpPr>
        <xdr:cNvPr id="367" name="Isosceles Triangle 366">
          <a:extLst>
            <a:ext uri="{FF2B5EF4-FFF2-40B4-BE49-F238E27FC236}">
              <a16:creationId xmlns:a16="http://schemas.microsoft.com/office/drawing/2014/main" id="{00000000-0008-0000-0B00-00006F010000}"/>
            </a:ext>
          </a:extLst>
        </xdr:cNvPr>
        <xdr:cNvSpPr/>
      </xdr:nvSpPr>
      <xdr:spPr>
        <a:xfrm>
          <a:off x="10901045" y="32753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26</xdr:row>
      <xdr:rowOff>78147</xdr:rowOff>
    </xdr:from>
    <xdr:to>
      <xdr:col>6</xdr:col>
      <xdr:colOff>0</xdr:colOff>
      <xdr:row>28</xdr:row>
      <xdr:rowOff>5057</xdr:rowOff>
    </xdr:to>
    <xdr:sp macro="" textlink="">
      <xdr:nvSpPr>
        <xdr:cNvPr id="368" name="Isosceles Triangle 367">
          <a:extLst>
            <a:ext uri="{FF2B5EF4-FFF2-40B4-BE49-F238E27FC236}">
              <a16:creationId xmlns:a16="http://schemas.microsoft.com/office/drawing/2014/main" id="{00000000-0008-0000-0B00-000070010000}"/>
            </a:ext>
          </a:extLst>
        </xdr:cNvPr>
        <xdr:cNvSpPr/>
      </xdr:nvSpPr>
      <xdr:spPr>
        <a:xfrm>
          <a:off x="3357245" y="49898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26</xdr:row>
      <xdr:rowOff>78147</xdr:rowOff>
    </xdr:from>
    <xdr:to>
      <xdr:col>8</xdr:col>
      <xdr:colOff>0</xdr:colOff>
      <xdr:row>28</xdr:row>
      <xdr:rowOff>5057</xdr:rowOff>
    </xdr:to>
    <xdr:sp macro="" textlink="">
      <xdr:nvSpPr>
        <xdr:cNvPr id="369" name="Isosceles Triangle 368">
          <a:extLst>
            <a:ext uri="{FF2B5EF4-FFF2-40B4-BE49-F238E27FC236}">
              <a16:creationId xmlns:a16="http://schemas.microsoft.com/office/drawing/2014/main" id="{00000000-0008-0000-0B00-000071010000}"/>
            </a:ext>
          </a:extLst>
        </xdr:cNvPr>
        <xdr:cNvSpPr/>
      </xdr:nvSpPr>
      <xdr:spPr>
        <a:xfrm>
          <a:off x="4614545" y="49898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26</xdr:row>
      <xdr:rowOff>87218</xdr:rowOff>
    </xdr:from>
    <xdr:to>
      <xdr:col>10</xdr:col>
      <xdr:colOff>0</xdr:colOff>
      <xdr:row>28</xdr:row>
      <xdr:rowOff>11018</xdr:rowOff>
    </xdr:to>
    <xdr:sp macro="" textlink="">
      <xdr:nvSpPr>
        <xdr:cNvPr id="370" name="Isosceles Triangle 369">
          <a:extLst>
            <a:ext uri="{FF2B5EF4-FFF2-40B4-BE49-F238E27FC236}">
              <a16:creationId xmlns:a16="http://schemas.microsoft.com/office/drawing/2014/main" id="{00000000-0008-0000-0B00-000072010000}"/>
            </a:ext>
          </a:extLst>
        </xdr:cNvPr>
        <xdr:cNvSpPr/>
      </xdr:nvSpPr>
      <xdr:spPr>
        <a:xfrm>
          <a:off x="5871845" y="4998720"/>
          <a:ext cx="624205" cy="30162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26</xdr:row>
      <xdr:rowOff>78147</xdr:rowOff>
    </xdr:from>
    <xdr:to>
      <xdr:col>12</xdr:col>
      <xdr:colOff>0</xdr:colOff>
      <xdr:row>27</xdr:row>
      <xdr:rowOff>192447</xdr:rowOff>
    </xdr:to>
    <xdr:sp macro="" textlink="">
      <xdr:nvSpPr>
        <xdr:cNvPr id="371" name="Isosceles Triangle 370">
          <a:extLst>
            <a:ext uri="{FF2B5EF4-FFF2-40B4-BE49-F238E27FC236}">
              <a16:creationId xmlns:a16="http://schemas.microsoft.com/office/drawing/2014/main" id="{00000000-0008-0000-0B00-000073010000}"/>
            </a:ext>
          </a:extLst>
        </xdr:cNvPr>
        <xdr:cNvSpPr/>
      </xdr:nvSpPr>
      <xdr:spPr>
        <a:xfrm>
          <a:off x="7129145" y="4989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26</xdr:row>
      <xdr:rowOff>78146</xdr:rowOff>
    </xdr:from>
    <xdr:to>
      <xdr:col>14</xdr:col>
      <xdr:colOff>0</xdr:colOff>
      <xdr:row>28</xdr:row>
      <xdr:rowOff>5056</xdr:rowOff>
    </xdr:to>
    <xdr:sp macro="" textlink="">
      <xdr:nvSpPr>
        <xdr:cNvPr id="372" name="Isosceles Triangle 371">
          <a:extLst>
            <a:ext uri="{FF2B5EF4-FFF2-40B4-BE49-F238E27FC236}">
              <a16:creationId xmlns:a16="http://schemas.microsoft.com/office/drawing/2014/main" id="{00000000-0008-0000-0B00-000074010000}"/>
            </a:ext>
          </a:extLst>
        </xdr:cNvPr>
        <xdr:cNvSpPr/>
      </xdr:nvSpPr>
      <xdr:spPr>
        <a:xfrm>
          <a:off x="8386445" y="49898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26</xdr:row>
      <xdr:rowOff>78147</xdr:rowOff>
    </xdr:from>
    <xdr:to>
      <xdr:col>16</xdr:col>
      <xdr:colOff>0</xdr:colOff>
      <xdr:row>27</xdr:row>
      <xdr:rowOff>192447</xdr:rowOff>
    </xdr:to>
    <xdr:sp macro="" textlink="">
      <xdr:nvSpPr>
        <xdr:cNvPr id="373" name="Isosceles Triangle 372">
          <a:extLst>
            <a:ext uri="{FF2B5EF4-FFF2-40B4-BE49-F238E27FC236}">
              <a16:creationId xmlns:a16="http://schemas.microsoft.com/office/drawing/2014/main" id="{00000000-0008-0000-0B00-000075010000}"/>
            </a:ext>
          </a:extLst>
        </xdr:cNvPr>
        <xdr:cNvSpPr/>
      </xdr:nvSpPr>
      <xdr:spPr>
        <a:xfrm>
          <a:off x="9643745" y="4989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26</xdr:row>
      <xdr:rowOff>78147</xdr:rowOff>
    </xdr:from>
    <xdr:to>
      <xdr:col>20</xdr:col>
      <xdr:colOff>0</xdr:colOff>
      <xdr:row>27</xdr:row>
      <xdr:rowOff>192447</xdr:rowOff>
    </xdr:to>
    <xdr:sp macro="" textlink="">
      <xdr:nvSpPr>
        <xdr:cNvPr id="374" name="Isosceles Triangle 373">
          <a:extLst>
            <a:ext uri="{FF2B5EF4-FFF2-40B4-BE49-F238E27FC236}">
              <a16:creationId xmlns:a16="http://schemas.microsoft.com/office/drawing/2014/main" id="{00000000-0008-0000-0B00-000076010000}"/>
            </a:ext>
          </a:extLst>
        </xdr:cNvPr>
        <xdr:cNvSpPr/>
      </xdr:nvSpPr>
      <xdr:spPr>
        <a:xfrm>
          <a:off x="12158345" y="4989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26</xdr:row>
      <xdr:rowOff>78147</xdr:rowOff>
    </xdr:from>
    <xdr:to>
      <xdr:col>4</xdr:col>
      <xdr:colOff>0</xdr:colOff>
      <xdr:row>27</xdr:row>
      <xdr:rowOff>192447</xdr:rowOff>
    </xdr:to>
    <xdr:sp macro="" textlink="">
      <xdr:nvSpPr>
        <xdr:cNvPr id="375" name="Isosceles Triangle 374">
          <a:extLst>
            <a:ext uri="{FF2B5EF4-FFF2-40B4-BE49-F238E27FC236}">
              <a16:creationId xmlns:a16="http://schemas.microsoft.com/office/drawing/2014/main" id="{00000000-0008-0000-0B00-000077010000}"/>
            </a:ext>
          </a:extLst>
        </xdr:cNvPr>
        <xdr:cNvSpPr/>
      </xdr:nvSpPr>
      <xdr:spPr>
        <a:xfrm>
          <a:off x="1890395" y="498983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26</xdr:row>
      <xdr:rowOff>78147</xdr:rowOff>
    </xdr:from>
    <xdr:to>
      <xdr:col>2</xdr:col>
      <xdr:colOff>0</xdr:colOff>
      <xdr:row>27</xdr:row>
      <xdr:rowOff>192447</xdr:rowOff>
    </xdr:to>
    <xdr:sp macro="" textlink="">
      <xdr:nvSpPr>
        <xdr:cNvPr id="376" name="Isosceles Triangle 375">
          <a:extLst>
            <a:ext uri="{FF2B5EF4-FFF2-40B4-BE49-F238E27FC236}">
              <a16:creationId xmlns:a16="http://schemas.microsoft.com/office/drawing/2014/main" id="{00000000-0008-0000-0B00-000078010000}"/>
            </a:ext>
          </a:extLst>
        </xdr:cNvPr>
        <xdr:cNvSpPr/>
      </xdr:nvSpPr>
      <xdr:spPr>
        <a:xfrm>
          <a:off x="633095" y="4989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26</xdr:row>
      <xdr:rowOff>78147</xdr:rowOff>
    </xdr:from>
    <xdr:to>
      <xdr:col>18</xdr:col>
      <xdr:colOff>0</xdr:colOff>
      <xdr:row>27</xdr:row>
      <xdr:rowOff>192447</xdr:rowOff>
    </xdr:to>
    <xdr:sp macro="" textlink="">
      <xdr:nvSpPr>
        <xdr:cNvPr id="377" name="Isosceles Triangle 376">
          <a:extLst>
            <a:ext uri="{FF2B5EF4-FFF2-40B4-BE49-F238E27FC236}">
              <a16:creationId xmlns:a16="http://schemas.microsoft.com/office/drawing/2014/main" id="{00000000-0008-0000-0B00-000079010000}"/>
            </a:ext>
          </a:extLst>
        </xdr:cNvPr>
        <xdr:cNvSpPr/>
      </xdr:nvSpPr>
      <xdr:spPr>
        <a:xfrm>
          <a:off x="10901045" y="4989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24011</xdr:colOff>
      <xdr:row>35</xdr:row>
      <xdr:rowOff>95071</xdr:rowOff>
    </xdr:from>
    <xdr:to>
      <xdr:col>6</xdr:col>
      <xdr:colOff>19439</xdr:colOff>
      <xdr:row>36</xdr:row>
      <xdr:rowOff>183971</xdr:rowOff>
    </xdr:to>
    <xdr:sp macro="" textlink="">
      <xdr:nvSpPr>
        <xdr:cNvPr id="378" name="Isosceles Triangle 377">
          <a:extLst>
            <a:ext uri="{FF2B5EF4-FFF2-40B4-BE49-F238E27FC236}">
              <a16:creationId xmlns:a16="http://schemas.microsoft.com/office/drawing/2014/main" id="{00000000-0008-0000-0B00-00007A010000}"/>
            </a:ext>
          </a:extLst>
        </xdr:cNvPr>
        <xdr:cNvSpPr/>
      </xdr:nvSpPr>
      <xdr:spPr>
        <a:xfrm>
          <a:off x="3376295" y="6720840"/>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35</xdr:row>
      <xdr:rowOff>78147</xdr:rowOff>
    </xdr:from>
    <xdr:to>
      <xdr:col>8</xdr:col>
      <xdr:colOff>0</xdr:colOff>
      <xdr:row>37</xdr:row>
      <xdr:rowOff>5057</xdr:rowOff>
    </xdr:to>
    <xdr:sp macro="" textlink="">
      <xdr:nvSpPr>
        <xdr:cNvPr id="379" name="Isosceles Triangle 378">
          <a:extLst>
            <a:ext uri="{FF2B5EF4-FFF2-40B4-BE49-F238E27FC236}">
              <a16:creationId xmlns:a16="http://schemas.microsoft.com/office/drawing/2014/main" id="{00000000-0008-0000-0B00-00007B010000}"/>
            </a:ext>
          </a:extLst>
        </xdr:cNvPr>
        <xdr:cNvSpPr/>
      </xdr:nvSpPr>
      <xdr:spPr>
        <a:xfrm>
          <a:off x="4614545" y="67043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4568</xdr:colOff>
      <xdr:row>35</xdr:row>
      <xdr:rowOff>86528</xdr:rowOff>
    </xdr:from>
    <xdr:to>
      <xdr:col>10</xdr:col>
      <xdr:colOff>4407</xdr:colOff>
      <xdr:row>36</xdr:row>
      <xdr:rowOff>181778</xdr:rowOff>
    </xdr:to>
    <xdr:sp macro="" textlink="">
      <xdr:nvSpPr>
        <xdr:cNvPr id="380" name="Isosceles Triangle 379">
          <a:extLst>
            <a:ext uri="{FF2B5EF4-FFF2-40B4-BE49-F238E27FC236}">
              <a16:creationId xmlns:a16="http://schemas.microsoft.com/office/drawing/2014/main" id="{00000000-0008-0000-0B00-00007C010000}"/>
            </a:ext>
          </a:extLst>
        </xdr:cNvPr>
        <xdr:cNvSpPr/>
      </xdr:nvSpPr>
      <xdr:spPr>
        <a:xfrm>
          <a:off x="5871845" y="6712585"/>
          <a:ext cx="628015" cy="2794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12510</xdr:colOff>
      <xdr:row>35</xdr:row>
      <xdr:rowOff>78147</xdr:rowOff>
    </xdr:from>
    <xdr:to>
      <xdr:col>12</xdr:col>
      <xdr:colOff>7938</xdr:colOff>
      <xdr:row>37</xdr:row>
      <xdr:rowOff>5057</xdr:rowOff>
    </xdr:to>
    <xdr:sp macro="" textlink="">
      <xdr:nvSpPr>
        <xdr:cNvPr id="381" name="Isosceles Triangle 380">
          <a:extLst>
            <a:ext uri="{FF2B5EF4-FFF2-40B4-BE49-F238E27FC236}">
              <a16:creationId xmlns:a16="http://schemas.microsoft.com/office/drawing/2014/main" id="{00000000-0008-0000-0B00-00007D010000}"/>
            </a:ext>
          </a:extLst>
        </xdr:cNvPr>
        <xdr:cNvSpPr/>
      </xdr:nvSpPr>
      <xdr:spPr>
        <a:xfrm>
          <a:off x="7124510" y="6467835"/>
          <a:ext cx="622491" cy="29203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35</xdr:row>
      <xdr:rowOff>78147</xdr:rowOff>
    </xdr:from>
    <xdr:to>
      <xdr:col>14</xdr:col>
      <xdr:colOff>0</xdr:colOff>
      <xdr:row>37</xdr:row>
      <xdr:rowOff>5057</xdr:rowOff>
    </xdr:to>
    <xdr:sp macro="" textlink="">
      <xdr:nvSpPr>
        <xdr:cNvPr id="382" name="Isosceles Triangle 381">
          <a:extLst>
            <a:ext uri="{FF2B5EF4-FFF2-40B4-BE49-F238E27FC236}">
              <a16:creationId xmlns:a16="http://schemas.microsoft.com/office/drawing/2014/main" id="{00000000-0008-0000-0B00-00007E010000}"/>
            </a:ext>
          </a:extLst>
        </xdr:cNvPr>
        <xdr:cNvSpPr/>
      </xdr:nvSpPr>
      <xdr:spPr>
        <a:xfrm>
          <a:off x="8386445" y="67043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35</xdr:row>
      <xdr:rowOff>78147</xdr:rowOff>
    </xdr:from>
    <xdr:to>
      <xdr:col>18</xdr:col>
      <xdr:colOff>0</xdr:colOff>
      <xdr:row>37</xdr:row>
      <xdr:rowOff>5057</xdr:rowOff>
    </xdr:to>
    <xdr:sp macro="" textlink="">
      <xdr:nvSpPr>
        <xdr:cNvPr id="383" name="Isosceles Triangle 382">
          <a:extLst>
            <a:ext uri="{FF2B5EF4-FFF2-40B4-BE49-F238E27FC236}">
              <a16:creationId xmlns:a16="http://schemas.microsoft.com/office/drawing/2014/main" id="{00000000-0008-0000-0B00-00007F010000}"/>
            </a:ext>
          </a:extLst>
        </xdr:cNvPr>
        <xdr:cNvSpPr/>
      </xdr:nvSpPr>
      <xdr:spPr>
        <a:xfrm>
          <a:off x="10901045" y="67043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solidFill>
              <a:srgbClr val="FF0000"/>
            </a:solidFill>
          </a:endParaRPr>
        </a:p>
      </xdr:txBody>
    </xdr:sp>
    <xdr:clientData/>
  </xdr:twoCellAnchor>
  <xdr:twoCellAnchor>
    <xdr:from>
      <xdr:col>1</xdr:col>
      <xdr:colOff>4572</xdr:colOff>
      <xdr:row>35</xdr:row>
      <xdr:rowOff>78147</xdr:rowOff>
    </xdr:from>
    <xdr:to>
      <xdr:col>2</xdr:col>
      <xdr:colOff>0</xdr:colOff>
      <xdr:row>36</xdr:row>
      <xdr:rowOff>192447</xdr:rowOff>
    </xdr:to>
    <xdr:sp macro="" textlink="">
      <xdr:nvSpPr>
        <xdr:cNvPr id="384" name="Isosceles Triangle 383">
          <a:extLst>
            <a:ext uri="{FF2B5EF4-FFF2-40B4-BE49-F238E27FC236}">
              <a16:creationId xmlns:a16="http://schemas.microsoft.com/office/drawing/2014/main" id="{00000000-0008-0000-0B00-000080010000}"/>
            </a:ext>
          </a:extLst>
        </xdr:cNvPr>
        <xdr:cNvSpPr/>
      </xdr:nvSpPr>
      <xdr:spPr>
        <a:xfrm>
          <a:off x="633095" y="67043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35</xdr:row>
      <xdr:rowOff>78147</xdr:rowOff>
    </xdr:from>
    <xdr:to>
      <xdr:col>4</xdr:col>
      <xdr:colOff>0</xdr:colOff>
      <xdr:row>36</xdr:row>
      <xdr:rowOff>192447</xdr:rowOff>
    </xdr:to>
    <xdr:sp macro="" textlink="">
      <xdr:nvSpPr>
        <xdr:cNvPr id="385" name="Isosceles Triangle 384">
          <a:extLst>
            <a:ext uri="{FF2B5EF4-FFF2-40B4-BE49-F238E27FC236}">
              <a16:creationId xmlns:a16="http://schemas.microsoft.com/office/drawing/2014/main" id="{00000000-0008-0000-0B00-000081010000}"/>
            </a:ext>
          </a:extLst>
        </xdr:cNvPr>
        <xdr:cNvSpPr/>
      </xdr:nvSpPr>
      <xdr:spPr>
        <a:xfrm>
          <a:off x="1890395" y="670433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35</xdr:row>
      <xdr:rowOff>78147</xdr:rowOff>
    </xdr:from>
    <xdr:to>
      <xdr:col>2</xdr:col>
      <xdr:colOff>0</xdr:colOff>
      <xdr:row>36</xdr:row>
      <xdr:rowOff>192447</xdr:rowOff>
    </xdr:to>
    <xdr:sp macro="" textlink="">
      <xdr:nvSpPr>
        <xdr:cNvPr id="386" name="Isosceles Triangle 385">
          <a:extLst>
            <a:ext uri="{FF2B5EF4-FFF2-40B4-BE49-F238E27FC236}">
              <a16:creationId xmlns:a16="http://schemas.microsoft.com/office/drawing/2014/main" id="{00000000-0008-0000-0B00-000082010000}"/>
            </a:ext>
          </a:extLst>
        </xdr:cNvPr>
        <xdr:cNvSpPr/>
      </xdr:nvSpPr>
      <xdr:spPr>
        <a:xfrm>
          <a:off x="633095" y="67043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35</xdr:row>
      <xdr:rowOff>78147</xdr:rowOff>
    </xdr:from>
    <xdr:to>
      <xdr:col>16</xdr:col>
      <xdr:colOff>0</xdr:colOff>
      <xdr:row>36</xdr:row>
      <xdr:rowOff>192447</xdr:rowOff>
    </xdr:to>
    <xdr:sp macro="" textlink="">
      <xdr:nvSpPr>
        <xdr:cNvPr id="387" name="Isosceles Triangle 386">
          <a:extLst>
            <a:ext uri="{FF2B5EF4-FFF2-40B4-BE49-F238E27FC236}">
              <a16:creationId xmlns:a16="http://schemas.microsoft.com/office/drawing/2014/main" id="{00000000-0008-0000-0B00-000083010000}"/>
            </a:ext>
          </a:extLst>
        </xdr:cNvPr>
        <xdr:cNvSpPr/>
      </xdr:nvSpPr>
      <xdr:spPr>
        <a:xfrm>
          <a:off x="9643745" y="67043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43</xdr:row>
      <xdr:rowOff>78147</xdr:rowOff>
    </xdr:from>
    <xdr:to>
      <xdr:col>2</xdr:col>
      <xdr:colOff>0</xdr:colOff>
      <xdr:row>45</xdr:row>
      <xdr:rowOff>5057</xdr:rowOff>
    </xdr:to>
    <xdr:sp macro="" textlink="">
      <xdr:nvSpPr>
        <xdr:cNvPr id="388" name="Isosceles Triangle 387">
          <a:extLst>
            <a:ext uri="{FF2B5EF4-FFF2-40B4-BE49-F238E27FC236}">
              <a16:creationId xmlns:a16="http://schemas.microsoft.com/office/drawing/2014/main" id="{00000000-0008-0000-0B00-000084010000}"/>
            </a:ext>
          </a:extLst>
        </xdr:cNvPr>
        <xdr:cNvSpPr/>
      </xdr:nvSpPr>
      <xdr:spPr>
        <a:xfrm>
          <a:off x="633095" y="82346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43</xdr:row>
      <xdr:rowOff>78147</xdr:rowOff>
    </xdr:from>
    <xdr:to>
      <xdr:col>4</xdr:col>
      <xdr:colOff>0</xdr:colOff>
      <xdr:row>45</xdr:row>
      <xdr:rowOff>5057</xdr:rowOff>
    </xdr:to>
    <xdr:sp macro="" textlink="">
      <xdr:nvSpPr>
        <xdr:cNvPr id="389" name="Isosceles Triangle 388">
          <a:extLst>
            <a:ext uri="{FF2B5EF4-FFF2-40B4-BE49-F238E27FC236}">
              <a16:creationId xmlns:a16="http://schemas.microsoft.com/office/drawing/2014/main" id="{00000000-0008-0000-0B00-000085010000}"/>
            </a:ext>
          </a:extLst>
        </xdr:cNvPr>
        <xdr:cNvSpPr/>
      </xdr:nvSpPr>
      <xdr:spPr>
        <a:xfrm>
          <a:off x="1890395" y="8234680"/>
          <a:ext cx="83375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43</xdr:row>
      <xdr:rowOff>78147</xdr:rowOff>
    </xdr:from>
    <xdr:to>
      <xdr:col>6</xdr:col>
      <xdr:colOff>0</xdr:colOff>
      <xdr:row>44</xdr:row>
      <xdr:rowOff>192447</xdr:rowOff>
    </xdr:to>
    <xdr:sp macro="" textlink="">
      <xdr:nvSpPr>
        <xdr:cNvPr id="390" name="Isosceles Triangle 389">
          <a:extLst>
            <a:ext uri="{FF2B5EF4-FFF2-40B4-BE49-F238E27FC236}">
              <a16:creationId xmlns:a16="http://schemas.microsoft.com/office/drawing/2014/main" id="{00000000-0008-0000-0B00-000086010000}"/>
            </a:ext>
          </a:extLst>
        </xdr:cNvPr>
        <xdr:cNvSpPr/>
      </xdr:nvSpPr>
      <xdr:spPr>
        <a:xfrm>
          <a:off x="3357245" y="8234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43</xdr:row>
      <xdr:rowOff>78147</xdr:rowOff>
    </xdr:from>
    <xdr:to>
      <xdr:col>8</xdr:col>
      <xdr:colOff>0</xdr:colOff>
      <xdr:row>44</xdr:row>
      <xdr:rowOff>192447</xdr:rowOff>
    </xdr:to>
    <xdr:sp macro="" textlink="">
      <xdr:nvSpPr>
        <xdr:cNvPr id="391" name="Isosceles Triangle 390">
          <a:extLst>
            <a:ext uri="{FF2B5EF4-FFF2-40B4-BE49-F238E27FC236}">
              <a16:creationId xmlns:a16="http://schemas.microsoft.com/office/drawing/2014/main" id="{00000000-0008-0000-0B00-000087010000}"/>
            </a:ext>
          </a:extLst>
        </xdr:cNvPr>
        <xdr:cNvSpPr/>
      </xdr:nvSpPr>
      <xdr:spPr>
        <a:xfrm>
          <a:off x="4614545" y="8234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43</xdr:row>
      <xdr:rowOff>78147</xdr:rowOff>
    </xdr:from>
    <xdr:to>
      <xdr:col>10</xdr:col>
      <xdr:colOff>0</xdr:colOff>
      <xdr:row>45</xdr:row>
      <xdr:rowOff>5057</xdr:rowOff>
    </xdr:to>
    <xdr:sp macro="" textlink="">
      <xdr:nvSpPr>
        <xdr:cNvPr id="392" name="Isosceles Triangle 391">
          <a:extLst>
            <a:ext uri="{FF2B5EF4-FFF2-40B4-BE49-F238E27FC236}">
              <a16:creationId xmlns:a16="http://schemas.microsoft.com/office/drawing/2014/main" id="{00000000-0008-0000-0B00-000088010000}"/>
            </a:ext>
          </a:extLst>
        </xdr:cNvPr>
        <xdr:cNvSpPr/>
      </xdr:nvSpPr>
      <xdr:spPr>
        <a:xfrm>
          <a:off x="5871845" y="82346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631637</xdr:colOff>
      <xdr:row>43</xdr:row>
      <xdr:rowOff>78147</xdr:rowOff>
    </xdr:from>
    <xdr:to>
      <xdr:col>11</xdr:col>
      <xdr:colOff>627066</xdr:colOff>
      <xdr:row>45</xdr:row>
      <xdr:rowOff>6710</xdr:rowOff>
    </xdr:to>
    <xdr:sp macro="" textlink="">
      <xdr:nvSpPr>
        <xdr:cNvPr id="393" name="Isosceles Triangle 392">
          <a:extLst>
            <a:ext uri="{FF2B5EF4-FFF2-40B4-BE49-F238E27FC236}">
              <a16:creationId xmlns:a16="http://schemas.microsoft.com/office/drawing/2014/main" id="{00000000-0008-0000-0B00-000089010000}"/>
            </a:ext>
          </a:extLst>
        </xdr:cNvPr>
        <xdr:cNvSpPr/>
      </xdr:nvSpPr>
      <xdr:spPr>
        <a:xfrm>
          <a:off x="7124700" y="8234680"/>
          <a:ext cx="626745" cy="3060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43</xdr:row>
      <xdr:rowOff>78147</xdr:rowOff>
    </xdr:from>
    <xdr:to>
      <xdr:col>14</xdr:col>
      <xdr:colOff>0</xdr:colOff>
      <xdr:row>44</xdr:row>
      <xdr:rowOff>192447</xdr:rowOff>
    </xdr:to>
    <xdr:sp macro="" textlink="">
      <xdr:nvSpPr>
        <xdr:cNvPr id="394" name="Isosceles Triangle 393">
          <a:extLst>
            <a:ext uri="{FF2B5EF4-FFF2-40B4-BE49-F238E27FC236}">
              <a16:creationId xmlns:a16="http://schemas.microsoft.com/office/drawing/2014/main" id="{00000000-0008-0000-0B00-00008A010000}"/>
            </a:ext>
          </a:extLst>
        </xdr:cNvPr>
        <xdr:cNvSpPr/>
      </xdr:nvSpPr>
      <xdr:spPr>
        <a:xfrm>
          <a:off x="8386445" y="8234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43</xdr:row>
      <xdr:rowOff>78147</xdr:rowOff>
    </xdr:from>
    <xdr:to>
      <xdr:col>16</xdr:col>
      <xdr:colOff>0</xdr:colOff>
      <xdr:row>44</xdr:row>
      <xdr:rowOff>192447</xdr:rowOff>
    </xdr:to>
    <xdr:sp macro="" textlink="">
      <xdr:nvSpPr>
        <xdr:cNvPr id="395" name="Isosceles Triangle 394">
          <a:extLst>
            <a:ext uri="{FF2B5EF4-FFF2-40B4-BE49-F238E27FC236}">
              <a16:creationId xmlns:a16="http://schemas.microsoft.com/office/drawing/2014/main" id="{00000000-0008-0000-0B00-00008B010000}"/>
            </a:ext>
          </a:extLst>
        </xdr:cNvPr>
        <xdr:cNvSpPr/>
      </xdr:nvSpPr>
      <xdr:spPr>
        <a:xfrm>
          <a:off x="9643745" y="8234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35</xdr:row>
      <xdr:rowOff>78147</xdr:rowOff>
    </xdr:from>
    <xdr:to>
      <xdr:col>20</xdr:col>
      <xdr:colOff>0</xdr:colOff>
      <xdr:row>36</xdr:row>
      <xdr:rowOff>192447</xdr:rowOff>
    </xdr:to>
    <xdr:sp macro="" textlink="">
      <xdr:nvSpPr>
        <xdr:cNvPr id="396" name="Isosceles Triangle 395">
          <a:extLst>
            <a:ext uri="{FF2B5EF4-FFF2-40B4-BE49-F238E27FC236}">
              <a16:creationId xmlns:a16="http://schemas.microsoft.com/office/drawing/2014/main" id="{00000000-0008-0000-0B00-00008C010000}"/>
            </a:ext>
          </a:extLst>
        </xdr:cNvPr>
        <xdr:cNvSpPr/>
      </xdr:nvSpPr>
      <xdr:spPr>
        <a:xfrm>
          <a:off x="12158345" y="67043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43</xdr:row>
      <xdr:rowOff>78147</xdr:rowOff>
    </xdr:from>
    <xdr:to>
      <xdr:col>14</xdr:col>
      <xdr:colOff>0</xdr:colOff>
      <xdr:row>44</xdr:row>
      <xdr:rowOff>192447</xdr:rowOff>
    </xdr:to>
    <xdr:sp macro="" textlink="">
      <xdr:nvSpPr>
        <xdr:cNvPr id="397" name="Isosceles Triangle 396">
          <a:extLst>
            <a:ext uri="{FF2B5EF4-FFF2-40B4-BE49-F238E27FC236}">
              <a16:creationId xmlns:a16="http://schemas.microsoft.com/office/drawing/2014/main" id="{00000000-0008-0000-0B00-00008D010000}"/>
            </a:ext>
          </a:extLst>
        </xdr:cNvPr>
        <xdr:cNvSpPr/>
      </xdr:nvSpPr>
      <xdr:spPr>
        <a:xfrm>
          <a:off x="8386445" y="8234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43</xdr:row>
      <xdr:rowOff>78147</xdr:rowOff>
    </xdr:from>
    <xdr:to>
      <xdr:col>16</xdr:col>
      <xdr:colOff>0</xdr:colOff>
      <xdr:row>44</xdr:row>
      <xdr:rowOff>192447</xdr:rowOff>
    </xdr:to>
    <xdr:sp macro="" textlink="">
      <xdr:nvSpPr>
        <xdr:cNvPr id="398" name="Isosceles Triangle 397">
          <a:extLst>
            <a:ext uri="{FF2B5EF4-FFF2-40B4-BE49-F238E27FC236}">
              <a16:creationId xmlns:a16="http://schemas.microsoft.com/office/drawing/2014/main" id="{00000000-0008-0000-0B00-00008E010000}"/>
            </a:ext>
          </a:extLst>
        </xdr:cNvPr>
        <xdr:cNvSpPr/>
      </xdr:nvSpPr>
      <xdr:spPr>
        <a:xfrm>
          <a:off x="9643745" y="8234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59</xdr:row>
      <xdr:rowOff>78147</xdr:rowOff>
    </xdr:from>
    <xdr:to>
      <xdr:col>20</xdr:col>
      <xdr:colOff>0</xdr:colOff>
      <xdr:row>61</xdr:row>
      <xdr:rowOff>5057</xdr:rowOff>
    </xdr:to>
    <xdr:sp macro="" textlink="">
      <xdr:nvSpPr>
        <xdr:cNvPr id="399" name="Isosceles Triangle 398">
          <a:extLst>
            <a:ext uri="{FF2B5EF4-FFF2-40B4-BE49-F238E27FC236}">
              <a16:creationId xmlns:a16="http://schemas.microsoft.com/office/drawing/2014/main" id="{00000000-0008-0000-0B00-00008F010000}"/>
            </a:ext>
          </a:extLst>
        </xdr:cNvPr>
        <xdr:cNvSpPr/>
      </xdr:nvSpPr>
      <xdr:spPr>
        <a:xfrm>
          <a:off x="12158345" y="112953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59</xdr:row>
      <xdr:rowOff>78147</xdr:rowOff>
    </xdr:from>
    <xdr:to>
      <xdr:col>18</xdr:col>
      <xdr:colOff>0</xdr:colOff>
      <xdr:row>60</xdr:row>
      <xdr:rowOff>192447</xdr:rowOff>
    </xdr:to>
    <xdr:sp macro="" textlink="">
      <xdr:nvSpPr>
        <xdr:cNvPr id="400" name="Isosceles Triangle 399">
          <a:extLst>
            <a:ext uri="{FF2B5EF4-FFF2-40B4-BE49-F238E27FC236}">
              <a16:creationId xmlns:a16="http://schemas.microsoft.com/office/drawing/2014/main" id="{00000000-0008-0000-0B00-000090010000}"/>
            </a:ext>
          </a:extLst>
        </xdr:cNvPr>
        <xdr:cNvSpPr/>
      </xdr:nvSpPr>
      <xdr:spPr>
        <a:xfrm>
          <a:off x="10901045" y="11295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59</xdr:row>
      <xdr:rowOff>78147</xdr:rowOff>
    </xdr:from>
    <xdr:to>
      <xdr:col>16</xdr:col>
      <xdr:colOff>0</xdr:colOff>
      <xdr:row>61</xdr:row>
      <xdr:rowOff>1947</xdr:rowOff>
    </xdr:to>
    <xdr:sp macro="" textlink="">
      <xdr:nvSpPr>
        <xdr:cNvPr id="401" name="Isosceles Triangle 400">
          <a:extLst>
            <a:ext uri="{FF2B5EF4-FFF2-40B4-BE49-F238E27FC236}">
              <a16:creationId xmlns:a16="http://schemas.microsoft.com/office/drawing/2014/main" id="{00000000-0008-0000-0B00-000091010000}"/>
            </a:ext>
          </a:extLst>
        </xdr:cNvPr>
        <xdr:cNvSpPr/>
      </xdr:nvSpPr>
      <xdr:spPr>
        <a:xfrm>
          <a:off x="9643745" y="11295380"/>
          <a:ext cx="624205" cy="30162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119559</xdr:colOff>
      <xdr:row>45</xdr:row>
      <xdr:rowOff>47761</xdr:rowOff>
    </xdr:from>
    <xdr:to>
      <xdr:col>2</xdr:col>
      <xdr:colOff>386259</xdr:colOff>
      <xdr:row>47</xdr:row>
      <xdr:rowOff>33483</xdr:rowOff>
    </xdr:to>
    <xdr:sp macro="" textlink="">
      <xdr:nvSpPr>
        <xdr:cNvPr id="402" name="Line 327">
          <a:extLst>
            <a:ext uri="{FF2B5EF4-FFF2-40B4-BE49-F238E27FC236}">
              <a16:creationId xmlns:a16="http://schemas.microsoft.com/office/drawing/2014/main" id="{00000000-0008-0000-0B00-000092010000}"/>
            </a:ext>
          </a:extLst>
        </xdr:cNvPr>
        <xdr:cNvSpPr>
          <a:spLocks noChangeShapeType="1"/>
        </xdr:cNvSpPr>
      </xdr:nvSpPr>
      <xdr:spPr>
        <a:xfrm flipH="1">
          <a:off x="1376680" y="8582025"/>
          <a:ext cx="266700" cy="39179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10</xdr:col>
      <xdr:colOff>68663</xdr:colOff>
      <xdr:row>45</xdr:row>
      <xdr:rowOff>13691</xdr:rowOff>
    </xdr:from>
    <xdr:to>
      <xdr:col>10</xdr:col>
      <xdr:colOff>335363</xdr:colOff>
      <xdr:row>46</xdr:row>
      <xdr:rowOff>158348</xdr:rowOff>
    </xdr:to>
    <xdr:sp macro="" textlink="">
      <xdr:nvSpPr>
        <xdr:cNvPr id="403" name="Line 327">
          <a:extLst>
            <a:ext uri="{FF2B5EF4-FFF2-40B4-BE49-F238E27FC236}">
              <a16:creationId xmlns:a16="http://schemas.microsoft.com/office/drawing/2014/main" id="{00000000-0008-0000-0B00-000093010000}"/>
            </a:ext>
          </a:extLst>
        </xdr:cNvPr>
        <xdr:cNvSpPr>
          <a:spLocks noChangeShapeType="1"/>
        </xdr:cNvSpPr>
      </xdr:nvSpPr>
      <xdr:spPr>
        <a:xfrm flipH="1">
          <a:off x="6564630" y="8547735"/>
          <a:ext cx="266700" cy="3479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14</xdr:col>
      <xdr:colOff>112348</xdr:colOff>
      <xdr:row>45</xdr:row>
      <xdr:rowOff>39609</xdr:rowOff>
    </xdr:from>
    <xdr:to>
      <xdr:col>14</xdr:col>
      <xdr:colOff>379048</xdr:colOff>
      <xdr:row>47</xdr:row>
      <xdr:rowOff>15796</xdr:rowOff>
    </xdr:to>
    <xdr:sp macro="" textlink="">
      <xdr:nvSpPr>
        <xdr:cNvPr id="404" name="Line 327">
          <a:extLst>
            <a:ext uri="{FF2B5EF4-FFF2-40B4-BE49-F238E27FC236}">
              <a16:creationId xmlns:a16="http://schemas.microsoft.com/office/drawing/2014/main" id="{00000000-0008-0000-0B00-000094010000}"/>
            </a:ext>
          </a:extLst>
        </xdr:cNvPr>
        <xdr:cNvSpPr>
          <a:spLocks noChangeShapeType="1"/>
        </xdr:cNvSpPr>
      </xdr:nvSpPr>
      <xdr:spPr>
        <a:xfrm flipH="1">
          <a:off x="9122410" y="8573770"/>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18</xdr:col>
      <xdr:colOff>139938</xdr:colOff>
      <xdr:row>60</xdr:row>
      <xdr:rowOff>127921</xdr:rowOff>
    </xdr:from>
    <xdr:to>
      <xdr:col>18</xdr:col>
      <xdr:colOff>406638</xdr:colOff>
      <xdr:row>62</xdr:row>
      <xdr:rowOff>110588</xdr:rowOff>
    </xdr:to>
    <xdr:sp macro="" textlink="">
      <xdr:nvSpPr>
        <xdr:cNvPr id="405" name="Line 327">
          <a:extLst>
            <a:ext uri="{FF2B5EF4-FFF2-40B4-BE49-F238E27FC236}">
              <a16:creationId xmlns:a16="http://schemas.microsoft.com/office/drawing/2014/main" id="{00000000-0008-0000-0B00-000095010000}"/>
            </a:ext>
          </a:extLst>
        </xdr:cNvPr>
        <xdr:cNvSpPr>
          <a:spLocks noChangeShapeType="1"/>
        </xdr:cNvSpPr>
      </xdr:nvSpPr>
      <xdr:spPr>
        <a:xfrm flipH="1">
          <a:off x="11664950" y="11529060"/>
          <a:ext cx="266700" cy="3797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editAs="oneCell">
    <xdr:from>
      <xdr:col>16</xdr:col>
      <xdr:colOff>207346</xdr:colOff>
      <xdr:row>61</xdr:row>
      <xdr:rowOff>136072</xdr:rowOff>
    </xdr:from>
    <xdr:to>
      <xdr:col>17</xdr:col>
      <xdr:colOff>150650</xdr:colOff>
      <xdr:row>62</xdr:row>
      <xdr:rowOff>13234</xdr:rowOff>
    </xdr:to>
    <xdr:pic>
      <xdr:nvPicPr>
        <xdr:cNvPr id="406" name="Picture 13">
          <a:extLst>
            <a:ext uri="{FF2B5EF4-FFF2-40B4-BE49-F238E27FC236}">
              <a16:creationId xmlns:a16="http://schemas.microsoft.com/office/drawing/2014/main" id="{00000000-0008-0000-0B00-000096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0713085" y="11492865"/>
          <a:ext cx="95885" cy="57213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6</xdr:col>
      <xdr:colOff>26368</xdr:colOff>
      <xdr:row>45</xdr:row>
      <xdr:rowOff>124955</xdr:rowOff>
    </xdr:from>
    <xdr:to>
      <xdr:col>6</xdr:col>
      <xdr:colOff>518493</xdr:colOff>
      <xdr:row>46</xdr:row>
      <xdr:rowOff>2115</xdr:rowOff>
    </xdr:to>
    <xdr:pic>
      <xdr:nvPicPr>
        <xdr:cNvPr id="407" name="Picture 13">
          <a:extLst>
            <a:ext uri="{FF2B5EF4-FFF2-40B4-BE49-F238E27FC236}">
              <a16:creationId xmlns:a16="http://schemas.microsoft.com/office/drawing/2014/main" id="{00000000-0008-0000-0B00-000097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4205605" y="8461375"/>
          <a:ext cx="95885" cy="492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10</xdr:col>
      <xdr:colOff>464302</xdr:colOff>
      <xdr:row>210</xdr:row>
      <xdr:rowOff>163871</xdr:rowOff>
    </xdr:from>
    <xdr:to>
      <xdr:col>11</xdr:col>
      <xdr:colOff>409228</xdr:colOff>
      <xdr:row>211</xdr:row>
      <xdr:rowOff>51026</xdr:rowOff>
    </xdr:to>
    <xdr:pic>
      <xdr:nvPicPr>
        <xdr:cNvPr id="408" name="Picture 13">
          <a:extLst>
            <a:ext uri="{FF2B5EF4-FFF2-40B4-BE49-F238E27FC236}">
              <a16:creationId xmlns:a16="http://schemas.microsoft.com/office/drawing/2014/main" id="{00000000-0008-0000-0B00-000098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7193915" y="45951775"/>
          <a:ext cx="106045" cy="57340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16</xdr:col>
      <xdr:colOff>25918</xdr:colOff>
      <xdr:row>220</xdr:row>
      <xdr:rowOff>19440</xdr:rowOff>
    </xdr:from>
    <xdr:to>
      <xdr:col>16</xdr:col>
      <xdr:colOff>431132</xdr:colOff>
      <xdr:row>220</xdr:row>
      <xdr:rowOff>133733</xdr:rowOff>
    </xdr:to>
    <xdr:pic>
      <xdr:nvPicPr>
        <xdr:cNvPr id="409" name="Picture 13">
          <a:extLst>
            <a:ext uri="{FF2B5EF4-FFF2-40B4-BE49-F238E27FC236}">
              <a16:creationId xmlns:a16="http://schemas.microsoft.com/office/drawing/2014/main" id="{00000000-0008-0000-0B00-000099010000}"/>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a:xfrm rot="2805195" flipH="1">
          <a:off x="10438765" y="47812960"/>
          <a:ext cx="114300" cy="40513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7</xdr:col>
      <xdr:colOff>181430</xdr:colOff>
      <xdr:row>214</xdr:row>
      <xdr:rowOff>19438</xdr:rowOff>
    </xdr:from>
    <xdr:to>
      <xdr:col>7</xdr:col>
      <xdr:colOff>311022</xdr:colOff>
      <xdr:row>215</xdr:row>
      <xdr:rowOff>12959</xdr:rowOff>
    </xdr:to>
    <xdr:sp macro="" textlink="">
      <xdr:nvSpPr>
        <xdr:cNvPr id="410" name="Flowchart: Magnetic Disk 409">
          <a:extLst>
            <a:ext uri="{FF2B5EF4-FFF2-40B4-BE49-F238E27FC236}">
              <a16:creationId xmlns:a16="http://schemas.microsoft.com/office/drawing/2014/main" id="{00000000-0008-0000-0B00-00009A010000}"/>
            </a:ext>
          </a:extLst>
        </xdr:cNvPr>
        <xdr:cNvSpPr/>
      </xdr:nvSpPr>
      <xdr:spPr>
        <a:xfrm>
          <a:off x="4791075" y="4681537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2</xdr:col>
      <xdr:colOff>110153</xdr:colOff>
      <xdr:row>45</xdr:row>
      <xdr:rowOff>25918</xdr:rowOff>
    </xdr:from>
    <xdr:to>
      <xdr:col>2</xdr:col>
      <xdr:colOff>239745</xdr:colOff>
      <xdr:row>46</xdr:row>
      <xdr:rowOff>19439</xdr:rowOff>
    </xdr:to>
    <xdr:sp macro="" textlink="">
      <xdr:nvSpPr>
        <xdr:cNvPr id="411" name="Flowchart: Magnetic Disk 410">
          <a:extLst>
            <a:ext uri="{FF2B5EF4-FFF2-40B4-BE49-F238E27FC236}">
              <a16:creationId xmlns:a16="http://schemas.microsoft.com/office/drawing/2014/main" id="{00000000-0008-0000-0B00-00009B010000}"/>
            </a:ext>
          </a:extLst>
        </xdr:cNvPr>
        <xdr:cNvSpPr/>
      </xdr:nvSpPr>
      <xdr:spPr>
        <a:xfrm>
          <a:off x="1367155" y="855980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12</xdr:col>
      <xdr:colOff>311020</xdr:colOff>
      <xdr:row>46</xdr:row>
      <xdr:rowOff>12959</xdr:rowOff>
    </xdr:from>
    <xdr:to>
      <xdr:col>12</xdr:col>
      <xdr:colOff>440612</xdr:colOff>
      <xdr:row>47</xdr:row>
      <xdr:rowOff>6479</xdr:rowOff>
    </xdr:to>
    <xdr:sp macro="" textlink="">
      <xdr:nvSpPr>
        <xdr:cNvPr id="412" name="Flowchart: Magnetic Disk 411">
          <a:extLst>
            <a:ext uri="{FF2B5EF4-FFF2-40B4-BE49-F238E27FC236}">
              <a16:creationId xmlns:a16="http://schemas.microsoft.com/office/drawing/2014/main" id="{00000000-0008-0000-0B00-00009C010000}"/>
            </a:ext>
          </a:extLst>
        </xdr:cNvPr>
        <xdr:cNvSpPr/>
      </xdr:nvSpPr>
      <xdr:spPr>
        <a:xfrm>
          <a:off x="8063865" y="875030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14</xdr:col>
      <xdr:colOff>323979</xdr:colOff>
      <xdr:row>46</xdr:row>
      <xdr:rowOff>6480</xdr:rowOff>
    </xdr:from>
    <xdr:to>
      <xdr:col>14</xdr:col>
      <xdr:colOff>453571</xdr:colOff>
      <xdr:row>47</xdr:row>
      <xdr:rowOff>0</xdr:rowOff>
    </xdr:to>
    <xdr:sp macro="" textlink="">
      <xdr:nvSpPr>
        <xdr:cNvPr id="413" name="Flowchart: Magnetic Disk 412">
          <a:extLst>
            <a:ext uri="{FF2B5EF4-FFF2-40B4-BE49-F238E27FC236}">
              <a16:creationId xmlns:a16="http://schemas.microsoft.com/office/drawing/2014/main" id="{00000000-0008-0000-0B00-00009D010000}"/>
            </a:ext>
          </a:extLst>
        </xdr:cNvPr>
        <xdr:cNvSpPr/>
      </xdr:nvSpPr>
      <xdr:spPr>
        <a:xfrm>
          <a:off x="9334500" y="874395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3</a:t>
          </a:r>
        </a:p>
      </xdr:txBody>
    </xdr:sp>
    <xdr:clientData/>
  </xdr:twoCellAnchor>
  <xdr:twoCellAnchor>
    <xdr:from>
      <xdr:col>16</xdr:col>
      <xdr:colOff>155510</xdr:colOff>
      <xdr:row>212</xdr:row>
      <xdr:rowOff>123113</xdr:rowOff>
    </xdr:from>
    <xdr:to>
      <xdr:col>16</xdr:col>
      <xdr:colOff>369336</xdr:colOff>
      <xdr:row>214</xdr:row>
      <xdr:rowOff>84235</xdr:rowOff>
    </xdr:to>
    <xdr:sp macro="" textlink="">
      <xdr:nvSpPr>
        <xdr:cNvPr id="414" name="Flowchart: Predefined Process 413">
          <a:extLst>
            <a:ext uri="{FF2B5EF4-FFF2-40B4-BE49-F238E27FC236}">
              <a16:creationId xmlns:a16="http://schemas.microsoft.com/office/drawing/2014/main" id="{00000000-0008-0000-0B00-00009E010000}"/>
            </a:ext>
          </a:extLst>
        </xdr:cNvPr>
        <xdr:cNvSpPr/>
      </xdr:nvSpPr>
      <xdr:spPr>
        <a:xfrm>
          <a:off x="10422890" y="46541055"/>
          <a:ext cx="213995" cy="3390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259184</xdr:colOff>
      <xdr:row>46</xdr:row>
      <xdr:rowOff>58316</xdr:rowOff>
    </xdr:from>
    <xdr:to>
      <xdr:col>2</xdr:col>
      <xdr:colOff>473010</xdr:colOff>
      <xdr:row>48</xdr:row>
      <xdr:rowOff>6479</xdr:rowOff>
    </xdr:to>
    <xdr:sp macro="" textlink="">
      <xdr:nvSpPr>
        <xdr:cNvPr id="415" name="Flowchart: Predefined Process 414">
          <a:extLst>
            <a:ext uri="{FF2B5EF4-FFF2-40B4-BE49-F238E27FC236}">
              <a16:creationId xmlns:a16="http://schemas.microsoft.com/office/drawing/2014/main" id="{00000000-0008-0000-0B00-00009F010000}"/>
            </a:ext>
          </a:extLst>
        </xdr:cNvPr>
        <xdr:cNvSpPr/>
      </xdr:nvSpPr>
      <xdr:spPr>
        <a:xfrm>
          <a:off x="1516380" y="8795385"/>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10</xdr:col>
      <xdr:colOff>117390</xdr:colOff>
      <xdr:row>45</xdr:row>
      <xdr:rowOff>94815</xdr:rowOff>
    </xdr:from>
    <xdr:to>
      <xdr:col>10</xdr:col>
      <xdr:colOff>384090</xdr:colOff>
      <xdr:row>47</xdr:row>
      <xdr:rowOff>71002</xdr:rowOff>
    </xdr:to>
    <xdr:sp macro="" textlink="">
      <xdr:nvSpPr>
        <xdr:cNvPr id="416" name="Line 327">
          <a:extLst>
            <a:ext uri="{FF2B5EF4-FFF2-40B4-BE49-F238E27FC236}">
              <a16:creationId xmlns:a16="http://schemas.microsoft.com/office/drawing/2014/main" id="{00000000-0008-0000-0B00-0000A0010000}"/>
            </a:ext>
          </a:extLst>
        </xdr:cNvPr>
        <xdr:cNvSpPr>
          <a:spLocks noChangeShapeType="1"/>
        </xdr:cNvSpPr>
      </xdr:nvSpPr>
      <xdr:spPr>
        <a:xfrm flipH="1">
          <a:off x="6612890" y="8629015"/>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12</xdr:col>
      <xdr:colOff>71276</xdr:colOff>
      <xdr:row>45</xdr:row>
      <xdr:rowOff>84235</xdr:rowOff>
    </xdr:from>
    <xdr:to>
      <xdr:col>12</xdr:col>
      <xdr:colOff>285102</xdr:colOff>
      <xdr:row>47</xdr:row>
      <xdr:rowOff>32398</xdr:rowOff>
    </xdr:to>
    <xdr:sp macro="" textlink="">
      <xdr:nvSpPr>
        <xdr:cNvPr id="417" name="Flowchart: Predefined Process 416">
          <a:extLst>
            <a:ext uri="{FF2B5EF4-FFF2-40B4-BE49-F238E27FC236}">
              <a16:creationId xmlns:a16="http://schemas.microsoft.com/office/drawing/2014/main" id="{00000000-0008-0000-0B00-0000A1010000}"/>
            </a:ext>
          </a:extLst>
        </xdr:cNvPr>
        <xdr:cNvSpPr/>
      </xdr:nvSpPr>
      <xdr:spPr>
        <a:xfrm>
          <a:off x="7824470" y="8618220"/>
          <a:ext cx="213360" cy="3549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16</xdr:col>
      <xdr:colOff>36996</xdr:colOff>
      <xdr:row>60</xdr:row>
      <xdr:rowOff>127710</xdr:rowOff>
    </xdr:from>
    <xdr:to>
      <xdr:col>16</xdr:col>
      <xdr:colOff>303696</xdr:colOff>
      <xdr:row>62</xdr:row>
      <xdr:rowOff>110377</xdr:rowOff>
    </xdr:to>
    <xdr:sp macro="" textlink="">
      <xdr:nvSpPr>
        <xdr:cNvPr id="418" name="Line 327">
          <a:extLst>
            <a:ext uri="{FF2B5EF4-FFF2-40B4-BE49-F238E27FC236}">
              <a16:creationId xmlns:a16="http://schemas.microsoft.com/office/drawing/2014/main" id="{00000000-0008-0000-0B00-0000A2010000}"/>
            </a:ext>
          </a:extLst>
        </xdr:cNvPr>
        <xdr:cNvSpPr>
          <a:spLocks noChangeShapeType="1"/>
        </xdr:cNvSpPr>
      </xdr:nvSpPr>
      <xdr:spPr>
        <a:xfrm flipH="1">
          <a:off x="10304780" y="11529060"/>
          <a:ext cx="266700" cy="37909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16</xdr:col>
      <xdr:colOff>85722</xdr:colOff>
      <xdr:row>61</xdr:row>
      <xdr:rowOff>27406</xdr:rowOff>
    </xdr:from>
    <xdr:to>
      <xdr:col>16</xdr:col>
      <xdr:colOff>352422</xdr:colOff>
      <xdr:row>63</xdr:row>
      <xdr:rowOff>3593</xdr:rowOff>
    </xdr:to>
    <xdr:sp macro="" textlink="">
      <xdr:nvSpPr>
        <xdr:cNvPr id="419" name="Line 327">
          <a:extLst>
            <a:ext uri="{FF2B5EF4-FFF2-40B4-BE49-F238E27FC236}">
              <a16:creationId xmlns:a16="http://schemas.microsoft.com/office/drawing/2014/main" id="{00000000-0008-0000-0B00-0000A3010000}"/>
            </a:ext>
          </a:extLst>
        </xdr:cNvPr>
        <xdr:cNvSpPr>
          <a:spLocks noChangeShapeType="1"/>
        </xdr:cNvSpPr>
      </xdr:nvSpPr>
      <xdr:spPr>
        <a:xfrm flipH="1">
          <a:off x="10353040" y="11622405"/>
          <a:ext cx="266700" cy="3822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0</xdr:col>
      <xdr:colOff>220306</xdr:colOff>
      <xdr:row>214</xdr:row>
      <xdr:rowOff>0</xdr:rowOff>
    </xdr:from>
    <xdr:to>
      <xdr:col>0</xdr:col>
      <xdr:colOff>388775</xdr:colOff>
      <xdr:row>214</xdr:row>
      <xdr:rowOff>155510</xdr:rowOff>
    </xdr:to>
    <xdr:sp macro="" textlink="">
      <xdr:nvSpPr>
        <xdr:cNvPr id="420" name="Rectangle: Top Corners Snipped 419">
          <a:extLst>
            <a:ext uri="{FF2B5EF4-FFF2-40B4-BE49-F238E27FC236}">
              <a16:creationId xmlns:a16="http://schemas.microsoft.com/office/drawing/2014/main" id="{00000000-0008-0000-0B00-0000A4010000}"/>
            </a:ext>
          </a:extLst>
        </xdr:cNvPr>
        <xdr:cNvSpPr/>
      </xdr:nvSpPr>
      <xdr:spPr>
        <a:xfrm>
          <a:off x="219710" y="46796325"/>
          <a:ext cx="168910" cy="15494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0</xdr:col>
      <xdr:colOff>239745</xdr:colOff>
      <xdr:row>215</xdr:row>
      <xdr:rowOff>129592</xdr:rowOff>
    </xdr:from>
    <xdr:to>
      <xdr:col>0</xdr:col>
      <xdr:colOff>356378</xdr:colOff>
      <xdr:row>217</xdr:row>
      <xdr:rowOff>19439</xdr:rowOff>
    </xdr:to>
    <xdr:sp macro="" textlink="">
      <xdr:nvSpPr>
        <xdr:cNvPr id="421" name="Isosceles Triangle 420">
          <a:extLst>
            <a:ext uri="{FF2B5EF4-FFF2-40B4-BE49-F238E27FC236}">
              <a16:creationId xmlns:a16="http://schemas.microsoft.com/office/drawing/2014/main" id="{00000000-0008-0000-0B00-0000A5010000}"/>
            </a:ext>
          </a:extLst>
        </xdr:cNvPr>
        <xdr:cNvSpPr/>
      </xdr:nvSpPr>
      <xdr:spPr>
        <a:xfrm>
          <a:off x="239395" y="47129065"/>
          <a:ext cx="116840" cy="276860"/>
        </a:xfrm>
        <a:prstGeom prst="triangle">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64796</xdr:colOff>
      <xdr:row>47</xdr:row>
      <xdr:rowOff>45357</xdr:rowOff>
    </xdr:from>
    <xdr:to>
      <xdr:col>2</xdr:col>
      <xdr:colOff>259182</xdr:colOff>
      <xdr:row>47</xdr:row>
      <xdr:rowOff>149029</xdr:rowOff>
    </xdr:to>
    <xdr:sp macro="" textlink="">
      <xdr:nvSpPr>
        <xdr:cNvPr id="422" name="Flowchart: Decision 421">
          <a:extLst>
            <a:ext uri="{FF2B5EF4-FFF2-40B4-BE49-F238E27FC236}">
              <a16:creationId xmlns:a16="http://schemas.microsoft.com/office/drawing/2014/main" id="{00000000-0008-0000-0B00-0000A6010000}"/>
            </a:ext>
          </a:extLst>
        </xdr:cNvPr>
        <xdr:cNvSpPr/>
      </xdr:nvSpPr>
      <xdr:spPr>
        <a:xfrm>
          <a:off x="1322070" y="8985885"/>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0</xdr:col>
      <xdr:colOff>220306</xdr:colOff>
      <xdr:row>218</xdr:row>
      <xdr:rowOff>38877</xdr:rowOff>
    </xdr:from>
    <xdr:to>
      <xdr:col>0</xdr:col>
      <xdr:colOff>414692</xdr:colOff>
      <xdr:row>218</xdr:row>
      <xdr:rowOff>142549</xdr:rowOff>
    </xdr:to>
    <xdr:sp macro="" textlink="">
      <xdr:nvSpPr>
        <xdr:cNvPr id="423" name="Flowchart: Decision 422">
          <a:extLst>
            <a:ext uri="{FF2B5EF4-FFF2-40B4-BE49-F238E27FC236}">
              <a16:creationId xmlns:a16="http://schemas.microsoft.com/office/drawing/2014/main" id="{00000000-0008-0000-0B00-0000A7010000}"/>
            </a:ext>
          </a:extLst>
        </xdr:cNvPr>
        <xdr:cNvSpPr/>
      </xdr:nvSpPr>
      <xdr:spPr>
        <a:xfrm>
          <a:off x="219710" y="47609760"/>
          <a:ext cx="194945"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0</xdr:col>
      <xdr:colOff>259183</xdr:colOff>
      <xdr:row>220</xdr:row>
      <xdr:rowOff>32398</xdr:rowOff>
    </xdr:from>
    <xdr:to>
      <xdr:col>0</xdr:col>
      <xdr:colOff>414694</xdr:colOff>
      <xdr:row>220</xdr:row>
      <xdr:rowOff>155511</xdr:rowOff>
    </xdr:to>
    <xdr:sp macro="" textlink="">
      <xdr:nvSpPr>
        <xdr:cNvPr id="424" name="Oval 423">
          <a:extLst>
            <a:ext uri="{FF2B5EF4-FFF2-40B4-BE49-F238E27FC236}">
              <a16:creationId xmlns:a16="http://schemas.microsoft.com/office/drawing/2014/main" id="{00000000-0008-0000-0B00-0000A8010000}"/>
            </a:ext>
          </a:extLst>
        </xdr:cNvPr>
        <xdr:cNvSpPr/>
      </xdr:nvSpPr>
      <xdr:spPr>
        <a:xfrm>
          <a:off x="259080" y="47971710"/>
          <a:ext cx="155575" cy="122555"/>
        </a:xfrm>
        <a:prstGeom prst="ellipse">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0</xdr:col>
      <xdr:colOff>252704</xdr:colOff>
      <xdr:row>221</xdr:row>
      <xdr:rowOff>149031</xdr:rowOff>
    </xdr:from>
    <xdr:to>
      <xdr:col>0</xdr:col>
      <xdr:colOff>473010</xdr:colOff>
      <xdr:row>222</xdr:row>
      <xdr:rowOff>142551</xdr:rowOff>
    </xdr:to>
    <xdr:sp macro="" textlink="">
      <xdr:nvSpPr>
        <xdr:cNvPr id="425" name="Arrow: Left-Right-Up 424">
          <a:extLst>
            <a:ext uri="{FF2B5EF4-FFF2-40B4-BE49-F238E27FC236}">
              <a16:creationId xmlns:a16="http://schemas.microsoft.com/office/drawing/2014/main" id="{00000000-0008-0000-0B00-0000A9010000}"/>
            </a:ext>
          </a:extLst>
        </xdr:cNvPr>
        <xdr:cNvSpPr/>
      </xdr:nvSpPr>
      <xdr:spPr>
        <a:xfrm>
          <a:off x="252095" y="48272065"/>
          <a:ext cx="220345" cy="177800"/>
        </a:xfrm>
        <a:prstGeom prst="leftRightUpArrow">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7</xdr:col>
      <xdr:colOff>103674</xdr:colOff>
      <xdr:row>217</xdr:row>
      <xdr:rowOff>58316</xdr:rowOff>
    </xdr:from>
    <xdr:to>
      <xdr:col>7</xdr:col>
      <xdr:colOff>370374</xdr:colOff>
      <xdr:row>219</xdr:row>
      <xdr:rowOff>58317</xdr:rowOff>
    </xdr:to>
    <xdr:sp macro="" textlink="">
      <xdr:nvSpPr>
        <xdr:cNvPr id="426" name="Line 327">
          <a:extLst>
            <a:ext uri="{FF2B5EF4-FFF2-40B4-BE49-F238E27FC236}">
              <a16:creationId xmlns:a16="http://schemas.microsoft.com/office/drawing/2014/main" id="{00000000-0008-0000-0B00-0000AA010000}"/>
            </a:ext>
          </a:extLst>
        </xdr:cNvPr>
        <xdr:cNvSpPr>
          <a:spLocks noChangeShapeType="1"/>
        </xdr:cNvSpPr>
      </xdr:nvSpPr>
      <xdr:spPr>
        <a:xfrm flipH="1">
          <a:off x="4713605" y="47444660"/>
          <a:ext cx="266700" cy="36830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7</xdr:col>
      <xdr:colOff>129592</xdr:colOff>
      <xdr:row>218</xdr:row>
      <xdr:rowOff>58317</xdr:rowOff>
    </xdr:from>
    <xdr:to>
      <xdr:col>7</xdr:col>
      <xdr:colOff>395255</xdr:colOff>
      <xdr:row>220</xdr:row>
      <xdr:rowOff>64796</xdr:rowOff>
    </xdr:to>
    <xdr:sp macro="" textlink="">
      <xdr:nvSpPr>
        <xdr:cNvPr id="427" name="Line 327">
          <a:extLst>
            <a:ext uri="{FF2B5EF4-FFF2-40B4-BE49-F238E27FC236}">
              <a16:creationId xmlns:a16="http://schemas.microsoft.com/office/drawing/2014/main" id="{00000000-0008-0000-0B00-0000AB010000}"/>
            </a:ext>
          </a:extLst>
        </xdr:cNvPr>
        <xdr:cNvSpPr>
          <a:spLocks noChangeShapeType="1"/>
        </xdr:cNvSpPr>
      </xdr:nvSpPr>
      <xdr:spPr>
        <a:xfrm flipH="1">
          <a:off x="4739640" y="47628810"/>
          <a:ext cx="265430" cy="375285"/>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11</xdr:col>
      <xdr:colOff>127000</xdr:colOff>
      <xdr:row>217</xdr:row>
      <xdr:rowOff>12700</xdr:rowOff>
    </xdr:from>
    <xdr:to>
      <xdr:col>11</xdr:col>
      <xdr:colOff>393700</xdr:colOff>
      <xdr:row>219</xdr:row>
      <xdr:rowOff>31750</xdr:rowOff>
    </xdr:to>
    <xdr:sp macro="" textlink="">
      <xdr:nvSpPr>
        <xdr:cNvPr id="428" name="Line 328">
          <a:extLst>
            <a:ext uri="{FF2B5EF4-FFF2-40B4-BE49-F238E27FC236}">
              <a16:creationId xmlns:a16="http://schemas.microsoft.com/office/drawing/2014/main" id="{00000000-0008-0000-0B00-0000AC010000}"/>
            </a:ext>
          </a:extLst>
        </xdr:cNvPr>
        <xdr:cNvSpPr>
          <a:spLocks noChangeShapeType="1"/>
        </xdr:cNvSpPr>
      </xdr:nvSpPr>
      <xdr:spPr>
        <a:xfrm flipH="1">
          <a:off x="7251700" y="47399575"/>
          <a:ext cx="266700" cy="387350"/>
        </a:xfrm>
        <a:prstGeom prst="line">
          <a:avLst/>
        </a:prstGeom>
        <a:noFill/>
        <a:ln w="38100">
          <a:solidFill>
            <a:schemeClr val="accent6">
              <a:lumMod val="75000"/>
            </a:schemeClr>
          </a:solidFill>
          <a:round/>
        </a:ln>
        <a:extLst>
          <a:ext uri="{909E8E84-426E-40DD-AFC4-6F175D3DCCD1}">
            <a14:hiddenFill xmlns:a14="http://schemas.microsoft.com/office/drawing/2010/main">
              <a:noFill/>
            </a14:hiddenFill>
          </a:ext>
        </a:extLst>
      </xdr:spPr>
    </xdr:sp>
    <xdr:clientData/>
  </xdr:twoCellAnchor>
  <xdr:twoCellAnchor>
    <xdr:from>
      <xdr:col>11</xdr:col>
      <xdr:colOff>47625</xdr:colOff>
      <xdr:row>217</xdr:row>
      <xdr:rowOff>0</xdr:rowOff>
    </xdr:from>
    <xdr:to>
      <xdr:col>11</xdr:col>
      <xdr:colOff>314325</xdr:colOff>
      <xdr:row>218</xdr:row>
      <xdr:rowOff>155575</xdr:rowOff>
    </xdr:to>
    <xdr:sp macro="" textlink="">
      <xdr:nvSpPr>
        <xdr:cNvPr id="429" name="Line 328">
          <a:extLst>
            <a:ext uri="{FF2B5EF4-FFF2-40B4-BE49-F238E27FC236}">
              <a16:creationId xmlns:a16="http://schemas.microsoft.com/office/drawing/2014/main" id="{00000000-0008-0000-0B00-0000AD010000}"/>
            </a:ext>
          </a:extLst>
        </xdr:cNvPr>
        <xdr:cNvSpPr>
          <a:spLocks noChangeShapeType="1"/>
        </xdr:cNvSpPr>
      </xdr:nvSpPr>
      <xdr:spPr>
        <a:xfrm flipH="1">
          <a:off x="7172325" y="47386875"/>
          <a:ext cx="266700" cy="339725"/>
        </a:xfrm>
        <a:prstGeom prst="line">
          <a:avLst/>
        </a:prstGeom>
        <a:noFill/>
        <a:ln w="38100">
          <a:solidFill>
            <a:schemeClr val="accent6">
              <a:lumMod val="75000"/>
            </a:schemeClr>
          </a:solidFill>
          <a:round/>
        </a:ln>
        <a:extLst>
          <a:ext uri="{909E8E84-426E-40DD-AFC4-6F175D3DCCD1}">
            <a14:hiddenFill xmlns:a14="http://schemas.microsoft.com/office/drawing/2010/main">
              <a:noFill/>
            </a14:hiddenFill>
          </a:ext>
        </a:extLst>
      </xdr:spPr>
    </xdr:sp>
    <xdr:clientData/>
  </xdr:twoCellAnchor>
  <xdr:twoCellAnchor>
    <xdr:from>
      <xdr:col>5</xdr:col>
      <xdr:colOff>4572</xdr:colOff>
      <xdr:row>67</xdr:row>
      <xdr:rowOff>78147</xdr:rowOff>
    </xdr:from>
    <xdr:to>
      <xdr:col>6</xdr:col>
      <xdr:colOff>0</xdr:colOff>
      <xdr:row>68</xdr:row>
      <xdr:rowOff>192447</xdr:rowOff>
    </xdr:to>
    <xdr:sp macro="" textlink="">
      <xdr:nvSpPr>
        <xdr:cNvPr id="430" name="Isosceles Triangle 429">
          <a:extLst>
            <a:ext uri="{FF2B5EF4-FFF2-40B4-BE49-F238E27FC236}">
              <a16:creationId xmlns:a16="http://schemas.microsoft.com/office/drawing/2014/main" id="{00000000-0008-0000-0B00-0000AE010000}"/>
            </a:ext>
          </a:extLst>
        </xdr:cNvPr>
        <xdr:cNvSpPr/>
      </xdr:nvSpPr>
      <xdr:spPr>
        <a:xfrm>
          <a:off x="3357245" y="12825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67</xdr:row>
      <xdr:rowOff>78147</xdr:rowOff>
    </xdr:from>
    <xdr:to>
      <xdr:col>8</xdr:col>
      <xdr:colOff>0</xdr:colOff>
      <xdr:row>68</xdr:row>
      <xdr:rowOff>192447</xdr:rowOff>
    </xdr:to>
    <xdr:sp macro="" textlink="">
      <xdr:nvSpPr>
        <xdr:cNvPr id="431" name="Isosceles Triangle 430">
          <a:extLst>
            <a:ext uri="{FF2B5EF4-FFF2-40B4-BE49-F238E27FC236}">
              <a16:creationId xmlns:a16="http://schemas.microsoft.com/office/drawing/2014/main" id="{00000000-0008-0000-0B00-0000AF010000}"/>
            </a:ext>
          </a:extLst>
        </xdr:cNvPr>
        <xdr:cNvSpPr/>
      </xdr:nvSpPr>
      <xdr:spPr>
        <a:xfrm>
          <a:off x="4614545" y="12825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67</xdr:row>
      <xdr:rowOff>78147</xdr:rowOff>
    </xdr:from>
    <xdr:to>
      <xdr:col>10</xdr:col>
      <xdr:colOff>0</xdr:colOff>
      <xdr:row>69</xdr:row>
      <xdr:rowOff>5058</xdr:rowOff>
    </xdr:to>
    <xdr:sp macro="" textlink="">
      <xdr:nvSpPr>
        <xdr:cNvPr id="432" name="Isosceles Triangle 431">
          <a:extLst>
            <a:ext uri="{FF2B5EF4-FFF2-40B4-BE49-F238E27FC236}">
              <a16:creationId xmlns:a16="http://schemas.microsoft.com/office/drawing/2014/main" id="{00000000-0008-0000-0B00-0000B0010000}"/>
            </a:ext>
          </a:extLst>
        </xdr:cNvPr>
        <xdr:cNvSpPr/>
      </xdr:nvSpPr>
      <xdr:spPr>
        <a:xfrm>
          <a:off x="5871845" y="128257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67</xdr:row>
      <xdr:rowOff>78147</xdr:rowOff>
    </xdr:from>
    <xdr:to>
      <xdr:col>14</xdr:col>
      <xdr:colOff>0</xdr:colOff>
      <xdr:row>68</xdr:row>
      <xdr:rowOff>192447</xdr:rowOff>
    </xdr:to>
    <xdr:sp macro="" textlink="">
      <xdr:nvSpPr>
        <xdr:cNvPr id="433" name="Isosceles Triangle 432">
          <a:extLst>
            <a:ext uri="{FF2B5EF4-FFF2-40B4-BE49-F238E27FC236}">
              <a16:creationId xmlns:a16="http://schemas.microsoft.com/office/drawing/2014/main" id="{00000000-0008-0000-0B00-0000B1010000}"/>
            </a:ext>
          </a:extLst>
        </xdr:cNvPr>
        <xdr:cNvSpPr/>
      </xdr:nvSpPr>
      <xdr:spPr>
        <a:xfrm>
          <a:off x="8386445" y="12825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67</xdr:row>
      <xdr:rowOff>78147</xdr:rowOff>
    </xdr:from>
    <xdr:to>
      <xdr:col>16</xdr:col>
      <xdr:colOff>0</xdr:colOff>
      <xdr:row>68</xdr:row>
      <xdr:rowOff>192447</xdr:rowOff>
    </xdr:to>
    <xdr:sp macro="" textlink="">
      <xdr:nvSpPr>
        <xdr:cNvPr id="434" name="Isosceles Triangle 433">
          <a:extLst>
            <a:ext uri="{FF2B5EF4-FFF2-40B4-BE49-F238E27FC236}">
              <a16:creationId xmlns:a16="http://schemas.microsoft.com/office/drawing/2014/main" id="{00000000-0008-0000-0B00-0000B2010000}"/>
            </a:ext>
          </a:extLst>
        </xdr:cNvPr>
        <xdr:cNvSpPr/>
      </xdr:nvSpPr>
      <xdr:spPr>
        <a:xfrm>
          <a:off x="9643745" y="12825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67</xdr:row>
      <xdr:rowOff>78147</xdr:rowOff>
    </xdr:from>
    <xdr:to>
      <xdr:col>20</xdr:col>
      <xdr:colOff>0</xdr:colOff>
      <xdr:row>68</xdr:row>
      <xdr:rowOff>192447</xdr:rowOff>
    </xdr:to>
    <xdr:sp macro="" textlink="">
      <xdr:nvSpPr>
        <xdr:cNvPr id="435" name="Isosceles Triangle 434">
          <a:extLst>
            <a:ext uri="{FF2B5EF4-FFF2-40B4-BE49-F238E27FC236}">
              <a16:creationId xmlns:a16="http://schemas.microsoft.com/office/drawing/2014/main" id="{00000000-0008-0000-0B00-0000B3010000}"/>
            </a:ext>
          </a:extLst>
        </xdr:cNvPr>
        <xdr:cNvSpPr/>
      </xdr:nvSpPr>
      <xdr:spPr>
        <a:xfrm>
          <a:off x="12158345" y="12825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67</xdr:row>
      <xdr:rowOff>78147</xdr:rowOff>
    </xdr:from>
    <xdr:to>
      <xdr:col>4</xdr:col>
      <xdr:colOff>0</xdr:colOff>
      <xdr:row>68</xdr:row>
      <xdr:rowOff>192447</xdr:rowOff>
    </xdr:to>
    <xdr:sp macro="" textlink="">
      <xdr:nvSpPr>
        <xdr:cNvPr id="436" name="Isosceles Triangle 435">
          <a:extLst>
            <a:ext uri="{FF2B5EF4-FFF2-40B4-BE49-F238E27FC236}">
              <a16:creationId xmlns:a16="http://schemas.microsoft.com/office/drawing/2014/main" id="{00000000-0008-0000-0B00-0000B4010000}"/>
            </a:ext>
          </a:extLst>
        </xdr:cNvPr>
        <xdr:cNvSpPr/>
      </xdr:nvSpPr>
      <xdr:spPr>
        <a:xfrm>
          <a:off x="1890395" y="1282573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67</xdr:row>
      <xdr:rowOff>78147</xdr:rowOff>
    </xdr:from>
    <xdr:to>
      <xdr:col>2</xdr:col>
      <xdr:colOff>0</xdr:colOff>
      <xdr:row>68</xdr:row>
      <xdr:rowOff>192447</xdr:rowOff>
    </xdr:to>
    <xdr:sp macro="" textlink="">
      <xdr:nvSpPr>
        <xdr:cNvPr id="437" name="Isosceles Triangle 436">
          <a:extLst>
            <a:ext uri="{FF2B5EF4-FFF2-40B4-BE49-F238E27FC236}">
              <a16:creationId xmlns:a16="http://schemas.microsoft.com/office/drawing/2014/main" id="{00000000-0008-0000-0B00-0000B5010000}"/>
            </a:ext>
          </a:extLst>
        </xdr:cNvPr>
        <xdr:cNvSpPr/>
      </xdr:nvSpPr>
      <xdr:spPr>
        <a:xfrm>
          <a:off x="633095" y="12825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67</xdr:row>
      <xdr:rowOff>78147</xdr:rowOff>
    </xdr:from>
    <xdr:to>
      <xdr:col>18</xdr:col>
      <xdr:colOff>0</xdr:colOff>
      <xdr:row>68</xdr:row>
      <xdr:rowOff>192447</xdr:rowOff>
    </xdr:to>
    <xdr:sp macro="" textlink="">
      <xdr:nvSpPr>
        <xdr:cNvPr id="438" name="Isosceles Triangle 437">
          <a:extLst>
            <a:ext uri="{FF2B5EF4-FFF2-40B4-BE49-F238E27FC236}">
              <a16:creationId xmlns:a16="http://schemas.microsoft.com/office/drawing/2014/main" id="{00000000-0008-0000-0B00-0000B6010000}"/>
            </a:ext>
          </a:extLst>
        </xdr:cNvPr>
        <xdr:cNvSpPr/>
      </xdr:nvSpPr>
      <xdr:spPr>
        <a:xfrm>
          <a:off x="10901045" y="12825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75</xdr:row>
      <xdr:rowOff>78147</xdr:rowOff>
    </xdr:from>
    <xdr:to>
      <xdr:col>8</xdr:col>
      <xdr:colOff>0</xdr:colOff>
      <xdr:row>77</xdr:row>
      <xdr:rowOff>5057</xdr:rowOff>
    </xdr:to>
    <xdr:sp macro="" textlink="">
      <xdr:nvSpPr>
        <xdr:cNvPr id="439" name="Isosceles Triangle 438">
          <a:extLst>
            <a:ext uri="{FF2B5EF4-FFF2-40B4-BE49-F238E27FC236}">
              <a16:creationId xmlns:a16="http://schemas.microsoft.com/office/drawing/2014/main" id="{00000000-0008-0000-0B00-0000B7010000}"/>
            </a:ext>
          </a:extLst>
        </xdr:cNvPr>
        <xdr:cNvSpPr/>
      </xdr:nvSpPr>
      <xdr:spPr>
        <a:xfrm>
          <a:off x="4614545" y="143560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75</xdr:row>
      <xdr:rowOff>78147</xdr:rowOff>
    </xdr:from>
    <xdr:to>
      <xdr:col>10</xdr:col>
      <xdr:colOff>0</xdr:colOff>
      <xdr:row>77</xdr:row>
      <xdr:rowOff>5057</xdr:rowOff>
    </xdr:to>
    <xdr:sp macro="" textlink="">
      <xdr:nvSpPr>
        <xdr:cNvPr id="440" name="Isosceles Triangle 439">
          <a:extLst>
            <a:ext uri="{FF2B5EF4-FFF2-40B4-BE49-F238E27FC236}">
              <a16:creationId xmlns:a16="http://schemas.microsoft.com/office/drawing/2014/main" id="{00000000-0008-0000-0B00-0000B8010000}"/>
            </a:ext>
          </a:extLst>
        </xdr:cNvPr>
        <xdr:cNvSpPr/>
      </xdr:nvSpPr>
      <xdr:spPr>
        <a:xfrm>
          <a:off x="5871845" y="143560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75</xdr:row>
      <xdr:rowOff>78147</xdr:rowOff>
    </xdr:from>
    <xdr:to>
      <xdr:col>12</xdr:col>
      <xdr:colOff>0</xdr:colOff>
      <xdr:row>76</xdr:row>
      <xdr:rowOff>192447</xdr:rowOff>
    </xdr:to>
    <xdr:sp macro="" textlink="">
      <xdr:nvSpPr>
        <xdr:cNvPr id="441" name="Isosceles Triangle 440">
          <a:extLst>
            <a:ext uri="{FF2B5EF4-FFF2-40B4-BE49-F238E27FC236}">
              <a16:creationId xmlns:a16="http://schemas.microsoft.com/office/drawing/2014/main" id="{00000000-0008-0000-0B00-0000B9010000}"/>
            </a:ext>
          </a:extLst>
        </xdr:cNvPr>
        <xdr:cNvSpPr/>
      </xdr:nvSpPr>
      <xdr:spPr>
        <a:xfrm>
          <a:off x="7129145" y="143560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75</xdr:row>
      <xdr:rowOff>78147</xdr:rowOff>
    </xdr:from>
    <xdr:to>
      <xdr:col>14</xdr:col>
      <xdr:colOff>0</xdr:colOff>
      <xdr:row>77</xdr:row>
      <xdr:rowOff>5057</xdr:rowOff>
    </xdr:to>
    <xdr:sp macro="" textlink="">
      <xdr:nvSpPr>
        <xdr:cNvPr id="442" name="Isosceles Triangle 441">
          <a:extLst>
            <a:ext uri="{FF2B5EF4-FFF2-40B4-BE49-F238E27FC236}">
              <a16:creationId xmlns:a16="http://schemas.microsoft.com/office/drawing/2014/main" id="{00000000-0008-0000-0B00-0000BA010000}"/>
            </a:ext>
          </a:extLst>
        </xdr:cNvPr>
        <xdr:cNvSpPr/>
      </xdr:nvSpPr>
      <xdr:spPr>
        <a:xfrm>
          <a:off x="8386445" y="143560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75</xdr:row>
      <xdr:rowOff>78147</xdr:rowOff>
    </xdr:from>
    <xdr:to>
      <xdr:col>16</xdr:col>
      <xdr:colOff>0</xdr:colOff>
      <xdr:row>76</xdr:row>
      <xdr:rowOff>192447</xdr:rowOff>
    </xdr:to>
    <xdr:sp macro="" textlink="">
      <xdr:nvSpPr>
        <xdr:cNvPr id="443" name="Isosceles Triangle 442">
          <a:extLst>
            <a:ext uri="{FF2B5EF4-FFF2-40B4-BE49-F238E27FC236}">
              <a16:creationId xmlns:a16="http://schemas.microsoft.com/office/drawing/2014/main" id="{00000000-0008-0000-0B00-0000BB010000}"/>
            </a:ext>
          </a:extLst>
        </xdr:cNvPr>
        <xdr:cNvSpPr/>
      </xdr:nvSpPr>
      <xdr:spPr>
        <a:xfrm>
          <a:off x="9643745" y="143560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75</xdr:row>
      <xdr:rowOff>78147</xdr:rowOff>
    </xdr:from>
    <xdr:to>
      <xdr:col>20</xdr:col>
      <xdr:colOff>0</xdr:colOff>
      <xdr:row>76</xdr:row>
      <xdr:rowOff>192447</xdr:rowOff>
    </xdr:to>
    <xdr:sp macro="" textlink="">
      <xdr:nvSpPr>
        <xdr:cNvPr id="444" name="Isosceles Triangle 443">
          <a:extLst>
            <a:ext uri="{FF2B5EF4-FFF2-40B4-BE49-F238E27FC236}">
              <a16:creationId xmlns:a16="http://schemas.microsoft.com/office/drawing/2014/main" id="{00000000-0008-0000-0B00-0000BC010000}"/>
            </a:ext>
          </a:extLst>
        </xdr:cNvPr>
        <xdr:cNvSpPr/>
      </xdr:nvSpPr>
      <xdr:spPr>
        <a:xfrm>
          <a:off x="12158345" y="143560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83</xdr:row>
      <xdr:rowOff>78147</xdr:rowOff>
    </xdr:from>
    <xdr:to>
      <xdr:col>2</xdr:col>
      <xdr:colOff>0</xdr:colOff>
      <xdr:row>84</xdr:row>
      <xdr:rowOff>192447</xdr:rowOff>
    </xdr:to>
    <xdr:sp macro="" textlink="">
      <xdr:nvSpPr>
        <xdr:cNvPr id="445" name="Isosceles Triangle 444">
          <a:extLst>
            <a:ext uri="{FF2B5EF4-FFF2-40B4-BE49-F238E27FC236}">
              <a16:creationId xmlns:a16="http://schemas.microsoft.com/office/drawing/2014/main" id="{00000000-0008-0000-0B00-0000BD010000}"/>
            </a:ext>
          </a:extLst>
        </xdr:cNvPr>
        <xdr:cNvSpPr/>
      </xdr:nvSpPr>
      <xdr:spPr>
        <a:xfrm>
          <a:off x="633095" y="158864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75</xdr:row>
      <xdr:rowOff>78147</xdr:rowOff>
    </xdr:from>
    <xdr:to>
      <xdr:col>6</xdr:col>
      <xdr:colOff>0</xdr:colOff>
      <xdr:row>76</xdr:row>
      <xdr:rowOff>192447</xdr:rowOff>
    </xdr:to>
    <xdr:sp macro="" textlink="">
      <xdr:nvSpPr>
        <xdr:cNvPr id="446" name="Isosceles Triangle 445">
          <a:extLst>
            <a:ext uri="{FF2B5EF4-FFF2-40B4-BE49-F238E27FC236}">
              <a16:creationId xmlns:a16="http://schemas.microsoft.com/office/drawing/2014/main" id="{00000000-0008-0000-0B00-0000BE010000}"/>
            </a:ext>
          </a:extLst>
        </xdr:cNvPr>
        <xdr:cNvSpPr/>
      </xdr:nvSpPr>
      <xdr:spPr>
        <a:xfrm>
          <a:off x="3357245" y="143560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75</xdr:row>
      <xdr:rowOff>78147</xdr:rowOff>
    </xdr:from>
    <xdr:to>
      <xdr:col>4</xdr:col>
      <xdr:colOff>0</xdr:colOff>
      <xdr:row>76</xdr:row>
      <xdr:rowOff>192447</xdr:rowOff>
    </xdr:to>
    <xdr:sp macro="" textlink="">
      <xdr:nvSpPr>
        <xdr:cNvPr id="447" name="Isosceles Triangle 446">
          <a:extLst>
            <a:ext uri="{FF2B5EF4-FFF2-40B4-BE49-F238E27FC236}">
              <a16:creationId xmlns:a16="http://schemas.microsoft.com/office/drawing/2014/main" id="{00000000-0008-0000-0B00-0000BF010000}"/>
            </a:ext>
          </a:extLst>
        </xdr:cNvPr>
        <xdr:cNvSpPr/>
      </xdr:nvSpPr>
      <xdr:spPr>
        <a:xfrm>
          <a:off x="1890395" y="1435608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75</xdr:row>
      <xdr:rowOff>78147</xdr:rowOff>
    </xdr:from>
    <xdr:to>
      <xdr:col>18</xdr:col>
      <xdr:colOff>0</xdr:colOff>
      <xdr:row>76</xdr:row>
      <xdr:rowOff>192447</xdr:rowOff>
    </xdr:to>
    <xdr:sp macro="" textlink="">
      <xdr:nvSpPr>
        <xdr:cNvPr id="448" name="Isosceles Triangle 447">
          <a:extLst>
            <a:ext uri="{FF2B5EF4-FFF2-40B4-BE49-F238E27FC236}">
              <a16:creationId xmlns:a16="http://schemas.microsoft.com/office/drawing/2014/main" id="{00000000-0008-0000-0B00-0000C0010000}"/>
            </a:ext>
          </a:extLst>
        </xdr:cNvPr>
        <xdr:cNvSpPr/>
      </xdr:nvSpPr>
      <xdr:spPr>
        <a:xfrm>
          <a:off x="10901045" y="143560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75</xdr:row>
      <xdr:rowOff>78147</xdr:rowOff>
    </xdr:from>
    <xdr:to>
      <xdr:col>20</xdr:col>
      <xdr:colOff>0</xdr:colOff>
      <xdr:row>76</xdr:row>
      <xdr:rowOff>192447</xdr:rowOff>
    </xdr:to>
    <xdr:sp macro="" textlink="">
      <xdr:nvSpPr>
        <xdr:cNvPr id="449" name="Isosceles Triangle 448">
          <a:extLst>
            <a:ext uri="{FF2B5EF4-FFF2-40B4-BE49-F238E27FC236}">
              <a16:creationId xmlns:a16="http://schemas.microsoft.com/office/drawing/2014/main" id="{00000000-0008-0000-0B00-0000C1010000}"/>
            </a:ext>
          </a:extLst>
        </xdr:cNvPr>
        <xdr:cNvSpPr/>
      </xdr:nvSpPr>
      <xdr:spPr>
        <a:xfrm>
          <a:off x="12158345" y="143560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6480</xdr:colOff>
      <xdr:row>67</xdr:row>
      <xdr:rowOff>94680</xdr:rowOff>
    </xdr:from>
    <xdr:to>
      <xdr:col>12</xdr:col>
      <xdr:colOff>1909</xdr:colOff>
      <xdr:row>68</xdr:row>
      <xdr:rowOff>183580</xdr:rowOff>
    </xdr:to>
    <xdr:sp macro="" textlink="">
      <xdr:nvSpPr>
        <xdr:cNvPr id="450" name="Isosceles Triangle 449">
          <a:extLst>
            <a:ext uri="{FF2B5EF4-FFF2-40B4-BE49-F238E27FC236}">
              <a16:creationId xmlns:a16="http://schemas.microsoft.com/office/drawing/2014/main" id="{00000000-0008-0000-0B00-0000C2010000}"/>
            </a:ext>
          </a:extLst>
        </xdr:cNvPr>
        <xdr:cNvSpPr/>
      </xdr:nvSpPr>
      <xdr:spPr>
        <a:xfrm>
          <a:off x="7131050" y="12842240"/>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83</xdr:row>
      <xdr:rowOff>78147</xdr:rowOff>
    </xdr:from>
    <xdr:to>
      <xdr:col>8</xdr:col>
      <xdr:colOff>0</xdr:colOff>
      <xdr:row>84</xdr:row>
      <xdr:rowOff>192447</xdr:rowOff>
    </xdr:to>
    <xdr:sp macro="" textlink="">
      <xdr:nvSpPr>
        <xdr:cNvPr id="451" name="Isosceles Triangle 450">
          <a:extLst>
            <a:ext uri="{FF2B5EF4-FFF2-40B4-BE49-F238E27FC236}">
              <a16:creationId xmlns:a16="http://schemas.microsoft.com/office/drawing/2014/main" id="{00000000-0008-0000-0B00-0000C3010000}"/>
            </a:ext>
          </a:extLst>
        </xdr:cNvPr>
        <xdr:cNvSpPr/>
      </xdr:nvSpPr>
      <xdr:spPr>
        <a:xfrm>
          <a:off x="4614545" y="158864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83</xdr:row>
      <xdr:rowOff>78147</xdr:rowOff>
    </xdr:from>
    <xdr:to>
      <xdr:col>10</xdr:col>
      <xdr:colOff>0</xdr:colOff>
      <xdr:row>84</xdr:row>
      <xdr:rowOff>192447</xdr:rowOff>
    </xdr:to>
    <xdr:sp macro="" textlink="">
      <xdr:nvSpPr>
        <xdr:cNvPr id="452" name="Isosceles Triangle 451">
          <a:extLst>
            <a:ext uri="{FF2B5EF4-FFF2-40B4-BE49-F238E27FC236}">
              <a16:creationId xmlns:a16="http://schemas.microsoft.com/office/drawing/2014/main" id="{00000000-0008-0000-0B00-0000C4010000}"/>
            </a:ext>
          </a:extLst>
        </xdr:cNvPr>
        <xdr:cNvSpPr/>
      </xdr:nvSpPr>
      <xdr:spPr>
        <a:xfrm>
          <a:off x="5871845" y="158864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83</xdr:row>
      <xdr:rowOff>52747</xdr:rowOff>
    </xdr:from>
    <xdr:to>
      <xdr:col>12</xdr:col>
      <xdr:colOff>0</xdr:colOff>
      <xdr:row>84</xdr:row>
      <xdr:rowOff>170158</xdr:rowOff>
    </xdr:to>
    <xdr:sp macro="" textlink="">
      <xdr:nvSpPr>
        <xdr:cNvPr id="453" name="Isosceles Triangle 452">
          <a:extLst>
            <a:ext uri="{FF2B5EF4-FFF2-40B4-BE49-F238E27FC236}">
              <a16:creationId xmlns:a16="http://schemas.microsoft.com/office/drawing/2014/main" id="{00000000-0008-0000-0B00-0000C5010000}"/>
            </a:ext>
          </a:extLst>
        </xdr:cNvPr>
        <xdr:cNvSpPr/>
      </xdr:nvSpPr>
      <xdr:spPr>
        <a:xfrm>
          <a:off x="7129145" y="15861030"/>
          <a:ext cx="624205" cy="30099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83</xdr:row>
      <xdr:rowOff>78147</xdr:rowOff>
    </xdr:from>
    <xdr:to>
      <xdr:col>16</xdr:col>
      <xdr:colOff>0</xdr:colOff>
      <xdr:row>84</xdr:row>
      <xdr:rowOff>192447</xdr:rowOff>
    </xdr:to>
    <xdr:sp macro="" textlink="">
      <xdr:nvSpPr>
        <xdr:cNvPr id="454" name="Isosceles Triangle 453">
          <a:extLst>
            <a:ext uri="{FF2B5EF4-FFF2-40B4-BE49-F238E27FC236}">
              <a16:creationId xmlns:a16="http://schemas.microsoft.com/office/drawing/2014/main" id="{00000000-0008-0000-0B00-0000C6010000}"/>
            </a:ext>
          </a:extLst>
        </xdr:cNvPr>
        <xdr:cNvSpPr/>
      </xdr:nvSpPr>
      <xdr:spPr>
        <a:xfrm>
          <a:off x="9643745" y="158864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83</xdr:row>
      <xdr:rowOff>78147</xdr:rowOff>
    </xdr:from>
    <xdr:to>
      <xdr:col>18</xdr:col>
      <xdr:colOff>0</xdr:colOff>
      <xdr:row>84</xdr:row>
      <xdr:rowOff>192447</xdr:rowOff>
    </xdr:to>
    <xdr:sp macro="" textlink="">
      <xdr:nvSpPr>
        <xdr:cNvPr id="455" name="Isosceles Triangle 454">
          <a:extLst>
            <a:ext uri="{FF2B5EF4-FFF2-40B4-BE49-F238E27FC236}">
              <a16:creationId xmlns:a16="http://schemas.microsoft.com/office/drawing/2014/main" id="{00000000-0008-0000-0B00-0000C7010000}"/>
            </a:ext>
          </a:extLst>
        </xdr:cNvPr>
        <xdr:cNvSpPr/>
      </xdr:nvSpPr>
      <xdr:spPr>
        <a:xfrm>
          <a:off x="10901045" y="158864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91</xdr:row>
      <xdr:rowOff>94023</xdr:rowOff>
    </xdr:from>
    <xdr:to>
      <xdr:col>2</xdr:col>
      <xdr:colOff>0</xdr:colOff>
      <xdr:row>93</xdr:row>
      <xdr:rowOff>17823</xdr:rowOff>
    </xdr:to>
    <xdr:sp macro="" textlink="">
      <xdr:nvSpPr>
        <xdr:cNvPr id="456" name="Isosceles Triangle 455">
          <a:extLst>
            <a:ext uri="{FF2B5EF4-FFF2-40B4-BE49-F238E27FC236}">
              <a16:creationId xmlns:a16="http://schemas.microsoft.com/office/drawing/2014/main" id="{00000000-0008-0000-0B00-0000C8010000}"/>
            </a:ext>
          </a:extLst>
        </xdr:cNvPr>
        <xdr:cNvSpPr/>
      </xdr:nvSpPr>
      <xdr:spPr>
        <a:xfrm>
          <a:off x="631635" y="17191398"/>
          <a:ext cx="622490" cy="296863"/>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83</xdr:row>
      <xdr:rowOff>78147</xdr:rowOff>
    </xdr:from>
    <xdr:to>
      <xdr:col>6</xdr:col>
      <xdr:colOff>0</xdr:colOff>
      <xdr:row>84</xdr:row>
      <xdr:rowOff>192447</xdr:rowOff>
    </xdr:to>
    <xdr:sp macro="" textlink="">
      <xdr:nvSpPr>
        <xdr:cNvPr id="457" name="Isosceles Triangle 456">
          <a:extLst>
            <a:ext uri="{FF2B5EF4-FFF2-40B4-BE49-F238E27FC236}">
              <a16:creationId xmlns:a16="http://schemas.microsoft.com/office/drawing/2014/main" id="{00000000-0008-0000-0B00-0000C9010000}"/>
            </a:ext>
          </a:extLst>
        </xdr:cNvPr>
        <xdr:cNvSpPr/>
      </xdr:nvSpPr>
      <xdr:spPr>
        <a:xfrm>
          <a:off x="3357245" y="158864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83</xdr:row>
      <xdr:rowOff>78147</xdr:rowOff>
    </xdr:from>
    <xdr:to>
      <xdr:col>4</xdr:col>
      <xdr:colOff>0</xdr:colOff>
      <xdr:row>84</xdr:row>
      <xdr:rowOff>192447</xdr:rowOff>
    </xdr:to>
    <xdr:sp macro="" textlink="">
      <xdr:nvSpPr>
        <xdr:cNvPr id="458" name="Isosceles Triangle 457">
          <a:extLst>
            <a:ext uri="{FF2B5EF4-FFF2-40B4-BE49-F238E27FC236}">
              <a16:creationId xmlns:a16="http://schemas.microsoft.com/office/drawing/2014/main" id="{00000000-0008-0000-0B00-0000CA010000}"/>
            </a:ext>
          </a:extLst>
        </xdr:cNvPr>
        <xdr:cNvSpPr/>
      </xdr:nvSpPr>
      <xdr:spPr>
        <a:xfrm>
          <a:off x="1890395" y="1588643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83</xdr:row>
      <xdr:rowOff>78147</xdr:rowOff>
    </xdr:from>
    <xdr:to>
      <xdr:col>20</xdr:col>
      <xdr:colOff>0</xdr:colOff>
      <xdr:row>84</xdr:row>
      <xdr:rowOff>192447</xdr:rowOff>
    </xdr:to>
    <xdr:sp macro="" textlink="">
      <xdr:nvSpPr>
        <xdr:cNvPr id="459" name="Isosceles Triangle 458">
          <a:extLst>
            <a:ext uri="{FF2B5EF4-FFF2-40B4-BE49-F238E27FC236}">
              <a16:creationId xmlns:a16="http://schemas.microsoft.com/office/drawing/2014/main" id="{00000000-0008-0000-0B00-0000CB010000}"/>
            </a:ext>
          </a:extLst>
        </xdr:cNvPr>
        <xdr:cNvSpPr/>
      </xdr:nvSpPr>
      <xdr:spPr>
        <a:xfrm>
          <a:off x="12158345" y="158864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91</xdr:row>
      <xdr:rowOff>78147</xdr:rowOff>
    </xdr:from>
    <xdr:to>
      <xdr:col>8</xdr:col>
      <xdr:colOff>0</xdr:colOff>
      <xdr:row>93</xdr:row>
      <xdr:rowOff>5057</xdr:rowOff>
    </xdr:to>
    <xdr:sp macro="" textlink="">
      <xdr:nvSpPr>
        <xdr:cNvPr id="460" name="Isosceles Triangle 459">
          <a:extLst>
            <a:ext uri="{FF2B5EF4-FFF2-40B4-BE49-F238E27FC236}">
              <a16:creationId xmlns:a16="http://schemas.microsoft.com/office/drawing/2014/main" id="{00000000-0008-0000-0B00-0000CC010000}"/>
            </a:ext>
          </a:extLst>
        </xdr:cNvPr>
        <xdr:cNvSpPr/>
      </xdr:nvSpPr>
      <xdr:spPr>
        <a:xfrm>
          <a:off x="4614545" y="174167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91</xdr:row>
      <xdr:rowOff>78147</xdr:rowOff>
    </xdr:from>
    <xdr:to>
      <xdr:col>10</xdr:col>
      <xdr:colOff>0</xdr:colOff>
      <xdr:row>93</xdr:row>
      <xdr:rowOff>5057</xdr:rowOff>
    </xdr:to>
    <xdr:sp macro="" textlink="">
      <xdr:nvSpPr>
        <xdr:cNvPr id="461" name="Isosceles Triangle 460">
          <a:extLst>
            <a:ext uri="{FF2B5EF4-FFF2-40B4-BE49-F238E27FC236}">
              <a16:creationId xmlns:a16="http://schemas.microsoft.com/office/drawing/2014/main" id="{00000000-0008-0000-0B00-0000CD010000}"/>
            </a:ext>
          </a:extLst>
        </xdr:cNvPr>
        <xdr:cNvSpPr/>
      </xdr:nvSpPr>
      <xdr:spPr>
        <a:xfrm>
          <a:off x="5871845" y="174167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91</xdr:row>
      <xdr:rowOff>78147</xdr:rowOff>
    </xdr:from>
    <xdr:to>
      <xdr:col>12</xdr:col>
      <xdr:colOff>0</xdr:colOff>
      <xdr:row>92</xdr:row>
      <xdr:rowOff>192447</xdr:rowOff>
    </xdr:to>
    <xdr:sp macro="" textlink="">
      <xdr:nvSpPr>
        <xdr:cNvPr id="462" name="Isosceles Triangle 461">
          <a:extLst>
            <a:ext uri="{FF2B5EF4-FFF2-40B4-BE49-F238E27FC236}">
              <a16:creationId xmlns:a16="http://schemas.microsoft.com/office/drawing/2014/main" id="{00000000-0008-0000-0B00-0000CE010000}"/>
            </a:ext>
          </a:extLst>
        </xdr:cNvPr>
        <xdr:cNvSpPr/>
      </xdr:nvSpPr>
      <xdr:spPr>
        <a:xfrm>
          <a:off x="7129145" y="17416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91</xdr:row>
      <xdr:rowOff>78147</xdr:rowOff>
    </xdr:from>
    <xdr:to>
      <xdr:col>14</xdr:col>
      <xdr:colOff>0</xdr:colOff>
      <xdr:row>93</xdr:row>
      <xdr:rowOff>5057</xdr:rowOff>
    </xdr:to>
    <xdr:sp macro="" textlink="">
      <xdr:nvSpPr>
        <xdr:cNvPr id="463" name="Isosceles Triangle 462">
          <a:extLst>
            <a:ext uri="{FF2B5EF4-FFF2-40B4-BE49-F238E27FC236}">
              <a16:creationId xmlns:a16="http://schemas.microsoft.com/office/drawing/2014/main" id="{00000000-0008-0000-0B00-0000CF010000}"/>
            </a:ext>
          </a:extLst>
        </xdr:cNvPr>
        <xdr:cNvSpPr/>
      </xdr:nvSpPr>
      <xdr:spPr>
        <a:xfrm>
          <a:off x="8386445" y="174167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91</xdr:row>
      <xdr:rowOff>78147</xdr:rowOff>
    </xdr:from>
    <xdr:to>
      <xdr:col>16</xdr:col>
      <xdr:colOff>0</xdr:colOff>
      <xdr:row>92</xdr:row>
      <xdr:rowOff>192447</xdr:rowOff>
    </xdr:to>
    <xdr:sp macro="" textlink="">
      <xdr:nvSpPr>
        <xdr:cNvPr id="464" name="Isosceles Triangle 463">
          <a:extLst>
            <a:ext uri="{FF2B5EF4-FFF2-40B4-BE49-F238E27FC236}">
              <a16:creationId xmlns:a16="http://schemas.microsoft.com/office/drawing/2014/main" id="{00000000-0008-0000-0B00-0000D0010000}"/>
            </a:ext>
          </a:extLst>
        </xdr:cNvPr>
        <xdr:cNvSpPr/>
      </xdr:nvSpPr>
      <xdr:spPr>
        <a:xfrm>
          <a:off x="9643745" y="17416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91</xdr:row>
      <xdr:rowOff>78147</xdr:rowOff>
    </xdr:from>
    <xdr:to>
      <xdr:col>20</xdr:col>
      <xdr:colOff>0</xdr:colOff>
      <xdr:row>92</xdr:row>
      <xdr:rowOff>192447</xdr:rowOff>
    </xdr:to>
    <xdr:sp macro="" textlink="">
      <xdr:nvSpPr>
        <xdr:cNvPr id="465" name="Isosceles Triangle 464">
          <a:extLst>
            <a:ext uri="{FF2B5EF4-FFF2-40B4-BE49-F238E27FC236}">
              <a16:creationId xmlns:a16="http://schemas.microsoft.com/office/drawing/2014/main" id="{00000000-0008-0000-0B00-0000D1010000}"/>
            </a:ext>
          </a:extLst>
        </xdr:cNvPr>
        <xdr:cNvSpPr/>
      </xdr:nvSpPr>
      <xdr:spPr>
        <a:xfrm>
          <a:off x="12158345" y="17416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99</xdr:row>
      <xdr:rowOff>78147</xdr:rowOff>
    </xdr:from>
    <xdr:to>
      <xdr:col>2</xdr:col>
      <xdr:colOff>0</xdr:colOff>
      <xdr:row>100</xdr:row>
      <xdr:rowOff>192447</xdr:rowOff>
    </xdr:to>
    <xdr:sp macro="" textlink="">
      <xdr:nvSpPr>
        <xdr:cNvPr id="466" name="Isosceles Triangle 465">
          <a:extLst>
            <a:ext uri="{FF2B5EF4-FFF2-40B4-BE49-F238E27FC236}">
              <a16:creationId xmlns:a16="http://schemas.microsoft.com/office/drawing/2014/main" id="{00000000-0008-0000-0B00-0000D2010000}"/>
            </a:ext>
          </a:extLst>
        </xdr:cNvPr>
        <xdr:cNvSpPr/>
      </xdr:nvSpPr>
      <xdr:spPr>
        <a:xfrm>
          <a:off x="633095" y="189471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91</xdr:row>
      <xdr:rowOff>78147</xdr:rowOff>
    </xdr:from>
    <xdr:to>
      <xdr:col>6</xdr:col>
      <xdr:colOff>0</xdr:colOff>
      <xdr:row>92</xdr:row>
      <xdr:rowOff>192447</xdr:rowOff>
    </xdr:to>
    <xdr:sp macro="" textlink="">
      <xdr:nvSpPr>
        <xdr:cNvPr id="467" name="Isosceles Triangle 466">
          <a:extLst>
            <a:ext uri="{FF2B5EF4-FFF2-40B4-BE49-F238E27FC236}">
              <a16:creationId xmlns:a16="http://schemas.microsoft.com/office/drawing/2014/main" id="{00000000-0008-0000-0B00-0000D3010000}"/>
            </a:ext>
          </a:extLst>
        </xdr:cNvPr>
        <xdr:cNvSpPr/>
      </xdr:nvSpPr>
      <xdr:spPr>
        <a:xfrm>
          <a:off x="3357245" y="17416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91</xdr:row>
      <xdr:rowOff>78147</xdr:rowOff>
    </xdr:from>
    <xdr:to>
      <xdr:col>4</xdr:col>
      <xdr:colOff>0</xdr:colOff>
      <xdr:row>92</xdr:row>
      <xdr:rowOff>192447</xdr:rowOff>
    </xdr:to>
    <xdr:sp macro="" textlink="">
      <xdr:nvSpPr>
        <xdr:cNvPr id="468" name="Isosceles Triangle 467">
          <a:extLst>
            <a:ext uri="{FF2B5EF4-FFF2-40B4-BE49-F238E27FC236}">
              <a16:creationId xmlns:a16="http://schemas.microsoft.com/office/drawing/2014/main" id="{00000000-0008-0000-0B00-0000D4010000}"/>
            </a:ext>
          </a:extLst>
        </xdr:cNvPr>
        <xdr:cNvSpPr/>
      </xdr:nvSpPr>
      <xdr:spPr>
        <a:xfrm>
          <a:off x="1890395" y="1741678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91</xdr:row>
      <xdr:rowOff>78147</xdr:rowOff>
    </xdr:from>
    <xdr:to>
      <xdr:col>18</xdr:col>
      <xdr:colOff>0</xdr:colOff>
      <xdr:row>92</xdr:row>
      <xdr:rowOff>192447</xdr:rowOff>
    </xdr:to>
    <xdr:sp macro="" textlink="">
      <xdr:nvSpPr>
        <xdr:cNvPr id="469" name="Isosceles Triangle 468">
          <a:extLst>
            <a:ext uri="{FF2B5EF4-FFF2-40B4-BE49-F238E27FC236}">
              <a16:creationId xmlns:a16="http://schemas.microsoft.com/office/drawing/2014/main" id="{00000000-0008-0000-0B00-0000D5010000}"/>
            </a:ext>
          </a:extLst>
        </xdr:cNvPr>
        <xdr:cNvSpPr/>
      </xdr:nvSpPr>
      <xdr:spPr>
        <a:xfrm>
          <a:off x="10901045" y="17416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6480</xdr:colOff>
      <xdr:row>83</xdr:row>
      <xdr:rowOff>87209</xdr:rowOff>
    </xdr:from>
    <xdr:to>
      <xdr:col>14</xdr:col>
      <xdr:colOff>1909</xdr:colOff>
      <xdr:row>84</xdr:row>
      <xdr:rowOff>176109</xdr:rowOff>
    </xdr:to>
    <xdr:sp macro="" textlink="">
      <xdr:nvSpPr>
        <xdr:cNvPr id="470" name="Isosceles Triangle 469">
          <a:extLst>
            <a:ext uri="{FF2B5EF4-FFF2-40B4-BE49-F238E27FC236}">
              <a16:creationId xmlns:a16="http://schemas.microsoft.com/office/drawing/2014/main" id="{00000000-0008-0000-0B00-0000D6010000}"/>
            </a:ext>
          </a:extLst>
        </xdr:cNvPr>
        <xdr:cNvSpPr/>
      </xdr:nvSpPr>
      <xdr:spPr>
        <a:xfrm>
          <a:off x="8388350" y="15895320"/>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99</xdr:row>
      <xdr:rowOff>78147</xdr:rowOff>
    </xdr:from>
    <xdr:to>
      <xdr:col>6</xdr:col>
      <xdr:colOff>0</xdr:colOff>
      <xdr:row>100</xdr:row>
      <xdr:rowOff>192447</xdr:rowOff>
    </xdr:to>
    <xdr:sp macro="" textlink="">
      <xdr:nvSpPr>
        <xdr:cNvPr id="471" name="Isosceles Triangle 470">
          <a:extLst>
            <a:ext uri="{FF2B5EF4-FFF2-40B4-BE49-F238E27FC236}">
              <a16:creationId xmlns:a16="http://schemas.microsoft.com/office/drawing/2014/main" id="{00000000-0008-0000-0B00-0000D7010000}"/>
            </a:ext>
          </a:extLst>
        </xdr:cNvPr>
        <xdr:cNvSpPr/>
      </xdr:nvSpPr>
      <xdr:spPr>
        <a:xfrm>
          <a:off x="3357245" y="18947130"/>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99</xdr:row>
      <xdr:rowOff>78147</xdr:rowOff>
    </xdr:from>
    <xdr:to>
      <xdr:col>8</xdr:col>
      <xdr:colOff>0</xdr:colOff>
      <xdr:row>100</xdr:row>
      <xdr:rowOff>192447</xdr:rowOff>
    </xdr:to>
    <xdr:sp macro="" textlink="">
      <xdr:nvSpPr>
        <xdr:cNvPr id="472" name="Isosceles Triangle 471">
          <a:extLst>
            <a:ext uri="{FF2B5EF4-FFF2-40B4-BE49-F238E27FC236}">
              <a16:creationId xmlns:a16="http://schemas.microsoft.com/office/drawing/2014/main" id="{00000000-0008-0000-0B00-0000D8010000}"/>
            </a:ext>
          </a:extLst>
        </xdr:cNvPr>
        <xdr:cNvSpPr/>
      </xdr:nvSpPr>
      <xdr:spPr>
        <a:xfrm>
          <a:off x="4614545" y="18947130"/>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99</xdr:row>
      <xdr:rowOff>78147</xdr:rowOff>
    </xdr:from>
    <xdr:to>
      <xdr:col>10</xdr:col>
      <xdr:colOff>0</xdr:colOff>
      <xdr:row>100</xdr:row>
      <xdr:rowOff>192447</xdr:rowOff>
    </xdr:to>
    <xdr:sp macro="" textlink="">
      <xdr:nvSpPr>
        <xdr:cNvPr id="473" name="Isosceles Triangle 472">
          <a:extLst>
            <a:ext uri="{FF2B5EF4-FFF2-40B4-BE49-F238E27FC236}">
              <a16:creationId xmlns:a16="http://schemas.microsoft.com/office/drawing/2014/main" id="{00000000-0008-0000-0B00-0000D9010000}"/>
            </a:ext>
          </a:extLst>
        </xdr:cNvPr>
        <xdr:cNvSpPr/>
      </xdr:nvSpPr>
      <xdr:spPr>
        <a:xfrm>
          <a:off x="5871845" y="189471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99</xdr:row>
      <xdr:rowOff>78147</xdr:rowOff>
    </xdr:from>
    <xdr:to>
      <xdr:col>12</xdr:col>
      <xdr:colOff>0</xdr:colOff>
      <xdr:row>100</xdr:row>
      <xdr:rowOff>192447</xdr:rowOff>
    </xdr:to>
    <xdr:sp macro="" textlink="">
      <xdr:nvSpPr>
        <xdr:cNvPr id="474" name="Isosceles Triangle 473">
          <a:extLst>
            <a:ext uri="{FF2B5EF4-FFF2-40B4-BE49-F238E27FC236}">
              <a16:creationId xmlns:a16="http://schemas.microsoft.com/office/drawing/2014/main" id="{00000000-0008-0000-0B00-0000DA010000}"/>
            </a:ext>
          </a:extLst>
        </xdr:cNvPr>
        <xdr:cNvSpPr/>
      </xdr:nvSpPr>
      <xdr:spPr>
        <a:xfrm>
          <a:off x="7129145" y="189471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99</xdr:row>
      <xdr:rowOff>78147</xdr:rowOff>
    </xdr:from>
    <xdr:to>
      <xdr:col>14</xdr:col>
      <xdr:colOff>0</xdr:colOff>
      <xdr:row>101</xdr:row>
      <xdr:rowOff>5058</xdr:rowOff>
    </xdr:to>
    <xdr:sp macro="" textlink="">
      <xdr:nvSpPr>
        <xdr:cNvPr id="475" name="Isosceles Triangle 474">
          <a:extLst>
            <a:ext uri="{FF2B5EF4-FFF2-40B4-BE49-F238E27FC236}">
              <a16:creationId xmlns:a16="http://schemas.microsoft.com/office/drawing/2014/main" id="{00000000-0008-0000-0B00-0000DB010000}"/>
            </a:ext>
          </a:extLst>
        </xdr:cNvPr>
        <xdr:cNvSpPr/>
      </xdr:nvSpPr>
      <xdr:spPr>
        <a:xfrm>
          <a:off x="8386445" y="189471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99</xdr:row>
      <xdr:rowOff>78147</xdr:rowOff>
    </xdr:from>
    <xdr:to>
      <xdr:col>18</xdr:col>
      <xdr:colOff>0</xdr:colOff>
      <xdr:row>100</xdr:row>
      <xdr:rowOff>192447</xdr:rowOff>
    </xdr:to>
    <xdr:sp macro="" textlink="">
      <xdr:nvSpPr>
        <xdr:cNvPr id="476" name="Isosceles Triangle 475">
          <a:extLst>
            <a:ext uri="{FF2B5EF4-FFF2-40B4-BE49-F238E27FC236}">
              <a16:creationId xmlns:a16="http://schemas.microsoft.com/office/drawing/2014/main" id="{00000000-0008-0000-0B00-0000DC010000}"/>
            </a:ext>
          </a:extLst>
        </xdr:cNvPr>
        <xdr:cNvSpPr/>
      </xdr:nvSpPr>
      <xdr:spPr>
        <a:xfrm>
          <a:off x="10901045" y="189471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99</xdr:row>
      <xdr:rowOff>78147</xdr:rowOff>
    </xdr:from>
    <xdr:to>
      <xdr:col>20</xdr:col>
      <xdr:colOff>0</xdr:colOff>
      <xdr:row>100</xdr:row>
      <xdr:rowOff>192447</xdr:rowOff>
    </xdr:to>
    <xdr:sp macro="" textlink="">
      <xdr:nvSpPr>
        <xdr:cNvPr id="477" name="Isosceles Triangle 476">
          <a:extLst>
            <a:ext uri="{FF2B5EF4-FFF2-40B4-BE49-F238E27FC236}">
              <a16:creationId xmlns:a16="http://schemas.microsoft.com/office/drawing/2014/main" id="{00000000-0008-0000-0B00-0000DD010000}"/>
            </a:ext>
          </a:extLst>
        </xdr:cNvPr>
        <xdr:cNvSpPr/>
      </xdr:nvSpPr>
      <xdr:spPr>
        <a:xfrm>
          <a:off x="12158345" y="189471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108</xdr:row>
      <xdr:rowOff>78147</xdr:rowOff>
    </xdr:from>
    <xdr:to>
      <xdr:col>4</xdr:col>
      <xdr:colOff>0</xdr:colOff>
      <xdr:row>109</xdr:row>
      <xdr:rowOff>192447</xdr:rowOff>
    </xdr:to>
    <xdr:sp macro="" textlink="">
      <xdr:nvSpPr>
        <xdr:cNvPr id="478" name="Isosceles Triangle 477">
          <a:extLst>
            <a:ext uri="{FF2B5EF4-FFF2-40B4-BE49-F238E27FC236}">
              <a16:creationId xmlns:a16="http://schemas.microsoft.com/office/drawing/2014/main" id="{00000000-0008-0000-0B00-0000DE010000}"/>
            </a:ext>
          </a:extLst>
        </xdr:cNvPr>
        <xdr:cNvSpPr/>
      </xdr:nvSpPr>
      <xdr:spPr>
        <a:xfrm>
          <a:off x="1890395" y="2066163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99</xdr:row>
      <xdr:rowOff>78147</xdr:rowOff>
    </xdr:from>
    <xdr:to>
      <xdr:col>6</xdr:col>
      <xdr:colOff>0</xdr:colOff>
      <xdr:row>100</xdr:row>
      <xdr:rowOff>192447</xdr:rowOff>
    </xdr:to>
    <xdr:sp macro="" textlink="">
      <xdr:nvSpPr>
        <xdr:cNvPr id="479" name="Isosceles Triangle 478">
          <a:extLst>
            <a:ext uri="{FF2B5EF4-FFF2-40B4-BE49-F238E27FC236}">
              <a16:creationId xmlns:a16="http://schemas.microsoft.com/office/drawing/2014/main" id="{00000000-0008-0000-0B00-0000DF010000}"/>
            </a:ext>
          </a:extLst>
        </xdr:cNvPr>
        <xdr:cNvSpPr/>
      </xdr:nvSpPr>
      <xdr:spPr>
        <a:xfrm>
          <a:off x="3357245" y="18947130"/>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99</xdr:row>
      <xdr:rowOff>78147</xdr:rowOff>
    </xdr:from>
    <xdr:to>
      <xdr:col>8</xdr:col>
      <xdr:colOff>0</xdr:colOff>
      <xdr:row>100</xdr:row>
      <xdr:rowOff>192447</xdr:rowOff>
    </xdr:to>
    <xdr:sp macro="" textlink="">
      <xdr:nvSpPr>
        <xdr:cNvPr id="480" name="Isosceles Triangle 479">
          <a:extLst>
            <a:ext uri="{FF2B5EF4-FFF2-40B4-BE49-F238E27FC236}">
              <a16:creationId xmlns:a16="http://schemas.microsoft.com/office/drawing/2014/main" id="{00000000-0008-0000-0B00-0000E0010000}"/>
            </a:ext>
          </a:extLst>
        </xdr:cNvPr>
        <xdr:cNvSpPr/>
      </xdr:nvSpPr>
      <xdr:spPr>
        <a:xfrm>
          <a:off x="4614545" y="189471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99</xdr:row>
      <xdr:rowOff>78147</xdr:rowOff>
    </xdr:from>
    <xdr:to>
      <xdr:col>6</xdr:col>
      <xdr:colOff>0</xdr:colOff>
      <xdr:row>100</xdr:row>
      <xdr:rowOff>192447</xdr:rowOff>
    </xdr:to>
    <xdr:sp macro="" textlink="">
      <xdr:nvSpPr>
        <xdr:cNvPr id="481" name="Isosceles Triangle 480">
          <a:extLst>
            <a:ext uri="{FF2B5EF4-FFF2-40B4-BE49-F238E27FC236}">
              <a16:creationId xmlns:a16="http://schemas.microsoft.com/office/drawing/2014/main" id="{00000000-0008-0000-0B00-0000E1010000}"/>
            </a:ext>
          </a:extLst>
        </xdr:cNvPr>
        <xdr:cNvSpPr/>
      </xdr:nvSpPr>
      <xdr:spPr>
        <a:xfrm>
          <a:off x="3357245" y="189471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108</xdr:row>
      <xdr:rowOff>78147</xdr:rowOff>
    </xdr:from>
    <xdr:to>
      <xdr:col>2</xdr:col>
      <xdr:colOff>0</xdr:colOff>
      <xdr:row>109</xdr:row>
      <xdr:rowOff>192447</xdr:rowOff>
    </xdr:to>
    <xdr:sp macro="" textlink="">
      <xdr:nvSpPr>
        <xdr:cNvPr id="482" name="Isosceles Triangle 481">
          <a:extLst>
            <a:ext uri="{FF2B5EF4-FFF2-40B4-BE49-F238E27FC236}">
              <a16:creationId xmlns:a16="http://schemas.microsoft.com/office/drawing/2014/main" id="{00000000-0008-0000-0B00-0000E2010000}"/>
            </a:ext>
          </a:extLst>
        </xdr:cNvPr>
        <xdr:cNvSpPr/>
      </xdr:nvSpPr>
      <xdr:spPr>
        <a:xfrm>
          <a:off x="633095" y="206616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108</xdr:row>
      <xdr:rowOff>78147</xdr:rowOff>
    </xdr:from>
    <xdr:to>
      <xdr:col>6</xdr:col>
      <xdr:colOff>0</xdr:colOff>
      <xdr:row>109</xdr:row>
      <xdr:rowOff>192447</xdr:rowOff>
    </xdr:to>
    <xdr:sp macro="" textlink="">
      <xdr:nvSpPr>
        <xdr:cNvPr id="483" name="Isosceles Triangle 482">
          <a:extLst>
            <a:ext uri="{FF2B5EF4-FFF2-40B4-BE49-F238E27FC236}">
              <a16:creationId xmlns:a16="http://schemas.microsoft.com/office/drawing/2014/main" id="{00000000-0008-0000-0B00-0000E3010000}"/>
            </a:ext>
          </a:extLst>
        </xdr:cNvPr>
        <xdr:cNvSpPr/>
      </xdr:nvSpPr>
      <xdr:spPr>
        <a:xfrm>
          <a:off x="3357245" y="20661630"/>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108</xdr:row>
      <xdr:rowOff>78147</xdr:rowOff>
    </xdr:from>
    <xdr:to>
      <xdr:col>10</xdr:col>
      <xdr:colOff>0</xdr:colOff>
      <xdr:row>110</xdr:row>
      <xdr:rowOff>5057</xdr:rowOff>
    </xdr:to>
    <xdr:sp macro="" textlink="">
      <xdr:nvSpPr>
        <xdr:cNvPr id="484" name="Isosceles Triangle 483">
          <a:extLst>
            <a:ext uri="{FF2B5EF4-FFF2-40B4-BE49-F238E27FC236}">
              <a16:creationId xmlns:a16="http://schemas.microsoft.com/office/drawing/2014/main" id="{00000000-0008-0000-0B00-0000E4010000}"/>
            </a:ext>
          </a:extLst>
        </xdr:cNvPr>
        <xdr:cNvSpPr/>
      </xdr:nvSpPr>
      <xdr:spPr>
        <a:xfrm>
          <a:off x="5871845" y="206616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108</xdr:row>
      <xdr:rowOff>78147</xdr:rowOff>
    </xdr:from>
    <xdr:to>
      <xdr:col>12</xdr:col>
      <xdr:colOff>0</xdr:colOff>
      <xdr:row>110</xdr:row>
      <xdr:rowOff>5057</xdr:rowOff>
    </xdr:to>
    <xdr:sp macro="" textlink="">
      <xdr:nvSpPr>
        <xdr:cNvPr id="485" name="Isosceles Triangle 484">
          <a:extLst>
            <a:ext uri="{FF2B5EF4-FFF2-40B4-BE49-F238E27FC236}">
              <a16:creationId xmlns:a16="http://schemas.microsoft.com/office/drawing/2014/main" id="{00000000-0008-0000-0B00-0000E5010000}"/>
            </a:ext>
          </a:extLst>
        </xdr:cNvPr>
        <xdr:cNvSpPr/>
      </xdr:nvSpPr>
      <xdr:spPr>
        <a:xfrm>
          <a:off x="7129145" y="206616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108</xdr:row>
      <xdr:rowOff>78147</xdr:rowOff>
    </xdr:from>
    <xdr:to>
      <xdr:col>14</xdr:col>
      <xdr:colOff>0</xdr:colOff>
      <xdr:row>109</xdr:row>
      <xdr:rowOff>192447</xdr:rowOff>
    </xdr:to>
    <xdr:sp macro="" textlink="">
      <xdr:nvSpPr>
        <xdr:cNvPr id="486" name="Isosceles Triangle 485">
          <a:extLst>
            <a:ext uri="{FF2B5EF4-FFF2-40B4-BE49-F238E27FC236}">
              <a16:creationId xmlns:a16="http://schemas.microsoft.com/office/drawing/2014/main" id="{00000000-0008-0000-0B00-0000E6010000}"/>
            </a:ext>
          </a:extLst>
        </xdr:cNvPr>
        <xdr:cNvSpPr/>
      </xdr:nvSpPr>
      <xdr:spPr>
        <a:xfrm>
          <a:off x="8386445" y="206616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108</xdr:row>
      <xdr:rowOff>78147</xdr:rowOff>
    </xdr:from>
    <xdr:to>
      <xdr:col>16</xdr:col>
      <xdr:colOff>0</xdr:colOff>
      <xdr:row>110</xdr:row>
      <xdr:rowOff>5057</xdr:rowOff>
    </xdr:to>
    <xdr:sp macro="" textlink="">
      <xdr:nvSpPr>
        <xdr:cNvPr id="487" name="Isosceles Triangle 486">
          <a:extLst>
            <a:ext uri="{FF2B5EF4-FFF2-40B4-BE49-F238E27FC236}">
              <a16:creationId xmlns:a16="http://schemas.microsoft.com/office/drawing/2014/main" id="{00000000-0008-0000-0B00-0000E7010000}"/>
            </a:ext>
          </a:extLst>
        </xdr:cNvPr>
        <xdr:cNvSpPr/>
      </xdr:nvSpPr>
      <xdr:spPr>
        <a:xfrm>
          <a:off x="9643745" y="206616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108</xdr:row>
      <xdr:rowOff>78147</xdr:rowOff>
    </xdr:from>
    <xdr:to>
      <xdr:col>18</xdr:col>
      <xdr:colOff>0</xdr:colOff>
      <xdr:row>109</xdr:row>
      <xdr:rowOff>192447</xdr:rowOff>
    </xdr:to>
    <xdr:sp macro="" textlink="">
      <xdr:nvSpPr>
        <xdr:cNvPr id="488" name="Isosceles Triangle 487">
          <a:extLst>
            <a:ext uri="{FF2B5EF4-FFF2-40B4-BE49-F238E27FC236}">
              <a16:creationId xmlns:a16="http://schemas.microsoft.com/office/drawing/2014/main" id="{00000000-0008-0000-0B00-0000E8010000}"/>
            </a:ext>
          </a:extLst>
        </xdr:cNvPr>
        <xdr:cNvSpPr/>
      </xdr:nvSpPr>
      <xdr:spPr>
        <a:xfrm>
          <a:off x="10901045" y="206616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108</xdr:row>
      <xdr:rowOff>78147</xdr:rowOff>
    </xdr:from>
    <xdr:to>
      <xdr:col>20</xdr:col>
      <xdr:colOff>0</xdr:colOff>
      <xdr:row>109</xdr:row>
      <xdr:rowOff>192447</xdr:rowOff>
    </xdr:to>
    <xdr:sp macro="" textlink="">
      <xdr:nvSpPr>
        <xdr:cNvPr id="489" name="Isosceles Triangle 488">
          <a:extLst>
            <a:ext uri="{FF2B5EF4-FFF2-40B4-BE49-F238E27FC236}">
              <a16:creationId xmlns:a16="http://schemas.microsoft.com/office/drawing/2014/main" id="{00000000-0008-0000-0B00-0000E9010000}"/>
            </a:ext>
          </a:extLst>
        </xdr:cNvPr>
        <xdr:cNvSpPr/>
      </xdr:nvSpPr>
      <xdr:spPr>
        <a:xfrm>
          <a:off x="12158345" y="20661630"/>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115</xdr:row>
      <xdr:rowOff>78147</xdr:rowOff>
    </xdr:from>
    <xdr:to>
      <xdr:col>2</xdr:col>
      <xdr:colOff>0</xdr:colOff>
      <xdr:row>116</xdr:row>
      <xdr:rowOff>192447</xdr:rowOff>
    </xdr:to>
    <xdr:sp macro="" textlink="">
      <xdr:nvSpPr>
        <xdr:cNvPr id="490" name="Isosceles Triangle 489">
          <a:extLst>
            <a:ext uri="{FF2B5EF4-FFF2-40B4-BE49-F238E27FC236}">
              <a16:creationId xmlns:a16="http://schemas.microsoft.com/office/drawing/2014/main" id="{00000000-0008-0000-0B00-0000EA010000}"/>
            </a:ext>
          </a:extLst>
        </xdr:cNvPr>
        <xdr:cNvSpPr/>
      </xdr:nvSpPr>
      <xdr:spPr>
        <a:xfrm>
          <a:off x="633095" y="22007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115</xdr:row>
      <xdr:rowOff>78147</xdr:rowOff>
    </xdr:from>
    <xdr:to>
      <xdr:col>4</xdr:col>
      <xdr:colOff>0</xdr:colOff>
      <xdr:row>116</xdr:row>
      <xdr:rowOff>192447</xdr:rowOff>
    </xdr:to>
    <xdr:sp macro="" textlink="">
      <xdr:nvSpPr>
        <xdr:cNvPr id="491" name="Isosceles Triangle 490">
          <a:extLst>
            <a:ext uri="{FF2B5EF4-FFF2-40B4-BE49-F238E27FC236}">
              <a16:creationId xmlns:a16="http://schemas.microsoft.com/office/drawing/2014/main" id="{00000000-0008-0000-0B00-0000EB010000}"/>
            </a:ext>
          </a:extLst>
        </xdr:cNvPr>
        <xdr:cNvSpPr/>
      </xdr:nvSpPr>
      <xdr:spPr>
        <a:xfrm>
          <a:off x="1890395" y="2200783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108</xdr:row>
      <xdr:rowOff>78147</xdr:rowOff>
    </xdr:from>
    <xdr:to>
      <xdr:col>8</xdr:col>
      <xdr:colOff>0</xdr:colOff>
      <xdr:row>109</xdr:row>
      <xdr:rowOff>192447</xdr:rowOff>
    </xdr:to>
    <xdr:sp macro="" textlink="">
      <xdr:nvSpPr>
        <xdr:cNvPr id="492" name="Isosceles Triangle 491">
          <a:extLst>
            <a:ext uri="{FF2B5EF4-FFF2-40B4-BE49-F238E27FC236}">
              <a16:creationId xmlns:a16="http://schemas.microsoft.com/office/drawing/2014/main" id="{00000000-0008-0000-0B00-0000EC010000}"/>
            </a:ext>
          </a:extLst>
        </xdr:cNvPr>
        <xdr:cNvSpPr/>
      </xdr:nvSpPr>
      <xdr:spPr>
        <a:xfrm>
          <a:off x="4614545" y="206616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108</xdr:row>
      <xdr:rowOff>78147</xdr:rowOff>
    </xdr:from>
    <xdr:to>
      <xdr:col>6</xdr:col>
      <xdr:colOff>0</xdr:colOff>
      <xdr:row>109</xdr:row>
      <xdr:rowOff>192447</xdr:rowOff>
    </xdr:to>
    <xdr:sp macro="" textlink="">
      <xdr:nvSpPr>
        <xdr:cNvPr id="493" name="Isosceles Triangle 492">
          <a:extLst>
            <a:ext uri="{FF2B5EF4-FFF2-40B4-BE49-F238E27FC236}">
              <a16:creationId xmlns:a16="http://schemas.microsoft.com/office/drawing/2014/main" id="{00000000-0008-0000-0B00-0000ED010000}"/>
            </a:ext>
          </a:extLst>
        </xdr:cNvPr>
        <xdr:cNvSpPr/>
      </xdr:nvSpPr>
      <xdr:spPr>
        <a:xfrm>
          <a:off x="3357245" y="206616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108</xdr:row>
      <xdr:rowOff>78147</xdr:rowOff>
    </xdr:from>
    <xdr:to>
      <xdr:col>20</xdr:col>
      <xdr:colOff>0</xdr:colOff>
      <xdr:row>109</xdr:row>
      <xdr:rowOff>192447</xdr:rowOff>
    </xdr:to>
    <xdr:sp macro="" textlink="">
      <xdr:nvSpPr>
        <xdr:cNvPr id="494" name="Isosceles Triangle 493">
          <a:extLst>
            <a:ext uri="{FF2B5EF4-FFF2-40B4-BE49-F238E27FC236}">
              <a16:creationId xmlns:a16="http://schemas.microsoft.com/office/drawing/2014/main" id="{00000000-0008-0000-0B00-0000EE010000}"/>
            </a:ext>
          </a:extLst>
        </xdr:cNvPr>
        <xdr:cNvSpPr/>
      </xdr:nvSpPr>
      <xdr:spPr>
        <a:xfrm>
          <a:off x="12158345" y="206616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115</xdr:row>
      <xdr:rowOff>78147</xdr:rowOff>
    </xdr:from>
    <xdr:to>
      <xdr:col>2</xdr:col>
      <xdr:colOff>0</xdr:colOff>
      <xdr:row>116</xdr:row>
      <xdr:rowOff>192447</xdr:rowOff>
    </xdr:to>
    <xdr:sp macro="" textlink="">
      <xdr:nvSpPr>
        <xdr:cNvPr id="495" name="Isosceles Triangle 494">
          <a:extLst>
            <a:ext uri="{FF2B5EF4-FFF2-40B4-BE49-F238E27FC236}">
              <a16:creationId xmlns:a16="http://schemas.microsoft.com/office/drawing/2014/main" id="{00000000-0008-0000-0B00-0000EF010000}"/>
            </a:ext>
          </a:extLst>
        </xdr:cNvPr>
        <xdr:cNvSpPr/>
      </xdr:nvSpPr>
      <xdr:spPr>
        <a:xfrm>
          <a:off x="633095" y="22007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6480</xdr:colOff>
      <xdr:row>99</xdr:row>
      <xdr:rowOff>94680</xdr:rowOff>
    </xdr:from>
    <xdr:to>
      <xdr:col>16</xdr:col>
      <xdr:colOff>1909</xdr:colOff>
      <xdr:row>100</xdr:row>
      <xdr:rowOff>183580</xdr:rowOff>
    </xdr:to>
    <xdr:sp macro="" textlink="">
      <xdr:nvSpPr>
        <xdr:cNvPr id="496" name="Isosceles Triangle 495">
          <a:extLst>
            <a:ext uri="{FF2B5EF4-FFF2-40B4-BE49-F238E27FC236}">
              <a16:creationId xmlns:a16="http://schemas.microsoft.com/office/drawing/2014/main" id="{00000000-0008-0000-0B00-0000F0010000}"/>
            </a:ext>
          </a:extLst>
        </xdr:cNvPr>
        <xdr:cNvSpPr/>
      </xdr:nvSpPr>
      <xdr:spPr>
        <a:xfrm>
          <a:off x="9645650" y="18963640"/>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115</xdr:row>
      <xdr:rowOff>78147</xdr:rowOff>
    </xdr:from>
    <xdr:to>
      <xdr:col>6</xdr:col>
      <xdr:colOff>0</xdr:colOff>
      <xdr:row>116</xdr:row>
      <xdr:rowOff>192447</xdr:rowOff>
    </xdr:to>
    <xdr:sp macro="" textlink="">
      <xdr:nvSpPr>
        <xdr:cNvPr id="497" name="Isosceles Triangle 496">
          <a:extLst>
            <a:ext uri="{FF2B5EF4-FFF2-40B4-BE49-F238E27FC236}">
              <a16:creationId xmlns:a16="http://schemas.microsoft.com/office/drawing/2014/main" id="{00000000-0008-0000-0B00-0000F1010000}"/>
            </a:ext>
          </a:extLst>
        </xdr:cNvPr>
        <xdr:cNvSpPr/>
      </xdr:nvSpPr>
      <xdr:spPr>
        <a:xfrm>
          <a:off x="3357245" y="22007830"/>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115</xdr:row>
      <xdr:rowOff>78147</xdr:rowOff>
    </xdr:from>
    <xdr:to>
      <xdr:col>8</xdr:col>
      <xdr:colOff>0</xdr:colOff>
      <xdr:row>116</xdr:row>
      <xdr:rowOff>192447</xdr:rowOff>
    </xdr:to>
    <xdr:sp macro="" textlink="">
      <xdr:nvSpPr>
        <xdr:cNvPr id="498" name="Isosceles Triangle 497">
          <a:extLst>
            <a:ext uri="{FF2B5EF4-FFF2-40B4-BE49-F238E27FC236}">
              <a16:creationId xmlns:a16="http://schemas.microsoft.com/office/drawing/2014/main" id="{00000000-0008-0000-0B00-0000F2010000}"/>
            </a:ext>
          </a:extLst>
        </xdr:cNvPr>
        <xdr:cNvSpPr/>
      </xdr:nvSpPr>
      <xdr:spPr>
        <a:xfrm>
          <a:off x="4614545" y="22007830"/>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115</xdr:row>
      <xdr:rowOff>78147</xdr:rowOff>
    </xdr:from>
    <xdr:to>
      <xdr:col>10</xdr:col>
      <xdr:colOff>0</xdr:colOff>
      <xdr:row>116</xdr:row>
      <xdr:rowOff>192447</xdr:rowOff>
    </xdr:to>
    <xdr:sp macro="" textlink="">
      <xdr:nvSpPr>
        <xdr:cNvPr id="499" name="Isosceles Triangle 498">
          <a:extLst>
            <a:ext uri="{FF2B5EF4-FFF2-40B4-BE49-F238E27FC236}">
              <a16:creationId xmlns:a16="http://schemas.microsoft.com/office/drawing/2014/main" id="{00000000-0008-0000-0B00-0000F3010000}"/>
            </a:ext>
          </a:extLst>
        </xdr:cNvPr>
        <xdr:cNvSpPr/>
      </xdr:nvSpPr>
      <xdr:spPr>
        <a:xfrm>
          <a:off x="5871845" y="22007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115</xdr:row>
      <xdr:rowOff>78147</xdr:rowOff>
    </xdr:from>
    <xdr:to>
      <xdr:col>14</xdr:col>
      <xdr:colOff>0</xdr:colOff>
      <xdr:row>116</xdr:row>
      <xdr:rowOff>192447</xdr:rowOff>
    </xdr:to>
    <xdr:sp macro="" textlink="">
      <xdr:nvSpPr>
        <xdr:cNvPr id="500" name="Isosceles Triangle 499">
          <a:extLst>
            <a:ext uri="{FF2B5EF4-FFF2-40B4-BE49-F238E27FC236}">
              <a16:creationId xmlns:a16="http://schemas.microsoft.com/office/drawing/2014/main" id="{00000000-0008-0000-0B00-0000F4010000}"/>
            </a:ext>
          </a:extLst>
        </xdr:cNvPr>
        <xdr:cNvSpPr/>
      </xdr:nvSpPr>
      <xdr:spPr>
        <a:xfrm>
          <a:off x="8386445" y="22007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115</xdr:row>
      <xdr:rowOff>78147</xdr:rowOff>
    </xdr:from>
    <xdr:to>
      <xdr:col>16</xdr:col>
      <xdr:colOff>0</xdr:colOff>
      <xdr:row>117</xdr:row>
      <xdr:rowOff>5058</xdr:rowOff>
    </xdr:to>
    <xdr:sp macro="" textlink="">
      <xdr:nvSpPr>
        <xdr:cNvPr id="501" name="Isosceles Triangle 500">
          <a:extLst>
            <a:ext uri="{FF2B5EF4-FFF2-40B4-BE49-F238E27FC236}">
              <a16:creationId xmlns:a16="http://schemas.microsoft.com/office/drawing/2014/main" id="{00000000-0008-0000-0B00-0000F5010000}"/>
            </a:ext>
          </a:extLst>
        </xdr:cNvPr>
        <xdr:cNvSpPr/>
      </xdr:nvSpPr>
      <xdr:spPr>
        <a:xfrm>
          <a:off x="9643745" y="220078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115</xdr:row>
      <xdr:rowOff>78147</xdr:rowOff>
    </xdr:from>
    <xdr:to>
      <xdr:col>20</xdr:col>
      <xdr:colOff>0</xdr:colOff>
      <xdr:row>116</xdr:row>
      <xdr:rowOff>192447</xdr:rowOff>
    </xdr:to>
    <xdr:sp macro="" textlink="">
      <xdr:nvSpPr>
        <xdr:cNvPr id="502" name="Isosceles Triangle 501">
          <a:extLst>
            <a:ext uri="{FF2B5EF4-FFF2-40B4-BE49-F238E27FC236}">
              <a16:creationId xmlns:a16="http://schemas.microsoft.com/office/drawing/2014/main" id="{00000000-0008-0000-0B00-0000F6010000}"/>
            </a:ext>
          </a:extLst>
        </xdr:cNvPr>
        <xdr:cNvSpPr/>
      </xdr:nvSpPr>
      <xdr:spPr>
        <a:xfrm>
          <a:off x="12158345" y="22007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115</xdr:row>
      <xdr:rowOff>78147</xdr:rowOff>
    </xdr:from>
    <xdr:to>
      <xdr:col>22</xdr:col>
      <xdr:colOff>0</xdr:colOff>
      <xdr:row>116</xdr:row>
      <xdr:rowOff>192447</xdr:rowOff>
    </xdr:to>
    <xdr:sp macro="" textlink="">
      <xdr:nvSpPr>
        <xdr:cNvPr id="503" name="Isosceles Triangle 502">
          <a:extLst>
            <a:ext uri="{FF2B5EF4-FFF2-40B4-BE49-F238E27FC236}">
              <a16:creationId xmlns:a16="http://schemas.microsoft.com/office/drawing/2014/main" id="{00000000-0008-0000-0B00-0000F7010000}"/>
            </a:ext>
          </a:extLst>
        </xdr:cNvPr>
        <xdr:cNvSpPr/>
      </xdr:nvSpPr>
      <xdr:spPr>
        <a:xfrm>
          <a:off x="13415645" y="22007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123</xdr:row>
      <xdr:rowOff>78147</xdr:rowOff>
    </xdr:from>
    <xdr:to>
      <xdr:col>4</xdr:col>
      <xdr:colOff>0</xdr:colOff>
      <xdr:row>124</xdr:row>
      <xdr:rowOff>192447</xdr:rowOff>
    </xdr:to>
    <xdr:sp macro="" textlink="">
      <xdr:nvSpPr>
        <xdr:cNvPr id="504" name="Isosceles Triangle 503">
          <a:extLst>
            <a:ext uri="{FF2B5EF4-FFF2-40B4-BE49-F238E27FC236}">
              <a16:creationId xmlns:a16="http://schemas.microsoft.com/office/drawing/2014/main" id="{00000000-0008-0000-0B00-0000F8010000}"/>
            </a:ext>
          </a:extLst>
        </xdr:cNvPr>
        <xdr:cNvSpPr/>
      </xdr:nvSpPr>
      <xdr:spPr>
        <a:xfrm>
          <a:off x="1890395" y="2353818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115</xdr:row>
      <xdr:rowOff>78147</xdr:rowOff>
    </xdr:from>
    <xdr:to>
      <xdr:col>6</xdr:col>
      <xdr:colOff>0</xdr:colOff>
      <xdr:row>116</xdr:row>
      <xdr:rowOff>192447</xdr:rowOff>
    </xdr:to>
    <xdr:sp macro="" textlink="">
      <xdr:nvSpPr>
        <xdr:cNvPr id="505" name="Isosceles Triangle 504">
          <a:extLst>
            <a:ext uri="{FF2B5EF4-FFF2-40B4-BE49-F238E27FC236}">
              <a16:creationId xmlns:a16="http://schemas.microsoft.com/office/drawing/2014/main" id="{00000000-0008-0000-0B00-0000F9010000}"/>
            </a:ext>
          </a:extLst>
        </xdr:cNvPr>
        <xdr:cNvSpPr/>
      </xdr:nvSpPr>
      <xdr:spPr>
        <a:xfrm>
          <a:off x="3357245" y="22007830"/>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115</xdr:row>
      <xdr:rowOff>78147</xdr:rowOff>
    </xdr:from>
    <xdr:to>
      <xdr:col>8</xdr:col>
      <xdr:colOff>0</xdr:colOff>
      <xdr:row>116</xdr:row>
      <xdr:rowOff>192447</xdr:rowOff>
    </xdr:to>
    <xdr:sp macro="" textlink="">
      <xdr:nvSpPr>
        <xdr:cNvPr id="506" name="Isosceles Triangle 505">
          <a:extLst>
            <a:ext uri="{FF2B5EF4-FFF2-40B4-BE49-F238E27FC236}">
              <a16:creationId xmlns:a16="http://schemas.microsoft.com/office/drawing/2014/main" id="{00000000-0008-0000-0B00-0000FA010000}"/>
            </a:ext>
          </a:extLst>
        </xdr:cNvPr>
        <xdr:cNvSpPr/>
      </xdr:nvSpPr>
      <xdr:spPr>
        <a:xfrm>
          <a:off x="4614545" y="22007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115</xdr:row>
      <xdr:rowOff>78147</xdr:rowOff>
    </xdr:from>
    <xdr:to>
      <xdr:col>6</xdr:col>
      <xdr:colOff>0</xdr:colOff>
      <xdr:row>116</xdr:row>
      <xdr:rowOff>192447</xdr:rowOff>
    </xdr:to>
    <xdr:sp macro="" textlink="">
      <xdr:nvSpPr>
        <xdr:cNvPr id="507" name="Isosceles Triangle 506">
          <a:extLst>
            <a:ext uri="{FF2B5EF4-FFF2-40B4-BE49-F238E27FC236}">
              <a16:creationId xmlns:a16="http://schemas.microsoft.com/office/drawing/2014/main" id="{00000000-0008-0000-0B00-0000FB010000}"/>
            </a:ext>
          </a:extLst>
        </xdr:cNvPr>
        <xdr:cNvSpPr/>
      </xdr:nvSpPr>
      <xdr:spPr>
        <a:xfrm>
          <a:off x="3357245" y="22007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123</xdr:row>
      <xdr:rowOff>78147</xdr:rowOff>
    </xdr:from>
    <xdr:to>
      <xdr:col>2</xdr:col>
      <xdr:colOff>0</xdr:colOff>
      <xdr:row>124</xdr:row>
      <xdr:rowOff>192447</xdr:rowOff>
    </xdr:to>
    <xdr:sp macro="" textlink="">
      <xdr:nvSpPr>
        <xdr:cNvPr id="508" name="Isosceles Triangle 507">
          <a:extLst>
            <a:ext uri="{FF2B5EF4-FFF2-40B4-BE49-F238E27FC236}">
              <a16:creationId xmlns:a16="http://schemas.microsoft.com/office/drawing/2014/main" id="{00000000-0008-0000-0B00-0000FC010000}"/>
            </a:ext>
          </a:extLst>
        </xdr:cNvPr>
        <xdr:cNvSpPr/>
      </xdr:nvSpPr>
      <xdr:spPr>
        <a:xfrm>
          <a:off x="633095" y="23538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6480</xdr:colOff>
      <xdr:row>115</xdr:row>
      <xdr:rowOff>64796</xdr:rowOff>
    </xdr:from>
    <xdr:to>
      <xdr:col>18</xdr:col>
      <xdr:colOff>1909</xdr:colOff>
      <xdr:row>117</xdr:row>
      <xdr:rowOff>0</xdr:rowOff>
    </xdr:to>
    <xdr:sp macro="" textlink="">
      <xdr:nvSpPr>
        <xdr:cNvPr id="509" name="Isosceles Triangle 508">
          <a:extLst>
            <a:ext uri="{FF2B5EF4-FFF2-40B4-BE49-F238E27FC236}">
              <a16:creationId xmlns:a16="http://schemas.microsoft.com/office/drawing/2014/main" id="{00000000-0008-0000-0B00-0000FD010000}"/>
            </a:ext>
          </a:extLst>
        </xdr:cNvPr>
        <xdr:cNvSpPr/>
      </xdr:nvSpPr>
      <xdr:spPr>
        <a:xfrm>
          <a:off x="10902950" y="21994495"/>
          <a:ext cx="624205" cy="31305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311020</xdr:colOff>
      <xdr:row>46</xdr:row>
      <xdr:rowOff>12959</xdr:rowOff>
    </xdr:from>
    <xdr:to>
      <xdr:col>14</xdr:col>
      <xdr:colOff>440612</xdr:colOff>
      <xdr:row>47</xdr:row>
      <xdr:rowOff>6479</xdr:rowOff>
    </xdr:to>
    <xdr:sp macro="" textlink="">
      <xdr:nvSpPr>
        <xdr:cNvPr id="510" name="Flowchart: Magnetic Disk 509">
          <a:extLst>
            <a:ext uri="{FF2B5EF4-FFF2-40B4-BE49-F238E27FC236}">
              <a16:creationId xmlns:a16="http://schemas.microsoft.com/office/drawing/2014/main" id="{00000000-0008-0000-0B00-0000FE010000}"/>
            </a:ext>
          </a:extLst>
        </xdr:cNvPr>
        <xdr:cNvSpPr/>
      </xdr:nvSpPr>
      <xdr:spPr>
        <a:xfrm>
          <a:off x="9321165" y="875030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4</xdr:col>
      <xdr:colOff>259184</xdr:colOff>
      <xdr:row>46</xdr:row>
      <xdr:rowOff>58316</xdr:rowOff>
    </xdr:from>
    <xdr:to>
      <xdr:col>4</xdr:col>
      <xdr:colOff>473010</xdr:colOff>
      <xdr:row>48</xdr:row>
      <xdr:rowOff>6479</xdr:rowOff>
    </xdr:to>
    <xdr:sp macro="" textlink="">
      <xdr:nvSpPr>
        <xdr:cNvPr id="511" name="Flowchart: Predefined Process 510">
          <a:extLst>
            <a:ext uri="{FF2B5EF4-FFF2-40B4-BE49-F238E27FC236}">
              <a16:creationId xmlns:a16="http://schemas.microsoft.com/office/drawing/2014/main" id="{00000000-0008-0000-0B00-0000FF010000}"/>
            </a:ext>
          </a:extLst>
        </xdr:cNvPr>
        <xdr:cNvSpPr/>
      </xdr:nvSpPr>
      <xdr:spPr>
        <a:xfrm>
          <a:off x="2983230" y="8795385"/>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4</xdr:col>
      <xdr:colOff>64796</xdr:colOff>
      <xdr:row>47</xdr:row>
      <xdr:rowOff>45357</xdr:rowOff>
    </xdr:from>
    <xdr:to>
      <xdr:col>4</xdr:col>
      <xdr:colOff>259182</xdr:colOff>
      <xdr:row>47</xdr:row>
      <xdr:rowOff>149029</xdr:rowOff>
    </xdr:to>
    <xdr:sp macro="" textlink="">
      <xdr:nvSpPr>
        <xdr:cNvPr id="512" name="Flowchart: Decision 511">
          <a:extLst>
            <a:ext uri="{FF2B5EF4-FFF2-40B4-BE49-F238E27FC236}">
              <a16:creationId xmlns:a16="http://schemas.microsoft.com/office/drawing/2014/main" id="{00000000-0008-0000-0B00-000000020000}"/>
            </a:ext>
          </a:extLst>
        </xdr:cNvPr>
        <xdr:cNvSpPr/>
      </xdr:nvSpPr>
      <xdr:spPr>
        <a:xfrm>
          <a:off x="2788920" y="8985885"/>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589644</xdr:colOff>
      <xdr:row>99</xdr:row>
      <xdr:rowOff>56699</xdr:rowOff>
    </xdr:from>
    <xdr:to>
      <xdr:col>3</xdr:col>
      <xdr:colOff>831371</xdr:colOff>
      <xdr:row>101</xdr:row>
      <xdr:rowOff>16542</xdr:rowOff>
    </xdr:to>
    <xdr:sp macro="" textlink="">
      <xdr:nvSpPr>
        <xdr:cNvPr id="513" name="Isosceles Triangle 512">
          <a:extLst>
            <a:ext uri="{FF2B5EF4-FFF2-40B4-BE49-F238E27FC236}">
              <a16:creationId xmlns:a16="http://schemas.microsoft.com/office/drawing/2014/main" id="{00000000-0008-0000-0B00-000001020000}"/>
            </a:ext>
          </a:extLst>
        </xdr:cNvPr>
        <xdr:cNvSpPr/>
      </xdr:nvSpPr>
      <xdr:spPr>
        <a:xfrm>
          <a:off x="1846580" y="18925540"/>
          <a:ext cx="870585" cy="3378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43</xdr:row>
      <xdr:rowOff>78147</xdr:rowOff>
    </xdr:from>
    <xdr:to>
      <xdr:col>18</xdr:col>
      <xdr:colOff>0</xdr:colOff>
      <xdr:row>45</xdr:row>
      <xdr:rowOff>5057</xdr:rowOff>
    </xdr:to>
    <xdr:sp macro="" textlink="">
      <xdr:nvSpPr>
        <xdr:cNvPr id="514" name="Isosceles Triangle 513">
          <a:extLst>
            <a:ext uri="{FF2B5EF4-FFF2-40B4-BE49-F238E27FC236}">
              <a16:creationId xmlns:a16="http://schemas.microsoft.com/office/drawing/2014/main" id="{00000000-0008-0000-0B00-000002020000}"/>
            </a:ext>
          </a:extLst>
        </xdr:cNvPr>
        <xdr:cNvSpPr/>
      </xdr:nvSpPr>
      <xdr:spPr>
        <a:xfrm>
          <a:off x="10901045" y="82346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43</xdr:row>
      <xdr:rowOff>78147</xdr:rowOff>
    </xdr:from>
    <xdr:to>
      <xdr:col>20</xdr:col>
      <xdr:colOff>0</xdr:colOff>
      <xdr:row>45</xdr:row>
      <xdr:rowOff>5057</xdr:rowOff>
    </xdr:to>
    <xdr:sp macro="" textlink="">
      <xdr:nvSpPr>
        <xdr:cNvPr id="515" name="Isosceles Triangle 514">
          <a:extLst>
            <a:ext uri="{FF2B5EF4-FFF2-40B4-BE49-F238E27FC236}">
              <a16:creationId xmlns:a16="http://schemas.microsoft.com/office/drawing/2014/main" id="{00000000-0008-0000-0B00-000003020000}"/>
            </a:ext>
          </a:extLst>
        </xdr:cNvPr>
        <xdr:cNvSpPr/>
      </xdr:nvSpPr>
      <xdr:spPr>
        <a:xfrm>
          <a:off x="12158345" y="82346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59</xdr:row>
      <xdr:rowOff>78147</xdr:rowOff>
    </xdr:from>
    <xdr:to>
      <xdr:col>2</xdr:col>
      <xdr:colOff>0</xdr:colOff>
      <xdr:row>60</xdr:row>
      <xdr:rowOff>192447</xdr:rowOff>
    </xdr:to>
    <xdr:sp macro="" textlink="">
      <xdr:nvSpPr>
        <xdr:cNvPr id="516" name="Isosceles Triangle 515">
          <a:extLst>
            <a:ext uri="{FF2B5EF4-FFF2-40B4-BE49-F238E27FC236}">
              <a16:creationId xmlns:a16="http://schemas.microsoft.com/office/drawing/2014/main" id="{00000000-0008-0000-0B00-000004020000}"/>
            </a:ext>
          </a:extLst>
        </xdr:cNvPr>
        <xdr:cNvSpPr/>
      </xdr:nvSpPr>
      <xdr:spPr>
        <a:xfrm>
          <a:off x="633095" y="11295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59</xdr:row>
      <xdr:rowOff>78147</xdr:rowOff>
    </xdr:from>
    <xdr:to>
      <xdr:col>4</xdr:col>
      <xdr:colOff>0</xdr:colOff>
      <xdr:row>60</xdr:row>
      <xdr:rowOff>192447</xdr:rowOff>
    </xdr:to>
    <xdr:sp macro="" textlink="">
      <xdr:nvSpPr>
        <xdr:cNvPr id="517" name="Isosceles Triangle 516">
          <a:extLst>
            <a:ext uri="{FF2B5EF4-FFF2-40B4-BE49-F238E27FC236}">
              <a16:creationId xmlns:a16="http://schemas.microsoft.com/office/drawing/2014/main" id="{00000000-0008-0000-0B00-000005020000}"/>
            </a:ext>
          </a:extLst>
        </xdr:cNvPr>
        <xdr:cNvSpPr/>
      </xdr:nvSpPr>
      <xdr:spPr>
        <a:xfrm>
          <a:off x="1890395" y="1129538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59</xdr:row>
      <xdr:rowOff>78147</xdr:rowOff>
    </xdr:from>
    <xdr:to>
      <xdr:col>6</xdr:col>
      <xdr:colOff>0</xdr:colOff>
      <xdr:row>61</xdr:row>
      <xdr:rowOff>5057</xdr:rowOff>
    </xdr:to>
    <xdr:sp macro="" textlink="">
      <xdr:nvSpPr>
        <xdr:cNvPr id="518" name="Isosceles Triangle 517">
          <a:extLst>
            <a:ext uri="{FF2B5EF4-FFF2-40B4-BE49-F238E27FC236}">
              <a16:creationId xmlns:a16="http://schemas.microsoft.com/office/drawing/2014/main" id="{00000000-0008-0000-0B00-000006020000}"/>
            </a:ext>
          </a:extLst>
        </xdr:cNvPr>
        <xdr:cNvSpPr/>
      </xdr:nvSpPr>
      <xdr:spPr>
        <a:xfrm>
          <a:off x="3357245" y="112953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631637</xdr:colOff>
      <xdr:row>59</xdr:row>
      <xdr:rowOff>78147</xdr:rowOff>
    </xdr:from>
    <xdr:to>
      <xdr:col>7</xdr:col>
      <xdr:colOff>627066</xdr:colOff>
      <xdr:row>61</xdr:row>
      <xdr:rowOff>6710</xdr:rowOff>
    </xdr:to>
    <xdr:sp macro="" textlink="">
      <xdr:nvSpPr>
        <xdr:cNvPr id="519" name="Isosceles Triangle 518">
          <a:extLst>
            <a:ext uri="{FF2B5EF4-FFF2-40B4-BE49-F238E27FC236}">
              <a16:creationId xmlns:a16="http://schemas.microsoft.com/office/drawing/2014/main" id="{00000000-0008-0000-0B00-000007020000}"/>
            </a:ext>
          </a:extLst>
        </xdr:cNvPr>
        <xdr:cNvSpPr/>
      </xdr:nvSpPr>
      <xdr:spPr>
        <a:xfrm>
          <a:off x="4610100" y="11295380"/>
          <a:ext cx="626745" cy="3060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59</xdr:row>
      <xdr:rowOff>78147</xdr:rowOff>
    </xdr:from>
    <xdr:to>
      <xdr:col>10</xdr:col>
      <xdr:colOff>0</xdr:colOff>
      <xdr:row>60</xdr:row>
      <xdr:rowOff>192447</xdr:rowOff>
    </xdr:to>
    <xdr:sp macro="" textlink="">
      <xdr:nvSpPr>
        <xdr:cNvPr id="520" name="Isosceles Triangle 519">
          <a:extLst>
            <a:ext uri="{FF2B5EF4-FFF2-40B4-BE49-F238E27FC236}">
              <a16:creationId xmlns:a16="http://schemas.microsoft.com/office/drawing/2014/main" id="{00000000-0008-0000-0B00-000008020000}"/>
            </a:ext>
          </a:extLst>
        </xdr:cNvPr>
        <xdr:cNvSpPr/>
      </xdr:nvSpPr>
      <xdr:spPr>
        <a:xfrm>
          <a:off x="5871845" y="11295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59</xdr:row>
      <xdr:rowOff>78147</xdr:rowOff>
    </xdr:from>
    <xdr:to>
      <xdr:col>12</xdr:col>
      <xdr:colOff>0</xdr:colOff>
      <xdr:row>60</xdr:row>
      <xdr:rowOff>192447</xdr:rowOff>
    </xdr:to>
    <xdr:sp macro="" textlink="">
      <xdr:nvSpPr>
        <xdr:cNvPr id="521" name="Isosceles Triangle 520">
          <a:extLst>
            <a:ext uri="{FF2B5EF4-FFF2-40B4-BE49-F238E27FC236}">
              <a16:creationId xmlns:a16="http://schemas.microsoft.com/office/drawing/2014/main" id="{00000000-0008-0000-0B00-000009020000}"/>
            </a:ext>
          </a:extLst>
        </xdr:cNvPr>
        <xdr:cNvSpPr/>
      </xdr:nvSpPr>
      <xdr:spPr>
        <a:xfrm>
          <a:off x="7129145" y="11295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59</xdr:row>
      <xdr:rowOff>78147</xdr:rowOff>
    </xdr:from>
    <xdr:to>
      <xdr:col>14</xdr:col>
      <xdr:colOff>0</xdr:colOff>
      <xdr:row>61</xdr:row>
      <xdr:rowOff>6709</xdr:rowOff>
    </xdr:to>
    <xdr:sp macro="" textlink="">
      <xdr:nvSpPr>
        <xdr:cNvPr id="522" name="Isosceles Triangle 521">
          <a:extLst>
            <a:ext uri="{FF2B5EF4-FFF2-40B4-BE49-F238E27FC236}">
              <a16:creationId xmlns:a16="http://schemas.microsoft.com/office/drawing/2014/main" id="{00000000-0008-0000-0B00-00000A020000}"/>
            </a:ext>
          </a:extLst>
        </xdr:cNvPr>
        <xdr:cNvSpPr/>
      </xdr:nvSpPr>
      <xdr:spPr>
        <a:xfrm>
          <a:off x="8386445" y="11295380"/>
          <a:ext cx="624205" cy="3060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59</xdr:row>
      <xdr:rowOff>78147</xdr:rowOff>
    </xdr:from>
    <xdr:to>
      <xdr:col>10</xdr:col>
      <xdr:colOff>0</xdr:colOff>
      <xdr:row>60</xdr:row>
      <xdr:rowOff>192447</xdr:rowOff>
    </xdr:to>
    <xdr:sp macro="" textlink="">
      <xdr:nvSpPr>
        <xdr:cNvPr id="523" name="Isosceles Triangle 522">
          <a:extLst>
            <a:ext uri="{FF2B5EF4-FFF2-40B4-BE49-F238E27FC236}">
              <a16:creationId xmlns:a16="http://schemas.microsoft.com/office/drawing/2014/main" id="{00000000-0008-0000-0B00-00000B020000}"/>
            </a:ext>
          </a:extLst>
        </xdr:cNvPr>
        <xdr:cNvSpPr/>
      </xdr:nvSpPr>
      <xdr:spPr>
        <a:xfrm>
          <a:off x="5871845" y="11295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59</xdr:row>
      <xdr:rowOff>78147</xdr:rowOff>
    </xdr:from>
    <xdr:to>
      <xdr:col>12</xdr:col>
      <xdr:colOff>0</xdr:colOff>
      <xdr:row>60</xdr:row>
      <xdr:rowOff>192447</xdr:rowOff>
    </xdr:to>
    <xdr:sp macro="" textlink="">
      <xdr:nvSpPr>
        <xdr:cNvPr id="524" name="Isosceles Triangle 523">
          <a:extLst>
            <a:ext uri="{FF2B5EF4-FFF2-40B4-BE49-F238E27FC236}">
              <a16:creationId xmlns:a16="http://schemas.microsoft.com/office/drawing/2014/main" id="{00000000-0008-0000-0B00-00000C020000}"/>
            </a:ext>
          </a:extLst>
        </xdr:cNvPr>
        <xdr:cNvSpPr/>
      </xdr:nvSpPr>
      <xdr:spPr>
        <a:xfrm>
          <a:off x="7129145" y="11295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119559</xdr:colOff>
      <xdr:row>45</xdr:row>
      <xdr:rowOff>47761</xdr:rowOff>
    </xdr:from>
    <xdr:to>
      <xdr:col>18</xdr:col>
      <xdr:colOff>386259</xdr:colOff>
      <xdr:row>47</xdr:row>
      <xdr:rowOff>33483</xdr:rowOff>
    </xdr:to>
    <xdr:sp macro="" textlink="">
      <xdr:nvSpPr>
        <xdr:cNvPr id="525" name="Line 327">
          <a:extLst>
            <a:ext uri="{FF2B5EF4-FFF2-40B4-BE49-F238E27FC236}">
              <a16:creationId xmlns:a16="http://schemas.microsoft.com/office/drawing/2014/main" id="{00000000-0008-0000-0B00-00000D020000}"/>
            </a:ext>
          </a:extLst>
        </xdr:cNvPr>
        <xdr:cNvSpPr>
          <a:spLocks noChangeShapeType="1"/>
        </xdr:cNvSpPr>
      </xdr:nvSpPr>
      <xdr:spPr>
        <a:xfrm flipH="1">
          <a:off x="11644630" y="8582025"/>
          <a:ext cx="266700" cy="39179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6</xdr:col>
      <xdr:colOff>68663</xdr:colOff>
      <xdr:row>61</xdr:row>
      <xdr:rowOff>13691</xdr:rowOff>
    </xdr:from>
    <xdr:to>
      <xdr:col>6</xdr:col>
      <xdr:colOff>335363</xdr:colOff>
      <xdr:row>62</xdr:row>
      <xdr:rowOff>158348</xdr:rowOff>
    </xdr:to>
    <xdr:sp macro="" textlink="">
      <xdr:nvSpPr>
        <xdr:cNvPr id="526" name="Line 327">
          <a:extLst>
            <a:ext uri="{FF2B5EF4-FFF2-40B4-BE49-F238E27FC236}">
              <a16:creationId xmlns:a16="http://schemas.microsoft.com/office/drawing/2014/main" id="{00000000-0008-0000-0B00-00000E020000}"/>
            </a:ext>
          </a:extLst>
        </xdr:cNvPr>
        <xdr:cNvSpPr>
          <a:spLocks noChangeShapeType="1"/>
        </xdr:cNvSpPr>
      </xdr:nvSpPr>
      <xdr:spPr>
        <a:xfrm flipH="1">
          <a:off x="4050030" y="11608435"/>
          <a:ext cx="266700" cy="3479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10</xdr:col>
      <xdr:colOff>112348</xdr:colOff>
      <xdr:row>61</xdr:row>
      <xdr:rowOff>39609</xdr:rowOff>
    </xdr:from>
    <xdr:to>
      <xdr:col>10</xdr:col>
      <xdr:colOff>379048</xdr:colOff>
      <xdr:row>63</xdr:row>
      <xdr:rowOff>15796</xdr:rowOff>
    </xdr:to>
    <xdr:sp macro="" textlink="">
      <xdr:nvSpPr>
        <xdr:cNvPr id="527" name="Line 327">
          <a:extLst>
            <a:ext uri="{FF2B5EF4-FFF2-40B4-BE49-F238E27FC236}">
              <a16:creationId xmlns:a16="http://schemas.microsoft.com/office/drawing/2014/main" id="{00000000-0008-0000-0B00-00000F020000}"/>
            </a:ext>
          </a:extLst>
        </xdr:cNvPr>
        <xdr:cNvSpPr>
          <a:spLocks noChangeShapeType="1"/>
        </xdr:cNvSpPr>
      </xdr:nvSpPr>
      <xdr:spPr>
        <a:xfrm flipH="1">
          <a:off x="6607810" y="11634470"/>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14</xdr:col>
      <xdr:colOff>138266</xdr:colOff>
      <xdr:row>61</xdr:row>
      <xdr:rowOff>30726</xdr:rowOff>
    </xdr:from>
    <xdr:to>
      <xdr:col>14</xdr:col>
      <xdr:colOff>404966</xdr:colOff>
      <xdr:row>63</xdr:row>
      <xdr:rowOff>6913</xdr:rowOff>
    </xdr:to>
    <xdr:sp macro="" textlink="">
      <xdr:nvSpPr>
        <xdr:cNvPr id="528" name="Line 327">
          <a:extLst>
            <a:ext uri="{FF2B5EF4-FFF2-40B4-BE49-F238E27FC236}">
              <a16:creationId xmlns:a16="http://schemas.microsoft.com/office/drawing/2014/main" id="{00000000-0008-0000-0B00-000010020000}"/>
            </a:ext>
          </a:extLst>
        </xdr:cNvPr>
        <xdr:cNvSpPr>
          <a:spLocks noChangeShapeType="1"/>
        </xdr:cNvSpPr>
      </xdr:nvSpPr>
      <xdr:spPr>
        <a:xfrm flipH="1">
          <a:off x="9148445" y="11625580"/>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oneCellAnchor>
    <xdr:from>
      <xdr:col>2</xdr:col>
      <xdr:colOff>26368</xdr:colOff>
      <xdr:row>61</xdr:row>
      <xdr:rowOff>124955</xdr:rowOff>
    </xdr:from>
    <xdr:ext cx="490537" cy="67660"/>
    <xdr:pic>
      <xdr:nvPicPr>
        <xdr:cNvPr id="529" name="Picture 13">
          <a:extLst>
            <a:ext uri="{FF2B5EF4-FFF2-40B4-BE49-F238E27FC236}">
              <a16:creationId xmlns:a16="http://schemas.microsoft.com/office/drawing/2014/main" id="{00000000-0008-0000-0B00-00001102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494790" y="11508105"/>
          <a:ext cx="67945" cy="4908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18</xdr:col>
      <xdr:colOff>110153</xdr:colOff>
      <xdr:row>45</xdr:row>
      <xdr:rowOff>25918</xdr:rowOff>
    </xdr:from>
    <xdr:to>
      <xdr:col>18</xdr:col>
      <xdr:colOff>239745</xdr:colOff>
      <xdr:row>46</xdr:row>
      <xdr:rowOff>19439</xdr:rowOff>
    </xdr:to>
    <xdr:sp macro="" textlink="">
      <xdr:nvSpPr>
        <xdr:cNvPr id="530" name="Flowchart: Magnetic Disk 529">
          <a:extLst>
            <a:ext uri="{FF2B5EF4-FFF2-40B4-BE49-F238E27FC236}">
              <a16:creationId xmlns:a16="http://schemas.microsoft.com/office/drawing/2014/main" id="{00000000-0008-0000-0B00-000012020000}"/>
            </a:ext>
          </a:extLst>
        </xdr:cNvPr>
        <xdr:cNvSpPr/>
      </xdr:nvSpPr>
      <xdr:spPr>
        <a:xfrm>
          <a:off x="11635105" y="855980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8</xdr:col>
      <xdr:colOff>311020</xdr:colOff>
      <xdr:row>62</xdr:row>
      <xdr:rowOff>12959</xdr:rowOff>
    </xdr:from>
    <xdr:to>
      <xdr:col>8</xdr:col>
      <xdr:colOff>440612</xdr:colOff>
      <xdr:row>63</xdr:row>
      <xdr:rowOff>6479</xdr:rowOff>
    </xdr:to>
    <xdr:sp macro="" textlink="">
      <xdr:nvSpPr>
        <xdr:cNvPr id="531" name="Flowchart: Magnetic Disk 530">
          <a:extLst>
            <a:ext uri="{FF2B5EF4-FFF2-40B4-BE49-F238E27FC236}">
              <a16:creationId xmlns:a16="http://schemas.microsoft.com/office/drawing/2014/main" id="{00000000-0008-0000-0B00-000013020000}"/>
            </a:ext>
          </a:extLst>
        </xdr:cNvPr>
        <xdr:cNvSpPr/>
      </xdr:nvSpPr>
      <xdr:spPr>
        <a:xfrm>
          <a:off x="5549265" y="1181100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10</xdr:col>
      <xdr:colOff>323979</xdr:colOff>
      <xdr:row>62</xdr:row>
      <xdr:rowOff>6480</xdr:rowOff>
    </xdr:from>
    <xdr:to>
      <xdr:col>10</xdr:col>
      <xdr:colOff>453571</xdr:colOff>
      <xdr:row>63</xdr:row>
      <xdr:rowOff>0</xdr:rowOff>
    </xdr:to>
    <xdr:sp macro="" textlink="">
      <xdr:nvSpPr>
        <xdr:cNvPr id="532" name="Flowchart: Magnetic Disk 531">
          <a:extLst>
            <a:ext uri="{FF2B5EF4-FFF2-40B4-BE49-F238E27FC236}">
              <a16:creationId xmlns:a16="http://schemas.microsoft.com/office/drawing/2014/main" id="{00000000-0008-0000-0B00-000014020000}"/>
            </a:ext>
          </a:extLst>
        </xdr:cNvPr>
        <xdr:cNvSpPr/>
      </xdr:nvSpPr>
      <xdr:spPr>
        <a:xfrm>
          <a:off x="6819900" y="1180465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3</a:t>
          </a:r>
        </a:p>
      </xdr:txBody>
    </xdr:sp>
    <xdr:clientData/>
  </xdr:twoCellAnchor>
  <xdr:twoCellAnchor>
    <xdr:from>
      <xdr:col>18</xdr:col>
      <xdr:colOff>259184</xdr:colOff>
      <xdr:row>46</xdr:row>
      <xdr:rowOff>58316</xdr:rowOff>
    </xdr:from>
    <xdr:to>
      <xdr:col>18</xdr:col>
      <xdr:colOff>473010</xdr:colOff>
      <xdr:row>48</xdr:row>
      <xdr:rowOff>6479</xdr:rowOff>
    </xdr:to>
    <xdr:sp macro="" textlink="">
      <xdr:nvSpPr>
        <xdr:cNvPr id="533" name="Flowchart: Predefined Process 532">
          <a:extLst>
            <a:ext uri="{FF2B5EF4-FFF2-40B4-BE49-F238E27FC236}">
              <a16:creationId xmlns:a16="http://schemas.microsoft.com/office/drawing/2014/main" id="{00000000-0008-0000-0B00-000015020000}"/>
            </a:ext>
          </a:extLst>
        </xdr:cNvPr>
        <xdr:cNvSpPr/>
      </xdr:nvSpPr>
      <xdr:spPr>
        <a:xfrm>
          <a:off x="11784330" y="8795385"/>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6</xdr:col>
      <xdr:colOff>117390</xdr:colOff>
      <xdr:row>61</xdr:row>
      <xdr:rowOff>94815</xdr:rowOff>
    </xdr:from>
    <xdr:to>
      <xdr:col>6</xdr:col>
      <xdr:colOff>384090</xdr:colOff>
      <xdr:row>63</xdr:row>
      <xdr:rowOff>71002</xdr:rowOff>
    </xdr:to>
    <xdr:sp macro="" textlink="">
      <xdr:nvSpPr>
        <xdr:cNvPr id="534" name="Line 327">
          <a:extLst>
            <a:ext uri="{FF2B5EF4-FFF2-40B4-BE49-F238E27FC236}">
              <a16:creationId xmlns:a16="http://schemas.microsoft.com/office/drawing/2014/main" id="{00000000-0008-0000-0B00-000016020000}"/>
            </a:ext>
          </a:extLst>
        </xdr:cNvPr>
        <xdr:cNvSpPr>
          <a:spLocks noChangeShapeType="1"/>
        </xdr:cNvSpPr>
      </xdr:nvSpPr>
      <xdr:spPr>
        <a:xfrm flipH="1">
          <a:off x="4098290" y="11689715"/>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8</xdr:col>
      <xdr:colOff>71276</xdr:colOff>
      <xdr:row>61</xdr:row>
      <xdr:rowOff>84235</xdr:rowOff>
    </xdr:from>
    <xdr:to>
      <xdr:col>8</xdr:col>
      <xdr:colOff>285102</xdr:colOff>
      <xdr:row>63</xdr:row>
      <xdr:rowOff>32398</xdr:rowOff>
    </xdr:to>
    <xdr:sp macro="" textlink="">
      <xdr:nvSpPr>
        <xdr:cNvPr id="535" name="Flowchart: Predefined Process 534">
          <a:extLst>
            <a:ext uri="{FF2B5EF4-FFF2-40B4-BE49-F238E27FC236}">
              <a16:creationId xmlns:a16="http://schemas.microsoft.com/office/drawing/2014/main" id="{00000000-0008-0000-0B00-000017020000}"/>
            </a:ext>
          </a:extLst>
        </xdr:cNvPr>
        <xdr:cNvSpPr/>
      </xdr:nvSpPr>
      <xdr:spPr>
        <a:xfrm>
          <a:off x="5309870" y="11678920"/>
          <a:ext cx="213360" cy="3549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18</xdr:col>
      <xdr:colOff>64796</xdr:colOff>
      <xdr:row>47</xdr:row>
      <xdr:rowOff>45357</xdr:rowOff>
    </xdr:from>
    <xdr:to>
      <xdr:col>18</xdr:col>
      <xdr:colOff>259182</xdr:colOff>
      <xdr:row>47</xdr:row>
      <xdr:rowOff>149029</xdr:rowOff>
    </xdr:to>
    <xdr:sp macro="" textlink="">
      <xdr:nvSpPr>
        <xdr:cNvPr id="536" name="Flowchart: Decision 535">
          <a:extLst>
            <a:ext uri="{FF2B5EF4-FFF2-40B4-BE49-F238E27FC236}">
              <a16:creationId xmlns:a16="http://schemas.microsoft.com/office/drawing/2014/main" id="{00000000-0008-0000-0B00-000018020000}"/>
            </a:ext>
          </a:extLst>
        </xdr:cNvPr>
        <xdr:cNvSpPr/>
      </xdr:nvSpPr>
      <xdr:spPr>
        <a:xfrm>
          <a:off x="11590020" y="8985885"/>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10</xdr:col>
      <xdr:colOff>311020</xdr:colOff>
      <xdr:row>62</xdr:row>
      <xdr:rowOff>12959</xdr:rowOff>
    </xdr:from>
    <xdr:to>
      <xdr:col>10</xdr:col>
      <xdr:colOff>440612</xdr:colOff>
      <xdr:row>63</xdr:row>
      <xdr:rowOff>6479</xdr:rowOff>
    </xdr:to>
    <xdr:sp macro="" textlink="">
      <xdr:nvSpPr>
        <xdr:cNvPr id="537" name="Flowchart: Magnetic Disk 536">
          <a:extLst>
            <a:ext uri="{FF2B5EF4-FFF2-40B4-BE49-F238E27FC236}">
              <a16:creationId xmlns:a16="http://schemas.microsoft.com/office/drawing/2014/main" id="{00000000-0008-0000-0B00-000019020000}"/>
            </a:ext>
          </a:extLst>
        </xdr:cNvPr>
        <xdr:cNvSpPr/>
      </xdr:nvSpPr>
      <xdr:spPr>
        <a:xfrm>
          <a:off x="6806565" y="1181100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2</xdr:col>
      <xdr:colOff>259184</xdr:colOff>
      <xdr:row>62</xdr:row>
      <xdr:rowOff>58316</xdr:rowOff>
    </xdr:from>
    <xdr:to>
      <xdr:col>2</xdr:col>
      <xdr:colOff>473010</xdr:colOff>
      <xdr:row>64</xdr:row>
      <xdr:rowOff>6479</xdr:rowOff>
    </xdr:to>
    <xdr:sp macro="" textlink="">
      <xdr:nvSpPr>
        <xdr:cNvPr id="538" name="Flowchart: Predefined Process 537">
          <a:extLst>
            <a:ext uri="{FF2B5EF4-FFF2-40B4-BE49-F238E27FC236}">
              <a16:creationId xmlns:a16="http://schemas.microsoft.com/office/drawing/2014/main" id="{00000000-0008-0000-0B00-00001A020000}"/>
            </a:ext>
          </a:extLst>
        </xdr:cNvPr>
        <xdr:cNvSpPr/>
      </xdr:nvSpPr>
      <xdr:spPr>
        <a:xfrm>
          <a:off x="1516380" y="11856085"/>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64796</xdr:colOff>
      <xdr:row>63</xdr:row>
      <xdr:rowOff>45357</xdr:rowOff>
    </xdr:from>
    <xdr:to>
      <xdr:col>2</xdr:col>
      <xdr:colOff>259182</xdr:colOff>
      <xdr:row>63</xdr:row>
      <xdr:rowOff>149029</xdr:rowOff>
    </xdr:to>
    <xdr:sp macro="" textlink="">
      <xdr:nvSpPr>
        <xdr:cNvPr id="539" name="Flowchart: Decision 538">
          <a:extLst>
            <a:ext uri="{FF2B5EF4-FFF2-40B4-BE49-F238E27FC236}">
              <a16:creationId xmlns:a16="http://schemas.microsoft.com/office/drawing/2014/main" id="{00000000-0008-0000-0B00-00001B020000}"/>
            </a:ext>
          </a:extLst>
        </xdr:cNvPr>
        <xdr:cNvSpPr/>
      </xdr:nvSpPr>
      <xdr:spPr>
        <a:xfrm>
          <a:off x="1322070" y="12046585"/>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12</xdr:col>
      <xdr:colOff>291581</xdr:colOff>
      <xdr:row>62</xdr:row>
      <xdr:rowOff>51837</xdr:rowOff>
    </xdr:from>
    <xdr:to>
      <xdr:col>12</xdr:col>
      <xdr:colOff>460050</xdr:colOff>
      <xdr:row>63</xdr:row>
      <xdr:rowOff>38878</xdr:rowOff>
    </xdr:to>
    <xdr:sp macro="" textlink="">
      <xdr:nvSpPr>
        <xdr:cNvPr id="540" name="Rectangle: Top Corners Snipped 539">
          <a:extLst>
            <a:ext uri="{FF2B5EF4-FFF2-40B4-BE49-F238E27FC236}">
              <a16:creationId xmlns:a16="http://schemas.microsoft.com/office/drawing/2014/main" id="{00000000-0008-0000-0B00-00001C020000}"/>
            </a:ext>
          </a:extLst>
        </xdr:cNvPr>
        <xdr:cNvSpPr/>
      </xdr:nvSpPr>
      <xdr:spPr>
        <a:xfrm>
          <a:off x="8044815" y="11849735"/>
          <a:ext cx="168275" cy="1905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4572</xdr:colOff>
      <xdr:row>59</xdr:row>
      <xdr:rowOff>78147</xdr:rowOff>
    </xdr:from>
    <xdr:to>
      <xdr:col>16</xdr:col>
      <xdr:colOff>0</xdr:colOff>
      <xdr:row>60</xdr:row>
      <xdr:rowOff>192447</xdr:rowOff>
    </xdr:to>
    <xdr:sp macro="" textlink="">
      <xdr:nvSpPr>
        <xdr:cNvPr id="541" name="Isosceles Triangle 540">
          <a:extLst>
            <a:ext uri="{FF2B5EF4-FFF2-40B4-BE49-F238E27FC236}">
              <a16:creationId xmlns:a16="http://schemas.microsoft.com/office/drawing/2014/main" id="{00000000-0008-0000-0B00-00001D020000}"/>
            </a:ext>
          </a:extLst>
        </xdr:cNvPr>
        <xdr:cNvSpPr/>
      </xdr:nvSpPr>
      <xdr:spPr>
        <a:xfrm>
          <a:off x="9643745" y="11295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75</xdr:row>
      <xdr:rowOff>78147</xdr:rowOff>
    </xdr:from>
    <xdr:to>
      <xdr:col>2</xdr:col>
      <xdr:colOff>0</xdr:colOff>
      <xdr:row>76</xdr:row>
      <xdr:rowOff>192447</xdr:rowOff>
    </xdr:to>
    <xdr:sp macro="" textlink="">
      <xdr:nvSpPr>
        <xdr:cNvPr id="542" name="Isosceles Triangle 541">
          <a:extLst>
            <a:ext uri="{FF2B5EF4-FFF2-40B4-BE49-F238E27FC236}">
              <a16:creationId xmlns:a16="http://schemas.microsoft.com/office/drawing/2014/main" id="{00000000-0008-0000-0B00-00001E020000}"/>
            </a:ext>
          </a:extLst>
        </xdr:cNvPr>
        <xdr:cNvSpPr/>
      </xdr:nvSpPr>
      <xdr:spPr>
        <a:xfrm>
          <a:off x="633095" y="143560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51</xdr:row>
      <xdr:rowOff>78147</xdr:rowOff>
    </xdr:from>
    <xdr:to>
      <xdr:col>20</xdr:col>
      <xdr:colOff>0</xdr:colOff>
      <xdr:row>53</xdr:row>
      <xdr:rowOff>5057</xdr:rowOff>
    </xdr:to>
    <xdr:sp macro="" textlink="">
      <xdr:nvSpPr>
        <xdr:cNvPr id="543" name="Isosceles Triangle 542">
          <a:extLst>
            <a:ext uri="{FF2B5EF4-FFF2-40B4-BE49-F238E27FC236}">
              <a16:creationId xmlns:a16="http://schemas.microsoft.com/office/drawing/2014/main" id="{00000000-0008-0000-0B00-00001F020000}"/>
            </a:ext>
          </a:extLst>
        </xdr:cNvPr>
        <xdr:cNvSpPr/>
      </xdr:nvSpPr>
      <xdr:spPr>
        <a:xfrm>
          <a:off x="12158345" y="97650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51</xdr:row>
      <xdr:rowOff>78147</xdr:rowOff>
    </xdr:from>
    <xdr:to>
      <xdr:col>18</xdr:col>
      <xdr:colOff>0</xdr:colOff>
      <xdr:row>52</xdr:row>
      <xdr:rowOff>192447</xdr:rowOff>
    </xdr:to>
    <xdr:sp macro="" textlink="">
      <xdr:nvSpPr>
        <xdr:cNvPr id="544" name="Isosceles Triangle 543">
          <a:extLst>
            <a:ext uri="{FF2B5EF4-FFF2-40B4-BE49-F238E27FC236}">
              <a16:creationId xmlns:a16="http://schemas.microsoft.com/office/drawing/2014/main" id="{00000000-0008-0000-0B00-000020020000}"/>
            </a:ext>
          </a:extLst>
        </xdr:cNvPr>
        <xdr:cNvSpPr/>
      </xdr:nvSpPr>
      <xdr:spPr>
        <a:xfrm>
          <a:off x="10901045" y="9765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51</xdr:row>
      <xdr:rowOff>78147</xdr:rowOff>
    </xdr:from>
    <xdr:to>
      <xdr:col>16</xdr:col>
      <xdr:colOff>0</xdr:colOff>
      <xdr:row>53</xdr:row>
      <xdr:rowOff>1947</xdr:rowOff>
    </xdr:to>
    <xdr:sp macro="" textlink="">
      <xdr:nvSpPr>
        <xdr:cNvPr id="545" name="Isosceles Triangle 544">
          <a:extLst>
            <a:ext uri="{FF2B5EF4-FFF2-40B4-BE49-F238E27FC236}">
              <a16:creationId xmlns:a16="http://schemas.microsoft.com/office/drawing/2014/main" id="{00000000-0008-0000-0B00-000021020000}"/>
            </a:ext>
          </a:extLst>
        </xdr:cNvPr>
        <xdr:cNvSpPr/>
      </xdr:nvSpPr>
      <xdr:spPr>
        <a:xfrm>
          <a:off x="9643745" y="9765030"/>
          <a:ext cx="624205" cy="30162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139938</xdr:colOff>
      <xdr:row>52</xdr:row>
      <xdr:rowOff>127921</xdr:rowOff>
    </xdr:from>
    <xdr:to>
      <xdr:col>18</xdr:col>
      <xdr:colOff>406638</xdr:colOff>
      <xdr:row>54</xdr:row>
      <xdr:rowOff>110588</xdr:rowOff>
    </xdr:to>
    <xdr:sp macro="" textlink="">
      <xdr:nvSpPr>
        <xdr:cNvPr id="546" name="Line 327">
          <a:extLst>
            <a:ext uri="{FF2B5EF4-FFF2-40B4-BE49-F238E27FC236}">
              <a16:creationId xmlns:a16="http://schemas.microsoft.com/office/drawing/2014/main" id="{00000000-0008-0000-0B00-000022020000}"/>
            </a:ext>
          </a:extLst>
        </xdr:cNvPr>
        <xdr:cNvSpPr>
          <a:spLocks noChangeShapeType="1"/>
        </xdr:cNvSpPr>
      </xdr:nvSpPr>
      <xdr:spPr>
        <a:xfrm flipH="1">
          <a:off x="11664950" y="9998710"/>
          <a:ext cx="266700" cy="3797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oneCellAnchor>
    <xdr:from>
      <xdr:col>16</xdr:col>
      <xdr:colOff>207346</xdr:colOff>
      <xdr:row>53</xdr:row>
      <xdr:rowOff>136072</xdr:rowOff>
    </xdr:from>
    <xdr:ext cx="551090" cy="86258"/>
    <xdr:pic>
      <xdr:nvPicPr>
        <xdr:cNvPr id="547" name="Picture 13">
          <a:extLst>
            <a:ext uri="{FF2B5EF4-FFF2-40B4-BE49-F238E27FC236}">
              <a16:creationId xmlns:a16="http://schemas.microsoft.com/office/drawing/2014/main" id="{00000000-0008-0000-0B00-00002302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0707370" y="9968230"/>
          <a:ext cx="86360" cy="5511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16</xdr:col>
      <xdr:colOff>36996</xdr:colOff>
      <xdr:row>52</xdr:row>
      <xdr:rowOff>127710</xdr:rowOff>
    </xdr:from>
    <xdr:to>
      <xdr:col>16</xdr:col>
      <xdr:colOff>303696</xdr:colOff>
      <xdr:row>54</xdr:row>
      <xdr:rowOff>110377</xdr:rowOff>
    </xdr:to>
    <xdr:sp macro="" textlink="">
      <xdr:nvSpPr>
        <xdr:cNvPr id="548" name="Line 327">
          <a:extLst>
            <a:ext uri="{FF2B5EF4-FFF2-40B4-BE49-F238E27FC236}">
              <a16:creationId xmlns:a16="http://schemas.microsoft.com/office/drawing/2014/main" id="{00000000-0008-0000-0B00-000024020000}"/>
            </a:ext>
          </a:extLst>
        </xdr:cNvPr>
        <xdr:cNvSpPr>
          <a:spLocks noChangeShapeType="1"/>
        </xdr:cNvSpPr>
      </xdr:nvSpPr>
      <xdr:spPr>
        <a:xfrm flipH="1">
          <a:off x="10304780" y="9998710"/>
          <a:ext cx="266700" cy="37909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16</xdr:col>
      <xdr:colOff>85722</xdr:colOff>
      <xdr:row>53</xdr:row>
      <xdr:rowOff>27406</xdr:rowOff>
    </xdr:from>
    <xdr:to>
      <xdr:col>16</xdr:col>
      <xdr:colOff>352422</xdr:colOff>
      <xdr:row>55</xdr:row>
      <xdr:rowOff>3593</xdr:rowOff>
    </xdr:to>
    <xdr:sp macro="" textlink="">
      <xdr:nvSpPr>
        <xdr:cNvPr id="549" name="Line 327">
          <a:extLst>
            <a:ext uri="{FF2B5EF4-FFF2-40B4-BE49-F238E27FC236}">
              <a16:creationId xmlns:a16="http://schemas.microsoft.com/office/drawing/2014/main" id="{00000000-0008-0000-0B00-000025020000}"/>
            </a:ext>
          </a:extLst>
        </xdr:cNvPr>
        <xdr:cNvSpPr>
          <a:spLocks noChangeShapeType="1"/>
        </xdr:cNvSpPr>
      </xdr:nvSpPr>
      <xdr:spPr>
        <a:xfrm flipH="1">
          <a:off x="10353040" y="10092055"/>
          <a:ext cx="266700" cy="3822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xdr:col>
      <xdr:colOff>4572</xdr:colOff>
      <xdr:row>51</xdr:row>
      <xdr:rowOff>78147</xdr:rowOff>
    </xdr:from>
    <xdr:to>
      <xdr:col>2</xdr:col>
      <xdr:colOff>0</xdr:colOff>
      <xdr:row>52</xdr:row>
      <xdr:rowOff>192447</xdr:rowOff>
    </xdr:to>
    <xdr:sp macro="" textlink="">
      <xdr:nvSpPr>
        <xdr:cNvPr id="550" name="Isosceles Triangle 549">
          <a:extLst>
            <a:ext uri="{FF2B5EF4-FFF2-40B4-BE49-F238E27FC236}">
              <a16:creationId xmlns:a16="http://schemas.microsoft.com/office/drawing/2014/main" id="{00000000-0008-0000-0B00-000026020000}"/>
            </a:ext>
          </a:extLst>
        </xdr:cNvPr>
        <xdr:cNvSpPr/>
      </xdr:nvSpPr>
      <xdr:spPr>
        <a:xfrm>
          <a:off x="633095" y="9765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51</xdr:row>
      <xdr:rowOff>78147</xdr:rowOff>
    </xdr:from>
    <xdr:to>
      <xdr:col>4</xdr:col>
      <xdr:colOff>0</xdr:colOff>
      <xdr:row>52</xdr:row>
      <xdr:rowOff>192447</xdr:rowOff>
    </xdr:to>
    <xdr:sp macro="" textlink="">
      <xdr:nvSpPr>
        <xdr:cNvPr id="551" name="Isosceles Triangle 550">
          <a:extLst>
            <a:ext uri="{FF2B5EF4-FFF2-40B4-BE49-F238E27FC236}">
              <a16:creationId xmlns:a16="http://schemas.microsoft.com/office/drawing/2014/main" id="{00000000-0008-0000-0B00-000027020000}"/>
            </a:ext>
          </a:extLst>
        </xdr:cNvPr>
        <xdr:cNvSpPr/>
      </xdr:nvSpPr>
      <xdr:spPr>
        <a:xfrm>
          <a:off x="1890395" y="976503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51</xdr:row>
      <xdr:rowOff>78147</xdr:rowOff>
    </xdr:from>
    <xdr:to>
      <xdr:col>6</xdr:col>
      <xdr:colOff>0</xdr:colOff>
      <xdr:row>53</xdr:row>
      <xdr:rowOff>5057</xdr:rowOff>
    </xdr:to>
    <xdr:sp macro="" textlink="">
      <xdr:nvSpPr>
        <xdr:cNvPr id="552" name="Isosceles Triangle 551">
          <a:extLst>
            <a:ext uri="{FF2B5EF4-FFF2-40B4-BE49-F238E27FC236}">
              <a16:creationId xmlns:a16="http://schemas.microsoft.com/office/drawing/2014/main" id="{00000000-0008-0000-0B00-000028020000}"/>
            </a:ext>
          </a:extLst>
        </xdr:cNvPr>
        <xdr:cNvSpPr/>
      </xdr:nvSpPr>
      <xdr:spPr>
        <a:xfrm>
          <a:off x="3357245" y="97650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631637</xdr:colOff>
      <xdr:row>51</xdr:row>
      <xdr:rowOff>78147</xdr:rowOff>
    </xdr:from>
    <xdr:to>
      <xdr:col>7</xdr:col>
      <xdr:colOff>627066</xdr:colOff>
      <xdr:row>53</xdr:row>
      <xdr:rowOff>6710</xdr:rowOff>
    </xdr:to>
    <xdr:sp macro="" textlink="">
      <xdr:nvSpPr>
        <xdr:cNvPr id="553" name="Isosceles Triangle 552">
          <a:extLst>
            <a:ext uri="{FF2B5EF4-FFF2-40B4-BE49-F238E27FC236}">
              <a16:creationId xmlns:a16="http://schemas.microsoft.com/office/drawing/2014/main" id="{00000000-0008-0000-0B00-000029020000}"/>
            </a:ext>
          </a:extLst>
        </xdr:cNvPr>
        <xdr:cNvSpPr/>
      </xdr:nvSpPr>
      <xdr:spPr>
        <a:xfrm>
          <a:off x="4610100" y="9765030"/>
          <a:ext cx="626745" cy="3060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51</xdr:row>
      <xdr:rowOff>78147</xdr:rowOff>
    </xdr:from>
    <xdr:to>
      <xdr:col>10</xdr:col>
      <xdr:colOff>0</xdr:colOff>
      <xdr:row>52</xdr:row>
      <xdr:rowOff>192447</xdr:rowOff>
    </xdr:to>
    <xdr:sp macro="" textlink="">
      <xdr:nvSpPr>
        <xdr:cNvPr id="554" name="Isosceles Triangle 553">
          <a:extLst>
            <a:ext uri="{FF2B5EF4-FFF2-40B4-BE49-F238E27FC236}">
              <a16:creationId xmlns:a16="http://schemas.microsoft.com/office/drawing/2014/main" id="{00000000-0008-0000-0B00-00002A020000}"/>
            </a:ext>
          </a:extLst>
        </xdr:cNvPr>
        <xdr:cNvSpPr/>
      </xdr:nvSpPr>
      <xdr:spPr>
        <a:xfrm>
          <a:off x="5871845" y="9765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51</xdr:row>
      <xdr:rowOff>78147</xdr:rowOff>
    </xdr:from>
    <xdr:to>
      <xdr:col>12</xdr:col>
      <xdr:colOff>0</xdr:colOff>
      <xdr:row>52</xdr:row>
      <xdr:rowOff>192447</xdr:rowOff>
    </xdr:to>
    <xdr:sp macro="" textlink="">
      <xdr:nvSpPr>
        <xdr:cNvPr id="555" name="Isosceles Triangle 554">
          <a:extLst>
            <a:ext uri="{FF2B5EF4-FFF2-40B4-BE49-F238E27FC236}">
              <a16:creationId xmlns:a16="http://schemas.microsoft.com/office/drawing/2014/main" id="{00000000-0008-0000-0B00-00002B020000}"/>
            </a:ext>
          </a:extLst>
        </xdr:cNvPr>
        <xdr:cNvSpPr/>
      </xdr:nvSpPr>
      <xdr:spPr>
        <a:xfrm>
          <a:off x="7129145" y="9765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51</xdr:row>
      <xdr:rowOff>78147</xdr:rowOff>
    </xdr:from>
    <xdr:to>
      <xdr:col>14</xdr:col>
      <xdr:colOff>0</xdr:colOff>
      <xdr:row>53</xdr:row>
      <xdr:rowOff>6709</xdr:rowOff>
    </xdr:to>
    <xdr:sp macro="" textlink="">
      <xdr:nvSpPr>
        <xdr:cNvPr id="556" name="Isosceles Triangle 555">
          <a:extLst>
            <a:ext uri="{FF2B5EF4-FFF2-40B4-BE49-F238E27FC236}">
              <a16:creationId xmlns:a16="http://schemas.microsoft.com/office/drawing/2014/main" id="{00000000-0008-0000-0B00-00002C020000}"/>
            </a:ext>
          </a:extLst>
        </xdr:cNvPr>
        <xdr:cNvSpPr/>
      </xdr:nvSpPr>
      <xdr:spPr>
        <a:xfrm>
          <a:off x="8386445" y="9765030"/>
          <a:ext cx="624205" cy="3060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51</xdr:row>
      <xdr:rowOff>78147</xdr:rowOff>
    </xdr:from>
    <xdr:to>
      <xdr:col>10</xdr:col>
      <xdr:colOff>0</xdr:colOff>
      <xdr:row>52</xdr:row>
      <xdr:rowOff>192447</xdr:rowOff>
    </xdr:to>
    <xdr:sp macro="" textlink="">
      <xdr:nvSpPr>
        <xdr:cNvPr id="557" name="Isosceles Triangle 556">
          <a:extLst>
            <a:ext uri="{FF2B5EF4-FFF2-40B4-BE49-F238E27FC236}">
              <a16:creationId xmlns:a16="http://schemas.microsoft.com/office/drawing/2014/main" id="{00000000-0008-0000-0B00-00002D020000}"/>
            </a:ext>
          </a:extLst>
        </xdr:cNvPr>
        <xdr:cNvSpPr/>
      </xdr:nvSpPr>
      <xdr:spPr>
        <a:xfrm>
          <a:off x="5871845" y="9765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51</xdr:row>
      <xdr:rowOff>78147</xdr:rowOff>
    </xdr:from>
    <xdr:to>
      <xdr:col>12</xdr:col>
      <xdr:colOff>0</xdr:colOff>
      <xdr:row>52</xdr:row>
      <xdr:rowOff>192447</xdr:rowOff>
    </xdr:to>
    <xdr:sp macro="" textlink="">
      <xdr:nvSpPr>
        <xdr:cNvPr id="558" name="Isosceles Triangle 557">
          <a:extLst>
            <a:ext uri="{FF2B5EF4-FFF2-40B4-BE49-F238E27FC236}">
              <a16:creationId xmlns:a16="http://schemas.microsoft.com/office/drawing/2014/main" id="{00000000-0008-0000-0B00-00002E020000}"/>
            </a:ext>
          </a:extLst>
        </xdr:cNvPr>
        <xdr:cNvSpPr/>
      </xdr:nvSpPr>
      <xdr:spPr>
        <a:xfrm>
          <a:off x="7129145" y="9765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68663</xdr:colOff>
      <xdr:row>53</xdr:row>
      <xdr:rowOff>13691</xdr:rowOff>
    </xdr:from>
    <xdr:to>
      <xdr:col>6</xdr:col>
      <xdr:colOff>335363</xdr:colOff>
      <xdr:row>54</xdr:row>
      <xdr:rowOff>158348</xdr:rowOff>
    </xdr:to>
    <xdr:sp macro="" textlink="">
      <xdr:nvSpPr>
        <xdr:cNvPr id="559" name="Line 327">
          <a:extLst>
            <a:ext uri="{FF2B5EF4-FFF2-40B4-BE49-F238E27FC236}">
              <a16:creationId xmlns:a16="http://schemas.microsoft.com/office/drawing/2014/main" id="{00000000-0008-0000-0B00-00002F020000}"/>
            </a:ext>
          </a:extLst>
        </xdr:cNvPr>
        <xdr:cNvSpPr>
          <a:spLocks noChangeShapeType="1"/>
        </xdr:cNvSpPr>
      </xdr:nvSpPr>
      <xdr:spPr>
        <a:xfrm flipH="1">
          <a:off x="4050030" y="10078085"/>
          <a:ext cx="266700" cy="3479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10</xdr:col>
      <xdr:colOff>112348</xdr:colOff>
      <xdr:row>53</xdr:row>
      <xdr:rowOff>39609</xdr:rowOff>
    </xdr:from>
    <xdr:to>
      <xdr:col>10</xdr:col>
      <xdr:colOff>379048</xdr:colOff>
      <xdr:row>55</xdr:row>
      <xdr:rowOff>15796</xdr:rowOff>
    </xdr:to>
    <xdr:sp macro="" textlink="">
      <xdr:nvSpPr>
        <xdr:cNvPr id="560" name="Line 327">
          <a:extLst>
            <a:ext uri="{FF2B5EF4-FFF2-40B4-BE49-F238E27FC236}">
              <a16:creationId xmlns:a16="http://schemas.microsoft.com/office/drawing/2014/main" id="{00000000-0008-0000-0B00-000030020000}"/>
            </a:ext>
          </a:extLst>
        </xdr:cNvPr>
        <xdr:cNvSpPr>
          <a:spLocks noChangeShapeType="1"/>
        </xdr:cNvSpPr>
      </xdr:nvSpPr>
      <xdr:spPr>
        <a:xfrm flipH="1">
          <a:off x="6607810" y="10104120"/>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14</xdr:col>
      <xdr:colOff>138266</xdr:colOff>
      <xdr:row>53</xdr:row>
      <xdr:rowOff>30726</xdr:rowOff>
    </xdr:from>
    <xdr:to>
      <xdr:col>14</xdr:col>
      <xdr:colOff>404966</xdr:colOff>
      <xdr:row>55</xdr:row>
      <xdr:rowOff>6913</xdr:rowOff>
    </xdr:to>
    <xdr:sp macro="" textlink="">
      <xdr:nvSpPr>
        <xdr:cNvPr id="561" name="Line 327">
          <a:extLst>
            <a:ext uri="{FF2B5EF4-FFF2-40B4-BE49-F238E27FC236}">
              <a16:creationId xmlns:a16="http://schemas.microsoft.com/office/drawing/2014/main" id="{00000000-0008-0000-0B00-000031020000}"/>
            </a:ext>
          </a:extLst>
        </xdr:cNvPr>
        <xdr:cNvSpPr>
          <a:spLocks noChangeShapeType="1"/>
        </xdr:cNvSpPr>
      </xdr:nvSpPr>
      <xdr:spPr>
        <a:xfrm flipH="1">
          <a:off x="9148445" y="10095230"/>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oneCellAnchor>
    <xdr:from>
      <xdr:col>2</xdr:col>
      <xdr:colOff>26368</xdr:colOff>
      <xdr:row>53</xdr:row>
      <xdr:rowOff>124955</xdr:rowOff>
    </xdr:from>
    <xdr:ext cx="490537" cy="67660"/>
    <xdr:pic>
      <xdr:nvPicPr>
        <xdr:cNvPr id="562" name="Picture 13">
          <a:extLst>
            <a:ext uri="{FF2B5EF4-FFF2-40B4-BE49-F238E27FC236}">
              <a16:creationId xmlns:a16="http://schemas.microsoft.com/office/drawing/2014/main" id="{00000000-0008-0000-0B00-00003202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494790" y="9977755"/>
          <a:ext cx="67945" cy="4908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8</xdr:col>
      <xdr:colOff>311020</xdr:colOff>
      <xdr:row>54</xdr:row>
      <xdr:rowOff>12959</xdr:rowOff>
    </xdr:from>
    <xdr:to>
      <xdr:col>8</xdr:col>
      <xdr:colOff>440612</xdr:colOff>
      <xdr:row>55</xdr:row>
      <xdr:rowOff>6479</xdr:rowOff>
    </xdr:to>
    <xdr:sp macro="" textlink="">
      <xdr:nvSpPr>
        <xdr:cNvPr id="563" name="Flowchart: Magnetic Disk 562">
          <a:extLst>
            <a:ext uri="{FF2B5EF4-FFF2-40B4-BE49-F238E27FC236}">
              <a16:creationId xmlns:a16="http://schemas.microsoft.com/office/drawing/2014/main" id="{00000000-0008-0000-0B00-000033020000}"/>
            </a:ext>
          </a:extLst>
        </xdr:cNvPr>
        <xdr:cNvSpPr/>
      </xdr:nvSpPr>
      <xdr:spPr>
        <a:xfrm>
          <a:off x="5549265" y="1028065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10</xdr:col>
      <xdr:colOff>323979</xdr:colOff>
      <xdr:row>54</xdr:row>
      <xdr:rowOff>6480</xdr:rowOff>
    </xdr:from>
    <xdr:to>
      <xdr:col>10</xdr:col>
      <xdr:colOff>453571</xdr:colOff>
      <xdr:row>55</xdr:row>
      <xdr:rowOff>0</xdr:rowOff>
    </xdr:to>
    <xdr:sp macro="" textlink="">
      <xdr:nvSpPr>
        <xdr:cNvPr id="564" name="Flowchart: Magnetic Disk 563">
          <a:extLst>
            <a:ext uri="{FF2B5EF4-FFF2-40B4-BE49-F238E27FC236}">
              <a16:creationId xmlns:a16="http://schemas.microsoft.com/office/drawing/2014/main" id="{00000000-0008-0000-0B00-000034020000}"/>
            </a:ext>
          </a:extLst>
        </xdr:cNvPr>
        <xdr:cNvSpPr/>
      </xdr:nvSpPr>
      <xdr:spPr>
        <a:xfrm>
          <a:off x="6819900" y="1027430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3</a:t>
          </a:r>
        </a:p>
      </xdr:txBody>
    </xdr:sp>
    <xdr:clientData/>
  </xdr:twoCellAnchor>
  <xdr:twoCellAnchor>
    <xdr:from>
      <xdr:col>6</xdr:col>
      <xdr:colOff>117390</xdr:colOff>
      <xdr:row>53</xdr:row>
      <xdr:rowOff>94815</xdr:rowOff>
    </xdr:from>
    <xdr:to>
      <xdr:col>6</xdr:col>
      <xdr:colOff>384090</xdr:colOff>
      <xdr:row>55</xdr:row>
      <xdr:rowOff>71002</xdr:rowOff>
    </xdr:to>
    <xdr:sp macro="" textlink="">
      <xdr:nvSpPr>
        <xdr:cNvPr id="565" name="Line 327">
          <a:extLst>
            <a:ext uri="{FF2B5EF4-FFF2-40B4-BE49-F238E27FC236}">
              <a16:creationId xmlns:a16="http://schemas.microsoft.com/office/drawing/2014/main" id="{00000000-0008-0000-0B00-000035020000}"/>
            </a:ext>
          </a:extLst>
        </xdr:cNvPr>
        <xdr:cNvSpPr>
          <a:spLocks noChangeShapeType="1"/>
        </xdr:cNvSpPr>
      </xdr:nvSpPr>
      <xdr:spPr>
        <a:xfrm flipH="1">
          <a:off x="4098290" y="10159365"/>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8</xdr:col>
      <xdr:colOff>71276</xdr:colOff>
      <xdr:row>53</xdr:row>
      <xdr:rowOff>84235</xdr:rowOff>
    </xdr:from>
    <xdr:to>
      <xdr:col>8</xdr:col>
      <xdr:colOff>285102</xdr:colOff>
      <xdr:row>55</xdr:row>
      <xdr:rowOff>32398</xdr:rowOff>
    </xdr:to>
    <xdr:sp macro="" textlink="">
      <xdr:nvSpPr>
        <xdr:cNvPr id="566" name="Flowchart: Predefined Process 565">
          <a:extLst>
            <a:ext uri="{FF2B5EF4-FFF2-40B4-BE49-F238E27FC236}">
              <a16:creationId xmlns:a16="http://schemas.microsoft.com/office/drawing/2014/main" id="{00000000-0008-0000-0B00-000036020000}"/>
            </a:ext>
          </a:extLst>
        </xdr:cNvPr>
        <xdr:cNvSpPr/>
      </xdr:nvSpPr>
      <xdr:spPr>
        <a:xfrm>
          <a:off x="5309870" y="10148570"/>
          <a:ext cx="213360" cy="3549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10</xdr:col>
      <xdr:colOff>311020</xdr:colOff>
      <xdr:row>54</xdr:row>
      <xdr:rowOff>12959</xdr:rowOff>
    </xdr:from>
    <xdr:to>
      <xdr:col>10</xdr:col>
      <xdr:colOff>440612</xdr:colOff>
      <xdr:row>55</xdr:row>
      <xdr:rowOff>6479</xdr:rowOff>
    </xdr:to>
    <xdr:sp macro="" textlink="">
      <xdr:nvSpPr>
        <xdr:cNvPr id="567" name="Flowchart: Magnetic Disk 566">
          <a:extLst>
            <a:ext uri="{FF2B5EF4-FFF2-40B4-BE49-F238E27FC236}">
              <a16:creationId xmlns:a16="http://schemas.microsoft.com/office/drawing/2014/main" id="{00000000-0008-0000-0B00-000037020000}"/>
            </a:ext>
          </a:extLst>
        </xdr:cNvPr>
        <xdr:cNvSpPr/>
      </xdr:nvSpPr>
      <xdr:spPr>
        <a:xfrm>
          <a:off x="6806565" y="1028065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2</xdr:col>
      <xdr:colOff>259184</xdr:colOff>
      <xdr:row>54</xdr:row>
      <xdr:rowOff>58316</xdr:rowOff>
    </xdr:from>
    <xdr:to>
      <xdr:col>2</xdr:col>
      <xdr:colOff>473010</xdr:colOff>
      <xdr:row>56</xdr:row>
      <xdr:rowOff>6479</xdr:rowOff>
    </xdr:to>
    <xdr:sp macro="" textlink="">
      <xdr:nvSpPr>
        <xdr:cNvPr id="568" name="Flowchart: Predefined Process 567">
          <a:extLst>
            <a:ext uri="{FF2B5EF4-FFF2-40B4-BE49-F238E27FC236}">
              <a16:creationId xmlns:a16="http://schemas.microsoft.com/office/drawing/2014/main" id="{00000000-0008-0000-0B00-000038020000}"/>
            </a:ext>
          </a:extLst>
        </xdr:cNvPr>
        <xdr:cNvSpPr/>
      </xdr:nvSpPr>
      <xdr:spPr>
        <a:xfrm>
          <a:off x="1516380" y="10325735"/>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64796</xdr:colOff>
      <xdr:row>55</xdr:row>
      <xdr:rowOff>45357</xdr:rowOff>
    </xdr:from>
    <xdr:to>
      <xdr:col>2</xdr:col>
      <xdr:colOff>259182</xdr:colOff>
      <xdr:row>55</xdr:row>
      <xdr:rowOff>149029</xdr:rowOff>
    </xdr:to>
    <xdr:sp macro="" textlink="">
      <xdr:nvSpPr>
        <xdr:cNvPr id="569" name="Flowchart: Decision 568">
          <a:extLst>
            <a:ext uri="{FF2B5EF4-FFF2-40B4-BE49-F238E27FC236}">
              <a16:creationId xmlns:a16="http://schemas.microsoft.com/office/drawing/2014/main" id="{00000000-0008-0000-0B00-000039020000}"/>
            </a:ext>
          </a:extLst>
        </xdr:cNvPr>
        <xdr:cNvSpPr/>
      </xdr:nvSpPr>
      <xdr:spPr>
        <a:xfrm>
          <a:off x="1322070" y="10516235"/>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12</xdr:col>
      <xdr:colOff>291581</xdr:colOff>
      <xdr:row>54</xdr:row>
      <xdr:rowOff>51837</xdr:rowOff>
    </xdr:from>
    <xdr:to>
      <xdr:col>12</xdr:col>
      <xdr:colOff>460050</xdr:colOff>
      <xdr:row>55</xdr:row>
      <xdr:rowOff>38878</xdr:rowOff>
    </xdr:to>
    <xdr:sp macro="" textlink="">
      <xdr:nvSpPr>
        <xdr:cNvPr id="570" name="Rectangle: Top Corners Snipped 569">
          <a:extLst>
            <a:ext uri="{FF2B5EF4-FFF2-40B4-BE49-F238E27FC236}">
              <a16:creationId xmlns:a16="http://schemas.microsoft.com/office/drawing/2014/main" id="{00000000-0008-0000-0B00-00003A020000}"/>
            </a:ext>
          </a:extLst>
        </xdr:cNvPr>
        <xdr:cNvSpPr/>
      </xdr:nvSpPr>
      <xdr:spPr>
        <a:xfrm>
          <a:off x="8044815" y="10319385"/>
          <a:ext cx="168275" cy="1905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4572</xdr:colOff>
      <xdr:row>51</xdr:row>
      <xdr:rowOff>78147</xdr:rowOff>
    </xdr:from>
    <xdr:to>
      <xdr:col>16</xdr:col>
      <xdr:colOff>0</xdr:colOff>
      <xdr:row>52</xdr:row>
      <xdr:rowOff>192447</xdr:rowOff>
    </xdr:to>
    <xdr:sp macro="" textlink="">
      <xdr:nvSpPr>
        <xdr:cNvPr id="571" name="Isosceles Triangle 570">
          <a:extLst>
            <a:ext uri="{FF2B5EF4-FFF2-40B4-BE49-F238E27FC236}">
              <a16:creationId xmlns:a16="http://schemas.microsoft.com/office/drawing/2014/main" id="{00000000-0008-0000-0B00-00003B020000}"/>
            </a:ext>
          </a:extLst>
        </xdr:cNvPr>
        <xdr:cNvSpPr/>
      </xdr:nvSpPr>
      <xdr:spPr>
        <a:xfrm>
          <a:off x="9643745" y="9765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259184</xdr:colOff>
      <xdr:row>54</xdr:row>
      <xdr:rowOff>58316</xdr:rowOff>
    </xdr:from>
    <xdr:to>
      <xdr:col>2</xdr:col>
      <xdr:colOff>473010</xdr:colOff>
      <xdr:row>56</xdr:row>
      <xdr:rowOff>6479</xdr:rowOff>
    </xdr:to>
    <xdr:sp macro="" textlink="">
      <xdr:nvSpPr>
        <xdr:cNvPr id="572" name="Flowchart: Predefined Process 571">
          <a:extLst>
            <a:ext uri="{FF2B5EF4-FFF2-40B4-BE49-F238E27FC236}">
              <a16:creationId xmlns:a16="http://schemas.microsoft.com/office/drawing/2014/main" id="{00000000-0008-0000-0B00-00003C020000}"/>
            </a:ext>
          </a:extLst>
        </xdr:cNvPr>
        <xdr:cNvSpPr/>
      </xdr:nvSpPr>
      <xdr:spPr>
        <a:xfrm>
          <a:off x="1516380" y="10325735"/>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64796</xdr:colOff>
      <xdr:row>55</xdr:row>
      <xdr:rowOff>45357</xdr:rowOff>
    </xdr:from>
    <xdr:to>
      <xdr:col>2</xdr:col>
      <xdr:colOff>259182</xdr:colOff>
      <xdr:row>55</xdr:row>
      <xdr:rowOff>149029</xdr:rowOff>
    </xdr:to>
    <xdr:sp macro="" textlink="">
      <xdr:nvSpPr>
        <xdr:cNvPr id="573" name="Flowchart: Decision 572">
          <a:extLst>
            <a:ext uri="{FF2B5EF4-FFF2-40B4-BE49-F238E27FC236}">
              <a16:creationId xmlns:a16="http://schemas.microsoft.com/office/drawing/2014/main" id="{00000000-0008-0000-0B00-00003D020000}"/>
            </a:ext>
          </a:extLst>
        </xdr:cNvPr>
        <xdr:cNvSpPr/>
      </xdr:nvSpPr>
      <xdr:spPr>
        <a:xfrm>
          <a:off x="1322070" y="10516235"/>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12</xdr:col>
      <xdr:colOff>311020</xdr:colOff>
      <xdr:row>54</xdr:row>
      <xdr:rowOff>12959</xdr:rowOff>
    </xdr:from>
    <xdr:to>
      <xdr:col>12</xdr:col>
      <xdr:colOff>440612</xdr:colOff>
      <xdr:row>55</xdr:row>
      <xdr:rowOff>6479</xdr:rowOff>
    </xdr:to>
    <xdr:sp macro="" textlink="">
      <xdr:nvSpPr>
        <xdr:cNvPr id="574" name="Flowchart: Magnetic Disk 573">
          <a:extLst>
            <a:ext uri="{FF2B5EF4-FFF2-40B4-BE49-F238E27FC236}">
              <a16:creationId xmlns:a16="http://schemas.microsoft.com/office/drawing/2014/main" id="{00000000-0008-0000-0B00-00003E020000}"/>
            </a:ext>
          </a:extLst>
        </xdr:cNvPr>
        <xdr:cNvSpPr/>
      </xdr:nvSpPr>
      <xdr:spPr>
        <a:xfrm>
          <a:off x="8063865" y="1028065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14</xdr:col>
      <xdr:colOff>311020</xdr:colOff>
      <xdr:row>54</xdr:row>
      <xdr:rowOff>12959</xdr:rowOff>
    </xdr:from>
    <xdr:to>
      <xdr:col>14</xdr:col>
      <xdr:colOff>440612</xdr:colOff>
      <xdr:row>55</xdr:row>
      <xdr:rowOff>6479</xdr:rowOff>
    </xdr:to>
    <xdr:sp macro="" textlink="">
      <xdr:nvSpPr>
        <xdr:cNvPr id="575" name="Flowchart: Magnetic Disk 574">
          <a:extLst>
            <a:ext uri="{FF2B5EF4-FFF2-40B4-BE49-F238E27FC236}">
              <a16:creationId xmlns:a16="http://schemas.microsoft.com/office/drawing/2014/main" id="{00000000-0008-0000-0B00-00003F020000}"/>
            </a:ext>
          </a:extLst>
        </xdr:cNvPr>
        <xdr:cNvSpPr/>
      </xdr:nvSpPr>
      <xdr:spPr>
        <a:xfrm>
          <a:off x="9321165" y="1028065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6</xdr:col>
      <xdr:colOff>259184</xdr:colOff>
      <xdr:row>54</xdr:row>
      <xdr:rowOff>58316</xdr:rowOff>
    </xdr:from>
    <xdr:to>
      <xdr:col>6</xdr:col>
      <xdr:colOff>473010</xdr:colOff>
      <xdr:row>56</xdr:row>
      <xdr:rowOff>6479</xdr:rowOff>
    </xdr:to>
    <xdr:sp macro="" textlink="">
      <xdr:nvSpPr>
        <xdr:cNvPr id="576" name="Flowchart: Predefined Process 575">
          <a:extLst>
            <a:ext uri="{FF2B5EF4-FFF2-40B4-BE49-F238E27FC236}">
              <a16:creationId xmlns:a16="http://schemas.microsoft.com/office/drawing/2014/main" id="{00000000-0008-0000-0B00-000040020000}"/>
            </a:ext>
          </a:extLst>
        </xdr:cNvPr>
        <xdr:cNvSpPr/>
      </xdr:nvSpPr>
      <xdr:spPr>
        <a:xfrm>
          <a:off x="4240530" y="10325735"/>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6</xdr:col>
      <xdr:colOff>64796</xdr:colOff>
      <xdr:row>55</xdr:row>
      <xdr:rowOff>45357</xdr:rowOff>
    </xdr:from>
    <xdr:to>
      <xdr:col>6</xdr:col>
      <xdr:colOff>259182</xdr:colOff>
      <xdr:row>55</xdr:row>
      <xdr:rowOff>149029</xdr:rowOff>
    </xdr:to>
    <xdr:sp macro="" textlink="">
      <xdr:nvSpPr>
        <xdr:cNvPr id="577" name="Flowchart: Decision 576">
          <a:extLst>
            <a:ext uri="{FF2B5EF4-FFF2-40B4-BE49-F238E27FC236}">
              <a16:creationId xmlns:a16="http://schemas.microsoft.com/office/drawing/2014/main" id="{00000000-0008-0000-0B00-000041020000}"/>
            </a:ext>
          </a:extLst>
        </xdr:cNvPr>
        <xdr:cNvSpPr/>
      </xdr:nvSpPr>
      <xdr:spPr>
        <a:xfrm>
          <a:off x="4046220" y="10516235"/>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16</xdr:col>
      <xdr:colOff>291581</xdr:colOff>
      <xdr:row>54</xdr:row>
      <xdr:rowOff>51837</xdr:rowOff>
    </xdr:from>
    <xdr:to>
      <xdr:col>16</xdr:col>
      <xdr:colOff>460050</xdr:colOff>
      <xdr:row>55</xdr:row>
      <xdr:rowOff>38878</xdr:rowOff>
    </xdr:to>
    <xdr:sp macro="" textlink="">
      <xdr:nvSpPr>
        <xdr:cNvPr id="578" name="Rectangle: Top Corners Snipped 577">
          <a:extLst>
            <a:ext uri="{FF2B5EF4-FFF2-40B4-BE49-F238E27FC236}">
              <a16:creationId xmlns:a16="http://schemas.microsoft.com/office/drawing/2014/main" id="{00000000-0008-0000-0B00-000042020000}"/>
            </a:ext>
          </a:extLst>
        </xdr:cNvPr>
        <xdr:cNvSpPr/>
      </xdr:nvSpPr>
      <xdr:spPr>
        <a:xfrm>
          <a:off x="10559415" y="10319385"/>
          <a:ext cx="168275" cy="1905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14</xdr:col>
      <xdr:colOff>194388</xdr:colOff>
      <xdr:row>62</xdr:row>
      <xdr:rowOff>45357</xdr:rowOff>
    </xdr:from>
    <xdr:to>
      <xdr:col>14</xdr:col>
      <xdr:colOff>408214</xdr:colOff>
      <xdr:row>63</xdr:row>
      <xdr:rowOff>161989</xdr:rowOff>
    </xdr:to>
    <xdr:sp macro="" textlink="">
      <xdr:nvSpPr>
        <xdr:cNvPr id="579" name="Flowchart: Predefined Process 578">
          <a:extLst>
            <a:ext uri="{FF2B5EF4-FFF2-40B4-BE49-F238E27FC236}">
              <a16:creationId xmlns:a16="http://schemas.microsoft.com/office/drawing/2014/main" id="{00000000-0008-0000-0B00-000043020000}"/>
            </a:ext>
          </a:extLst>
        </xdr:cNvPr>
        <xdr:cNvSpPr/>
      </xdr:nvSpPr>
      <xdr:spPr>
        <a:xfrm>
          <a:off x="9204960" y="11843385"/>
          <a:ext cx="213360" cy="3200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3</a:t>
          </a:r>
        </a:p>
      </xdr:txBody>
    </xdr:sp>
    <xdr:clientData/>
  </xdr:twoCellAnchor>
  <xdr:twoCellAnchor>
    <xdr:from>
      <xdr:col>18</xdr:col>
      <xdr:colOff>311021</xdr:colOff>
      <xdr:row>62</xdr:row>
      <xdr:rowOff>110153</xdr:rowOff>
    </xdr:from>
    <xdr:to>
      <xdr:col>18</xdr:col>
      <xdr:colOff>479490</xdr:colOff>
      <xdr:row>63</xdr:row>
      <xdr:rowOff>97193</xdr:rowOff>
    </xdr:to>
    <xdr:sp macro="" textlink="">
      <xdr:nvSpPr>
        <xdr:cNvPr id="580" name="Rectangle: Top Corners Snipped 579">
          <a:extLst>
            <a:ext uri="{FF2B5EF4-FFF2-40B4-BE49-F238E27FC236}">
              <a16:creationId xmlns:a16="http://schemas.microsoft.com/office/drawing/2014/main" id="{00000000-0008-0000-0B00-000044020000}"/>
            </a:ext>
          </a:extLst>
        </xdr:cNvPr>
        <xdr:cNvSpPr/>
      </xdr:nvSpPr>
      <xdr:spPr>
        <a:xfrm>
          <a:off x="11835765" y="11908155"/>
          <a:ext cx="168910" cy="1905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16</xdr:col>
      <xdr:colOff>194388</xdr:colOff>
      <xdr:row>62</xdr:row>
      <xdr:rowOff>45357</xdr:rowOff>
    </xdr:from>
    <xdr:to>
      <xdr:col>16</xdr:col>
      <xdr:colOff>408214</xdr:colOff>
      <xdr:row>63</xdr:row>
      <xdr:rowOff>161989</xdr:rowOff>
    </xdr:to>
    <xdr:sp macro="" textlink="">
      <xdr:nvSpPr>
        <xdr:cNvPr id="581" name="Flowchart: Predefined Process 580">
          <a:extLst>
            <a:ext uri="{FF2B5EF4-FFF2-40B4-BE49-F238E27FC236}">
              <a16:creationId xmlns:a16="http://schemas.microsoft.com/office/drawing/2014/main" id="{00000000-0008-0000-0B00-000045020000}"/>
            </a:ext>
          </a:extLst>
        </xdr:cNvPr>
        <xdr:cNvSpPr/>
      </xdr:nvSpPr>
      <xdr:spPr>
        <a:xfrm>
          <a:off x="10462260" y="11843385"/>
          <a:ext cx="213360" cy="3200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3</a:t>
          </a:r>
        </a:p>
      </xdr:txBody>
    </xdr:sp>
    <xdr:clientData/>
  </xdr:twoCellAnchor>
  <xdr:twoCellAnchor>
    <xdr:from>
      <xdr:col>11</xdr:col>
      <xdr:colOff>4572</xdr:colOff>
      <xdr:row>115</xdr:row>
      <xdr:rowOff>78147</xdr:rowOff>
    </xdr:from>
    <xdr:to>
      <xdr:col>12</xdr:col>
      <xdr:colOff>0</xdr:colOff>
      <xdr:row>116</xdr:row>
      <xdr:rowOff>192447</xdr:rowOff>
    </xdr:to>
    <xdr:sp macro="" textlink="">
      <xdr:nvSpPr>
        <xdr:cNvPr id="582" name="Isosceles Triangle 581">
          <a:extLst>
            <a:ext uri="{FF2B5EF4-FFF2-40B4-BE49-F238E27FC236}">
              <a16:creationId xmlns:a16="http://schemas.microsoft.com/office/drawing/2014/main" id="{00000000-0008-0000-0B00-000046020000}"/>
            </a:ext>
          </a:extLst>
        </xdr:cNvPr>
        <xdr:cNvSpPr/>
      </xdr:nvSpPr>
      <xdr:spPr>
        <a:xfrm>
          <a:off x="7129145" y="22007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123</xdr:row>
      <xdr:rowOff>78147</xdr:rowOff>
    </xdr:from>
    <xdr:to>
      <xdr:col>6</xdr:col>
      <xdr:colOff>0</xdr:colOff>
      <xdr:row>124</xdr:row>
      <xdr:rowOff>192447</xdr:rowOff>
    </xdr:to>
    <xdr:sp macro="" textlink="">
      <xdr:nvSpPr>
        <xdr:cNvPr id="583" name="Isosceles Triangle 582">
          <a:extLst>
            <a:ext uri="{FF2B5EF4-FFF2-40B4-BE49-F238E27FC236}">
              <a16:creationId xmlns:a16="http://schemas.microsoft.com/office/drawing/2014/main" id="{00000000-0008-0000-0B00-000047020000}"/>
            </a:ext>
          </a:extLst>
        </xdr:cNvPr>
        <xdr:cNvSpPr/>
      </xdr:nvSpPr>
      <xdr:spPr>
        <a:xfrm>
          <a:off x="3357245" y="23538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123</xdr:row>
      <xdr:rowOff>78147</xdr:rowOff>
    </xdr:from>
    <xdr:to>
      <xdr:col>8</xdr:col>
      <xdr:colOff>0</xdr:colOff>
      <xdr:row>124</xdr:row>
      <xdr:rowOff>192447</xdr:rowOff>
    </xdr:to>
    <xdr:sp macro="" textlink="">
      <xdr:nvSpPr>
        <xdr:cNvPr id="584" name="Isosceles Triangle 583">
          <a:extLst>
            <a:ext uri="{FF2B5EF4-FFF2-40B4-BE49-F238E27FC236}">
              <a16:creationId xmlns:a16="http://schemas.microsoft.com/office/drawing/2014/main" id="{00000000-0008-0000-0B00-000048020000}"/>
            </a:ext>
          </a:extLst>
        </xdr:cNvPr>
        <xdr:cNvSpPr/>
      </xdr:nvSpPr>
      <xdr:spPr>
        <a:xfrm>
          <a:off x="4614545" y="23538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123</xdr:row>
      <xdr:rowOff>78147</xdr:rowOff>
    </xdr:from>
    <xdr:to>
      <xdr:col>10</xdr:col>
      <xdr:colOff>0</xdr:colOff>
      <xdr:row>124</xdr:row>
      <xdr:rowOff>192447</xdr:rowOff>
    </xdr:to>
    <xdr:sp macro="" textlink="">
      <xdr:nvSpPr>
        <xdr:cNvPr id="585" name="Isosceles Triangle 584">
          <a:extLst>
            <a:ext uri="{FF2B5EF4-FFF2-40B4-BE49-F238E27FC236}">
              <a16:creationId xmlns:a16="http://schemas.microsoft.com/office/drawing/2014/main" id="{00000000-0008-0000-0B00-000049020000}"/>
            </a:ext>
          </a:extLst>
        </xdr:cNvPr>
        <xdr:cNvSpPr/>
      </xdr:nvSpPr>
      <xdr:spPr>
        <a:xfrm>
          <a:off x="5871845" y="23538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123</xdr:row>
      <xdr:rowOff>78147</xdr:rowOff>
    </xdr:from>
    <xdr:to>
      <xdr:col>12</xdr:col>
      <xdr:colOff>0</xdr:colOff>
      <xdr:row>124</xdr:row>
      <xdr:rowOff>192447</xdr:rowOff>
    </xdr:to>
    <xdr:sp macro="" textlink="">
      <xdr:nvSpPr>
        <xdr:cNvPr id="586" name="Isosceles Triangle 585">
          <a:extLst>
            <a:ext uri="{FF2B5EF4-FFF2-40B4-BE49-F238E27FC236}">
              <a16:creationId xmlns:a16="http://schemas.microsoft.com/office/drawing/2014/main" id="{00000000-0008-0000-0B00-00004A020000}"/>
            </a:ext>
          </a:extLst>
        </xdr:cNvPr>
        <xdr:cNvSpPr/>
      </xdr:nvSpPr>
      <xdr:spPr>
        <a:xfrm>
          <a:off x="7129145" y="23538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123</xdr:row>
      <xdr:rowOff>78147</xdr:rowOff>
    </xdr:from>
    <xdr:to>
      <xdr:col>14</xdr:col>
      <xdr:colOff>0</xdr:colOff>
      <xdr:row>124</xdr:row>
      <xdr:rowOff>192447</xdr:rowOff>
    </xdr:to>
    <xdr:sp macro="" textlink="">
      <xdr:nvSpPr>
        <xdr:cNvPr id="587" name="Isosceles Triangle 586">
          <a:extLst>
            <a:ext uri="{FF2B5EF4-FFF2-40B4-BE49-F238E27FC236}">
              <a16:creationId xmlns:a16="http://schemas.microsoft.com/office/drawing/2014/main" id="{00000000-0008-0000-0B00-00004B020000}"/>
            </a:ext>
          </a:extLst>
        </xdr:cNvPr>
        <xdr:cNvSpPr/>
      </xdr:nvSpPr>
      <xdr:spPr>
        <a:xfrm>
          <a:off x="8386445" y="23538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123</xdr:row>
      <xdr:rowOff>78147</xdr:rowOff>
    </xdr:from>
    <xdr:to>
      <xdr:col>16</xdr:col>
      <xdr:colOff>0</xdr:colOff>
      <xdr:row>124</xdr:row>
      <xdr:rowOff>192447</xdr:rowOff>
    </xdr:to>
    <xdr:sp macro="" textlink="">
      <xdr:nvSpPr>
        <xdr:cNvPr id="588" name="Isosceles Triangle 587">
          <a:extLst>
            <a:ext uri="{FF2B5EF4-FFF2-40B4-BE49-F238E27FC236}">
              <a16:creationId xmlns:a16="http://schemas.microsoft.com/office/drawing/2014/main" id="{00000000-0008-0000-0B00-00004C020000}"/>
            </a:ext>
          </a:extLst>
        </xdr:cNvPr>
        <xdr:cNvSpPr/>
      </xdr:nvSpPr>
      <xdr:spPr>
        <a:xfrm>
          <a:off x="9643745" y="23538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123</xdr:row>
      <xdr:rowOff>78147</xdr:rowOff>
    </xdr:from>
    <xdr:to>
      <xdr:col>18</xdr:col>
      <xdr:colOff>0</xdr:colOff>
      <xdr:row>124</xdr:row>
      <xdr:rowOff>192447</xdr:rowOff>
    </xdr:to>
    <xdr:sp macro="" textlink="">
      <xdr:nvSpPr>
        <xdr:cNvPr id="589" name="Isosceles Triangle 588">
          <a:extLst>
            <a:ext uri="{FF2B5EF4-FFF2-40B4-BE49-F238E27FC236}">
              <a16:creationId xmlns:a16="http://schemas.microsoft.com/office/drawing/2014/main" id="{00000000-0008-0000-0B00-00004D020000}"/>
            </a:ext>
          </a:extLst>
        </xdr:cNvPr>
        <xdr:cNvSpPr/>
      </xdr:nvSpPr>
      <xdr:spPr>
        <a:xfrm>
          <a:off x="10901045" y="23538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123</xdr:row>
      <xdr:rowOff>78147</xdr:rowOff>
    </xdr:from>
    <xdr:to>
      <xdr:col>20</xdr:col>
      <xdr:colOff>0</xdr:colOff>
      <xdr:row>124</xdr:row>
      <xdr:rowOff>192447</xdr:rowOff>
    </xdr:to>
    <xdr:sp macro="" textlink="">
      <xdr:nvSpPr>
        <xdr:cNvPr id="590" name="Isosceles Triangle 589">
          <a:extLst>
            <a:ext uri="{FF2B5EF4-FFF2-40B4-BE49-F238E27FC236}">
              <a16:creationId xmlns:a16="http://schemas.microsoft.com/office/drawing/2014/main" id="{00000000-0008-0000-0B00-00004E020000}"/>
            </a:ext>
          </a:extLst>
        </xdr:cNvPr>
        <xdr:cNvSpPr/>
      </xdr:nvSpPr>
      <xdr:spPr>
        <a:xfrm>
          <a:off x="12158345" y="23538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123</xdr:row>
      <xdr:rowOff>78147</xdr:rowOff>
    </xdr:from>
    <xdr:to>
      <xdr:col>22</xdr:col>
      <xdr:colOff>0</xdr:colOff>
      <xdr:row>124</xdr:row>
      <xdr:rowOff>192447</xdr:rowOff>
    </xdr:to>
    <xdr:sp macro="" textlink="">
      <xdr:nvSpPr>
        <xdr:cNvPr id="591" name="Isosceles Triangle 590">
          <a:extLst>
            <a:ext uri="{FF2B5EF4-FFF2-40B4-BE49-F238E27FC236}">
              <a16:creationId xmlns:a16="http://schemas.microsoft.com/office/drawing/2014/main" id="{00000000-0008-0000-0B00-00004F020000}"/>
            </a:ext>
          </a:extLst>
        </xdr:cNvPr>
        <xdr:cNvSpPr/>
      </xdr:nvSpPr>
      <xdr:spPr>
        <a:xfrm>
          <a:off x="13415645" y="23538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132</xdr:row>
      <xdr:rowOff>78147</xdr:rowOff>
    </xdr:from>
    <xdr:to>
      <xdr:col>4</xdr:col>
      <xdr:colOff>0</xdr:colOff>
      <xdr:row>133</xdr:row>
      <xdr:rowOff>192447</xdr:rowOff>
    </xdr:to>
    <xdr:sp macro="" textlink="">
      <xdr:nvSpPr>
        <xdr:cNvPr id="592" name="Isosceles Triangle 591">
          <a:extLst>
            <a:ext uri="{FF2B5EF4-FFF2-40B4-BE49-F238E27FC236}">
              <a16:creationId xmlns:a16="http://schemas.microsoft.com/office/drawing/2014/main" id="{00000000-0008-0000-0B00-000050020000}"/>
            </a:ext>
          </a:extLst>
        </xdr:cNvPr>
        <xdr:cNvSpPr/>
      </xdr:nvSpPr>
      <xdr:spPr>
        <a:xfrm>
          <a:off x="1890395" y="2525268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132</xdr:row>
      <xdr:rowOff>78147</xdr:rowOff>
    </xdr:from>
    <xdr:to>
      <xdr:col>2</xdr:col>
      <xdr:colOff>0</xdr:colOff>
      <xdr:row>133</xdr:row>
      <xdr:rowOff>192447</xdr:rowOff>
    </xdr:to>
    <xdr:sp macro="" textlink="">
      <xdr:nvSpPr>
        <xdr:cNvPr id="593" name="Isosceles Triangle 592">
          <a:extLst>
            <a:ext uri="{FF2B5EF4-FFF2-40B4-BE49-F238E27FC236}">
              <a16:creationId xmlns:a16="http://schemas.microsoft.com/office/drawing/2014/main" id="{00000000-0008-0000-0B00-000051020000}"/>
            </a:ext>
          </a:extLst>
        </xdr:cNvPr>
        <xdr:cNvSpPr/>
      </xdr:nvSpPr>
      <xdr:spPr>
        <a:xfrm>
          <a:off x="633095" y="25252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132</xdr:row>
      <xdr:rowOff>78147</xdr:rowOff>
    </xdr:from>
    <xdr:to>
      <xdr:col>6</xdr:col>
      <xdr:colOff>0</xdr:colOff>
      <xdr:row>133</xdr:row>
      <xdr:rowOff>192447</xdr:rowOff>
    </xdr:to>
    <xdr:sp macro="" textlink="">
      <xdr:nvSpPr>
        <xdr:cNvPr id="594" name="Isosceles Triangle 593">
          <a:extLst>
            <a:ext uri="{FF2B5EF4-FFF2-40B4-BE49-F238E27FC236}">
              <a16:creationId xmlns:a16="http://schemas.microsoft.com/office/drawing/2014/main" id="{00000000-0008-0000-0B00-000052020000}"/>
            </a:ext>
          </a:extLst>
        </xdr:cNvPr>
        <xdr:cNvSpPr/>
      </xdr:nvSpPr>
      <xdr:spPr>
        <a:xfrm>
          <a:off x="3357245" y="25252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132</xdr:row>
      <xdr:rowOff>78147</xdr:rowOff>
    </xdr:from>
    <xdr:to>
      <xdr:col>8</xdr:col>
      <xdr:colOff>0</xdr:colOff>
      <xdr:row>133</xdr:row>
      <xdr:rowOff>192447</xdr:rowOff>
    </xdr:to>
    <xdr:sp macro="" textlink="">
      <xdr:nvSpPr>
        <xdr:cNvPr id="595" name="Isosceles Triangle 594">
          <a:extLst>
            <a:ext uri="{FF2B5EF4-FFF2-40B4-BE49-F238E27FC236}">
              <a16:creationId xmlns:a16="http://schemas.microsoft.com/office/drawing/2014/main" id="{00000000-0008-0000-0B00-000053020000}"/>
            </a:ext>
          </a:extLst>
        </xdr:cNvPr>
        <xdr:cNvSpPr/>
      </xdr:nvSpPr>
      <xdr:spPr>
        <a:xfrm>
          <a:off x="4614545" y="25252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132</xdr:row>
      <xdr:rowOff>78147</xdr:rowOff>
    </xdr:from>
    <xdr:to>
      <xdr:col>10</xdr:col>
      <xdr:colOff>0</xdr:colOff>
      <xdr:row>133</xdr:row>
      <xdr:rowOff>192447</xdr:rowOff>
    </xdr:to>
    <xdr:sp macro="" textlink="">
      <xdr:nvSpPr>
        <xdr:cNvPr id="596" name="Isosceles Triangle 595">
          <a:extLst>
            <a:ext uri="{FF2B5EF4-FFF2-40B4-BE49-F238E27FC236}">
              <a16:creationId xmlns:a16="http://schemas.microsoft.com/office/drawing/2014/main" id="{00000000-0008-0000-0B00-000054020000}"/>
            </a:ext>
          </a:extLst>
        </xdr:cNvPr>
        <xdr:cNvSpPr/>
      </xdr:nvSpPr>
      <xdr:spPr>
        <a:xfrm>
          <a:off x="5871845" y="25252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132</xdr:row>
      <xdr:rowOff>78147</xdr:rowOff>
    </xdr:from>
    <xdr:to>
      <xdr:col>12</xdr:col>
      <xdr:colOff>0</xdr:colOff>
      <xdr:row>133</xdr:row>
      <xdr:rowOff>192447</xdr:rowOff>
    </xdr:to>
    <xdr:sp macro="" textlink="">
      <xdr:nvSpPr>
        <xdr:cNvPr id="597" name="Isosceles Triangle 596">
          <a:extLst>
            <a:ext uri="{FF2B5EF4-FFF2-40B4-BE49-F238E27FC236}">
              <a16:creationId xmlns:a16="http://schemas.microsoft.com/office/drawing/2014/main" id="{00000000-0008-0000-0B00-000055020000}"/>
            </a:ext>
          </a:extLst>
        </xdr:cNvPr>
        <xdr:cNvSpPr/>
      </xdr:nvSpPr>
      <xdr:spPr>
        <a:xfrm>
          <a:off x="7129145" y="25252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132</xdr:row>
      <xdr:rowOff>78147</xdr:rowOff>
    </xdr:from>
    <xdr:to>
      <xdr:col>14</xdr:col>
      <xdr:colOff>0</xdr:colOff>
      <xdr:row>133</xdr:row>
      <xdr:rowOff>192447</xdr:rowOff>
    </xdr:to>
    <xdr:sp macro="" textlink="">
      <xdr:nvSpPr>
        <xdr:cNvPr id="598" name="Isosceles Triangle 597">
          <a:extLst>
            <a:ext uri="{FF2B5EF4-FFF2-40B4-BE49-F238E27FC236}">
              <a16:creationId xmlns:a16="http://schemas.microsoft.com/office/drawing/2014/main" id="{00000000-0008-0000-0B00-000056020000}"/>
            </a:ext>
          </a:extLst>
        </xdr:cNvPr>
        <xdr:cNvSpPr/>
      </xdr:nvSpPr>
      <xdr:spPr>
        <a:xfrm>
          <a:off x="8386445" y="25252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132</xdr:row>
      <xdr:rowOff>78147</xdr:rowOff>
    </xdr:from>
    <xdr:to>
      <xdr:col>16</xdr:col>
      <xdr:colOff>0</xdr:colOff>
      <xdr:row>133</xdr:row>
      <xdr:rowOff>192447</xdr:rowOff>
    </xdr:to>
    <xdr:sp macro="" textlink="">
      <xdr:nvSpPr>
        <xdr:cNvPr id="599" name="Isosceles Triangle 598">
          <a:extLst>
            <a:ext uri="{FF2B5EF4-FFF2-40B4-BE49-F238E27FC236}">
              <a16:creationId xmlns:a16="http://schemas.microsoft.com/office/drawing/2014/main" id="{00000000-0008-0000-0B00-000057020000}"/>
            </a:ext>
          </a:extLst>
        </xdr:cNvPr>
        <xdr:cNvSpPr/>
      </xdr:nvSpPr>
      <xdr:spPr>
        <a:xfrm>
          <a:off x="9643745" y="25252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132</xdr:row>
      <xdr:rowOff>78147</xdr:rowOff>
    </xdr:from>
    <xdr:to>
      <xdr:col>18</xdr:col>
      <xdr:colOff>0</xdr:colOff>
      <xdr:row>133</xdr:row>
      <xdr:rowOff>192447</xdr:rowOff>
    </xdr:to>
    <xdr:sp macro="" textlink="">
      <xdr:nvSpPr>
        <xdr:cNvPr id="600" name="Isosceles Triangle 599">
          <a:extLst>
            <a:ext uri="{FF2B5EF4-FFF2-40B4-BE49-F238E27FC236}">
              <a16:creationId xmlns:a16="http://schemas.microsoft.com/office/drawing/2014/main" id="{00000000-0008-0000-0B00-000058020000}"/>
            </a:ext>
          </a:extLst>
        </xdr:cNvPr>
        <xdr:cNvSpPr/>
      </xdr:nvSpPr>
      <xdr:spPr>
        <a:xfrm>
          <a:off x="10901045" y="25252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132</xdr:row>
      <xdr:rowOff>78147</xdr:rowOff>
    </xdr:from>
    <xdr:to>
      <xdr:col>20</xdr:col>
      <xdr:colOff>0</xdr:colOff>
      <xdr:row>133</xdr:row>
      <xdr:rowOff>192447</xdr:rowOff>
    </xdr:to>
    <xdr:sp macro="" textlink="">
      <xdr:nvSpPr>
        <xdr:cNvPr id="601" name="Isosceles Triangle 600">
          <a:extLst>
            <a:ext uri="{FF2B5EF4-FFF2-40B4-BE49-F238E27FC236}">
              <a16:creationId xmlns:a16="http://schemas.microsoft.com/office/drawing/2014/main" id="{00000000-0008-0000-0B00-000059020000}"/>
            </a:ext>
          </a:extLst>
        </xdr:cNvPr>
        <xdr:cNvSpPr/>
      </xdr:nvSpPr>
      <xdr:spPr>
        <a:xfrm>
          <a:off x="12158345" y="25252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132</xdr:row>
      <xdr:rowOff>78147</xdr:rowOff>
    </xdr:from>
    <xdr:to>
      <xdr:col>22</xdr:col>
      <xdr:colOff>0</xdr:colOff>
      <xdr:row>133</xdr:row>
      <xdr:rowOff>192447</xdr:rowOff>
    </xdr:to>
    <xdr:sp macro="" textlink="">
      <xdr:nvSpPr>
        <xdr:cNvPr id="602" name="Isosceles Triangle 601">
          <a:extLst>
            <a:ext uri="{FF2B5EF4-FFF2-40B4-BE49-F238E27FC236}">
              <a16:creationId xmlns:a16="http://schemas.microsoft.com/office/drawing/2014/main" id="{00000000-0008-0000-0B00-00005A020000}"/>
            </a:ext>
          </a:extLst>
        </xdr:cNvPr>
        <xdr:cNvSpPr/>
      </xdr:nvSpPr>
      <xdr:spPr>
        <a:xfrm>
          <a:off x="13415645" y="25252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141</xdr:row>
      <xdr:rowOff>78147</xdr:rowOff>
    </xdr:from>
    <xdr:to>
      <xdr:col>4</xdr:col>
      <xdr:colOff>0</xdr:colOff>
      <xdr:row>142</xdr:row>
      <xdr:rowOff>192447</xdr:rowOff>
    </xdr:to>
    <xdr:sp macro="" textlink="">
      <xdr:nvSpPr>
        <xdr:cNvPr id="603" name="Isosceles Triangle 602">
          <a:extLst>
            <a:ext uri="{FF2B5EF4-FFF2-40B4-BE49-F238E27FC236}">
              <a16:creationId xmlns:a16="http://schemas.microsoft.com/office/drawing/2014/main" id="{00000000-0008-0000-0B00-00005B020000}"/>
            </a:ext>
          </a:extLst>
        </xdr:cNvPr>
        <xdr:cNvSpPr/>
      </xdr:nvSpPr>
      <xdr:spPr>
        <a:xfrm>
          <a:off x="1890395" y="2696718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141</xdr:row>
      <xdr:rowOff>78147</xdr:rowOff>
    </xdr:from>
    <xdr:to>
      <xdr:col>2</xdr:col>
      <xdr:colOff>0</xdr:colOff>
      <xdr:row>142</xdr:row>
      <xdr:rowOff>192447</xdr:rowOff>
    </xdr:to>
    <xdr:sp macro="" textlink="">
      <xdr:nvSpPr>
        <xdr:cNvPr id="604" name="Isosceles Triangle 603">
          <a:extLst>
            <a:ext uri="{FF2B5EF4-FFF2-40B4-BE49-F238E27FC236}">
              <a16:creationId xmlns:a16="http://schemas.microsoft.com/office/drawing/2014/main" id="{00000000-0008-0000-0B00-00005C020000}"/>
            </a:ext>
          </a:extLst>
        </xdr:cNvPr>
        <xdr:cNvSpPr/>
      </xdr:nvSpPr>
      <xdr:spPr>
        <a:xfrm>
          <a:off x="633095" y="26967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141</xdr:row>
      <xdr:rowOff>78147</xdr:rowOff>
    </xdr:from>
    <xdr:to>
      <xdr:col>6</xdr:col>
      <xdr:colOff>0</xdr:colOff>
      <xdr:row>142</xdr:row>
      <xdr:rowOff>192447</xdr:rowOff>
    </xdr:to>
    <xdr:sp macro="" textlink="">
      <xdr:nvSpPr>
        <xdr:cNvPr id="605" name="Isosceles Triangle 604">
          <a:extLst>
            <a:ext uri="{FF2B5EF4-FFF2-40B4-BE49-F238E27FC236}">
              <a16:creationId xmlns:a16="http://schemas.microsoft.com/office/drawing/2014/main" id="{00000000-0008-0000-0B00-00005D020000}"/>
            </a:ext>
          </a:extLst>
        </xdr:cNvPr>
        <xdr:cNvSpPr/>
      </xdr:nvSpPr>
      <xdr:spPr>
        <a:xfrm>
          <a:off x="3357245" y="26967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141</xdr:row>
      <xdr:rowOff>78147</xdr:rowOff>
    </xdr:from>
    <xdr:to>
      <xdr:col>8</xdr:col>
      <xdr:colOff>0</xdr:colOff>
      <xdr:row>142</xdr:row>
      <xdr:rowOff>192447</xdr:rowOff>
    </xdr:to>
    <xdr:sp macro="" textlink="">
      <xdr:nvSpPr>
        <xdr:cNvPr id="606" name="Isosceles Triangle 605">
          <a:extLst>
            <a:ext uri="{FF2B5EF4-FFF2-40B4-BE49-F238E27FC236}">
              <a16:creationId xmlns:a16="http://schemas.microsoft.com/office/drawing/2014/main" id="{00000000-0008-0000-0B00-00005E020000}"/>
            </a:ext>
          </a:extLst>
        </xdr:cNvPr>
        <xdr:cNvSpPr/>
      </xdr:nvSpPr>
      <xdr:spPr>
        <a:xfrm>
          <a:off x="4614545" y="26967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141</xdr:row>
      <xdr:rowOff>78147</xdr:rowOff>
    </xdr:from>
    <xdr:to>
      <xdr:col>10</xdr:col>
      <xdr:colOff>0</xdr:colOff>
      <xdr:row>142</xdr:row>
      <xdr:rowOff>192447</xdr:rowOff>
    </xdr:to>
    <xdr:sp macro="" textlink="">
      <xdr:nvSpPr>
        <xdr:cNvPr id="607" name="Isosceles Triangle 606">
          <a:extLst>
            <a:ext uri="{FF2B5EF4-FFF2-40B4-BE49-F238E27FC236}">
              <a16:creationId xmlns:a16="http://schemas.microsoft.com/office/drawing/2014/main" id="{00000000-0008-0000-0B00-00005F020000}"/>
            </a:ext>
          </a:extLst>
        </xdr:cNvPr>
        <xdr:cNvSpPr/>
      </xdr:nvSpPr>
      <xdr:spPr>
        <a:xfrm>
          <a:off x="5871845" y="26967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141</xdr:row>
      <xdr:rowOff>78147</xdr:rowOff>
    </xdr:from>
    <xdr:to>
      <xdr:col>12</xdr:col>
      <xdr:colOff>0</xdr:colOff>
      <xdr:row>142</xdr:row>
      <xdr:rowOff>192447</xdr:rowOff>
    </xdr:to>
    <xdr:sp macro="" textlink="">
      <xdr:nvSpPr>
        <xdr:cNvPr id="608" name="Isosceles Triangle 607">
          <a:extLst>
            <a:ext uri="{FF2B5EF4-FFF2-40B4-BE49-F238E27FC236}">
              <a16:creationId xmlns:a16="http://schemas.microsoft.com/office/drawing/2014/main" id="{00000000-0008-0000-0B00-000060020000}"/>
            </a:ext>
          </a:extLst>
        </xdr:cNvPr>
        <xdr:cNvSpPr/>
      </xdr:nvSpPr>
      <xdr:spPr>
        <a:xfrm>
          <a:off x="7129145" y="26967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141</xdr:row>
      <xdr:rowOff>78147</xdr:rowOff>
    </xdr:from>
    <xdr:to>
      <xdr:col>14</xdr:col>
      <xdr:colOff>0</xdr:colOff>
      <xdr:row>142</xdr:row>
      <xdr:rowOff>192447</xdr:rowOff>
    </xdr:to>
    <xdr:sp macro="" textlink="">
      <xdr:nvSpPr>
        <xdr:cNvPr id="609" name="Isosceles Triangle 608">
          <a:extLst>
            <a:ext uri="{FF2B5EF4-FFF2-40B4-BE49-F238E27FC236}">
              <a16:creationId xmlns:a16="http://schemas.microsoft.com/office/drawing/2014/main" id="{00000000-0008-0000-0B00-000061020000}"/>
            </a:ext>
          </a:extLst>
        </xdr:cNvPr>
        <xdr:cNvSpPr/>
      </xdr:nvSpPr>
      <xdr:spPr>
        <a:xfrm>
          <a:off x="8386445" y="26967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141</xdr:row>
      <xdr:rowOff>78147</xdr:rowOff>
    </xdr:from>
    <xdr:to>
      <xdr:col>16</xdr:col>
      <xdr:colOff>0</xdr:colOff>
      <xdr:row>142</xdr:row>
      <xdr:rowOff>192447</xdr:rowOff>
    </xdr:to>
    <xdr:sp macro="" textlink="">
      <xdr:nvSpPr>
        <xdr:cNvPr id="610" name="Isosceles Triangle 609">
          <a:extLst>
            <a:ext uri="{FF2B5EF4-FFF2-40B4-BE49-F238E27FC236}">
              <a16:creationId xmlns:a16="http://schemas.microsoft.com/office/drawing/2014/main" id="{00000000-0008-0000-0B00-000062020000}"/>
            </a:ext>
          </a:extLst>
        </xdr:cNvPr>
        <xdr:cNvSpPr/>
      </xdr:nvSpPr>
      <xdr:spPr>
        <a:xfrm>
          <a:off x="9643745" y="26967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141</xdr:row>
      <xdr:rowOff>78147</xdr:rowOff>
    </xdr:from>
    <xdr:to>
      <xdr:col>18</xdr:col>
      <xdr:colOff>0</xdr:colOff>
      <xdr:row>142</xdr:row>
      <xdr:rowOff>192447</xdr:rowOff>
    </xdr:to>
    <xdr:sp macro="" textlink="">
      <xdr:nvSpPr>
        <xdr:cNvPr id="611" name="Isosceles Triangle 610">
          <a:extLst>
            <a:ext uri="{FF2B5EF4-FFF2-40B4-BE49-F238E27FC236}">
              <a16:creationId xmlns:a16="http://schemas.microsoft.com/office/drawing/2014/main" id="{00000000-0008-0000-0B00-000063020000}"/>
            </a:ext>
          </a:extLst>
        </xdr:cNvPr>
        <xdr:cNvSpPr/>
      </xdr:nvSpPr>
      <xdr:spPr>
        <a:xfrm>
          <a:off x="10901045" y="26967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141</xdr:row>
      <xdr:rowOff>78147</xdr:rowOff>
    </xdr:from>
    <xdr:to>
      <xdr:col>20</xdr:col>
      <xdr:colOff>0</xdr:colOff>
      <xdr:row>142</xdr:row>
      <xdr:rowOff>192447</xdr:rowOff>
    </xdr:to>
    <xdr:sp macro="" textlink="">
      <xdr:nvSpPr>
        <xdr:cNvPr id="612" name="Isosceles Triangle 611">
          <a:extLst>
            <a:ext uri="{FF2B5EF4-FFF2-40B4-BE49-F238E27FC236}">
              <a16:creationId xmlns:a16="http://schemas.microsoft.com/office/drawing/2014/main" id="{00000000-0008-0000-0B00-000064020000}"/>
            </a:ext>
          </a:extLst>
        </xdr:cNvPr>
        <xdr:cNvSpPr/>
      </xdr:nvSpPr>
      <xdr:spPr>
        <a:xfrm>
          <a:off x="12158345" y="26967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141</xdr:row>
      <xdr:rowOff>78147</xdr:rowOff>
    </xdr:from>
    <xdr:to>
      <xdr:col>22</xdr:col>
      <xdr:colOff>0</xdr:colOff>
      <xdr:row>142</xdr:row>
      <xdr:rowOff>192447</xdr:rowOff>
    </xdr:to>
    <xdr:sp macro="" textlink="">
      <xdr:nvSpPr>
        <xdr:cNvPr id="613" name="Isosceles Triangle 612">
          <a:extLst>
            <a:ext uri="{FF2B5EF4-FFF2-40B4-BE49-F238E27FC236}">
              <a16:creationId xmlns:a16="http://schemas.microsoft.com/office/drawing/2014/main" id="{00000000-0008-0000-0B00-000065020000}"/>
            </a:ext>
          </a:extLst>
        </xdr:cNvPr>
        <xdr:cNvSpPr/>
      </xdr:nvSpPr>
      <xdr:spPr>
        <a:xfrm>
          <a:off x="13415645" y="26967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150</xdr:row>
      <xdr:rowOff>78147</xdr:rowOff>
    </xdr:from>
    <xdr:to>
      <xdr:col>4</xdr:col>
      <xdr:colOff>0</xdr:colOff>
      <xdr:row>151</xdr:row>
      <xdr:rowOff>192447</xdr:rowOff>
    </xdr:to>
    <xdr:sp macro="" textlink="">
      <xdr:nvSpPr>
        <xdr:cNvPr id="625" name="Isosceles Triangle 624">
          <a:extLst>
            <a:ext uri="{FF2B5EF4-FFF2-40B4-BE49-F238E27FC236}">
              <a16:creationId xmlns:a16="http://schemas.microsoft.com/office/drawing/2014/main" id="{00000000-0008-0000-0B00-000071020000}"/>
            </a:ext>
          </a:extLst>
        </xdr:cNvPr>
        <xdr:cNvSpPr/>
      </xdr:nvSpPr>
      <xdr:spPr>
        <a:xfrm>
          <a:off x="1890395" y="3021203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150</xdr:row>
      <xdr:rowOff>78147</xdr:rowOff>
    </xdr:from>
    <xdr:to>
      <xdr:col>2</xdr:col>
      <xdr:colOff>0</xdr:colOff>
      <xdr:row>151</xdr:row>
      <xdr:rowOff>192447</xdr:rowOff>
    </xdr:to>
    <xdr:sp macro="" textlink="">
      <xdr:nvSpPr>
        <xdr:cNvPr id="626" name="Isosceles Triangle 625">
          <a:extLst>
            <a:ext uri="{FF2B5EF4-FFF2-40B4-BE49-F238E27FC236}">
              <a16:creationId xmlns:a16="http://schemas.microsoft.com/office/drawing/2014/main" id="{00000000-0008-0000-0B00-000072020000}"/>
            </a:ext>
          </a:extLst>
        </xdr:cNvPr>
        <xdr:cNvSpPr/>
      </xdr:nvSpPr>
      <xdr:spPr>
        <a:xfrm>
          <a:off x="633095" y="30212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150</xdr:row>
      <xdr:rowOff>78147</xdr:rowOff>
    </xdr:from>
    <xdr:to>
      <xdr:col>6</xdr:col>
      <xdr:colOff>0</xdr:colOff>
      <xdr:row>151</xdr:row>
      <xdr:rowOff>192447</xdr:rowOff>
    </xdr:to>
    <xdr:sp macro="" textlink="">
      <xdr:nvSpPr>
        <xdr:cNvPr id="627" name="Isosceles Triangle 626">
          <a:extLst>
            <a:ext uri="{FF2B5EF4-FFF2-40B4-BE49-F238E27FC236}">
              <a16:creationId xmlns:a16="http://schemas.microsoft.com/office/drawing/2014/main" id="{00000000-0008-0000-0B00-000073020000}"/>
            </a:ext>
          </a:extLst>
        </xdr:cNvPr>
        <xdr:cNvSpPr/>
      </xdr:nvSpPr>
      <xdr:spPr>
        <a:xfrm>
          <a:off x="3357245" y="30212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150</xdr:row>
      <xdr:rowOff>78147</xdr:rowOff>
    </xdr:from>
    <xdr:to>
      <xdr:col>8</xdr:col>
      <xdr:colOff>0</xdr:colOff>
      <xdr:row>151</xdr:row>
      <xdr:rowOff>192447</xdr:rowOff>
    </xdr:to>
    <xdr:sp macro="" textlink="">
      <xdr:nvSpPr>
        <xdr:cNvPr id="628" name="Isosceles Triangle 627">
          <a:extLst>
            <a:ext uri="{FF2B5EF4-FFF2-40B4-BE49-F238E27FC236}">
              <a16:creationId xmlns:a16="http://schemas.microsoft.com/office/drawing/2014/main" id="{00000000-0008-0000-0B00-000074020000}"/>
            </a:ext>
          </a:extLst>
        </xdr:cNvPr>
        <xdr:cNvSpPr/>
      </xdr:nvSpPr>
      <xdr:spPr>
        <a:xfrm>
          <a:off x="4614545" y="30212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150</xdr:row>
      <xdr:rowOff>78147</xdr:rowOff>
    </xdr:from>
    <xdr:to>
      <xdr:col>10</xdr:col>
      <xdr:colOff>0</xdr:colOff>
      <xdr:row>151</xdr:row>
      <xdr:rowOff>192447</xdr:rowOff>
    </xdr:to>
    <xdr:sp macro="" textlink="">
      <xdr:nvSpPr>
        <xdr:cNvPr id="629" name="Isosceles Triangle 628">
          <a:extLst>
            <a:ext uri="{FF2B5EF4-FFF2-40B4-BE49-F238E27FC236}">
              <a16:creationId xmlns:a16="http://schemas.microsoft.com/office/drawing/2014/main" id="{00000000-0008-0000-0B00-000075020000}"/>
            </a:ext>
          </a:extLst>
        </xdr:cNvPr>
        <xdr:cNvSpPr/>
      </xdr:nvSpPr>
      <xdr:spPr>
        <a:xfrm>
          <a:off x="5871845" y="30212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150</xdr:row>
      <xdr:rowOff>78147</xdr:rowOff>
    </xdr:from>
    <xdr:to>
      <xdr:col>12</xdr:col>
      <xdr:colOff>0</xdr:colOff>
      <xdr:row>151</xdr:row>
      <xdr:rowOff>192447</xdr:rowOff>
    </xdr:to>
    <xdr:sp macro="" textlink="">
      <xdr:nvSpPr>
        <xdr:cNvPr id="630" name="Isosceles Triangle 629">
          <a:extLst>
            <a:ext uri="{FF2B5EF4-FFF2-40B4-BE49-F238E27FC236}">
              <a16:creationId xmlns:a16="http://schemas.microsoft.com/office/drawing/2014/main" id="{00000000-0008-0000-0B00-000076020000}"/>
            </a:ext>
          </a:extLst>
        </xdr:cNvPr>
        <xdr:cNvSpPr/>
      </xdr:nvSpPr>
      <xdr:spPr>
        <a:xfrm>
          <a:off x="7129145" y="30212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150</xdr:row>
      <xdr:rowOff>78147</xdr:rowOff>
    </xdr:from>
    <xdr:to>
      <xdr:col>14</xdr:col>
      <xdr:colOff>0</xdr:colOff>
      <xdr:row>151</xdr:row>
      <xdr:rowOff>192447</xdr:rowOff>
    </xdr:to>
    <xdr:sp macro="" textlink="">
      <xdr:nvSpPr>
        <xdr:cNvPr id="631" name="Isosceles Triangle 630">
          <a:extLst>
            <a:ext uri="{FF2B5EF4-FFF2-40B4-BE49-F238E27FC236}">
              <a16:creationId xmlns:a16="http://schemas.microsoft.com/office/drawing/2014/main" id="{00000000-0008-0000-0B00-000077020000}"/>
            </a:ext>
          </a:extLst>
        </xdr:cNvPr>
        <xdr:cNvSpPr/>
      </xdr:nvSpPr>
      <xdr:spPr>
        <a:xfrm>
          <a:off x="8386445" y="30212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150</xdr:row>
      <xdr:rowOff>78147</xdr:rowOff>
    </xdr:from>
    <xdr:to>
      <xdr:col>16</xdr:col>
      <xdr:colOff>0</xdr:colOff>
      <xdr:row>151</xdr:row>
      <xdr:rowOff>192447</xdr:rowOff>
    </xdr:to>
    <xdr:sp macro="" textlink="">
      <xdr:nvSpPr>
        <xdr:cNvPr id="632" name="Isosceles Triangle 631">
          <a:extLst>
            <a:ext uri="{FF2B5EF4-FFF2-40B4-BE49-F238E27FC236}">
              <a16:creationId xmlns:a16="http://schemas.microsoft.com/office/drawing/2014/main" id="{00000000-0008-0000-0B00-000078020000}"/>
            </a:ext>
          </a:extLst>
        </xdr:cNvPr>
        <xdr:cNvSpPr/>
      </xdr:nvSpPr>
      <xdr:spPr>
        <a:xfrm>
          <a:off x="9643745" y="30212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150</xdr:row>
      <xdr:rowOff>78147</xdr:rowOff>
    </xdr:from>
    <xdr:to>
      <xdr:col>18</xdr:col>
      <xdr:colOff>0</xdr:colOff>
      <xdr:row>151</xdr:row>
      <xdr:rowOff>192447</xdr:rowOff>
    </xdr:to>
    <xdr:sp macro="" textlink="">
      <xdr:nvSpPr>
        <xdr:cNvPr id="633" name="Isosceles Triangle 632">
          <a:extLst>
            <a:ext uri="{FF2B5EF4-FFF2-40B4-BE49-F238E27FC236}">
              <a16:creationId xmlns:a16="http://schemas.microsoft.com/office/drawing/2014/main" id="{00000000-0008-0000-0B00-000079020000}"/>
            </a:ext>
          </a:extLst>
        </xdr:cNvPr>
        <xdr:cNvSpPr/>
      </xdr:nvSpPr>
      <xdr:spPr>
        <a:xfrm>
          <a:off x="10901045" y="30212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150</xdr:row>
      <xdr:rowOff>78147</xdr:rowOff>
    </xdr:from>
    <xdr:to>
      <xdr:col>20</xdr:col>
      <xdr:colOff>0</xdr:colOff>
      <xdr:row>151</xdr:row>
      <xdr:rowOff>192447</xdr:rowOff>
    </xdr:to>
    <xdr:sp macro="" textlink="">
      <xdr:nvSpPr>
        <xdr:cNvPr id="634" name="Isosceles Triangle 633">
          <a:extLst>
            <a:ext uri="{FF2B5EF4-FFF2-40B4-BE49-F238E27FC236}">
              <a16:creationId xmlns:a16="http://schemas.microsoft.com/office/drawing/2014/main" id="{00000000-0008-0000-0B00-00007A020000}"/>
            </a:ext>
          </a:extLst>
        </xdr:cNvPr>
        <xdr:cNvSpPr/>
      </xdr:nvSpPr>
      <xdr:spPr>
        <a:xfrm>
          <a:off x="12158345" y="30212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150</xdr:row>
      <xdr:rowOff>78147</xdr:rowOff>
    </xdr:from>
    <xdr:to>
      <xdr:col>22</xdr:col>
      <xdr:colOff>0</xdr:colOff>
      <xdr:row>151</xdr:row>
      <xdr:rowOff>192447</xdr:rowOff>
    </xdr:to>
    <xdr:sp macro="" textlink="">
      <xdr:nvSpPr>
        <xdr:cNvPr id="635" name="Isosceles Triangle 634">
          <a:extLst>
            <a:ext uri="{FF2B5EF4-FFF2-40B4-BE49-F238E27FC236}">
              <a16:creationId xmlns:a16="http://schemas.microsoft.com/office/drawing/2014/main" id="{00000000-0008-0000-0B00-00007B020000}"/>
            </a:ext>
          </a:extLst>
        </xdr:cNvPr>
        <xdr:cNvSpPr/>
      </xdr:nvSpPr>
      <xdr:spPr>
        <a:xfrm>
          <a:off x="13415645" y="30212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158</xdr:row>
      <xdr:rowOff>78147</xdr:rowOff>
    </xdr:from>
    <xdr:to>
      <xdr:col>4</xdr:col>
      <xdr:colOff>0</xdr:colOff>
      <xdr:row>159</xdr:row>
      <xdr:rowOff>192447</xdr:rowOff>
    </xdr:to>
    <xdr:sp macro="" textlink="">
      <xdr:nvSpPr>
        <xdr:cNvPr id="636" name="Isosceles Triangle 635">
          <a:extLst>
            <a:ext uri="{FF2B5EF4-FFF2-40B4-BE49-F238E27FC236}">
              <a16:creationId xmlns:a16="http://schemas.microsoft.com/office/drawing/2014/main" id="{00000000-0008-0000-0B00-00007C020000}"/>
            </a:ext>
          </a:extLst>
        </xdr:cNvPr>
        <xdr:cNvSpPr/>
      </xdr:nvSpPr>
      <xdr:spPr>
        <a:xfrm>
          <a:off x="1890395" y="3174238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158</xdr:row>
      <xdr:rowOff>78147</xdr:rowOff>
    </xdr:from>
    <xdr:to>
      <xdr:col>2</xdr:col>
      <xdr:colOff>0</xdr:colOff>
      <xdr:row>159</xdr:row>
      <xdr:rowOff>192447</xdr:rowOff>
    </xdr:to>
    <xdr:sp macro="" textlink="">
      <xdr:nvSpPr>
        <xdr:cNvPr id="637" name="Isosceles Triangle 636">
          <a:extLst>
            <a:ext uri="{FF2B5EF4-FFF2-40B4-BE49-F238E27FC236}">
              <a16:creationId xmlns:a16="http://schemas.microsoft.com/office/drawing/2014/main" id="{00000000-0008-0000-0B00-00007D020000}"/>
            </a:ext>
          </a:extLst>
        </xdr:cNvPr>
        <xdr:cNvSpPr/>
      </xdr:nvSpPr>
      <xdr:spPr>
        <a:xfrm>
          <a:off x="633095" y="31742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158</xdr:row>
      <xdr:rowOff>78147</xdr:rowOff>
    </xdr:from>
    <xdr:to>
      <xdr:col>6</xdr:col>
      <xdr:colOff>0</xdr:colOff>
      <xdr:row>159</xdr:row>
      <xdr:rowOff>192447</xdr:rowOff>
    </xdr:to>
    <xdr:sp macro="" textlink="">
      <xdr:nvSpPr>
        <xdr:cNvPr id="638" name="Isosceles Triangle 637">
          <a:extLst>
            <a:ext uri="{FF2B5EF4-FFF2-40B4-BE49-F238E27FC236}">
              <a16:creationId xmlns:a16="http://schemas.microsoft.com/office/drawing/2014/main" id="{00000000-0008-0000-0B00-00007E020000}"/>
            </a:ext>
          </a:extLst>
        </xdr:cNvPr>
        <xdr:cNvSpPr/>
      </xdr:nvSpPr>
      <xdr:spPr>
        <a:xfrm>
          <a:off x="3357245" y="31742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158</xdr:row>
      <xdr:rowOff>78147</xdr:rowOff>
    </xdr:from>
    <xdr:to>
      <xdr:col>8</xdr:col>
      <xdr:colOff>0</xdr:colOff>
      <xdr:row>159</xdr:row>
      <xdr:rowOff>192447</xdr:rowOff>
    </xdr:to>
    <xdr:sp macro="" textlink="">
      <xdr:nvSpPr>
        <xdr:cNvPr id="639" name="Isosceles Triangle 638">
          <a:extLst>
            <a:ext uri="{FF2B5EF4-FFF2-40B4-BE49-F238E27FC236}">
              <a16:creationId xmlns:a16="http://schemas.microsoft.com/office/drawing/2014/main" id="{00000000-0008-0000-0B00-00007F020000}"/>
            </a:ext>
          </a:extLst>
        </xdr:cNvPr>
        <xdr:cNvSpPr/>
      </xdr:nvSpPr>
      <xdr:spPr>
        <a:xfrm>
          <a:off x="4614545" y="31742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158</xdr:row>
      <xdr:rowOff>78147</xdr:rowOff>
    </xdr:from>
    <xdr:to>
      <xdr:col>10</xdr:col>
      <xdr:colOff>0</xdr:colOff>
      <xdr:row>159</xdr:row>
      <xdr:rowOff>192447</xdr:rowOff>
    </xdr:to>
    <xdr:sp macro="" textlink="">
      <xdr:nvSpPr>
        <xdr:cNvPr id="640" name="Isosceles Triangle 639">
          <a:extLst>
            <a:ext uri="{FF2B5EF4-FFF2-40B4-BE49-F238E27FC236}">
              <a16:creationId xmlns:a16="http://schemas.microsoft.com/office/drawing/2014/main" id="{00000000-0008-0000-0B00-000080020000}"/>
            </a:ext>
          </a:extLst>
        </xdr:cNvPr>
        <xdr:cNvSpPr/>
      </xdr:nvSpPr>
      <xdr:spPr>
        <a:xfrm>
          <a:off x="5871845" y="31742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158</xdr:row>
      <xdr:rowOff>78147</xdr:rowOff>
    </xdr:from>
    <xdr:to>
      <xdr:col>12</xdr:col>
      <xdr:colOff>0</xdr:colOff>
      <xdr:row>159</xdr:row>
      <xdr:rowOff>192447</xdr:rowOff>
    </xdr:to>
    <xdr:sp macro="" textlink="">
      <xdr:nvSpPr>
        <xdr:cNvPr id="641" name="Isosceles Triangle 640">
          <a:extLst>
            <a:ext uri="{FF2B5EF4-FFF2-40B4-BE49-F238E27FC236}">
              <a16:creationId xmlns:a16="http://schemas.microsoft.com/office/drawing/2014/main" id="{00000000-0008-0000-0B00-000081020000}"/>
            </a:ext>
          </a:extLst>
        </xdr:cNvPr>
        <xdr:cNvSpPr/>
      </xdr:nvSpPr>
      <xdr:spPr>
        <a:xfrm>
          <a:off x="7129145" y="31742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158</xdr:row>
      <xdr:rowOff>78147</xdr:rowOff>
    </xdr:from>
    <xdr:to>
      <xdr:col>14</xdr:col>
      <xdr:colOff>0</xdr:colOff>
      <xdr:row>159</xdr:row>
      <xdr:rowOff>192447</xdr:rowOff>
    </xdr:to>
    <xdr:sp macro="" textlink="">
      <xdr:nvSpPr>
        <xdr:cNvPr id="642" name="Isosceles Triangle 641">
          <a:extLst>
            <a:ext uri="{FF2B5EF4-FFF2-40B4-BE49-F238E27FC236}">
              <a16:creationId xmlns:a16="http://schemas.microsoft.com/office/drawing/2014/main" id="{00000000-0008-0000-0B00-000082020000}"/>
            </a:ext>
          </a:extLst>
        </xdr:cNvPr>
        <xdr:cNvSpPr/>
      </xdr:nvSpPr>
      <xdr:spPr>
        <a:xfrm>
          <a:off x="8386445" y="31742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158</xdr:row>
      <xdr:rowOff>78147</xdr:rowOff>
    </xdr:from>
    <xdr:to>
      <xdr:col>16</xdr:col>
      <xdr:colOff>0</xdr:colOff>
      <xdr:row>159</xdr:row>
      <xdr:rowOff>192447</xdr:rowOff>
    </xdr:to>
    <xdr:sp macro="" textlink="">
      <xdr:nvSpPr>
        <xdr:cNvPr id="643" name="Isosceles Triangle 642">
          <a:extLst>
            <a:ext uri="{FF2B5EF4-FFF2-40B4-BE49-F238E27FC236}">
              <a16:creationId xmlns:a16="http://schemas.microsoft.com/office/drawing/2014/main" id="{00000000-0008-0000-0B00-000083020000}"/>
            </a:ext>
          </a:extLst>
        </xdr:cNvPr>
        <xdr:cNvSpPr/>
      </xdr:nvSpPr>
      <xdr:spPr>
        <a:xfrm>
          <a:off x="9643745" y="31742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158</xdr:row>
      <xdr:rowOff>78147</xdr:rowOff>
    </xdr:from>
    <xdr:to>
      <xdr:col>18</xdr:col>
      <xdr:colOff>0</xdr:colOff>
      <xdr:row>159</xdr:row>
      <xdr:rowOff>192447</xdr:rowOff>
    </xdr:to>
    <xdr:sp macro="" textlink="">
      <xdr:nvSpPr>
        <xdr:cNvPr id="644" name="Isosceles Triangle 643">
          <a:extLst>
            <a:ext uri="{FF2B5EF4-FFF2-40B4-BE49-F238E27FC236}">
              <a16:creationId xmlns:a16="http://schemas.microsoft.com/office/drawing/2014/main" id="{00000000-0008-0000-0B00-000084020000}"/>
            </a:ext>
          </a:extLst>
        </xdr:cNvPr>
        <xdr:cNvSpPr/>
      </xdr:nvSpPr>
      <xdr:spPr>
        <a:xfrm>
          <a:off x="10901045" y="31742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158</xdr:row>
      <xdr:rowOff>78147</xdr:rowOff>
    </xdr:from>
    <xdr:to>
      <xdr:col>20</xdr:col>
      <xdr:colOff>0</xdr:colOff>
      <xdr:row>159</xdr:row>
      <xdr:rowOff>192447</xdr:rowOff>
    </xdr:to>
    <xdr:sp macro="" textlink="">
      <xdr:nvSpPr>
        <xdr:cNvPr id="645" name="Isosceles Triangle 644">
          <a:extLst>
            <a:ext uri="{FF2B5EF4-FFF2-40B4-BE49-F238E27FC236}">
              <a16:creationId xmlns:a16="http://schemas.microsoft.com/office/drawing/2014/main" id="{00000000-0008-0000-0B00-000085020000}"/>
            </a:ext>
          </a:extLst>
        </xdr:cNvPr>
        <xdr:cNvSpPr/>
      </xdr:nvSpPr>
      <xdr:spPr>
        <a:xfrm>
          <a:off x="12158345" y="31742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585144</xdr:colOff>
      <xdr:row>158</xdr:row>
      <xdr:rowOff>60004</xdr:rowOff>
    </xdr:from>
    <xdr:to>
      <xdr:col>21</xdr:col>
      <xdr:colOff>580571</xdr:colOff>
      <xdr:row>159</xdr:row>
      <xdr:rowOff>174304</xdr:rowOff>
    </xdr:to>
    <xdr:sp macro="" textlink="">
      <xdr:nvSpPr>
        <xdr:cNvPr id="646" name="Isosceles Triangle 645">
          <a:extLst>
            <a:ext uri="{FF2B5EF4-FFF2-40B4-BE49-F238E27FC236}">
              <a16:creationId xmlns:a16="http://schemas.microsoft.com/office/drawing/2014/main" id="{00000000-0008-0000-0B00-000086020000}"/>
            </a:ext>
          </a:extLst>
        </xdr:cNvPr>
        <xdr:cNvSpPr/>
      </xdr:nvSpPr>
      <xdr:spPr>
        <a:xfrm>
          <a:off x="13367385" y="3172396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166</xdr:row>
      <xdr:rowOff>78147</xdr:rowOff>
    </xdr:from>
    <xdr:to>
      <xdr:col>2</xdr:col>
      <xdr:colOff>0</xdr:colOff>
      <xdr:row>167</xdr:row>
      <xdr:rowOff>192447</xdr:rowOff>
    </xdr:to>
    <xdr:sp macro="" textlink="">
      <xdr:nvSpPr>
        <xdr:cNvPr id="647" name="Isosceles Triangle 646">
          <a:extLst>
            <a:ext uri="{FF2B5EF4-FFF2-40B4-BE49-F238E27FC236}">
              <a16:creationId xmlns:a16="http://schemas.microsoft.com/office/drawing/2014/main" id="{00000000-0008-0000-0B00-000087020000}"/>
            </a:ext>
          </a:extLst>
        </xdr:cNvPr>
        <xdr:cNvSpPr/>
      </xdr:nvSpPr>
      <xdr:spPr>
        <a:xfrm>
          <a:off x="633095" y="33272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166</xdr:row>
      <xdr:rowOff>78147</xdr:rowOff>
    </xdr:from>
    <xdr:to>
      <xdr:col>4</xdr:col>
      <xdr:colOff>0</xdr:colOff>
      <xdr:row>167</xdr:row>
      <xdr:rowOff>192447</xdr:rowOff>
    </xdr:to>
    <xdr:sp macro="" textlink="">
      <xdr:nvSpPr>
        <xdr:cNvPr id="3" name="Isosceles Triangle 2">
          <a:extLst>
            <a:ext uri="{FF2B5EF4-FFF2-40B4-BE49-F238E27FC236}">
              <a16:creationId xmlns:a16="http://schemas.microsoft.com/office/drawing/2014/main" id="{00000000-0008-0000-0B00-000003000000}"/>
            </a:ext>
          </a:extLst>
        </xdr:cNvPr>
        <xdr:cNvSpPr/>
      </xdr:nvSpPr>
      <xdr:spPr>
        <a:xfrm>
          <a:off x="1890395" y="3327273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166</xdr:row>
      <xdr:rowOff>78147</xdr:rowOff>
    </xdr:from>
    <xdr:to>
      <xdr:col>6</xdr:col>
      <xdr:colOff>0</xdr:colOff>
      <xdr:row>167</xdr:row>
      <xdr:rowOff>192447</xdr:rowOff>
    </xdr:to>
    <xdr:sp macro="" textlink="">
      <xdr:nvSpPr>
        <xdr:cNvPr id="5" name="Isosceles Triangle 4">
          <a:extLst>
            <a:ext uri="{FF2B5EF4-FFF2-40B4-BE49-F238E27FC236}">
              <a16:creationId xmlns:a16="http://schemas.microsoft.com/office/drawing/2014/main" id="{00000000-0008-0000-0B00-000005000000}"/>
            </a:ext>
          </a:extLst>
        </xdr:cNvPr>
        <xdr:cNvSpPr/>
      </xdr:nvSpPr>
      <xdr:spPr>
        <a:xfrm>
          <a:off x="3357245" y="33272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166</xdr:row>
      <xdr:rowOff>78147</xdr:rowOff>
    </xdr:from>
    <xdr:to>
      <xdr:col>8</xdr:col>
      <xdr:colOff>0</xdr:colOff>
      <xdr:row>168</xdr:row>
      <xdr:rowOff>1947</xdr:rowOff>
    </xdr:to>
    <xdr:sp macro="" textlink="">
      <xdr:nvSpPr>
        <xdr:cNvPr id="6" name="Isosceles Triangle 5">
          <a:extLst>
            <a:ext uri="{FF2B5EF4-FFF2-40B4-BE49-F238E27FC236}">
              <a16:creationId xmlns:a16="http://schemas.microsoft.com/office/drawing/2014/main" id="{00000000-0008-0000-0B00-000006000000}"/>
            </a:ext>
          </a:extLst>
        </xdr:cNvPr>
        <xdr:cNvSpPr/>
      </xdr:nvSpPr>
      <xdr:spPr>
        <a:xfrm>
          <a:off x="4614545" y="33272730"/>
          <a:ext cx="624205" cy="30162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166</xdr:row>
      <xdr:rowOff>78147</xdr:rowOff>
    </xdr:from>
    <xdr:to>
      <xdr:col>10</xdr:col>
      <xdr:colOff>0</xdr:colOff>
      <xdr:row>167</xdr:row>
      <xdr:rowOff>192447</xdr:rowOff>
    </xdr:to>
    <xdr:sp macro="" textlink="">
      <xdr:nvSpPr>
        <xdr:cNvPr id="7" name="Isosceles Triangle 6">
          <a:extLst>
            <a:ext uri="{FF2B5EF4-FFF2-40B4-BE49-F238E27FC236}">
              <a16:creationId xmlns:a16="http://schemas.microsoft.com/office/drawing/2014/main" id="{00000000-0008-0000-0B00-000007000000}"/>
            </a:ext>
          </a:extLst>
        </xdr:cNvPr>
        <xdr:cNvSpPr/>
      </xdr:nvSpPr>
      <xdr:spPr>
        <a:xfrm>
          <a:off x="5871845" y="33272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166</xdr:row>
      <xdr:rowOff>78147</xdr:rowOff>
    </xdr:from>
    <xdr:to>
      <xdr:col>12</xdr:col>
      <xdr:colOff>0</xdr:colOff>
      <xdr:row>167</xdr:row>
      <xdr:rowOff>192447</xdr:rowOff>
    </xdr:to>
    <xdr:sp macro="" textlink="">
      <xdr:nvSpPr>
        <xdr:cNvPr id="8" name="Isosceles Triangle 7">
          <a:extLst>
            <a:ext uri="{FF2B5EF4-FFF2-40B4-BE49-F238E27FC236}">
              <a16:creationId xmlns:a16="http://schemas.microsoft.com/office/drawing/2014/main" id="{00000000-0008-0000-0B00-000008000000}"/>
            </a:ext>
          </a:extLst>
        </xdr:cNvPr>
        <xdr:cNvSpPr/>
      </xdr:nvSpPr>
      <xdr:spPr>
        <a:xfrm>
          <a:off x="7129145" y="33272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166</xdr:row>
      <xdr:rowOff>78147</xdr:rowOff>
    </xdr:from>
    <xdr:to>
      <xdr:col>14</xdr:col>
      <xdr:colOff>0</xdr:colOff>
      <xdr:row>167</xdr:row>
      <xdr:rowOff>192447</xdr:rowOff>
    </xdr:to>
    <xdr:sp macro="" textlink="">
      <xdr:nvSpPr>
        <xdr:cNvPr id="9" name="Isosceles Triangle 8">
          <a:extLst>
            <a:ext uri="{FF2B5EF4-FFF2-40B4-BE49-F238E27FC236}">
              <a16:creationId xmlns:a16="http://schemas.microsoft.com/office/drawing/2014/main" id="{00000000-0008-0000-0B00-000009000000}"/>
            </a:ext>
          </a:extLst>
        </xdr:cNvPr>
        <xdr:cNvSpPr/>
      </xdr:nvSpPr>
      <xdr:spPr>
        <a:xfrm>
          <a:off x="8386445" y="33272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166</xdr:row>
      <xdr:rowOff>78147</xdr:rowOff>
    </xdr:from>
    <xdr:to>
      <xdr:col>16</xdr:col>
      <xdr:colOff>0</xdr:colOff>
      <xdr:row>167</xdr:row>
      <xdr:rowOff>192447</xdr:rowOff>
    </xdr:to>
    <xdr:sp macro="" textlink="">
      <xdr:nvSpPr>
        <xdr:cNvPr id="10" name="Isosceles Triangle 9">
          <a:extLst>
            <a:ext uri="{FF2B5EF4-FFF2-40B4-BE49-F238E27FC236}">
              <a16:creationId xmlns:a16="http://schemas.microsoft.com/office/drawing/2014/main" id="{00000000-0008-0000-0B00-00000A000000}"/>
            </a:ext>
          </a:extLst>
        </xdr:cNvPr>
        <xdr:cNvSpPr/>
      </xdr:nvSpPr>
      <xdr:spPr>
        <a:xfrm>
          <a:off x="9643745" y="33272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166</xdr:row>
      <xdr:rowOff>78147</xdr:rowOff>
    </xdr:from>
    <xdr:to>
      <xdr:col>18</xdr:col>
      <xdr:colOff>0</xdr:colOff>
      <xdr:row>167</xdr:row>
      <xdr:rowOff>192447</xdr:rowOff>
    </xdr:to>
    <xdr:sp macro="" textlink="">
      <xdr:nvSpPr>
        <xdr:cNvPr id="11" name="Isosceles Triangle 10">
          <a:extLst>
            <a:ext uri="{FF2B5EF4-FFF2-40B4-BE49-F238E27FC236}">
              <a16:creationId xmlns:a16="http://schemas.microsoft.com/office/drawing/2014/main" id="{00000000-0008-0000-0B00-00000B000000}"/>
            </a:ext>
          </a:extLst>
        </xdr:cNvPr>
        <xdr:cNvSpPr/>
      </xdr:nvSpPr>
      <xdr:spPr>
        <a:xfrm>
          <a:off x="10901045" y="33272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166</xdr:row>
      <xdr:rowOff>78147</xdr:rowOff>
    </xdr:from>
    <xdr:to>
      <xdr:col>20</xdr:col>
      <xdr:colOff>0</xdr:colOff>
      <xdr:row>167</xdr:row>
      <xdr:rowOff>192447</xdr:rowOff>
    </xdr:to>
    <xdr:sp macro="" textlink="">
      <xdr:nvSpPr>
        <xdr:cNvPr id="12" name="Isosceles Triangle 11">
          <a:extLst>
            <a:ext uri="{FF2B5EF4-FFF2-40B4-BE49-F238E27FC236}">
              <a16:creationId xmlns:a16="http://schemas.microsoft.com/office/drawing/2014/main" id="{00000000-0008-0000-0B00-00000C000000}"/>
            </a:ext>
          </a:extLst>
        </xdr:cNvPr>
        <xdr:cNvSpPr/>
      </xdr:nvSpPr>
      <xdr:spPr>
        <a:xfrm>
          <a:off x="12158345" y="33272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166</xdr:row>
      <xdr:rowOff>78147</xdr:rowOff>
    </xdr:from>
    <xdr:to>
      <xdr:col>22</xdr:col>
      <xdr:colOff>0</xdr:colOff>
      <xdr:row>167</xdr:row>
      <xdr:rowOff>192447</xdr:rowOff>
    </xdr:to>
    <xdr:sp macro="" textlink="">
      <xdr:nvSpPr>
        <xdr:cNvPr id="13" name="Isosceles Triangle 12">
          <a:extLst>
            <a:ext uri="{FF2B5EF4-FFF2-40B4-BE49-F238E27FC236}">
              <a16:creationId xmlns:a16="http://schemas.microsoft.com/office/drawing/2014/main" id="{00000000-0008-0000-0B00-00000D000000}"/>
            </a:ext>
          </a:extLst>
        </xdr:cNvPr>
        <xdr:cNvSpPr/>
      </xdr:nvSpPr>
      <xdr:spPr>
        <a:xfrm>
          <a:off x="13415645" y="33272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173</xdr:row>
      <xdr:rowOff>78147</xdr:rowOff>
    </xdr:from>
    <xdr:to>
      <xdr:col>2</xdr:col>
      <xdr:colOff>0</xdr:colOff>
      <xdr:row>174</xdr:row>
      <xdr:rowOff>192447</xdr:rowOff>
    </xdr:to>
    <xdr:sp macro="" textlink="">
      <xdr:nvSpPr>
        <xdr:cNvPr id="14" name="Isosceles Triangle 13">
          <a:extLst>
            <a:ext uri="{FF2B5EF4-FFF2-40B4-BE49-F238E27FC236}">
              <a16:creationId xmlns:a16="http://schemas.microsoft.com/office/drawing/2014/main" id="{00000000-0008-0000-0B00-00000E000000}"/>
            </a:ext>
          </a:extLst>
        </xdr:cNvPr>
        <xdr:cNvSpPr/>
      </xdr:nvSpPr>
      <xdr:spPr>
        <a:xfrm>
          <a:off x="633095" y="34434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173</xdr:row>
      <xdr:rowOff>78147</xdr:rowOff>
    </xdr:from>
    <xdr:to>
      <xdr:col>4</xdr:col>
      <xdr:colOff>0</xdr:colOff>
      <xdr:row>174</xdr:row>
      <xdr:rowOff>192447</xdr:rowOff>
    </xdr:to>
    <xdr:sp macro="" textlink="">
      <xdr:nvSpPr>
        <xdr:cNvPr id="2" name="Isosceles Triangle 1">
          <a:extLst>
            <a:ext uri="{FF2B5EF4-FFF2-40B4-BE49-F238E27FC236}">
              <a16:creationId xmlns:a16="http://schemas.microsoft.com/office/drawing/2014/main" id="{00000000-0008-0000-0B00-000002000000}"/>
            </a:ext>
          </a:extLst>
        </xdr:cNvPr>
        <xdr:cNvSpPr/>
      </xdr:nvSpPr>
      <xdr:spPr>
        <a:xfrm>
          <a:off x="1890395" y="3443478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173</xdr:row>
      <xdr:rowOff>78147</xdr:rowOff>
    </xdr:from>
    <xdr:to>
      <xdr:col>6</xdr:col>
      <xdr:colOff>0</xdr:colOff>
      <xdr:row>174</xdr:row>
      <xdr:rowOff>192447</xdr:rowOff>
    </xdr:to>
    <xdr:sp macro="" textlink="">
      <xdr:nvSpPr>
        <xdr:cNvPr id="4" name="Isosceles Triangle 3">
          <a:extLst>
            <a:ext uri="{FF2B5EF4-FFF2-40B4-BE49-F238E27FC236}">
              <a16:creationId xmlns:a16="http://schemas.microsoft.com/office/drawing/2014/main" id="{00000000-0008-0000-0B00-000004000000}"/>
            </a:ext>
          </a:extLst>
        </xdr:cNvPr>
        <xdr:cNvSpPr/>
      </xdr:nvSpPr>
      <xdr:spPr>
        <a:xfrm>
          <a:off x="3357245" y="34434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173</xdr:row>
      <xdr:rowOff>78147</xdr:rowOff>
    </xdr:from>
    <xdr:to>
      <xdr:col>8</xdr:col>
      <xdr:colOff>0</xdr:colOff>
      <xdr:row>174</xdr:row>
      <xdr:rowOff>192447</xdr:rowOff>
    </xdr:to>
    <xdr:sp macro="" textlink="">
      <xdr:nvSpPr>
        <xdr:cNvPr id="15" name="Isosceles Triangle 14">
          <a:extLst>
            <a:ext uri="{FF2B5EF4-FFF2-40B4-BE49-F238E27FC236}">
              <a16:creationId xmlns:a16="http://schemas.microsoft.com/office/drawing/2014/main" id="{00000000-0008-0000-0B00-00000F000000}"/>
            </a:ext>
          </a:extLst>
        </xdr:cNvPr>
        <xdr:cNvSpPr/>
      </xdr:nvSpPr>
      <xdr:spPr>
        <a:xfrm>
          <a:off x="4614545" y="34434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173</xdr:row>
      <xdr:rowOff>78147</xdr:rowOff>
    </xdr:from>
    <xdr:to>
      <xdr:col>10</xdr:col>
      <xdr:colOff>0</xdr:colOff>
      <xdr:row>174</xdr:row>
      <xdr:rowOff>192447</xdr:rowOff>
    </xdr:to>
    <xdr:sp macro="" textlink="">
      <xdr:nvSpPr>
        <xdr:cNvPr id="16" name="Isosceles Triangle 15">
          <a:extLst>
            <a:ext uri="{FF2B5EF4-FFF2-40B4-BE49-F238E27FC236}">
              <a16:creationId xmlns:a16="http://schemas.microsoft.com/office/drawing/2014/main" id="{00000000-0008-0000-0B00-000010000000}"/>
            </a:ext>
          </a:extLst>
        </xdr:cNvPr>
        <xdr:cNvSpPr/>
      </xdr:nvSpPr>
      <xdr:spPr>
        <a:xfrm>
          <a:off x="5871845" y="34434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173</xdr:row>
      <xdr:rowOff>78147</xdr:rowOff>
    </xdr:from>
    <xdr:to>
      <xdr:col>12</xdr:col>
      <xdr:colOff>0</xdr:colOff>
      <xdr:row>174</xdr:row>
      <xdr:rowOff>192447</xdr:rowOff>
    </xdr:to>
    <xdr:sp macro="" textlink="">
      <xdr:nvSpPr>
        <xdr:cNvPr id="17" name="Isosceles Triangle 16">
          <a:extLst>
            <a:ext uri="{FF2B5EF4-FFF2-40B4-BE49-F238E27FC236}">
              <a16:creationId xmlns:a16="http://schemas.microsoft.com/office/drawing/2014/main" id="{00000000-0008-0000-0B00-000011000000}"/>
            </a:ext>
          </a:extLst>
        </xdr:cNvPr>
        <xdr:cNvSpPr/>
      </xdr:nvSpPr>
      <xdr:spPr>
        <a:xfrm>
          <a:off x="7129145" y="34434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173</xdr:row>
      <xdr:rowOff>78147</xdr:rowOff>
    </xdr:from>
    <xdr:to>
      <xdr:col>14</xdr:col>
      <xdr:colOff>0</xdr:colOff>
      <xdr:row>174</xdr:row>
      <xdr:rowOff>192447</xdr:rowOff>
    </xdr:to>
    <xdr:sp macro="" textlink="">
      <xdr:nvSpPr>
        <xdr:cNvPr id="18" name="Isosceles Triangle 17">
          <a:extLst>
            <a:ext uri="{FF2B5EF4-FFF2-40B4-BE49-F238E27FC236}">
              <a16:creationId xmlns:a16="http://schemas.microsoft.com/office/drawing/2014/main" id="{00000000-0008-0000-0B00-000012000000}"/>
            </a:ext>
          </a:extLst>
        </xdr:cNvPr>
        <xdr:cNvSpPr/>
      </xdr:nvSpPr>
      <xdr:spPr>
        <a:xfrm>
          <a:off x="8386445" y="34434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173</xdr:row>
      <xdr:rowOff>78147</xdr:rowOff>
    </xdr:from>
    <xdr:to>
      <xdr:col>16</xdr:col>
      <xdr:colOff>0</xdr:colOff>
      <xdr:row>174</xdr:row>
      <xdr:rowOff>192447</xdr:rowOff>
    </xdr:to>
    <xdr:sp macro="" textlink="">
      <xdr:nvSpPr>
        <xdr:cNvPr id="19" name="Isosceles Triangle 18">
          <a:extLst>
            <a:ext uri="{FF2B5EF4-FFF2-40B4-BE49-F238E27FC236}">
              <a16:creationId xmlns:a16="http://schemas.microsoft.com/office/drawing/2014/main" id="{00000000-0008-0000-0B00-000013000000}"/>
            </a:ext>
          </a:extLst>
        </xdr:cNvPr>
        <xdr:cNvSpPr/>
      </xdr:nvSpPr>
      <xdr:spPr>
        <a:xfrm>
          <a:off x="9643745" y="34434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173</xdr:row>
      <xdr:rowOff>78147</xdr:rowOff>
    </xdr:from>
    <xdr:to>
      <xdr:col>18</xdr:col>
      <xdr:colOff>0</xdr:colOff>
      <xdr:row>174</xdr:row>
      <xdr:rowOff>192447</xdr:rowOff>
    </xdr:to>
    <xdr:sp macro="" textlink="">
      <xdr:nvSpPr>
        <xdr:cNvPr id="20" name="Isosceles Triangle 19">
          <a:extLst>
            <a:ext uri="{FF2B5EF4-FFF2-40B4-BE49-F238E27FC236}">
              <a16:creationId xmlns:a16="http://schemas.microsoft.com/office/drawing/2014/main" id="{00000000-0008-0000-0B00-000014000000}"/>
            </a:ext>
          </a:extLst>
        </xdr:cNvPr>
        <xdr:cNvSpPr/>
      </xdr:nvSpPr>
      <xdr:spPr>
        <a:xfrm>
          <a:off x="10901045" y="34434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173</xdr:row>
      <xdr:rowOff>78147</xdr:rowOff>
    </xdr:from>
    <xdr:to>
      <xdr:col>20</xdr:col>
      <xdr:colOff>0</xdr:colOff>
      <xdr:row>174</xdr:row>
      <xdr:rowOff>192447</xdr:rowOff>
    </xdr:to>
    <xdr:sp macro="" textlink="">
      <xdr:nvSpPr>
        <xdr:cNvPr id="21" name="Isosceles Triangle 20">
          <a:extLst>
            <a:ext uri="{FF2B5EF4-FFF2-40B4-BE49-F238E27FC236}">
              <a16:creationId xmlns:a16="http://schemas.microsoft.com/office/drawing/2014/main" id="{00000000-0008-0000-0B00-000015000000}"/>
            </a:ext>
          </a:extLst>
        </xdr:cNvPr>
        <xdr:cNvSpPr/>
      </xdr:nvSpPr>
      <xdr:spPr>
        <a:xfrm>
          <a:off x="12158345" y="34434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173</xdr:row>
      <xdr:rowOff>78147</xdr:rowOff>
    </xdr:from>
    <xdr:to>
      <xdr:col>22</xdr:col>
      <xdr:colOff>0</xdr:colOff>
      <xdr:row>174</xdr:row>
      <xdr:rowOff>192447</xdr:rowOff>
    </xdr:to>
    <xdr:sp macro="" textlink="">
      <xdr:nvSpPr>
        <xdr:cNvPr id="22" name="Isosceles Triangle 21">
          <a:extLst>
            <a:ext uri="{FF2B5EF4-FFF2-40B4-BE49-F238E27FC236}">
              <a16:creationId xmlns:a16="http://schemas.microsoft.com/office/drawing/2014/main" id="{00000000-0008-0000-0B00-000016000000}"/>
            </a:ext>
          </a:extLst>
        </xdr:cNvPr>
        <xdr:cNvSpPr/>
      </xdr:nvSpPr>
      <xdr:spPr>
        <a:xfrm>
          <a:off x="13415645" y="34434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180</xdr:row>
      <xdr:rowOff>78147</xdr:rowOff>
    </xdr:from>
    <xdr:to>
      <xdr:col>2</xdr:col>
      <xdr:colOff>0</xdr:colOff>
      <xdr:row>181</xdr:row>
      <xdr:rowOff>192447</xdr:rowOff>
    </xdr:to>
    <xdr:sp macro="" textlink="">
      <xdr:nvSpPr>
        <xdr:cNvPr id="24" name="Isosceles Triangle 23">
          <a:extLst>
            <a:ext uri="{FF2B5EF4-FFF2-40B4-BE49-F238E27FC236}">
              <a16:creationId xmlns:a16="http://schemas.microsoft.com/office/drawing/2014/main" id="{00000000-0008-0000-0B00-000018000000}"/>
            </a:ext>
          </a:extLst>
        </xdr:cNvPr>
        <xdr:cNvSpPr/>
      </xdr:nvSpPr>
      <xdr:spPr>
        <a:xfrm>
          <a:off x="633095" y="357714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180</xdr:row>
      <xdr:rowOff>78147</xdr:rowOff>
    </xdr:from>
    <xdr:to>
      <xdr:col>4</xdr:col>
      <xdr:colOff>0</xdr:colOff>
      <xdr:row>181</xdr:row>
      <xdr:rowOff>192447</xdr:rowOff>
    </xdr:to>
    <xdr:sp macro="" textlink="">
      <xdr:nvSpPr>
        <xdr:cNvPr id="25" name="Isosceles Triangle 24">
          <a:extLst>
            <a:ext uri="{FF2B5EF4-FFF2-40B4-BE49-F238E27FC236}">
              <a16:creationId xmlns:a16="http://schemas.microsoft.com/office/drawing/2014/main" id="{00000000-0008-0000-0B00-000019000000}"/>
            </a:ext>
          </a:extLst>
        </xdr:cNvPr>
        <xdr:cNvSpPr/>
      </xdr:nvSpPr>
      <xdr:spPr>
        <a:xfrm>
          <a:off x="1890395" y="3577145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180</xdr:row>
      <xdr:rowOff>78147</xdr:rowOff>
    </xdr:from>
    <xdr:to>
      <xdr:col>6</xdr:col>
      <xdr:colOff>0</xdr:colOff>
      <xdr:row>181</xdr:row>
      <xdr:rowOff>192447</xdr:rowOff>
    </xdr:to>
    <xdr:sp macro="" textlink="">
      <xdr:nvSpPr>
        <xdr:cNvPr id="26" name="Isosceles Triangle 25">
          <a:extLst>
            <a:ext uri="{FF2B5EF4-FFF2-40B4-BE49-F238E27FC236}">
              <a16:creationId xmlns:a16="http://schemas.microsoft.com/office/drawing/2014/main" id="{00000000-0008-0000-0B00-00001A000000}"/>
            </a:ext>
          </a:extLst>
        </xdr:cNvPr>
        <xdr:cNvSpPr/>
      </xdr:nvSpPr>
      <xdr:spPr>
        <a:xfrm>
          <a:off x="3357245" y="357714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180</xdr:row>
      <xdr:rowOff>78147</xdr:rowOff>
    </xdr:from>
    <xdr:to>
      <xdr:col>8</xdr:col>
      <xdr:colOff>0</xdr:colOff>
      <xdr:row>181</xdr:row>
      <xdr:rowOff>192447</xdr:rowOff>
    </xdr:to>
    <xdr:sp macro="" textlink="">
      <xdr:nvSpPr>
        <xdr:cNvPr id="27" name="Isosceles Triangle 26">
          <a:extLst>
            <a:ext uri="{FF2B5EF4-FFF2-40B4-BE49-F238E27FC236}">
              <a16:creationId xmlns:a16="http://schemas.microsoft.com/office/drawing/2014/main" id="{00000000-0008-0000-0B00-00001B000000}"/>
            </a:ext>
          </a:extLst>
        </xdr:cNvPr>
        <xdr:cNvSpPr/>
      </xdr:nvSpPr>
      <xdr:spPr>
        <a:xfrm>
          <a:off x="4614545" y="357714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180</xdr:row>
      <xdr:rowOff>78147</xdr:rowOff>
    </xdr:from>
    <xdr:to>
      <xdr:col>10</xdr:col>
      <xdr:colOff>0</xdr:colOff>
      <xdr:row>181</xdr:row>
      <xdr:rowOff>192447</xdr:rowOff>
    </xdr:to>
    <xdr:sp macro="" textlink="">
      <xdr:nvSpPr>
        <xdr:cNvPr id="28" name="Isosceles Triangle 27">
          <a:extLst>
            <a:ext uri="{FF2B5EF4-FFF2-40B4-BE49-F238E27FC236}">
              <a16:creationId xmlns:a16="http://schemas.microsoft.com/office/drawing/2014/main" id="{00000000-0008-0000-0B00-00001C000000}"/>
            </a:ext>
          </a:extLst>
        </xdr:cNvPr>
        <xdr:cNvSpPr/>
      </xdr:nvSpPr>
      <xdr:spPr>
        <a:xfrm>
          <a:off x="5871845" y="357714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180</xdr:row>
      <xdr:rowOff>78147</xdr:rowOff>
    </xdr:from>
    <xdr:to>
      <xdr:col>12</xdr:col>
      <xdr:colOff>0</xdr:colOff>
      <xdr:row>181</xdr:row>
      <xdr:rowOff>192447</xdr:rowOff>
    </xdr:to>
    <xdr:sp macro="" textlink="">
      <xdr:nvSpPr>
        <xdr:cNvPr id="29" name="Isosceles Triangle 28">
          <a:extLst>
            <a:ext uri="{FF2B5EF4-FFF2-40B4-BE49-F238E27FC236}">
              <a16:creationId xmlns:a16="http://schemas.microsoft.com/office/drawing/2014/main" id="{00000000-0008-0000-0B00-00001D000000}"/>
            </a:ext>
          </a:extLst>
        </xdr:cNvPr>
        <xdr:cNvSpPr/>
      </xdr:nvSpPr>
      <xdr:spPr>
        <a:xfrm>
          <a:off x="7129145" y="357714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180</xdr:row>
      <xdr:rowOff>78147</xdr:rowOff>
    </xdr:from>
    <xdr:to>
      <xdr:col>14</xdr:col>
      <xdr:colOff>0</xdr:colOff>
      <xdr:row>181</xdr:row>
      <xdr:rowOff>192447</xdr:rowOff>
    </xdr:to>
    <xdr:sp macro="" textlink="">
      <xdr:nvSpPr>
        <xdr:cNvPr id="30" name="Isosceles Triangle 29">
          <a:extLst>
            <a:ext uri="{FF2B5EF4-FFF2-40B4-BE49-F238E27FC236}">
              <a16:creationId xmlns:a16="http://schemas.microsoft.com/office/drawing/2014/main" id="{00000000-0008-0000-0B00-00001E000000}"/>
            </a:ext>
          </a:extLst>
        </xdr:cNvPr>
        <xdr:cNvSpPr/>
      </xdr:nvSpPr>
      <xdr:spPr>
        <a:xfrm>
          <a:off x="8386445" y="357714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180</xdr:row>
      <xdr:rowOff>78147</xdr:rowOff>
    </xdr:from>
    <xdr:to>
      <xdr:col>16</xdr:col>
      <xdr:colOff>0</xdr:colOff>
      <xdr:row>181</xdr:row>
      <xdr:rowOff>192447</xdr:rowOff>
    </xdr:to>
    <xdr:sp macro="" textlink="">
      <xdr:nvSpPr>
        <xdr:cNvPr id="31" name="Isosceles Triangle 30">
          <a:extLst>
            <a:ext uri="{FF2B5EF4-FFF2-40B4-BE49-F238E27FC236}">
              <a16:creationId xmlns:a16="http://schemas.microsoft.com/office/drawing/2014/main" id="{00000000-0008-0000-0B00-00001F000000}"/>
            </a:ext>
          </a:extLst>
        </xdr:cNvPr>
        <xdr:cNvSpPr/>
      </xdr:nvSpPr>
      <xdr:spPr>
        <a:xfrm>
          <a:off x="9643745" y="357714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180</xdr:row>
      <xdr:rowOff>78147</xdr:rowOff>
    </xdr:from>
    <xdr:to>
      <xdr:col>18</xdr:col>
      <xdr:colOff>0</xdr:colOff>
      <xdr:row>181</xdr:row>
      <xdr:rowOff>192447</xdr:rowOff>
    </xdr:to>
    <xdr:sp macro="" textlink="">
      <xdr:nvSpPr>
        <xdr:cNvPr id="32" name="Isosceles Triangle 31">
          <a:extLst>
            <a:ext uri="{FF2B5EF4-FFF2-40B4-BE49-F238E27FC236}">
              <a16:creationId xmlns:a16="http://schemas.microsoft.com/office/drawing/2014/main" id="{00000000-0008-0000-0B00-000020000000}"/>
            </a:ext>
          </a:extLst>
        </xdr:cNvPr>
        <xdr:cNvSpPr/>
      </xdr:nvSpPr>
      <xdr:spPr>
        <a:xfrm>
          <a:off x="10901045" y="357714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180</xdr:row>
      <xdr:rowOff>78147</xdr:rowOff>
    </xdr:from>
    <xdr:to>
      <xdr:col>20</xdr:col>
      <xdr:colOff>0</xdr:colOff>
      <xdr:row>181</xdr:row>
      <xdr:rowOff>192447</xdr:rowOff>
    </xdr:to>
    <xdr:sp macro="" textlink="">
      <xdr:nvSpPr>
        <xdr:cNvPr id="33" name="Isosceles Triangle 32">
          <a:extLst>
            <a:ext uri="{FF2B5EF4-FFF2-40B4-BE49-F238E27FC236}">
              <a16:creationId xmlns:a16="http://schemas.microsoft.com/office/drawing/2014/main" id="{00000000-0008-0000-0B00-000021000000}"/>
            </a:ext>
          </a:extLst>
        </xdr:cNvPr>
        <xdr:cNvSpPr/>
      </xdr:nvSpPr>
      <xdr:spPr>
        <a:xfrm>
          <a:off x="12158345" y="357714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180</xdr:row>
      <xdr:rowOff>78147</xdr:rowOff>
    </xdr:from>
    <xdr:to>
      <xdr:col>22</xdr:col>
      <xdr:colOff>0</xdr:colOff>
      <xdr:row>181</xdr:row>
      <xdr:rowOff>192447</xdr:rowOff>
    </xdr:to>
    <xdr:sp macro="" textlink="">
      <xdr:nvSpPr>
        <xdr:cNvPr id="34" name="Isosceles Triangle 33">
          <a:extLst>
            <a:ext uri="{FF2B5EF4-FFF2-40B4-BE49-F238E27FC236}">
              <a16:creationId xmlns:a16="http://schemas.microsoft.com/office/drawing/2014/main" id="{00000000-0008-0000-0B00-000022000000}"/>
            </a:ext>
          </a:extLst>
        </xdr:cNvPr>
        <xdr:cNvSpPr/>
      </xdr:nvSpPr>
      <xdr:spPr>
        <a:xfrm>
          <a:off x="13415645" y="357714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187</xdr:row>
      <xdr:rowOff>78147</xdr:rowOff>
    </xdr:from>
    <xdr:to>
      <xdr:col>2</xdr:col>
      <xdr:colOff>0</xdr:colOff>
      <xdr:row>188</xdr:row>
      <xdr:rowOff>192447</xdr:rowOff>
    </xdr:to>
    <xdr:sp macro="" textlink="">
      <xdr:nvSpPr>
        <xdr:cNvPr id="38" name="Isosceles Triangle 37">
          <a:extLst>
            <a:ext uri="{FF2B5EF4-FFF2-40B4-BE49-F238E27FC236}">
              <a16:creationId xmlns:a16="http://schemas.microsoft.com/office/drawing/2014/main" id="{00000000-0008-0000-0B00-000026000000}"/>
            </a:ext>
          </a:extLst>
        </xdr:cNvPr>
        <xdr:cNvSpPr/>
      </xdr:nvSpPr>
      <xdr:spPr>
        <a:xfrm>
          <a:off x="633095" y="37117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187</xdr:row>
      <xdr:rowOff>78147</xdr:rowOff>
    </xdr:from>
    <xdr:to>
      <xdr:col>4</xdr:col>
      <xdr:colOff>0</xdr:colOff>
      <xdr:row>188</xdr:row>
      <xdr:rowOff>192447</xdr:rowOff>
    </xdr:to>
    <xdr:sp macro="" textlink="">
      <xdr:nvSpPr>
        <xdr:cNvPr id="39" name="Isosceles Triangle 38">
          <a:extLst>
            <a:ext uri="{FF2B5EF4-FFF2-40B4-BE49-F238E27FC236}">
              <a16:creationId xmlns:a16="http://schemas.microsoft.com/office/drawing/2014/main" id="{00000000-0008-0000-0B00-000027000000}"/>
            </a:ext>
          </a:extLst>
        </xdr:cNvPr>
        <xdr:cNvSpPr/>
      </xdr:nvSpPr>
      <xdr:spPr>
        <a:xfrm>
          <a:off x="1890395" y="3711765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187</xdr:row>
      <xdr:rowOff>78147</xdr:rowOff>
    </xdr:from>
    <xdr:to>
      <xdr:col>6</xdr:col>
      <xdr:colOff>0</xdr:colOff>
      <xdr:row>188</xdr:row>
      <xdr:rowOff>192447</xdr:rowOff>
    </xdr:to>
    <xdr:sp macro="" textlink="">
      <xdr:nvSpPr>
        <xdr:cNvPr id="40" name="Isosceles Triangle 39">
          <a:extLst>
            <a:ext uri="{FF2B5EF4-FFF2-40B4-BE49-F238E27FC236}">
              <a16:creationId xmlns:a16="http://schemas.microsoft.com/office/drawing/2014/main" id="{00000000-0008-0000-0B00-000028000000}"/>
            </a:ext>
          </a:extLst>
        </xdr:cNvPr>
        <xdr:cNvSpPr/>
      </xdr:nvSpPr>
      <xdr:spPr>
        <a:xfrm>
          <a:off x="3357245" y="37117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187</xdr:row>
      <xdr:rowOff>78147</xdr:rowOff>
    </xdr:from>
    <xdr:to>
      <xdr:col>8</xdr:col>
      <xdr:colOff>0</xdr:colOff>
      <xdr:row>188</xdr:row>
      <xdr:rowOff>192447</xdr:rowOff>
    </xdr:to>
    <xdr:sp macro="" textlink="">
      <xdr:nvSpPr>
        <xdr:cNvPr id="41" name="Isosceles Triangle 40">
          <a:extLst>
            <a:ext uri="{FF2B5EF4-FFF2-40B4-BE49-F238E27FC236}">
              <a16:creationId xmlns:a16="http://schemas.microsoft.com/office/drawing/2014/main" id="{00000000-0008-0000-0B00-000029000000}"/>
            </a:ext>
          </a:extLst>
        </xdr:cNvPr>
        <xdr:cNvSpPr/>
      </xdr:nvSpPr>
      <xdr:spPr>
        <a:xfrm>
          <a:off x="4614545" y="37117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187</xdr:row>
      <xdr:rowOff>78147</xdr:rowOff>
    </xdr:from>
    <xdr:to>
      <xdr:col>10</xdr:col>
      <xdr:colOff>0</xdr:colOff>
      <xdr:row>188</xdr:row>
      <xdr:rowOff>192447</xdr:rowOff>
    </xdr:to>
    <xdr:sp macro="" textlink="">
      <xdr:nvSpPr>
        <xdr:cNvPr id="42" name="Isosceles Triangle 41">
          <a:extLst>
            <a:ext uri="{FF2B5EF4-FFF2-40B4-BE49-F238E27FC236}">
              <a16:creationId xmlns:a16="http://schemas.microsoft.com/office/drawing/2014/main" id="{00000000-0008-0000-0B00-00002A000000}"/>
            </a:ext>
          </a:extLst>
        </xdr:cNvPr>
        <xdr:cNvSpPr/>
      </xdr:nvSpPr>
      <xdr:spPr>
        <a:xfrm>
          <a:off x="5871845" y="37117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187</xdr:row>
      <xdr:rowOff>78147</xdr:rowOff>
    </xdr:from>
    <xdr:to>
      <xdr:col>12</xdr:col>
      <xdr:colOff>0</xdr:colOff>
      <xdr:row>188</xdr:row>
      <xdr:rowOff>192447</xdr:rowOff>
    </xdr:to>
    <xdr:sp macro="" textlink="">
      <xdr:nvSpPr>
        <xdr:cNvPr id="43" name="Isosceles Triangle 42">
          <a:extLst>
            <a:ext uri="{FF2B5EF4-FFF2-40B4-BE49-F238E27FC236}">
              <a16:creationId xmlns:a16="http://schemas.microsoft.com/office/drawing/2014/main" id="{00000000-0008-0000-0B00-00002B000000}"/>
            </a:ext>
          </a:extLst>
        </xdr:cNvPr>
        <xdr:cNvSpPr/>
      </xdr:nvSpPr>
      <xdr:spPr>
        <a:xfrm>
          <a:off x="7129145" y="37117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187</xdr:row>
      <xdr:rowOff>78147</xdr:rowOff>
    </xdr:from>
    <xdr:to>
      <xdr:col>14</xdr:col>
      <xdr:colOff>0</xdr:colOff>
      <xdr:row>188</xdr:row>
      <xdr:rowOff>192447</xdr:rowOff>
    </xdr:to>
    <xdr:sp macro="" textlink="">
      <xdr:nvSpPr>
        <xdr:cNvPr id="44" name="Isosceles Triangle 43">
          <a:extLst>
            <a:ext uri="{FF2B5EF4-FFF2-40B4-BE49-F238E27FC236}">
              <a16:creationId xmlns:a16="http://schemas.microsoft.com/office/drawing/2014/main" id="{00000000-0008-0000-0B00-00002C000000}"/>
            </a:ext>
          </a:extLst>
        </xdr:cNvPr>
        <xdr:cNvSpPr/>
      </xdr:nvSpPr>
      <xdr:spPr>
        <a:xfrm>
          <a:off x="8386445" y="37117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187</xdr:row>
      <xdr:rowOff>78147</xdr:rowOff>
    </xdr:from>
    <xdr:to>
      <xdr:col>16</xdr:col>
      <xdr:colOff>0</xdr:colOff>
      <xdr:row>188</xdr:row>
      <xdr:rowOff>192447</xdr:rowOff>
    </xdr:to>
    <xdr:sp macro="" textlink="">
      <xdr:nvSpPr>
        <xdr:cNvPr id="45" name="Isosceles Triangle 44">
          <a:extLst>
            <a:ext uri="{FF2B5EF4-FFF2-40B4-BE49-F238E27FC236}">
              <a16:creationId xmlns:a16="http://schemas.microsoft.com/office/drawing/2014/main" id="{00000000-0008-0000-0B00-00002D000000}"/>
            </a:ext>
          </a:extLst>
        </xdr:cNvPr>
        <xdr:cNvSpPr/>
      </xdr:nvSpPr>
      <xdr:spPr>
        <a:xfrm>
          <a:off x="9643745" y="37117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187</xdr:row>
      <xdr:rowOff>78147</xdr:rowOff>
    </xdr:from>
    <xdr:to>
      <xdr:col>18</xdr:col>
      <xdr:colOff>0</xdr:colOff>
      <xdr:row>188</xdr:row>
      <xdr:rowOff>192447</xdr:rowOff>
    </xdr:to>
    <xdr:sp macro="" textlink="">
      <xdr:nvSpPr>
        <xdr:cNvPr id="46" name="Isosceles Triangle 45">
          <a:extLst>
            <a:ext uri="{FF2B5EF4-FFF2-40B4-BE49-F238E27FC236}">
              <a16:creationId xmlns:a16="http://schemas.microsoft.com/office/drawing/2014/main" id="{00000000-0008-0000-0B00-00002E000000}"/>
            </a:ext>
          </a:extLst>
        </xdr:cNvPr>
        <xdr:cNvSpPr/>
      </xdr:nvSpPr>
      <xdr:spPr>
        <a:xfrm>
          <a:off x="10901045" y="37117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187</xdr:row>
      <xdr:rowOff>78147</xdr:rowOff>
    </xdr:from>
    <xdr:to>
      <xdr:col>20</xdr:col>
      <xdr:colOff>0</xdr:colOff>
      <xdr:row>188</xdr:row>
      <xdr:rowOff>192447</xdr:rowOff>
    </xdr:to>
    <xdr:sp macro="" textlink="">
      <xdr:nvSpPr>
        <xdr:cNvPr id="47" name="Isosceles Triangle 46">
          <a:extLst>
            <a:ext uri="{FF2B5EF4-FFF2-40B4-BE49-F238E27FC236}">
              <a16:creationId xmlns:a16="http://schemas.microsoft.com/office/drawing/2014/main" id="{00000000-0008-0000-0B00-00002F000000}"/>
            </a:ext>
          </a:extLst>
        </xdr:cNvPr>
        <xdr:cNvSpPr/>
      </xdr:nvSpPr>
      <xdr:spPr>
        <a:xfrm>
          <a:off x="12158345" y="37117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187</xdr:row>
      <xdr:rowOff>78147</xdr:rowOff>
    </xdr:from>
    <xdr:to>
      <xdr:col>22</xdr:col>
      <xdr:colOff>0</xdr:colOff>
      <xdr:row>188</xdr:row>
      <xdr:rowOff>192447</xdr:rowOff>
    </xdr:to>
    <xdr:sp macro="" textlink="">
      <xdr:nvSpPr>
        <xdr:cNvPr id="48" name="Isosceles Triangle 47">
          <a:extLst>
            <a:ext uri="{FF2B5EF4-FFF2-40B4-BE49-F238E27FC236}">
              <a16:creationId xmlns:a16="http://schemas.microsoft.com/office/drawing/2014/main" id="{00000000-0008-0000-0B00-000030000000}"/>
            </a:ext>
          </a:extLst>
        </xdr:cNvPr>
        <xdr:cNvSpPr/>
      </xdr:nvSpPr>
      <xdr:spPr>
        <a:xfrm>
          <a:off x="13415645" y="37117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193</xdr:row>
      <xdr:rowOff>78147</xdr:rowOff>
    </xdr:from>
    <xdr:to>
      <xdr:col>2</xdr:col>
      <xdr:colOff>0</xdr:colOff>
      <xdr:row>194</xdr:row>
      <xdr:rowOff>192447</xdr:rowOff>
    </xdr:to>
    <xdr:sp macro="" textlink="">
      <xdr:nvSpPr>
        <xdr:cNvPr id="49" name="Isosceles Triangle 48">
          <a:extLst>
            <a:ext uri="{FF2B5EF4-FFF2-40B4-BE49-F238E27FC236}">
              <a16:creationId xmlns:a16="http://schemas.microsoft.com/office/drawing/2014/main" id="{00000000-0008-0000-0B00-000031000000}"/>
            </a:ext>
          </a:extLst>
        </xdr:cNvPr>
        <xdr:cNvSpPr/>
      </xdr:nvSpPr>
      <xdr:spPr>
        <a:xfrm>
          <a:off x="633095" y="38279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193</xdr:row>
      <xdr:rowOff>78147</xdr:rowOff>
    </xdr:from>
    <xdr:to>
      <xdr:col>4</xdr:col>
      <xdr:colOff>0</xdr:colOff>
      <xdr:row>194</xdr:row>
      <xdr:rowOff>192447</xdr:rowOff>
    </xdr:to>
    <xdr:sp macro="" textlink="">
      <xdr:nvSpPr>
        <xdr:cNvPr id="50" name="Isosceles Triangle 49">
          <a:extLst>
            <a:ext uri="{FF2B5EF4-FFF2-40B4-BE49-F238E27FC236}">
              <a16:creationId xmlns:a16="http://schemas.microsoft.com/office/drawing/2014/main" id="{00000000-0008-0000-0B00-000032000000}"/>
            </a:ext>
          </a:extLst>
        </xdr:cNvPr>
        <xdr:cNvSpPr/>
      </xdr:nvSpPr>
      <xdr:spPr>
        <a:xfrm>
          <a:off x="1890395" y="3827970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193</xdr:row>
      <xdr:rowOff>78147</xdr:rowOff>
    </xdr:from>
    <xdr:to>
      <xdr:col>6</xdr:col>
      <xdr:colOff>0</xdr:colOff>
      <xdr:row>194</xdr:row>
      <xdr:rowOff>192447</xdr:rowOff>
    </xdr:to>
    <xdr:sp macro="" textlink="">
      <xdr:nvSpPr>
        <xdr:cNvPr id="51" name="Isosceles Triangle 50">
          <a:extLst>
            <a:ext uri="{FF2B5EF4-FFF2-40B4-BE49-F238E27FC236}">
              <a16:creationId xmlns:a16="http://schemas.microsoft.com/office/drawing/2014/main" id="{00000000-0008-0000-0B00-000033000000}"/>
            </a:ext>
          </a:extLst>
        </xdr:cNvPr>
        <xdr:cNvSpPr/>
      </xdr:nvSpPr>
      <xdr:spPr>
        <a:xfrm>
          <a:off x="3357245" y="38279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193</xdr:row>
      <xdr:rowOff>78147</xdr:rowOff>
    </xdr:from>
    <xdr:to>
      <xdr:col>8</xdr:col>
      <xdr:colOff>0</xdr:colOff>
      <xdr:row>194</xdr:row>
      <xdr:rowOff>192447</xdr:rowOff>
    </xdr:to>
    <xdr:sp macro="" textlink="">
      <xdr:nvSpPr>
        <xdr:cNvPr id="52" name="Isosceles Triangle 51">
          <a:extLst>
            <a:ext uri="{FF2B5EF4-FFF2-40B4-BE49-F238E27FC236}">
              <a16:creationId xmlns:a16="http://schemas.microsoft.com/office/drawing/2014/main" id="{00000000-0008-0000-0B00-000034000000}"/>
            </a:ext>
          </a:extLst>
        </xdr:cNvPr>
        <xdr:cNvSpPr/>
      </xdr:nvSpPr>
      <xdr:spPr>
        <a:xfrm>
          <a:off x="4614545" y="38279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193</xdr:row>
      <xdr:rowOff>78147</xdr:rowOff>
    </xdr:from>
    <xdr:to>
      <xdr:col>10</xdr:col>
      <xdr:colOff>0</xdr:colOff>
      <xdr:row>194</xdr:row>
      <xdr:rowOff>192447</xdr:rowOff>
    </xdr:to>
    <xdr:sp macro="" textlink="">
      <xdr:nvSpPr>
        <xdr:cNvPr id="53" name="Isosceles Triangle 52">
          <a:extLst>
            <a:ext uri="{FF2B5EF4-FFF2-40B4-BE49-F238E27FC236}">
              <a16:creationId xmlns:a16="http://schemas.microsoft.com/office/drawing/2014/main" id="{00000000-0008-0000-0B00-000035000000}"/>
            </a:ext>
          </a:extLst>
        </xdr:cNvPr>
        <xdr:cNvSpPr/>
      </xdr:nvSpPr>
      <xdr:spPr>
        <a:xfrm>
          <a:off x="5871845" y="38279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193</xdr:row>
      <xdr:rowOff>78147</xdr:rowOff>
    </xdr:from>
    <xdr:to>
      <xdr:col>12</xdr:col>
      <xdr:colOff>0</xdr:colOff>
      <xdr:row>194</xdr:row>
      <xdr:rowOff>192447</xdr:rowOff>
    </xdr:to>
    <xdr:sp macro="" textlink="">
      <xdr:nvSpPr>
        <xdr:cNvPr id="54" name="Isosceles Triangle 53">
          <a:extLst>
            <a:ext uri="{FF2B5EF4-FFF2-40B4-BE49-F238E27FC236}">
              <a16:creationId xmlns:a16="http://schemas.microsoft.com/office/drawing/2014/main" id="{00000000-0008-0000-0B00-000036000000}"/>
            </a:ext>
          </a:extLst>
        </xdr:cNvPr>
        <xdr:cNvSpPr/>
      </xdr:nvSpPr>
      <xdr:spPr>
        <a:xfrm>
          <a:off x="7129145" y="38279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193</xdr:row>
      <xdr:rowOff>78147</xdr:rowOff>
    </xdr:from>
    <xdr:to>
      <xdr:col>14</xdr:col>
      <xdr:colOff>0</xdr:colOff>
      <xdr:row>194</xdr:row>
      <xdr:rowOff>192447</xdr:rowOff>
    </xdr:to>
    <xdr:sp macro="" textlink="">
      <xdr:nvSpPr>
        <xdr:cNvPr id="55" name="Isosceles Triangle 54">
          <a:extLst>
            <a:ext uri="{FF2B5EF4-FFF2-40B4-BE49-F238E27FC236}">
              <a16:creationId xmlns:a16="http://schemas.microsoft.com/office/drawing/2014/main" id="{00000000-0008-0000-0B00-000037000000}"/>
            </a:ext>
          </a:extLst>
        </xdr:cNvPr>
        <xdr:cNvSpPr/>
      </xdr:nvSpPr>
      <xdr:spPr>
        <a:xfrm>
          <a:off x="8386445" y="38279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193</xdr:row>
      <xdr:rowOff>78147</xdr:rowOff>
    </xdr:from>
    <xdr:to>
      <xdr:col>16</xdr:col>
      <xdr:colOff>0</xdr:colOff>
      <xdr:row>194</xdr:row>
      <xdr:rowOff>192447</xdr:rowOff>
    </xdr:to>
    <xdr:sp macro="" textlink="">
      <xdr:nvSpPr>
        <xdr:cNvPr id="56" name="Isosceles Triangle 55">
          <a:extLst>
            <a:ext uri="{FF2B5EF4-FFF2-40B4-BE49-F238E27FC236}">
              <a16:creationId xmlns:a16="http://schemas.microsoft.com/office/drawing/2014/main" id="{00000000-0008-0000-0B00-000038000000}"/>
            </a:ext>
          </a:extLst>
        </xdr:cNvPr>
        <xdr:cNvSpPr/>
      </xdr:nvSpPr>
      <xdr:spPr>
        <a:xfrm>
          <a:off x="9643745" y="38279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193</xdr:row>
      <xdr:rowOff>78147</xdr:rowOff>
    </xdr:from>
    <xdr:to>
      <xdr:col>18</xdr:col>
      <xdr:colOff>0</xdr:colOff>
      <xdr:row>194</xdr:row>
      <xdr:rowOff>192447</xdr:rowOff>
    </xdr:to>
    <xdr:sp macro="" textlink="">
      <xdr:nvSpPr>
        <xdr:cNvPr id="57" name="Isosceles Triangle 56">
          <a:extLst>
            <a:ext uri="{FF2B5EF4-FFF2-40B4-BE49-F238E27FC236}">
              <a16:creationId xmlns:a16="http://schemas.microsoft.com/office/drawing/2014/main" id="{00000000-0008-0000-0B00-000039000000}"/>
            </a:ext>
          </a:extLst>
        </xdr:cNvPr>
        <xdr:cNvSpPr/>
      </xdr:nvSpPr>
      <xdr:spPr>
        <a:xfrm>
          <a:off x="10901045" y="38279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193</xdr:row>
      <xdr:rowOff>78147</xdr:rowOff>
    </xdr:from>
    <xdr:to>
      <xdr:col>20</xdr:col>
      <xdr:colOff>0</xdr:colOff>
      <xdr:row>194</xdr:row>
      <xdr:rowOff>192447</xdr:rowOff>
    </xdr:to>
    <xdr:sp macro="" textlink="">
      <xdr:nvSpPr>
        <xdr:cNvPr id="58" name="Isosceles Triangle 57">
          <a:extLst>
            <a:ext uri="{FF2B5EF4-FFF2-40B4-BE49-F238E27FC236}">
              <a16:creationId xmlns:a16="http://schemas.microsoft.com/office/drawing/2014/main" id="{00000000-0008-0000-0B00-00003A000000}"/>
            </a:ext>
          </a:extLst>
        </xdr:cNvPr>
        <xdr:cNvSpPr/>
      </xdr:nvSpPr>
      <xdr:spPr>
        <a:xfrm>
          <a:off x="12158345" y="38279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193</xdr:row>
      <xdr:rowOff>78147</xdr:rowOff>
    </xdr:from>
    <xdr:to>
      <xdr:col>22</xdr:col>
      <xdr:colOff>0</xdr:colOff>
      <xdr:row>194</xdr:row>
      <xdr:rowOff>192447</xdr:rowOff>
    </xdr:to>
    <xdr:sp macro="" textlink="">
      <xdr:nvSpPr>
        <xdr:cNvPr id="59" name="Isosceles Triangle 58">
          <a:extLst>
            <a:ext uri="{FF2B5EF4-FFF2-40B4-BE49-F238E27FC236}">
              <a16:creationId xmlns:a16="http://schemas.microsoft.com/office/drawing/2014/main" id="{00000000-0008-0000-0B00-00003B000000}"/>
            </a:ext>
          </a:extLst>
        </xdr:cNvPr>
        <xdr:cNvSpPr/>
      </xdr:nvSpPr>
      <xdr:spPr>
        <a:xfrm>
          <a:off x="13415645" y="38279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51</xdr:row>
      <xdr:rowOff>78147</xdr:rowOff>
    </xdr:from>
    <xdr:to>
      <xdr:col>22</xdr:col>
      <xdr:colOff>0</xdr:colOff>
      <xdr:row>53</xdr:row>
      <xdr:rowOff>5057</xdr:rowOff>
    </xdr:to>
    <xdr:sp macro="" textlink="">
      <xdr:nvSpPr>
        <xdr:cNvPr id="35" name="Isosceles Triangle 34">
          <a:extLst>
            <a:ext uri="{FF2B5EF4-FFF2-40B4-BE49-F238E27FC236}">
              <a16:creationId xmlns:a16="http://schemas.microsoft.com/office/drawing/2014/main" id="{3D801060-DD33-4189-8C5B-23FEF72D4799}"/>
            </a:ext>
          </a:extLst>
        </xdr:cNvPr>
        <xdr:cNvSpPr/>
      </xdr:nvSpPr>
      <xdr:spPr>
        <a:xfrm>
          <a:off x="12133072" y="9388835"/>
          <a:ext cx="622491" cy="29203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wsDr>
</file>

<file path=xl/drawings/drawing10.xml><?xml version="1.0" encoding="utf-8"?>
<xdr:wsDr xmlns:xdr="http://schemas.openxmlformats.org/drawingml/2006/spreadsheetDrawing" xmlns:a="http://schemas.openxmlformats.org/drawingml/2006/main">
  <xdr:twoCellAnchor>
    <xdr:from>
      <xdr:col>4</xdr:col>
      <xdr:colOff>4572</xdr:colOff>
      <xdr:row>8</xdr:row>
      <xdr:rowOff>86085</xdr:rowOff>
    </xdr:from>
    <xdr:to>
      <xdr:col>5</xdr:col>
      <xdr:colOff>0</xdr:colOff>
      <xdr:row>10</xdr:row>
      <xdr:rowOff>8297</xdr:rowOff>
    </xdr:to>
    <xdr:sp macro="" textlink="">
      <xdr:nvSpPr>
        <xdr:cNvPr id="2" name="Isosceles Triangle 1">
          <a:extLst>
            <a:ext uri="{FF2B5EF4-FFF2-40B4-BE49-F238E27FC236}">
              <a16:creationId xmlns:a16="http://schemas.microsoft.com/office/drawing/2014/main" id="{879D116A-B894-42E4-A1F6-49A043F17E83}"/>
            </a:ext>
          </a:extLst>
        </xdr:cNvPr>
        <xdr:cNvSpPr/>
      </xdr:nvSpPr>
      <xdr:spPr>
        <a:xfrm>
          <a:off x="2728722" y="1559285"/>
          <a:ext cx="624078" cy="290512"/>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8</xdr:row>
      <xdr:rowOff>78147</xdr:rowOff>
    </xdr:from>
    <xdr:to>
      <xdr:col>7</xdr:col>
      <xdr:colOff>0</xdr:colOff>
      <xdr:row>9</xdr:row>
      <xdr:rowOff>192447</xdr:rowOff>
    </xdr:to>
    <xdr:sp macro="" textlink="">
      <xdr:nvSpPr>
        <xdr:cNvPr id="3" name="Isosceles Triangle 2">
          <a:extLst>
            <a:ext uri="{FF2B5EF4-FFF2-40B4-BE49-F238E27FC236}">
              <a16:creationId xmlns:a16="http://schemas.microsoft.com/office/drawing/2014/main" id="{76347D94-687E-456C-990F-547E0CCF9E6C}"/>
            </a:ext>
          </a:extLst>
        </xdr:cNvPr>
        <xdr:cNvSpPr/>
      </xdr:nvSpPr>
      <xdr:spPr>
        <a:xfrm>
          <a:off x="3986022" y="155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8</xdr:row>
      <xdr:rowOff>78147</xdr:rowOff>
    </xdr:from>
    <xdr:to>
      <xdr:col>9</xdr:col>
      <xdr:colOff>0</xdr:colOff>
      <xdr:row>9</xdr:row>
      <xdr:rowOff>192447</xdr:rowOff>
    </xdr:to>
    <xdr:sp macro="" textlink="">
      <xdr:nvSpPr>
        <xdr:cNvPr id="4" name="Isosceles Triangle 3">
          <a:extLst>
            <a:ext uri="{FF2B5EF4-FFF2-40B4-BE49-F238E27FC236}">
              <a16:creationId xmlns:a16="http://schemas.microsoft.com/office/drawing/2014/main" id="{F4A2B214-A09B-434F-A845-608721C07B63}"/>
            </a:ext>
          </a:extLst>
        </xdr:cNvPr>
        <xdr:cNvSpPr/>
      </xdr:nvSpPr>
      <xdr:spPr>
        <a:xfrm>
          <a:off x="5243322" y="155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608698</xdr:colOff>
      <xdr:row>8</xdr:row>
      <xdr:rowOff>88592</xdr:rowOff>
    </xdr:from>
    <xdr:to>
      <xdr:col>10</xdr:col>
      <xdr:colOff>604127</xdr:colOff>
      <xdr:row>9</xdr:row>
      <xdr:rowOff>177492</xdr:rowOff>
    </xdr:to>
    <xdr:sp macro="" textlink="">
      <xdr:nvSpPr>
        <xdr:cNvPr id="5" name="Isosceles Triangle 4">
          <a:extLst>
            <a:ext uri="{FF2B5EF4-FFF2-40B4-BE49-F238E27FC236}">
              <a16:creationId xmlns:a16="http://schemas.microsoft.com/office/drawing/2014/main" id="{E6CCDD86-C6CD-4C94-90D9-21D20EC82668}"/>
            </a:ext>
          </a:extLst>
        </xdr:cNvPr>
        <xdr:cNvSpPr/>
      </xdr:nvSpPr>
      <xdr:spPr>
        <a:xfrm>
          <a:off x="6476098" y="1561792"/>
          <a:ext cx="624079"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11052</xdr:colOff>
      <xdr:row>8</xdr:row>
      <xdr:rowOff>89583</xdr:rowOff>
    </xdr:from>
    <xdr:to>
      <xdr:col>13</xdr:col>
      <xdr:colOff>6480</xdr:colOff>
      <xdr:row>9</xdr:row>
      <xdr:rowOff>178483</xdr:rowOff>
    </xdr:to>
    <xdr:sp macro="" textlink="">
      <xdr:nvSpPr>
        <xdr:cNvPr id="6" name="Isosceles Triangle 5">
          <a:extLst>
            <a:ext uri="{FF2B5EF4-FFF2-40B4-BE49-F238E27FC236}">
              <a16:creationId xmlns:a16="http://schemas.microsoft.com/office/drawing/2014/main" id="{0961858B-067D-460B-9B27-2EA3C7D8E47F}"/>
            </a:ext>
          </a:extLst>
        </xdr:cNvPr>
        <xdr:cNvSpPr/>
      </xdr:nvSpPr>
      <xdr:spPr>
        <a:xfrm>
          <a:off x="7764402" y="1562783"/>
          <a:ext cx="624078"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8</xdr:row>
      <xdr:rowOff>78147</xdr:rowOff>
    </xdr:from>
    <xdr:to>
      <xdr:col>15</xdr:col>
      <xdr:colOff>0</xdr:colOff>
      <xdr:row>9</xdr:row>
      <xdr:rowOff>192447</xdr:rowOff>
    </xdr:to>
    <xdr:sp macro="" textlink="">
      <xdr:nvSpPr>
        <xdr:cNvPr id="7" name="Isosceles Triangle 6">
          <a:extLst>
            <a:ext uri="{FF2B5EF4-FFF2-40B4-BE49-F238E27FC236}">
              <a16:creationId xmlns:a16="http://schemas.microsoft.com/office/drawing/2014/main" id="{79A51F64-F949-4F0F-AABA-65020645A634}"/>
            </a:ext>
          </a:extLst>
        </xdr:cNvPr>
        <xdr:cNvSpPr/>
      </xdr:nvSpPr>
      <xdr:spPr>
        <a:xfrm>
          <a:off x="9015222" y="155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8</xdr:row>
      <xdr:rowOff>78147</xdr:rowOff>
    </xdr:from>
    <xdr:to>
      <xdr:col>17</xdr:col>
      <xdr:colOff>0</xdr:colOff>
      <xdr:row>9</xdr:row>
      <xdr:rowOff>192447</xdr:rowOff>
    </xdr:to>
    <xdr:sp macro="" textlink="">
      <xdr:nvSpPr>
        <xdr:cNvPr id="8" name="Isosceles Triangle 7">
          <a:extLst>
            <a:ext uri="{FF2B5EF4-FFF2-40B4-BE49-F238E27FC236}">
              <a16:creationId xmlns:a16="http://schemas.microsoft.com/office/drawing/2014/main" id="{C66F4A1A-E5DE-4E03-8E72-E7A26F24801F}"/>
            </a:ext>
          </a:extLst>
        </xdr:cNvPr>
        <xdr:cNvSpPr/>
      </xdr:nvSpPr>
      <xdr:spPr>
        <a:xfrm>
          <a:off x="10272522" y="155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24011</xdr:colOff>
      <xdr:row>8</xdr:row>
      <xdr:rowOff>78147</xdr:rowOff>
    </xdr:from>
    <xdr:to>
      <xdr:col>19</xdr:col>
      <xdr:colOff>19439</xdr:colOff>
      <xdr:row>10</xdr:row>
      <xdr:rowOff>5058</xdr:rowOff>
    </xdr:to>
    <xdr:sp macro="" textlink="">
      <xdr:nvSpPr>
        <xdr:cNvPr id="9" name="Isosceles Triangle 8">
          <a:extLst>
            <a:ext uri="{FF2B5EF4-FFF2-40B4-BE49-F238E27FC236}">
              <a16:creationId xmlns:a16="http://schemas.microsoft.com/office/drawing/2014/main" id="{5F0C00E8-4B0A-465B-8D6B-30EF1E20F58F}"/>
            </a:ext>
          </a:extLst>
        </xdr:cNvPr>
        <xdr:cNvSpPr/>
      </xdr:nvSpPr>
      <xdr:spPr>
        <a:xfrm>
          <a:off x="11549261" y="1551347"/>
          <a:ext cx="624078" cy="295211"/>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8</xdr:row>
      <xdr:rowOff>78147</xdr:rowOff>
    </xdr:from>
    <xdr:to>
      <xdr:col>3</xdr:col>
      <xdr:colOff>0</xdr:colOff>
      <xdr:row>9</xdr:row>
      <xdr:rowOff>192447</xdr:rowOff>
    </xdr:to>
    <xdr:sp macro="" textlink="">
      <xdr:nvSpPr>
        <xdr:cNvPr id="10" name="Isosceles Triangle 9">
          <a:extLst>
            <a:ext uri="{FF2B5EF4-FFF2-40B4-BE49-F238E27FC236}">
              <a16:creationId xmlns:a16="http://schemas.microsoft.com/office/drawing/2014/main" id="{4C709392-880D-4A15-9997-78604979994D}"/>
            </a:ext>
          </a:extLst>
        </xdr:cNvPr>
        <xdr:cNvSpPr/>
      </xdr:nvSpPr>
      <xdr:spPr>
        <a:xfrm>
          <a:off x="1261872" y="155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8</xdr:row>
      <xdr:rowOff>78147</xdr:rowOff>
    </xdr:from>
    <xdr:to>
      <xdr:col>17</xdr:col>
      <xdr:colOff>0</xdr:colOff>
      <xdr:row>9</xdr:row>
      <xdr:rowOff>192447</xdr:rowOff>
    </xdr:to>
    <xdr:sp macro="" textlink="">
      <xdr:nvSpPr>
        <xdr:cNvPr id="11" name="Isosceles Triangle 10">
          <a:extLst>
            <a:ext uri="{FF2B5EF4-FFF2-40B4-BE49-F238E27FC236}">
              <a16:creationId xmlns:a16="http://schemas.microsoft.com/office/drawing/2014/main" id="{AB611E58-2CCF-485D-B534-7A9EAF575910}"/>
            </a:ext>
          </a:extLst>
        </xdr:cNvPr>
        <xdr:cNvSpPr/>
      </xdr:nvSpPr>
      <xdr:spPr>
        <a:xfrm>
          <a:off x="10272522" y="155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17</xdr:row>
      <xdr:rowOff>78147</xdr:rowOff>
    </xdr:from>
    <xdr:to>
      <xdr:col>2</xdr:col>
      <xdr:colOff>0</xdr:colOff>
      <xdr:row>18</xdr:row>
      <xdr:rowOff>192447</xdr:rowOff>
    </xdr:to>
    <xdr:sp macro="" textlink="">
      <xdr:nvSpPr>
        <xdr:cNvPr id="12" name="Isosceles Triangle 11">
          <a:extLst>
            <a:ext uri="{FF2B5EF4-FFF2-40B4-BE49-F238E27FC236}">
              <a16:creationId xmlns:a16="http://schemas.microsoft.com/office/drawing/2014/main" id="{420239CE-1CF5-4033-8A3C-4FE24FE1FF52}"/>
            </a:ext>
          </a:extLst>
        </xdr:cNvPr>
        <xdr:cNvSpPr/>
      </xdr:nvSpPr>
      <xdr:spPr>
        <a:xfrm>
          <a:off x="633222" y="3208697"/>
          <a:ext cx="624078" cy="29210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17</xdr:row>
      <xdr:rowOff>78147</xdr:rowOff>
    </xdr:from>
    <xdr:to>
      <xdr:col>6</xdr:col>
      <xdr:colOff>0</xdr:colOff>
      <xdr:row>19</xdr:row>
      <xdr:rowOff>5058</xdr:rowOff>
    </xdr:to>
    <xdr:sp macro="" textlink="">
      <xdr:nvSpPr>
        <xdr:cNvPr id="13" name="Isosceles Triangle 12">
          <a:extLst>
            <a:ext uri="{FF2B5EF4-FFF2-40B4-BE49-F238E27FC236}">
              <a16:creationId xmlns:a16="http://schemas.microsoft.com/office/drawing/2014/main" id="{870D317D-CBBD-46C8-99AC-D70DFCE91CF0}"/>
            </a:ext>
          </a:extLst>
        </xdr:cNvPr>
        <xdr:cNvSpPr/>
      </xdr:nvSpPr>
      <xdr:spPr>
        <a:xfrm>
          <a:off x="3357372" y="3208697"/>
          <a:ext cx="624078" cy="295211"/>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17</xdr:row>
      <xdr:rowOff>78147</xdr:rowOff>
    </xdr:from>
    <xdr:to>
      <xdr:col>8</xdr:col>
      <xdr:colOff>0</xdr:colOff>
      <xdr:row>18</xdr:row>
      <xdr:rowOff>192447</xdr:rowOff>
    </xdr:to>
    <xdr:sp macro="" textlink="">
      <xdr:nvSpPr>
        <xdr:cNvPr id="14" name="Isosceles Triangle 13">
          <a:extLst>
            <a:ext uri="{FF2B5EF4-FFF2-40B4-BE49-F238E27FC236}">
              <a16:creationId xmlns:a16="http://schemas.microsoft.com/office/drawing/2014/main" id="{DCC13499-EEBC-48BE-8D30-29AE64059A9E}"/>
            </a:ext>
          </a:extLst>
        </xdr:cNvPr>
        <xdr:cNvSpPr/>
      </xdr:nvSpPr>
      <xdr:spPr>
        <a:xfrm>
          <a:off x="4614672" y="3208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17</xdr:row>
      <xdr:rowOff>78147</xdr:rowOff>
    </xdr:from>
    <xdr:to>
      <xdr:col>10</xdr:col>
      <xdr:colOff>0</xdr:colOff>
      <xdr:row>19</xdr:row>
      <xdr:rowOff>5058</xdr:rowOff>
    </xdr:to>
    <xdr:sp macro="" textlink="">
      <xdr:nvSpPr>
        <xdr:cNvPr id="15" name="Isosceles Triangle 14">
          <a:extLst>
            <a:ext uri="{FF2B5EF4-FFF2-40B4-BE49-F238E27FC236}">
              <a16:creationId xmlns:a16="http://schemas.microsoft.com/office/drawing/2014/main" id="{C99FB271-44F4-448D-A4AF-9DEA0493928D}"/>
            </a:ext>
          </a:extLst>
        </xdr:cNvPr>
        <xdr:cNvSpPr/>
      </xdr:nvSpPr>
      <xdr:spPr>
        <a:xfrm>
          <a:off x="5871972" y="3208697"/>
          <a:ext cx="624078" cy="295211"/>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17</xdr:row>
      <xdr:rowOff>78147</xdr:rowOff>
    </xdr:from>
    <xdr:to>
      <xdr:col>12</xdr:col>
      <xdr:colOff>0</xdr:colOff>
      <xdr:row>19</xdr:row>
      <xdr:rowOff>5058</xdr:rowOff>
    </xdr:to>
    <xdr:sp macro="" textlink="">
      <xdr:nvSpPr>
        <xdr:cNvPr id="16" name="Isosceles Triangle 15">
          <a:extLst>
            <a:ext uri="{FF2B5EF4-FFF2-40B4-BE49-F238E27FC236}">
              <a16:creationId xmlns:a16="http://schemas.microsoft.com/office/drawing/2014/main" id="{787FB5F1-B503-4723-A76B-635F0776A2D4}"/>
            </a:ext>
          </a:extLst>
        </xdr:cNvPr>
        <xdr:cNvSpPr/>
      </xdr:nvSpPr>
      <xdr:spPr>
        <a:xfrm>
          <a:off x="7129272" y="3208697"/>
          <a:ext cx="624078" cy="295211"/>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17</xdr:row>
      <xdr:rowOff>78147</xdr:rowOff>
    </xdr:from>
    <xdr:to>
      <xdr:col>14</xdr:col>
      <xdr:colOff>0</xdr:colOff>
      <xdr:row>19</xdr:row>
      <xdr:rowOff>5058</xdr:rowOff>
    </xdr:to>
    <xdr:sp macro="" textlink="">
      <xdr:nvSpPr>
        <xdr:cNvPr id="17" name="Isosceles Triangle 16">
          <a:extLst>
            <a:ext uri="{FF2B5EF4-FFF2-40B4-BE49-F238E27FC236}">
              <a16:creationId xmlns:a16="http://schemas.microsoft.com/office/drawing/2014/main" id="{DF438E91-7081-492F-AAA5-00679667780D}"/>
            </a:ext>
          </a:extLst>
        </xdr:cNvPr>
        <xdr:cNvSpPr/>
      </xdr:nvSpPr>
      <xdr:spPr>
        <a:xfrm>
          <a:off x="8386572" y="3208697"/>
          <a:ext cx="624078" cy="295211"/>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17</xdr:row>
      <xdr:rowOff>78147</xdr:rowOff>
    </xdr:from>
    <xdr:to>
      <xdr:col>16</xdr:col>
      <xdr:colOff>0</xdr:colOff>
      <xdr:row>19</xdr:row>
      <xdr:rowOff>5058</xdr:rowOff>
    </xdr:to>
    <xdr:sp macro="" textlink="">
      <xdr:nvSpPr>
        <xdr:cNvPr id="18" name="Isosceles Triangle 17">
          <a:extLst>
            <a:ext uri="{FF2B5EF4-FFF2-40B4-BE49-F238E27FC236}">
              <a16:creationId xmlns:a16="http://schemas.microsoft.com/office/drawing/2014/main" id="{7075BF4B-F007-4EA6-9300-661158D24407}"/>
            </a:ext>
          </a:extLst>
        </xdr:cNvPr>
        <xdr:cNvSpPr/>
      </xdr:nvSpPr>
      <xdr:spPr>
        <a:xfrm>
          <a:off x="9643872" y="3208697"/>
          <a:ext cx="624078" cy="295211"/>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17</xdr:row>
      <xdr:rowOff>78147</xdr:rowOff>
    </xdr:from>
    <xdr:to>
      <xdr:col>18</xdr:col>
      <xdr:colOff>0</xdr:colOff>
      <xdr:row>18</xdr:row>
      <xdr:rowOff>192447</xdr:rowOff>
    </xdr:to>
    <xdr:sp macro="" textlink="">
      <xdr:nvSpPr>
        <xdr:cNvPr id="19" name="Isosceles Triangle 18">
          <a:extLst>
            <a:ext uri="{FF2B5EF4-FFF2-40B4-BE49-F238E27FC236}">
              <a16:creationId xmlns:a16="http://schemas.microsoft.com/office/drawing/2014/main" id="{F2C87696-1626-4436-9A4D-EEFE96222B98}"/>
            </a:ext>
          </a:extLst>
        </xdr:cNvPr>
        <xdr:cNvSpPr/>
      </xdr:nvSpPr>
      <xdr:spPr>
        <a:xfrm>
          <a:off x="10901172" y="3208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17</xdr:row>
      <xdr:rowOff>78147</xdr:rowOff>
    </xdr:from>
    <xdr:to>
      <xdr:col>20</xdr:col>
      <xdr:colOff>0</xdr:colOff>
      <xdr:row>18</xdr:row>
      <xdr:rowOff>192447</xdr:rowOff>
    </xdr:to>
    <xdr:sp macro="" textlink="">
      <xdr:nvSpPr>
        <xdr:cNvPr id="20" name="Isosceles Triangle 19">
          <a:extLst>
            <a:ext uri="{FF2B5EF4-FFF2-40B4-BE49-F238E27FC236}">
              <a16:creationId xmlns:a16="http://schemas.microsoft.com/office/drawing/2014/main" id="{FC4E4AC2-BE12-4E89-BD22-96ED6A1A777F}"/>
            </a:ext>
          </a:extLst>
        </xdr:cNvPr>
        <xdr:cNvSpPr/>
      </xdr:nvSpPr>
      <xdr:spPr>
        <a:xfrm>
          <a:off x="12158472" y="3208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17</xdr:row>
      <xdr:rowOff>78147</xdr:rowOff>
    </xdr:from>
    <xdr:to>
      <xdr:col>4</xdr:col>
      <xdr:colOff>0</xdr:colOff>
      <xdr:row>18</xdr:row>
      <xdr:rowOff>192447</xdr:rowOff>
    </xdr:to>
    <xdr:sp macro="" textlink="">
      <xdr:nvSpPr>
        <xdr:cNvPr id="21" name="Isosceles Triangle 20">
          <a:extLst>
            <a:ext uri="{FF2B5EF4-FFF2-40B4-BE49-F238E27FC236}">
              <a16:creationId xmlns:a16="http://schemas.microsoft.com/office/drawing/2014/main" id="{0D3406B4-020D-4B0F-B610-7D06852A2759}"/>
            </a:ext>
          </a:extLst>
        </xdr:cNvPr>
        <xdr:cNvSpPr/>
      </xdr:nvSpPr>
      <xdr:spPr>
        <a:xfrm>
          <a:off x="1890522" y="320869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17</xdr:row>
      <xdr:rowOff>78147</xdr:rowOff>
    </xdr:from>
    <xdr:to>
      <xdr:col>18</xdr:col>
      <xdr:colOff>0</xdr:colOff>
      <xdr:row>18</xdr:row>
      <xdr:rowOff>192447</xdr:rowOff>
    </xdr:to>
    <xdr:sp macro="" textlink="">
      <xdr:nvSpPr>
        <xdr:cNvPr id="22" name="Isosceles Triangle 21">
          <a:extLst>
            <a:ext uri="{FF2B5EF4-FFF2-40B4-BE49-F238E27FC236}">
              <a16:creationId xmlns:a16="http://schemas.microsoft.com/office/drawing/2014/main" id="{874A73A4-B02E-457A-AFA4-5EDCBD87FC28}"/>
            </a:ext>
          </a:extLst>
        </xdr:cNvPr>
        <xdr:cNvSpPr/>
      </xdr:nvSpPr>
      <xdr:spPr>
        <a:xfrm>
          <a:off x="10901172" y="3208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26</xdr:row>
      <xdr:rowOff>78147</xdr:rowOff>
    </xdr:from>
    <xdr:to>
      <xdr:col>6</xdr:col>
      <xdr:colOff>0</xdr:colOff>
      <xdr:row>28</xdr:row>
      <xdr:rowOff>5057</xdr:rowOff>
    </xdr:to>
    <xdr:sp macro="" textlink="">
      <xdr:nvSpPr>
        <xdr:cNvPr id="23" name="Isosceles Triangle 22">
          <a:extLst>
            <a:ext uri="{FF2B5EF4-FFF2-40B4-BE49-F238E27FC236}">
              <a16:creationId xmlns:a16="http://schemas.microsoft.com/office/drawing/2014/main" id="{20A384B0-269F-4D53-8045-DB6640B22F51}"/>
            </a:ext>
          </a:extLst>
        </xdr:cNvPr>
        <xdr:cNvSpPr/>
      </xdr:nvSpPr>
      <xdr:spPr>
        <a:xfrm>
          <a:off x="3357372" y="486604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26</xdr:row>
      <xdr:rowOff>78147</xdr:rowOff>
    </xdr:from>
    <xdr:to>
      <xdr:col>8</xdr:col>
      <xdr:colOff>0</xdr:colOff>
      <xdr:row>28</xdr:row>
      <xdr:rowOff>5057</xdr:rowOff>
    </xdr:to>
    <xdr:sp macro="" textlink="">
      <xdr:nvSpPr>
        <xdr:cNvPr id="24" name="Isosceles Triangle 23">
          <a:extLst>
            <a:ext uri="{FF2B5EF4-FFF2-40B4-BE49-F238E27FC236}">
              <a16:creationId xmlns:a16="http://schemas.microsoft.com/office/drawing/2014/main" id="{48ED3143-8647-4C63-BE2A-6761A253F183}"/>
            </a:ext>
          </a:extLst>
        </xdr:cNvPr>
        <xdr:cNvSpPr/>
      </xdr:nvSpPr>
      <xdr:spPr>
        <a:xfrm>
          <a:off x="4614672" y="486604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26</xdr:row>
      <xdr:rowOff>87218</xdr:rowOff>
    </xdr:from>
    <xdr:to>
      <xdr:col>10</xdr:col>
      <xdr:colOff>0</xdr:colOff>
      <xdr:row>28</xdr:row>
      <xdr:rowOff>11018</xdr:rowOff>
    </xdr:to>
    <xdr:sp macro="" textlink="">
      <xdr:nvSpPr>
        <xdr:cNvPr id="25" name="Isosceles Triangle 24">
          <a:extLst>
            <a:ext uri="{FF2B5EF4-FFF2-40B4-BE49-F238E27FC236}">
              <a16:creationId xmlns:a16="http://schemas.microsoft.com/office/drawing/2014/main" id="{32279952-BC36-4344-95E0-A91BD4CB1938}"/>
            </a:ext>
          </a:extLst>
        </xdr:cNvPr>
        <xdr:cNvSpPr/>
      </xdr:nvSpPr>
      <xdr:spPr>
        <a:xfrm>
          <a:off x="5871972" y="4875118"/>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26</xdr:row>
      <xdr:rowOff>78147</xdr:rowOff>
    </xdr:from>
    <xdr:to>
      <xdr:col>12</xdr:col>
      <xdr:colOff>0</xdr:colOff>
      <xdr:row>27</xdr:row>
      <xdr:rowOff>192447</xdr:rowOff>
    </xdr:to>
    <xdr:sp macro="" textlink="">
      <xdr:nvSpPr>
        <xdr:cNvPr id="26" name="Isosceles Triangle 25">
          <a:extLst>
            <a:ext uri="{FF2B5EF4-FFF2-40B4-BE49-F238E27FC236}">
              <a16:creationId xmlns:a16="http://schemas.microsoft.com/office/drawing/2014/main" id="{E78E5FC6-A708-460E-8D00-E0074D4ED62A}"/>
            </a:ext>
          </a:extLst>
        </xdr:cNvPr>
        <xdr:cNvSpPr/>
      </xdr:nvSpPr>
      <xdr:spPr>
        <a:xfrm>
          <a:off x="7129272" y="4866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26</xdr:row>
      <xdr:rowOff>78146</xdr:rowOff>
    </xdr:from>
    <xdr:to>
      <xdr:col>14</xdr:col>
      <xdr:colOff>0</xdr:colOff>
      <xdr:row>28</xdr:row>
      <xdr:rowOff>5056</xdr:rowOff>
    </xdr:to>
    <xdr:sp macro="" textlink="">
      <xdr:nvSpPr>
        <xdr:cNvPr id="27" name="Isosceles Triangle 26">
          <a:extLst>
            <a:ext uri="{FF2B5EF4-FFF2-40B4-BE49-F238E27FC236}">
              <a16:creationId xmlns:a16="http://schemas.microsoft.com/office/drawing/2014/main" id="{D0C6F5A1-03DE-4925-A203-516729BC6B9F}"/>
            </a:ext>
          </a:extLst>
        </xdr:cNvPr>
        <xdr:cNvSpPr/>
      </xdr:nvSpPr>
      <xdr:spPr>
        <a:xfrm>
          <a:off x="8386572" y="4866046"/>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26</xdr:row>
      <xdr:rowOff>78147</xdr:rowOff>
    </xdr:from>
    <xdr:to>
      <xdr:col>16</xdr:col>
      <xdr:colOff>0</xdr:colOff>
      <xdr:row>27</xdr:row>
      <xdr:rowOff>192447</xdr:rowOff>
    </xdr:to>
    <xdr:sp macro="" textlink="">
      <xdr:nvSpPr>
        <xdr:cNvPr id="28" name="Isosceles Triangle 27">
          <a:extLst>
            <a:ext uri="{FF2B5EF4-FFF2-40B4-BE49-F238E27FC236}">
              <a16:creationId xmlns:a16="http://schemas.microsoft.com/office/drawing/2014/main" id="{6F0D111F-5485-4CBB-8A1E-C6690641E373}"/>
            </a:ext>
          </a:extLst>
        </xdr:cNvPr>
        <xdr:cNvSpPr/>
      </xdr:nvSpPr>
      <xdr:spPr>
        <a:xfrm>
          <a:off x="9643872" y="4866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26</xdr:row>
      <xdr:rowOff>78147</xdr:rowOff>
    </xdr:from>
    <xdr:to>
      <xdr:col>20</xdr:col>
      <xdr:colOff>0</xdr:colOff>
      <xdr:row>27</xdr:row>
      <xdr:rowOff>192447</xdr:rowOff>
    </xdr:to>
    <xdr:sp macro="" textlink="">
      <xdr:nvSpPr>
        <xdr:cNvPr id="29" name="Isosceles Triangle 28">
          <a:extLst>
            <a:ext uri="{FF2B5EF4-FFF2-40B4-BE49-F238E27FC236}">
              <a16:creationId xmlns:a16="http://schemas.microsoft.com/office/drawing/2014/main" id="{0BEA877A-FC50-45E8-91CF-6088394DB209}"/>
            </a:ext>
          </a:extLst>
        </xdr:cNvPr>
        <xdr:cNvSpPr/>
      </xdr:nvSpPr>
      <xdr:spPr>
        <a:xfrm>
          <a:off x="12158472" y="4866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26</xdr:row>
      <xdr:rowOff>78147</xdr:rowOff>
    </xdr:from>
    <xdr:to>
      <xdr:col>4</xdr:col>
      <xdr:colOff>0</xdr:colOff>
      <xdr:row>27</xdr:row>
      <xdr:rowOff>192447</xdr:rowOff>
    </xdr:to>
    <xdr:sp macro="" textlink="">
      <xdr:nvSpPr>
        <xdr:cNvPr id="30" name="Isosceles Triangle 29">
          <a:extLst>
            <a:ext uri="{FF2B5EF4-FFF2-40B4-BE49-F238E27FC236}">
              <a16:creationId xmlns:a16="http://schemas.microsoft.com/office/drawing/2014/main" id="{9BEB16C7-CD8F-41E4-BE68-F316483DBEA9}"/>
            </a:ext>
          </a:extLst>
        </xdr:cNvPr>
        <xdr:cNvSpPr/>
      </xdr:nvSpPr>
      <xdr:spPr>
        <a:xfrm>
          <a:off x="1890522" y="486604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26</xdr:row>
      <xdr:rowOff>78147</xdr:rowOff>
    </xdr:from>
    <xdr:to>
      <xdr:col>2</xdr:col>
      <xdr:colOff>0</xdr:colOff>
      <xdr:row>27</xdr:row>
      <xdr:rowOff>192447</xdr:rowOff>
    </xdr:to>
    <xdr:sp macro="" textlink="">
      <xdr:nvSpPr>
        <xdr:cNvPr id="31" name="Isosceles Triangle 30">
          <a:extLst>
            <a:ext uri="{FF2B5EF4-FFF2-40B4-BE49-F238E27FC236}">
              <a16:creationId xmlns:a16="http://schemas.microsoft.com/office/drawing/2014/main" id="{A9F0D69D-95C9-4A61-B8B3-6D3C0A6DD2C9}"/>
            </a:ext>
          </a:extLst>
        </xdr:cNvPr>
        <xdr:cNvSpPr/>
      </xdr:nvSpPr>
      <xdr:spPr>
        <a:xfrm>
          <a:off x="633222" y="4866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26</xdr:row>
      <xdr:rowOff>78147</xdr:rowOff>
    </xdr:from>
    <xdr:to>
      <xdr:col>18</xdr:col>
      <xdr:colOff>0</xdr:colOff>
      <xdr:row>27</xdr:row>
      <xdr:rowOff>192447</xdr:rowOff>
    </xdr:to>
    <xdr:sp macro="" textlink="">
      <xdr:nvSpPr>
        <xdr:cNvPr id="32" name="Isosceles Triangle 31">
          <a:extLst>
            <a:ext uri="{FF2B5EF4-FFF2-40B4-BE49-F238E27FC236}">
              <a16:creationId xmlns:a16="http://schemas.microsoft.com/office/drawing/2014/main" id="{41E33E80-CF4E-4E19-B754-542C5DA4B17B}"/>
            </a:ext>
          </a:extLst>
        </xdr:cNvPr>
        <xdr:cNvSpPr/>
      </xdr:nvSpPr>
      <xdr:spPr>
        <a:xfrm>
          <a:off x="10901172" y="4866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24011</xdr:colOff>
      <xdr:row>35</xdr:row>
      <xdr:rowOff>95071</xdr:rowOff>
    </xdr:from>
    <xdr:to>
      <xdr:col>6</xdr:col>
      <xdr:colOff>19439</xdr:colOff>
      <xdr:row>36</xdr:row>
      <xdr:rowOff>183971</xdr:rowOff>
    </xdr:to>
    <xdr:sp macro="" textlink="">
      <xdr:nvSpPr>
        <xdr:cNvPr id="33" name="Isosceles Triangle 32">
          <a:extLst>
            <a:ext uri="{FF2B5EF4-FFF2-40B4-BE49-F238E27FC236}">
              <a16:creationId xmlns:a16="http://schemas.microsoft.com/office/drawing/2014/main" id="{A775C6D9-7E53-4575-8584-5F4AC1018CBD}"/>
            </a:ext>
          </a:extLst>
        </xdr:cNvPr>
        <xdr:cNvSpPr/>
      </xdr:nvSpPr>
      <xdr:spPr>
        <a:xfrm>
          <a:off x="3376811" y="6540321"/>
          <a:ext cx="624078"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35</xdr:row>
      <xdr:rowOff>78147</xdr:rowOff>
    </xdr:from>
    <xdr:to>
      <xdr:col>8</xdr:col>
      <xdr:colOff>0</xdr:colOff>
      <xdr:row>37</xdr:row>
      <xdr:rowOff>5057</xdr:rowOff>
    </xdr:to>
    <xdr:sp macro="" textlink="">
      <xdr:nvSpPr>
        <xdr:cNvPr id="34" name="Isosceles Triangle 33">
          <a:extLst>
            <a:ext uri="{FF2B5EF4-FFF2-40B4-BE49-F238E27FC236}">
              <a16:creationId xmlns:a16="http://schemas.microsoft.com/office/drawing/2014/main" id="{83B30A5A-F1C2-49D7-8A37-E0FB6D3036CA}"/>
            </a:ext>
          </a:extLst>
        </xdr:cNvPr>
        <xdr:cNvSpPr/>
      </xdr:nvSpPr>
      <xdr:spPr>
        <a:xfrm>
          <a:off x="4614672" y="65233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4568</xdr:colOff>
      <xdr:row>35</xdr:row>
      <xdr:rowOff>86528</xdr:rowOff>
    </xdr:from>
    <xdr:to>
      <xdr:col>10</xdr:col>
      <xdr:colOff>4407</xdr:colOff>
      <xdr:row>36</xdr:row>
      <xdr:rowOff>181778</xdr:rowOff>
    </xdr:to>
    <xdr:sp macro="" textlink="">
      <xdr:nvSpPr>
        <xdr:cNvPr id="35" name="Isosceles Triangle 34">
          <a:extLst>
            <a:ext uri="{FF2B5EF4-FFF2-40B4-BE49-F238E27FC236}">
              <a16:creationId xmlns:a16="http://schemas.microsoft.com/office/drawing/2014/main" id="{C9F17B5B-9ADA-44B7-8B2C-D5A16F409A77}"/>
            </a:ext>
          </a:extLst>
        </xdr:cNvPr>
        <xdr:cNvSpPr/>
      </xdr:nvSpPr>
      <xdr:spPr>
        <a:xfrm>
          <a:off x="5871968" y="6531778"/>
          <a:ext cx="628489" cy="2794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12510</xdr:colOff>
      <xdr:row>35</xdr:row>
      <xdr:rowOff>78147</xdr:rowOff>
    </xdr:from>
    <xdr:to>
      <xdr:col>12</xdr:col>
      <xdr:colOff>7938</xdr:colOff>
      <xdr:row>37</xdr:row>
      <xdr:rowOff>5057</xdr:rowOff>
    </xdr:to>
    <xdr:sp macro="" textlink="">
      <xdr:nvSpPr>
        <xdr:cNvPr id="36" name="Isosceles Triangle 35">
          <a:extLst>
            <a:ext uri="{FF2B5EF4-FFF2-40B4-BE49-F238E27FC236}">
              <a16:creationId xmlns:a16="http://schemas.microsoft.com/office/drawing/2014/main" id="{95F03549-BE37-41D4-AA7D-7322D278F993}"/>
            </a:ext>
          </a:extLst>
        </xdr:cNvPr>
        <xdr:cNvSpPr/>
      </xdr:nvSpPr>
      <xdr:spPr>
        <a:xfrm>
          <a:off x="7137210" y="65233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35</xdr:row>
      <xdr:rowOff>78147</xdr:rowOff>
    </xdr:from>
    <xdr:to>
      <xdr:col>14</xdr:col>
      <xdr:colOff>0</xdr:colOff>
      <xdr:row>37</xdr:row>
      <xdr:rowOff>5057</xdr:rowOff>
    </xdr:to>
    <xdr:sp macro="" textlink="">
      <xdr:nvSpPr>
        <xdr:cNvPr id="37" name="Isosceles Triangle 36">
          <a:extLst>
            <a:ext uri="{FF2B5EF4-FFF2-40B4-BE49-F238E27FC236}">
              <a16:creationId xmlns:a16="http://schemas.microsoft.com/office/drawing/2014/main" id="{A7EB161B-75FC-4626-BB75-04AE876CDA79}"/>
            </a:ext>
          </a:extLst>
        </xdr:cNvPr>
        <xdr:cNvSpPr/>
      </xdr:nvSpPr>
      <xdr:spPr>
        <a:xfrm>
          <a:off x="8386572" y="65233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35</xdr:row>
      <xdr:rowOff>78147</xdr:rowOff>
    </xdr:from>
    <xdr:to>
      <xdr:col>18</xdr:col>
      <xdr:colOff>0</xdr:colOff>
      <xdr:row>37</xdr:row>
      <xdr:rowOff>5057</xdr:rowOff>
    </xdr:to>
    <xdr:sp macro="" textlink="">
      <xdr:nvSpPr>
        <xdr:cNvPr id="38" name="Isosceles Triangle 37">
          <a:extLst>
            <a:ext uri="{FF2B5EF4-FFF2-40B4-BE49-F238E27FC236}">
              <a16:creationId xmlns:a16="http://schemas.microsoft.com/office/drawing/2014/main" id="{0A481F6F-AAFF-4360-8062-2484EA6C9326}"/>
            </a:ext>
          </a:extLst>
        </xdr:cNvPr>
        <xdr:cNvSpPr/>
      </xdr:nvSpPr>
      <xdr:spPr>
        <a:xfrm>
          <a:off x="10901172" y="65233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solidFill>
              <a:srgbClr val="FF0000"/>
            </a:solidFill>
          </a:endParaRPr>
        </a:p>
      </xdr:txBody>
    </xdr:sp>
    <xdr:clientData/>
  </xdr:twoCellAnchor>
  <xdr:twoCellAnchor>
    <xdr:from>
      <xdr:col>1</xdr:col>
      <xdr:colOff>4572</xdr:colOff>
      <xdr:row>35</xdr:row>
      <xdr:rowOff>78147</xdr:rowOff>
    </xdr:from>
    <xdr:to>
      <xdr:col>2</xdr:col>
      <xdr:colOff>0</xdr:colOff>
      <xdr:row>36</xdr:row>
      <xdr:rowOff>192447</xdr:rowOff>
    </xdr:to>
    <xdr:sp macro="" textlink="">
      <xdr:nvSpPr>
        <xdr:cNvPr id="39" name="Isosceles Triangle 38">
          <a:extLst>
            <a:ext uri="{FF2B5EF4-FFF2-40B4-BE49-F238E27FC236}">
              <a16:creationId xmlns:a16="http://schemas.microsoft.com/office/drawing/2014/main" id="{B8BDF746-12AA-4D6C-816F-1526BC44FE9D}"/>
            </a:ext>
          </a:extLst>
        </xdr:cNvPr>
        <xdr:cNvSpPr/>
      </xdr:nvSpPr>
      <xdr:spPr>
        <a:xfrm>
          <a:off x="633222" y="6523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35</xdr:row>
      <xdr:rowOff>78147</xdr:rowOff>
    </xdr:from>
    <xdr:to>
      <xdr:col>4</xdr:col>
      <xdr:colOff>0</xdr:colOff>
      <xdr:row>36</xdr:row>
      <xdr:rowOff>192447</xdr:rowOff>
    </xdr:to>
    <xdr:sp macro="" textlink="">
      <xdr:nvSpPr>
        <xdr:cNvPr id="40" name="Isosceles Triangle 39">
          <a:extLst>
            <a:ext uri="{FF2B5EF4-FFF2-40B4-BE49-F238E27FC236}">
              <a16:creationId xmlns:a16="http://schemas.microsoft.com/office/drawing/2014/main" id="{F4E355A0-C3BD-41AB-ADF1-F4308B5ECACA}"/>
            </a:ext>
          </a:extLst>
        </xdr:cNvPr>
        <xdr:cNvSpPr/>
      </xdr:nvSpPr>
      <xdr:spPr>
        <a:xfrm>
          <a:off x="1890522" y="652339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35</xdr:row>
      <xdr:rowOff>78147</xdr:rowOff>
    </xdr:from>
    <xdr:to>
      <xdr:col>2</xdr:col>
      <xdr:colOff>0</xdr:colOff>
      <xdr:row>36</xdr:row>
      <xdr:rowOff>192447</xdr:rowOff>
    </xdr:to>
    <xdr:sp macro="" textlink="">
      <xdr:nvSpPr>
        <xdr:cNvPr id="41" name="Isosceles Triangle 40">
          <a:extLst>
            <a:ext uri="{FF2B5EF4-FFF2-40B4-BE49-F238E27FC236}">
              <a16:creationId xmlns:a16="http://schemas.microsoft.com/office/drawing/2014/main" id="{80D3417B-BCA6-4B11-B7CE-B6A2B058FA53}"/>
            </a:ext>
          </a:extLst>
        </xdr:cNvPr>
        <xdr:cNvSpPr/>
      </xdr:nvSpPr>
      <xdr:spPr>
        <a:xfrm>
          <a:off x="633222" y="6523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35</xdr:row>
      <xdr:rowOff>78147</xdr:rowOff>
    </xdr:from>
    <xdr:to>
      <xdr:col>16</xdr:col>
      <xdr:colOff>0</xdr:colOff>
      <xdr:row>36</xdr:row>
      <xdr:rowOff>192447</xdr:rowOff>
    </xdr:to>
    <xdr:sp macro="" textlink="">
      <xdr:nvSpPr>
        <xdr:cNvPr id="42" name="Isosceles Triangle 41">
          <a:extLst>
            <a:ext uri="{FF2B5EF4-FFF2-40B4-BE49-F238E27FC236}">
              <a16:creationId xmlns:a16="http://schemas.microsoft.com/office/drawing/2014/main" id="{602BFDFF-D291-4259-8E4C-BABDA13B5828}"/>
            </a:ext>
          </a:extLst>
        </xdr:cNvPr>
        <xdr:cNvSpPr/>
      </xdr:nvSpPr>
      <xdr:spPr>
        <a:xfrm>
          <a:off x="9643872" y="6523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43</xdr:row>
      <xdr:rowOff>78147</xdr:rowOff>
    </xdr:from>
    <xdr:to>
      <xdr:col>2</xdr:col>
      <xdr:colOff>0</xdr:colOff>
      <xdr:row>45</xdr:row>
      <xdr:rowOff>5057</xdr:rowOff>
    </xdr:to>
    <xdr:sp macro="" textlink="">
      <xdr:nvSpPr>
        <xdr:cNvPr id="43" name="Isosceles Triangle 42">
          <a:extLst>
            <a:ext uri="{FF2B5EF4-FFF2-40B4-BE49-F238E27FC236}">
              <a16:creationId xmlns:a16="http://schemas.microsoft.com/office/drawing/2014/main" id="{8F973E63-58D8-4DCF-AFCB-1298D22C549E}"/>
            </a:ext>
          </a:extLst>
        </xdr:cNvPr>
        <xdr:cNvSpPr/>
      </xdr:nvSpPr>
      <xdr:spPr>
        <a:xfrm>
          <a:off x="633222" y="79965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43</xdr:row>
      <xdr:rowOff>78147</xdr:rowOff>
    </xdr:from>
    <xdr:to>
      <xdr:col>4</xdr:col>
      <xdr:colOff>0</xdr:colOff>
      <xdr:row>45</xdr:row>
      <xdr:rowOff>5057</xdr:rowOff>
    </xdr:to>
    <xdr:sp macro="" textlink="">
      <xdr:nvSpPr>
        <xdr:cNvPr id="44" name="Isosceles Triangle 43">
          <a:extLst>
            <a:ext uri="{FF2B5EF4-FFF2-40B4-BE49-F238E27FC236}">
              <a16:creationId xmlns:a16="http://schemas.microsoft.com/office/drawing/2014/main" id="{2861734F-50B5-4816-9AF7-EA1BD5575140}"/>
            </a:ext>
          </a:extLst>
        </xdr:cNvPr>
        <xdr:cNvSpPr/>
      </xdr:nvSpPr>
      <xdr:spPr>
        <a:xfrm>
          <a:off x="1890522" y="7996597"/>
          <a:ext cx="83362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43</xdr:row>
      <xdr:rowOff>78147</xdr:rowOff>
    </xdr:from>
    <xdr:to>
      <xdr:col>6</xdr:col>
      <xdr:colOff>0</xdr:colOff>
      <xdr:row>44</xdr:row>
      <xdr:rowOff>192447</xdr:rowOff>
    </xdr:to>
    <xdr:sp macro="" textlink="">
      <xdr:nvSpPr>
        <xdr:cNvPr id="45" name="Isosceles Triangle 44">
          <a:extLst>
            <a:ext uri="{FF2B5EF4-FFF2-40B4-BE49-F238E27FC236}">
              <a16:creationId xmlns:a16="http://schemas.microsoft.com/office/drawing/2014/main" id="{9FDF0D8C-73FF-41E5-8FA2-5EFAB846A3A0}"/>
            </a:ext>
          </a:extLst>
        </xdr:cNvPr>
        <xdr:cNvSpPr/>
      </xdr:nvSpPr>
      <xdr:spPr>
        <a:xfrm>
          <a:off x="3357372" y="79965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43</xdr:row>
      <xdr:rowOff>78147</xdr:rowOff>
    </xdr:from>
    <xdr:to>
      <xdr:col>8</xdr:col>
      <xdr:colOff>0</xdr:colOff>
      <xdr:row>44</xdr:row>
      <xdr:rowOff>192447</xdr:rowOff>
    </xdr:to>
    <xdr:sp macro="" textlink="">
      <xdr:nvSpPr>
        <xdr:cNvPr id="46" name="Isosceles Triangle 45">
          <a:extLst>
            <a:ext uri="{FF2B5EF4-FFF2-40B4-BE49-F238E27FC236}">
              <a16:creationId xmlns:a16="http://schemas.microsoft.com/office/drawing/2014/main" id="{472321D2-0C27-44B2-A0D8-D3402659E286}"/>
            </a:ext>
          </a:extLst>
        </xdr:cNvPr>
        <xdr:cNvSpPr/>
      </xdr:nvSpPr>
      <xdr:spPr>
        <a:xfrm>
          <a:off x="4614672" y="79965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43</xdr:row>
      <xdr:rowOff>78147</xdr:rowOff>
    </xdr:from>
    <xdr:to>
      <xdr:col>10</xdr:col>
      <xdr:colOff>0</xdr:colOff>
      <xdr:row>45</xdr:row>
      <xdr:rowOff>5057</xdr:rowOff>
    </xdr:to>
    <xdr:sp macro="" textlink="">
      <xdr:nvSpPr>
        <xdr:cNvPr id="47" name="Isosceles Triangle 46">
          <a:extLst>
            <a:ext uri="{FF2B5EF4-FFF2-40B4-BE49-F238E27FC236}">
              <a16:creationId xmlns:a16="http://schemas.microsoft.com/office/drawing/2014/main" id="{7E361176-51C6-45AD-9E2B-6184184EF4B3}"/>
            </a:ext>
          </a:extLst>
        </xdr:cNvPr>
        <xdr:cNvSpPr/>
      </xdr:nvSpPr>
      <xdr:spPr>
        <a:xfrm>
          <a:off x="5871972" y="79965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631637</xdr:colOff>
      <xdr:row>43</xdr:row>
      <xdr:rowOff>78147</xdr:rowOff>
    </xdr:from>
    <xdr:to>
      <xdr:col>11</xdr:col>
      <xdr:colOff>627066</xdr:colOff>
      <xdr:row>45</xdr:row>
      <xdr:rowOff>6710</xdr:rowOff>
    </xdr:to>
    <xdr:sp macro="" textlink="">
      <xdr:nvSpPr>
        <xdr:cNvPr id="48" name="Isosceles Triangle 47">
          <a:extLst>
            <a:ext uri="{FF2B5EF4-FFF2-40B4-BE49-F238E27FC236}">
              <a16:creationId xmlns:a16="http://schemas.microsoft.com/office/drawing/2014/main" id="{C9147155-64A1-46A9-8CA0-AE6C27ED9C0A}"/>
            </a:ext>
          </a:extLst>
        </xdr:cNvPr>
        <xdr:cNvSpPr/>
      </xdr:nvSpPr>
      <xdr:spPr>
        <a:xfrm>
          <a:off x="7127687" y="7996597"/>
          <a:ext cx="624079" cy="296863"/>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43</xdr:row>
      <xdr:rowOff>78147</xdr:rowOff>
    </xdr:from>
    <xdr:to>
      <xdr:col>14</xdr:col>
      <xdr:colOff>0</xdr:colOff>
      <xdr:row>44</xdr:row>
      <xdr:rowOff>192447</xdr:rowOff>
    </xdr:to>
    <xdr:sp macro="" textlink="">
      <xdr:nvSpPr>
        <xdr:cNvPr id="49" name="Isosceles Triangle 48">
          <a:extLst>
            <a:ext uri="{FF2B5EF4-FFF2-40B4-BE49-F238E27FC236}">
              <a16:creationId xmlns:a16="http://schemas.microsoft.com/office/drawing/2014/main" id="{6B6A1336-F396-4246-B2E7-68328D693ED9}"/>
            </a:ext>
          </a:extLst>
        </xdr:cNvPr>
        <xdr:cNvSpPr/>
      </xdr:nvSpPr>
      <xdr:spPr>
        <a:xfrm>
          <a:off x="8386572" y="79965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43</xdr:row>
      <xdr:rowOff>78147</xdr:rowOff>
    </xdr:from>
    <xdr:to>
      <xdr:col>16</xdr:col>
      <xdr:colOff>0</xdr:colOff>
      <xdr:row>44</xdr:row>
      <xdr:rowOff>192447</xdr:rowOff>
    </xdr:to>
    <xdr:sp macro="" textlink="">
      <xdr:nvSpPr>
        <xdr:cNvPr id="50" name="Isosceles Triangle 49">
          <a:extLst>
            <a:ext uri="{FF2B5EF4-FFF2-40B4-BE49-F238E27FC236}">
              <a16:creationId xmlns:a16="http://schemas.microsoft.com/office/drawing/2014/main" id="{4C2BE77D-1E5B-4607-B2B0-7C75042F3F58}"/>
            </a:ext>
          </a:extLst>
        </xdr:cNvPr>
        <xdr:cNvSpPr/>
      </xdr:nvSpPr>
      <xdr:spPr>
        <a:xfrm>
          <a:off x="9643872" y="79965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35</xdr:row>
      <xdr:rowOff>78147</xdr:rowOff>
    </xdr:from>
    <xdr:to>
      <xdr:col>20</xdr:col>
      <xdr:colOff>0</xdr:colOff>
      <xdr:row>36</xdr:row>
      <xdr:rowOff>192447</xdr:rowOff>
    </xdr:to>
    <xdr:sp macro="" textlink="">
      <xdr:nvSpPr>
        <xdr:cNvPr id="51" name="Isosceles Triangle 50">
          <a:extLst>
            <a:ext uri="{FF2B5EF4-FFF2-40B4-BE49-F238E27FC236}">
              <a16:creationId xmlns:a16="http://schemas.microsoft.com/office/drawing/2014/main" id="{75F853AC-0B5F-4504-A249-C469F63CCBDE}"/>
            </a:ext>
          </a:extLst>
        </xdr:cNvPr>
        <xdr:cNvSpPr/>
      </xdr:nvSpPr>
      <xdr:spPr>
        <a:xfrm>
          <a:off x="12158472" y="6523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43</xdr:row>
      <xdr:rowOff>78147</xdr:rowOff>
    </xdr:from>
    <xdr:to>
      <xdr:col>14</xdr:col>
      <xdr:colOff>0</xdr:colOff>
      <xdr:row>44</xdr:row>
      <xdr:rowOff>192447</xdr:rowOff>
    </xdr:to>
    <xdr:sp macro="" textlink="">
      <xdr:nvSpPr>
        <xdr:cNvPr id="52" name="Isosceles Triangle 51">
          <a:extLst>
            <a:ext uri="{FF2B5EF4-FFF2-40B4-BE49-F238E27FC236}">
              <a16:creationId xmlns:a16="http://schemas.microsoft.com/office/drawing/2014/main" id="{DD916D3B-D983-45FB-A942-AB6AA317772C}"/>
            </a:ext>
          </a:extLst>
        </xdr:cNvPr>
        <xdr:cNvSpPr/>
      </xdr:nvSpPr>
      <xdr:spPr>
        <a:xfrm>
          <a:off x="8386572" y="79965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43</xdr:row>
      <xdr:rowOff>78147</xdr:rowOff>
    </xdr:from>
    <xdr:to>
      <xdr:col>16</xdr:col>
      <xdr:colOff>0</xdr:colOff>
      <xdr:row>44</xdr:row>
      <xdr:rowOff>192447</xdr:rowOff>
    </xdr:to>
    <xdr:sp macro="" textlink="">
      <xdr:nvSpPr>
        <xdr:cNvPr id="53" name="Isosceles Triangle 52">
          <a:extLst>
            <a:ext uri="{FF2B5EF4-FFF2-40B4-BE49-F238E27FC236}">
              <a16:creationId xmlns:a16="http://schemas.microsoft.com/office/drawing/2014/main" id="{43FF0DBF-5832-4597-968E-F20451023D14}"/>
            </a:ext>
          </a:extLst>
        </xdr:cNvPr>
        <xdr:cNvSpPr/>
      </xdr:nvSpPr>
      <xdr:spPr>
        <a:xfrm>
          <a:off x="9643872" y="79965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59</xdr:row>
      <xdr:rowOff>78147</xdr:rowOff>
    </xdr:from>
    <xdr:to>
      <xdr:col>20</xdr:col>
      <xdr:colOff>0</xdr:colOff>
      <xdr:row>61</xdr:row>
      <xdr:rowOff>5057</xdr:rowOff>
    </xdr:to>
    <xdr:sp macro="" textlink="">
      <xdr:nvSpPr>
        <xdr:cNvPr id="54" name="Isosceles Triangle 53">
          <a:extLst>
            <a:ext uri="{FF2B5EF4-FFF2-40B4-BE49-F238E27FC236}">
              <a16:creationId xmlns:a16="http://schemas.microsoft.com/office/drawing/2014/main" id="{ABF2124A-34D4-4DEB-AC13-ABB28532A8E6}"/>
            </a:ext>
          </a:extLst>
        </xdr:cNvPr>
        <xdr:cNvSpPr/>
      </xdr:nvSpPr>
      <xdr:spPr>
        <a:xfrm>
          <a:off x="12158472" y="109810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59</xdr:row>
      <xdr:rowOff>78147</xdr:rowOff>
    </xdr:from>
    <xdr:to>
      <xdr:col>18</xdr:col>
      <xdr:colOff>0</xdr:colOff>
      <xdr:row>60</xdr:row>
      <xdr:rowOff>192447</xdr:rowOff>
    </xdr:to>
    <xdr:sp macro="" textlink="">
      <xdr:nvSpPr>
        <xdr:cNvPr id="55" name="Isosceles Triangle 54">
          <a:extLst>
            <a:ext uri="{FF2B5EF4-FFF2-40B4-BE49-F238E27FC236}">
              <a16:creationId xmlns:a16="http://schemas.microsoft.com/office/drawing/2014/main" id="{DAE7FD12-7CC4-4C08-9B31-C17916B24BC1}"/>
            </a:ext>
          </a:extLst>
        </xdr:cNvPr>
        <xdr:cNvSpPr/>
      </xdr:nvSpPr>
      <xdr:spPr>
        <a:xfrm>
          <a:off x="10901172" y="10981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59</xdr:row>
      <xdr:rowOff>78147</xdr:rowOff>
    </xdr:from>
    <xdr:to>
      <xdr:col>16</xdr:col>
      <xdr:colOff>0</xdr:colOff>
      <xdr:row>61</xdr:row>
      <xdr:rowOff>1947</xdr:rowOff>
    </xdr:to>
    <xdr:sp macro="" textlink="">
      <xdr:nvSpPr>
        <xdr:cNvPr id="56" name="Isosceles Triangle 55">
          <a:extLst>
            <a:ext uri="{FF2B5EF4-FFF2-40B4-BE49-F238E27FC236}">
              <a16:creationId xmlns:a16="http://schemas.microsoft.com/office/drawing/2014/main" id="{1BA84884-C49C-434B-83AF-C39F125AA85B}"/>
            </a:ext>
          </a:extLst>
        </xdr:cNvPr>
        <xdr:cNvSpPr/>
      </xdr:nvSpPr>
      <xdr:spPr>
        <a:xfrm>
          <a:off x="9643872" y="10981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119559</xdr:colOff>
      <xdr:row>45</xdr:row>
      <xdr:rowOff>47761</xdr:rowOff>
    </xdr:from>
    <xdr:to>
      <xdr:col>2</xdr:col>
      <xdr:colOff>386259</xdr:colOff>
      <xdr:row>47</xdr:row>
      <xdr:rowOff>33483</xdr:rowOff>
    </xdr:to>
    <xdr:sp macro="" textlink="">
      <xdr:nvSpPr>
        <xdr:cNvPr id="57" name="Line 327">
          <a:extLst>
            <a:ext uri="{FF2B5EF4-FFF2-40B4-BE49-F238E27FC236}">
              <a16:creationId xmlns:a16="http://schemas.microsoft.com/office/drawing/2014/main" id="{54DCF1FD-F1D6-4FCE-8683-BCDF8452F41A}"/>
            </a:ext>
          </a:extLst>
        </xdr:cNvPr>
        <xdr:cNvSpPr>
          <a:spLocks noChangeShapeType="1"/>
        </xdr:cNvSpPr>
      </xdr:nvSpPr>
      <xdr:spPr>
        <a:xfrm flipH="1">
          <a:off x="1376859" y="8334511"/>
          <a:ext cx="266700" cy="354022"/>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10</xdr:col>
      <xdr:colOff>68663</xdr:colOff>
      <xdr:row>45</xdr:row>
      <xdr:rowOff>13691</xdr:rowOff>
    </xdr:from>
    <xdr:to>
      <xdr:col>10</xdr:col>
      <xdr:colOff>335363</xdr:colOff>
      <xdr:row>46</xdr:row>
      <xdr:rowOff>158348</xdr:rowOff>
    </xdr:to>
    <xdr:sp macro="" textlink="">
      <xdr:nvSpPr>
        <xdr:cNvPr id="58" name="Line 327">
          <a:extLst>
            <a:ext uri="{FF2B5EF4-FFF2-40B4-BE49-F238E27FC236}">
              <a16:creationId xmlns:a16="http://schemas.microsoft.com/office/drawing/2014/main" id="{4D4B9018-CC5B-4732-96AA-099F840E8E74}"/>
            </a:ext>
          </a:extLst>
        </xdr:cNvPr>
        <xdr:cNvSpPr>
          <a:spLocks noChangeShapeType="1"/>
        </xdr:cNvSpPr>
      </xdr:nvSpPr>
      <xdr:spPr>
        <a:xfrm flipH="1">
          <a:off x="6564713" y="8300441"/>
          <a:ext cx="266700" cy="32880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14</xdr:col>
      <xdr:colOff>112348</xdr:colOff>
      <xdr:row>45</xdr:row>
      <xdr:rowOff>39609</xdr:rowOff>
    </xdr:from>
    <xdr:to>
      <xdr:col>14</xdr:col>
      <xdr:colOff>379048</xdr:colOff>
      <xdr:row>47</xdr:row>
      <xdr:rowOff>15796</xdr:rowOff>
    </xdr:to>
    <xdr:sp macro="" textlink="">
      <xdr:nvSpPr>
        <xdr:cNvPr id="59" name="Line 327">
          <a:extLst>
            <a:ext uri="{FF2B5EF4-FFF2-40B4-BE49-F238E27FC236}">
              <a16:creationId xmlns:a16="http://schemas.microsoft.com/office/drawing/2014/main" id="{4BDFAED3-45AE-408E-A845-9B7986EB1232}"/>
            </a:ext>
          </a:extLst>
        </xdr:cNvPr>
        <xdr:cNvSpPr>
          <a:spLocks noChangeShapeType="1"/>
        </xdr:cNvSpPr>
      </xdr:nvSpPr>
      <xdr:spPr>
        <a:xfrm flipH="1">
          <a:off x="9122998" y="8326359"/>
          <a:ext cx="266700" cy="34448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18</xdr:col>
      <xdr:colOff>139938</xdr:colOff>
      <xdr:row>60</xdr:row>
      <xdr:rowOff>127921</xdr:rowOff>
    </xdr:from>
    <xdr:to>
      <xdr:col>18</xdr:col>
      <xdr:colOff>406638</xdr:colOff>
      <xdr:row>62</xdr:row>
      <xdr:rowOff>110588</xdr:rowOff>
    </xdr:to>
    <xdr:sp macro="" textlink="">
      <xdr:nvSpPr>
        <xdr:cNvPr id="60" name="Line 327">
          <a:extLst>
            <a:ext uri="{FF2B5EF4-FFF2-40B4-BE49-F238E27FC236}">
              <a16:creationId xmlns:a16="http://schemas.microsoft.com/office/drawing/2014/main" id="{58D8C187-77F5-43CA-A62F-E88A7AB90C69}"/>
            </a:ext>
          </a:extLst>
        </xdr:cNvPr>
        <xdr:cNvSpPr>
          <a:spLocks noChangeShapeType="1"/>
        </xdr:cNvSpPr>
      </xdr:nvSpPr>
      <xdr:spPr>
        <a:xfrm flipH="1">
          <a:off x="11665188" y="11215021"/>
          <a:ext cx="266700" cy="35096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editAs="oneCell">
    <xdr:from>
      <xdr:col>16</xdr:col>
      <xdr:colOff>207346</xdr:colOff>
      <xdr:row>61</xdr:row>
      <xdr:rowOff>136072</xdr:rowOff>
    </xdr:from>
    <xdr:to>
      <xdr:col>17</xdr:col>
      <xdr:colOff>169700</xdr:colOff>
      <xdr:row>62</xdr:row>
      <xdr:rowOff>29109</xdr:rowOff>
    </xdr:to>
    <xdr:pic>
      <xdr:nvPicPr>
        <xdr:cNvPr id="61" name="Picture 13">
          <a:extLst>
            <a:ext uri="{FF2B5EF4-FFF2-40B4-BE49-F238E27FC236}">
              <a16:creationId xmlns:a16="http://schemas.microsoft.com/office/drawing/2014/main" id="{F85C73B7-5CCF-4450-BB3A-AFE82059CAD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rot="2805195">
          <a:off x="10722679" y="11159939"/>
          <a:ext cx="77187" cy="57195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6</xdr:col>
      <xdr:colOff>26368</xdr:colOff>
      <xdr:row>45</xdr:row>
      <xdr:rowOff>124955</xdr:rowOff>
    </xdr:from>
    <xdr:to>
      <xdr:col>6</xdr:col>
      <xdr:colOff>518493</xdr:colOff>
      <xdr:row>46</xdr:row>
      <xdr:rowOff>17990</xdr:rowOff>
    </xdr:to>
    <xdr:pic>
      <xdr:nvPicPr>
        <xdr:cNvPr id="62" name="Picture 13">
          <a:extLst>
            <a:ext uri="{FF2B5EF4-FFF2-40B4-BE49-F238E27FC236}">
              <a16:creationId xmlns:a16="http://schemas.microsoft.com/office/drawing/2014/main" id="{F2937191-337D-4958-A045-50DD6269217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rot="2805195">
          <a:off x="4215288" y="8204235"/>
          <a:ext cx="77185" cy="492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2</xdr:col>
      <xdr:colOff>110153</xdr:colOff>
      <xdr:row>45</xdr:row>
      <xdr:rowOff>25918</xdr:rowOff>
    </xdr:from>
    <xdr:to>
      <xdr:col>2</xdr:col>
      <xdr:colOff>239745</xdr:colOff>
      <xdr:row>46</xdr:row>
      <xdr:rowOff>19439</xdr:rowOff>
    </xdr:to>
    <xdr:sp macro="" textlink="">
      <xdr:nvSpPr>
        <xdr:cNvPr id="63" name="Flowchart: Magnetic Disk 62">
          <a:extLst>
            <a:ext uri="{FF2B5EF4-FFF2-40B4-BE49-F238E27FC236}">
              <a16:creationId xmlns:a16="http://schemas.microsoft.com/office/drawing/2014/main" id="{69832F65-C924-4BBC-8AC5-210AF924C84F}"/>
            </a:ext>
          </a:extLst>
        </xdr:cNvPr>
        <xdr:cNvSpPr/>
      </xdr:nvSpPr>
      <xdr:spPr>
        <a:xfrm>
          <a:off x="1367453" y="8312668"/>
          <a:ext cx="129592" cy="177671"/>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12</xdr:col>
      <xdr:colOff>311020</xdr:colOff>
      <xdr:row>46</xdr:row>
      <xdr:rowOff>12959</xdr:rowOff>
    </xdr:from>
    <xdr:to>
      <xdr:col>12</xdr:col>
      <xdr:colOff>440612</xdr:colOff>
      <xdr:row>47</xdr:row>
      <xdr:rowOff>6479</xdr:rowOff>
    </xdr:to>
    <xdr:sp macro="" textlink="">
      <xdr:nvSpPr>
        <xdr:cNvPr id="64" name="Flowchart: Magnetic Disk 63">
          <a:extLst>
            <a:ext uri="{FF2B5EF4-FFF2-40B4-BE49-F238E27FC236}">
              <a16:creationId xmlns:a16="http://schemas.microsoft.com/office/drawing/2014/main" id="{DD7B1F6B-F0F5-4898-AC1C-19BE88A08C8C}"/>
            </a:ext>
          </a:extLst>
        </xdr:cNvPr>
        <xdr:cNvSpPr/>
      </xdr:nvSpPr>
      <xdr:spPr>
        <a:xfrm>
          <a:off x="8064370" y="8483859"/>
          <a:ext cx="129592" cy="17767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14</xdr:col>
      <xdr:colOff>323979</xdr:colOff>
      <xdr:row>46</xdr:row>
      <xdr:rowOff>6480</xdr:rowOff>
    </xdr:from>
    <xdr:to>
      <xdr:col>14</xdr:col>
      <xdr:colOff>453571</xdr:colOff>
      <xdr:row>47</xdr:row>
      <xdr:rowOff>0</xdr:rowOff>
    </xdr:to>
    <xdr:sp macro="" textlink="">
      <xdr:nvSpPr>
        <xdr:cNvPr id="65" name="Flowchart: Magnetic Disk 64">
          <a:extLst>
            <a:ext uri="{FF2B5EF4-FFF2-40B4-BE49-F238E27FC236}">
              <a16:creationId xmlns:a16="http://schemas.microsoft.com/office/drawing/2014/main" id="{E8C44FF7-46C9-41FD-AC32-C2DADA89FF82}"/>
            </a:ext>
          </a:extLst>
        </xdr:cNvPr>
        <xdr:cNvSpPr/>
      </xdr:nvSpPr>
      <xdr:spPr>
        <a:xfrm>
          <a:off x="9334629" y="8477380"/>
          <a:ext cx="129592" cy="17767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3</a:t>
          </a:r>
        </a:p>
      </xdr:txBody>
    </xdr:sp>
    <xdr:clientData/>
  </xdr:twoCellAnchor>
  <xdr:twoCellAnchor>
    <xdr:from>
      <xdr:col>2</xdr:col>
      <xdr:colOff>259184</xdr:colOff>
      <xdr:row>46</xdr:row>
      <xdr:rowOff>58316</xdr:rowOff>
    </xdr:from>
    <xdr:to>
      <xdr:col>2</xdr:col>
      <xdr:colOff>473010</xdr:colOff>
      <xdr:row>48</xdr:row>
      <xdr:rowOff>6479</xdr:rowOff>
    </xdr:to>
    <xdr:sp macro="" textlink="">
      <xdr:nvSpPr>
        <xdr:cNvPr id="66" name="Flowchart: Predefined Process 65">
          <a:extLst>
            <a:ext uri="{FF2B5EF4-FFF2-40B4-BE49-F238E27FC236}">
              <a16:creationId xmlns:a16="http://schemas.microsoft.com/office/drawing/2014/main" id="{0864850B-EE9B-4F28-A7C0-0911C09B88E0}"/>
            </a:ext>
          </a:extLst>
        </xdr:cNvPr>
        <xdr:cNvSpPr/>
      </xdr:nvSpPr>
      <xdr:spPr>
        <a:xfrm>
          <a:off x="1516484" y="8529216"/>
          <a:ext cx="213826" cy="316463"/>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10</xdr:col>
      <xdr:colOff>117390</xdr:colOff>
      <xdr:row>45</xdr:row>
      <xdr:rowOff>94815</xdr:rowOff>
    </xdr:from>
    <xdr:to>
      <xdr:col>10</xdr:col>
      <xdr:colOff>384090</xdr:colOff>
      <xdr:row>47</xdr:row>
      <xdr:rowOff>71002</xdr:rowOff>
    </xdr:to>
    <xdr:sp macro="" textlink="">
      <xdr:nvSpPr>
        <xdr:cNvPr id="67" name="Line 327">
          <a:extLst>
            <a:ext uri="{FF2B5EF4-FFF2-40B4-BE49-F238E27FC236}">
              <a16:creationId xmlns:a16="http://schemas.microsoft.com/office/drawing/2014/main" id="{F7021230-E15B-4D44-8AE4-5616D3A29B2C}"/>
            </a:ext>
          </a:extLst>
        </xdr:cNvPr>
        <xdr:cNvSpPr>
          <a:spLocks noChangeShapeType="1"/>
        </xdr:cNvSpPr>
      </xdr:nvSpPr>
      <xdr:spPr>
        <a:xfrm flipH="1">
          <a:off x="6613440" y="8381565"/>
          <a:ext cx="266700" cy="34448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12</xdr:col>
      <xdr:colOff>71276</xdr:colOff>
      <xdr:row>45</xdr:row>
      <xdr:rowOff>84235</xdr:rowOff>
    </xdr:from>
    <xdr:to>
      <xdr:col>12</xdr:col>
      <xdr:colOff>285102</xdr:colOff>
      <xdr:row>47</xdr:row>
      <xdr:rowOff>32398</xdr:rowOff>
    </xdr:to>
    <xdr:sp macro="" textlink="">
      <xdr:nvSpPr>
        <xdr:cNvPr id="68" name="Flowchart: Predefined Process 67">
          <a:extLst>
            <a:ext uri="{FF2B5EF4-FFF2-40B4-BE49-F238E27FC236}">
              <a16:creationId xmlns:a16="http://schemas.microsoft.com/office/drawing/2014/main" id="{4E530751-65E7-4D33-8F78-A4BBC6EDE1BC}"/>
            </a:ext>
          </a:extLst>
        </xdr:cNvPr>
        <xdr:cNvSpPr/>
      </xdr:nvSpPr>
      <xdr:spPr>
        <a:xfrm>
          <a:off x="7824626" y="8370985"/>
          <a:ext cx="213826" cy="316463"/>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16</xdr:col>
      <xdr:colOff>36996</xdr:colOff>
      <xdr:row>60</xdr:row>
      <xdr:rowOff>127710</xdr:rowOff>
    </xdr:from>
    <xdr:to>
      <xdr:col>16</xdr:col>
      <xdr:colOff>303696</xdr:colOff>
      <xdr:row>62</xdr:row>
      <xdr:rowOff>110377</xdr:rowOff>
    </xdr:to>
    <xdr:sp macro="" textlink="">
      <xdr:nvSpPr>
        <xdr:cNvPr id="69" name="Line 327">
          <a:extLst>
            <a:ext uri="{FF2B5EF4-FFF2-40B4-BE49-F238E27FC236}">
              <a16:creationId xmlns:a16="http://schemas.microsoft.com/office/drawing/2014/main" id="{692F65CF-916A-4FE4-9ABD-306E4574BE5A}"/>
            </a:ext>
          </a:extLst>
        </xdr:cNvPr>
        <xdr:cNvSpPr>
          <a:spLocks noChangeShapeType="1"/>
        </xdr:cNvSpPr>
      </xdr:nvSpPr>
      <xdr:spPr>
        <a:xfrm flipH="1">
          <a:off x="10304946" y="11214810"/>
          <a:ext cx="266700" cy="350967"/>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16</xdr:col>
      <xdr:colOff>85722</xdr:colOff>
      <xdr:row>61</xdr:row>
      <xdr:rowOff>27406</xdr:rowOff>
    </xdr:from>
    <xdr:to>
      <xdr:col>16</xdr:col>
      <xdr:colOff>352422</xdr:colOff>
      <xdr:row>63</xdr:row>
      <xdr:rowOff>3593</xdr:rowOff>
    </xdr:to>
    <xdr:sp macro="" textlink="">
      <xdr:nvSpPr>
        <xdr:cNvPr id="70" name="Line 327">
          <a:extLst>
            <a:ext uri="{FF2B5EF4-FFF2-40B4-BE49-F238E27FC236}">
              <a16:creationId xmlns:a16="http://schemas.microsoft.com/office/drawing/2014/main" id="{44611985-24C2-4357-AE62-BD0B182C332D}"/>
            </a:ext>
          </a:extLst>
        </xdr:cNvPr>
        <xdr:cNvSpPr>
          <a:spLocks noChangeShapeType="1"/>
        </xdr:cNvSpPr>
      </xdr:nvSpPr>
      <xdr:spPr>
        <a:xfrm flipH="1">
          <a:off x="10353672" y="11298656"/>
          <a:ext cx="266700" cy="344487"/>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2</xdr:col>
      <xdr:colOff>64796</xdr:colOff>
      <xdr:row>47</xdr:row>
      <xdr:rowOff>45357</xdr:rowOff>
    </xdr:from>
    <xdr:to>
      <xdr:col>2</xdr:col>
      <xdr:colOff>259182</xdr:colOff>
      <xdr:row>47</xdr:row>
      <xdr:rowOff>149029</xdr:rowOff>
    </xdr:to>
    <xdr:sp macro="" textlink="">
      <xdr:nvSpPr>
        <xdr:cNvPr id="71" name="Flowchart: Decision 70">
          <a:extLst>
            <a:ext uri="{FF2B5EF4-FFF2-40B4-BE49-F238E27FC236}">
              <a16:creationId xmlns:a16="http://schemas.microsoft.com/office/drawing/2014/main" id="{7735B8B7-95BD-46B5-8515-2BCE3F3F35C3}"/>
            </a:ext>
          </a:extLst>
        </xdr:cNvPr>
        <xdr:cNvSpPr/>
      </xdr:nvSpPr>
      <xdr:spPr>
        <a:xfrm>
          <a:off x="1322096" y="8700407"/>
          <a:ext cx="194386" cy="103672"/>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5</xdr:col>
      <xdr:colOff>4572</xdr:colOff>
      <xdr:row>67</xdr:row>
      <xdr:rowOff>78147</xdr:rowOff>
    </xdr:from>
    <xdr:to>
      <xdr:col>6</xdr:col>
      <xdr:colOff>0</xdr:colOff>
      <xdr:row>68</xdr:row>
      <xdr:rowOff>192447</xdr:rowOff>
    </xdr:to>
    <xdr:sp macro="" textlink="">
      <xdr:nvSpPr>
        <xdr:cNvPr id="72" name="Isosceles Triangle 71">
          <a:extLst>
            <a:ext uri="{FF2B5EF4-FFF2-40B4-BE49-F238E27FC236}">
              <a16:creationId xmlns:a16="http://schemas.microsoft.com/office/drawing/2014/main" id="{C4870F94-1A6B-4DCB-A025-24081B15BF5D}"/>
            </a:ext>
          </a:extLst>
        </xdr:cNvPr>
        <xdr:cNvSpPr/>
      </xdr:nvSpPr>
      <xdr:spPr>
        <a:xfrm>
          <a:off x="3357372" y="124542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67</xdr:row>
      <xdr:rowOff>78147</xdr:rowOff>
    </xdr:from>
    <xdr:to>
      <xdr:col>8</xdr:col>
      <xdr:colOff>0</xdr:colOff>
      <xdr:row>68</xdr:row>
      <xdr:rowOff>192447</xdr:rowOff>
    </xdr:to>
    <xdr:sp macro="" textlink="">
      <xdr:nvSpPr>
        <xdr:cNvPr id="73" name="Isosceles Triangle 72">
          <a:extLst>
            <a:ext uri="{FF2B5EF4-FFF2-40B4-BE49-F238E27FC236}">
              <a16:creationId xmlns:a16="http://schemas.microsoft.com/office/drawing/2014/main" id="{8A1C974B-FFC5-499E-B569-8850CE847208}"/>
            </a:ext>
          </a:extLst>
        </xdr:cNvPr>
        <xdr:cNvSpPr/>
      </xdr:nvSpPr>
      <xdr:spPr>
        <a:xfrm>
          <a:off x="4614672" y="124542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67</xdr:row>
      <xdr:rowOff>78147</xdr:rowOff>
    </xdr:from>
    <xdr:to>
      <xdr:col>10</xdr:col>
      <xdr:colOff>0</xdr:colOff>
      <xdr:row>69</xdr:row>
      <xdr:rowOff>5058</xdr:rowOff>
    </xdr:to>
    <xdr:sp macro="" textlink="">
      <xdr:nvSpPr>
        <xdr:cNvPr id="74" name="Isosceles Triangle 73">
          <a:extLst>
            <a:ext uri="{FF2B5EF4-FFF2-40B4-BE49-F238E27FC236}">
              <a16:creationId xmlns:a16="http://schemas.microsoft.com/office/drawing/2014/main" id="{5A25EAA7-C68D-4015-92BC-347AA81625FC}"/>
            </a:ext>
          </a:extLst>
        </xdr:cNvPr>
        <xdr:cNvSpPr/>
      </xdr:nvSpPr>
      <xdr:spPr>
        <a:xfrm>
          <a:off x="5871972" y="12454297"/>
          <a:ext cx="624078" cy="295211"/>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67</xdr:row>
      <xdr:rowOff>78147</xdr:rowOff>
    </xdr:from>
    <xdr:to>
      <xdr:col>14</xdr:col>
      <xdr:colOff>0</xdr:colOff>
      <xdr:row>68</xdr:row>
      <xdr:rowOff>192447</xdr:rowOff>
    </xdr:to>
    <xdr:sp macro="" textlink="">
      <xdr:nvSpPr>
        <xdr:cNvPr id="75" name="Isosceles Triangle 74">
          <a:extLst>
            <a:ext uri="{FF2B5EF4-FFF2-40B4-BE49-F238E27FC236}">
              <a16:creationId xmlns:a16="http://schemas.microsoft.com/office/drawing/2014/main" id="{930CC1C7-930E-434E-BA6F-D1BF3B1D7608}"/>
            </a:ext>
          </a:extLst>
        </xdr:cNvPr>
        <xdr:cNvSpPr/>
      </xdr:nvSpPr>
      <xdr:spPr>
        <a:xfrm>
          <a:off x="8386572" y="124542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67</xdr:row>
      <xdr:rowOff>78147</xdr:rowOff>
    </xdr:from>
    <xdr:to>
      <xdr:col>16</xdr:col>
      <xdr:colOff>0</xdr:colOff>
      <xdr:row>68</xdr:row>
      <xdr:rowOff>192447</xdr:rowOff>
    </xdr:to>
    <xdr:sp macro="" textlink="">
      <xdr:nvSpPr>
        <xdr:cNvPr id="76" name="Isosceles Triangle 75">
          <a:extLst>
            <a:ext uri="{FF2B5EF4-FFF2-40B4-BE49-F238E27FC236}">
              <a16:creationId xmlns:a16="http://schemas.microsoft.com/office/drawing/2014/main" id="{98C27AA5-C71E-47CD-AA14-32CFB38B2561}"/>
            </a:ext>
          </a:extLst>
        </xdr:cNvPr>
        <xdr:cNvSpPr/>
      </xdr:nvSpPr>
      <xdr:spPr>
        <a:xfrm>
          <a:off x="9643872" y="124542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67</xdr:row>
      <xdr:rowOff>78147</xdr:rowOff>
    </xdr:from>
    <xdr:to>
      <xdr:col>20</xdr:col>
      <xdr:colOff>0</xdr:colOff>
      <xdr:row>68</xdr:row>
      <xdr:rowOff>192447</xdr:rowOff>
    </xdr:to>
    <xdr:sp macro="" textlink="">
      <xdr:nvSpPr>
        <xdr:cNvPr id="77" name="Isosceles Triangle 76">
          <a:extLst>
            <a:ext uri="{FF2B5EF4-FFF2-40B4-BE49-F238E27FC236}">
              <a16:creationId xmlns:a16="http://schemas.microsoft.com/office/drawing/2014/main" id="{8B104DAE-8345-4493-9709-ADCBC1042683}"/>
            </a:ext>
          </a:extLst>
        </xdr:cNvPr>
        <xdr:cNvSpPr/>
      </xdr:nvSpPr>
      <xdr:spPr>
        <a:xfrm>
          <a:off x="12158472" y="124542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67</xdr:row>
      <xdr:rowOff>78147</xdr:rowOff>
    </xdr:from>
    <xdr:to>
      <xdr:col>4</xdr:col>
      <xdr:colOff>0</xdr:colOff>
      <xdr:row>68</xdr:row>
      <xdr:rowOff>192447</xdr:rowOff>
    </xdr:to>
    <xdr:sp macro="" textlink="">
      <xdr:nvSpPr>
        <xdr:cNvPr id="78" name="Isosceles Triangle 77">
          <a:extLst>
            <a:ext uri="{FF2B5EF4-FFF2-40B4-BE49-F238E27FC236}">
              <a16:creationId xmlns:a16="http://schemas.microsoft.com/office/drawing/2014/main" id="{D97C01EE-2A9F-4B6C-8E62-8E73BFD04311}"/>
            </a:ext>
          </a:extLst>
        </xdr:cNvPr>
        <xdr:cNvSpPr/>
      </xdr:nvSpPr>
      <xdr:spPr>
        <a:xfrm>
          <a:off x="1890522" y="1245429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67</xdr:row>
      <xdr:rowOff>78147</xdr:rowOff>
    </xdr:from>
    <xdr:to>
      <xdr:col>2</xdr:col>
      <xdr:colOff>0</xdr:colOff>
      <xdr:row>68</xdr:row>
      <xdr:rowOff>192447</xdr:rowOff>
    </xdr:to>
    <xdr:sp macro="" textlink="">
      <xdr:nvSpPr>
        <xdr:cNvPr id="79" name="Isosceles Triangle 78">
          <a:extLst>
            <a:ext uri="{FF2B5EF4-FFF2-40B4-BE49-F238E27FC236}">
              <a16:creationId xmlns:a16="http://schemas.microsoft.com/office/drawing/2014/main" id="{8A445C5D-9E9A-4773-968E-D36EF95FD539}"/>
            </a:ext>
          </a:extLst>
        </xdr:cNvPr>
        <xdr:cNvSpPr/>
      </xdr:nvSpPr>
      <xdr:spPr>
        <a:xfrm>
          <a:off x="633222" y="124542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67</xdr:row>
      <xdr:rowOff>78147</xdr:rowOff>
    </xdr:from>
    <xdr:to>
      <xdr:col>18</xdr:col>
      <xdr:colOff>0</xdr:colOff>
      <xdr:row>68</xdr:row>
      <xdr:rowOff>192447</xdr:rowOff>
    </xdr:to>
    <xdr:sp macro="" textlink="">
      <xdr:nvSpPr>
        <xdr:cNvPr id="80" name="Isosceles Triangle 79">
          <a:extLst>
            <a:ext uri="{FF2B5EF4-FFF2-40B4-BE49-F238E27FC236}">
              <a16:creationId xmlns:a16="http://schemas.microsoft.com/office/drawing/2014/main" id="{BAAE9941-9128-4E27-8B6A-13D71B91B31D}"/>
            </a:ext>
          </a:extLst>
        </xdr:cNvPr>
        <xdr:cNvSpPr/>
      </xdr:nvSpPr>
      <xdr:spPr>
        <a:xfrm>
          <a:off x="10901172" y="124542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75</xdr:row>
      <xdr:rowOff>78147</xdr:rowOff>
    </xdr:from>
    <xdr:to>
      <xdr:col>8</xdr:col>
      <xdr:colOff>0</xdr:colOff>
      <xdr:row>77</xdr:row>
      <xdr:rowOff>5057</xdr:rowOff>
    </xdr:to>
    <xdr:sp macro="" textlink="">
      <xdr:nvSpPr>
        <xdr:cNvPr id="81" name="Isosceles Triangle 80">
          <a:extLst>
            <a:ext uri="{FF2B5EF4-FFF2-40B4-BE49-F238E27FC236}">
              <a16:creationId xmlns:a16="http://schemas.microsoft.com/office/drawing/2014/main" id="{040C4E20-09D6-48C7-A93B-0ED6324B6A2C}"/>
            </a:ext>
          </a:extLst>
        </xdr:cNvPr>
        <xdr:cNvSpPr/>
      </xdr:nvSpPr>
      <xdr:spPr>
        <a:xfrm>
          <a:off x="4614672" y="139274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75</xdr:row>
      <xdr:rowOff>78147</xdr:rowOff>
    </xdr:from>
    <xdr:to>
      <xdr:col>10</xdr:col>
      <xdr:colOff>0</xdr:colOff>
      <xdr:row>77</xdr:row>
      <xdr:rowOff>5057</xdr:rowOff>
    </xdr:to>
    <xdr:sp macro="" textlink="">
      <xdr:nvSpPr>
        <xdr:cNvPr id="82" name="Isosceles Triangle 81">
          <a:extLst>
            <a:ext uri="{FF2B5EF4-FFF2-40B4-BE49-F238E27FC236}">
              <a16:creationId xmlns:a16="http://schemas.microsoft.com/office/drawing/2014/main" id="{A450FD80-ECE6-49D8-8DC3-76B14B103F2B}"/>
            </a:ext>
          </a:extLst>
        </xdr:cNvPr>
        <xdr:cNvSpPr/>
      </xdr:nvSpPr>
      <xdr:spPr>
        <a:xfrm>
          <a:off x="5871972" y="139274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75</xdr:row>
      <xdr:rowOff>78147</xdr:rowOff>
    </xdr:from>
    <xdr:to>
      <xdr:col>12</xdr:col>
      <xdr:colOff>0</xdr:colOff>
      <xdr:row>76</xdr:row>
      <xdr:rowOff>192447</xdr:rowOff>
    </xdr:to>
    <xdr:sp macro="" textlink="">
      <xdr:nvSpPr>
        <xdr:cNvPr id="83" name="Isosceles Triangle 82">
          <a:extLst>
            <a:ext uri="{FF2B5EF4-FFF2-40B4-BE49-F238E27FC236}">
              <a16:creationId xmlns:a16="http://schemas.microsoft.com/office/drawing/2014/main" id="{3AC43E44-3C31-4015-96DF-78408F0011FA}"/>
            </a:ext>
          </a:extLst>
        </xdr:cNvPr>
        <xdr:cNvSpPr/>
      </xdr:nvSpPr>
      <xdr:spPr>
        <a:xfrm>
          <a:off x="7129272" y="13927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75</xdr:row>
      <xdr:rowOff>78147</xdr:rowOff>
    </xdr:from>
    <xdr:to>
      <xdr:col>14</xdr:col>
      <xdr:colOff>0</xdr:colOff>
      <xdr:row>77</xdr:row>
      <xdr:rowOff>5057</xdr:rowOff>
    </xdr:to>
    <xdr:sp macro="" textlink="">
      <xdr:nvSpPr>
        <xdr:cNvPr id="84" name="Isosceles Triangle 83">
          <a:extLst>
            <a:ext uri="{FF2B5EF4-FFF2-40B4-BE49-F238E27FC236}">
              <a16:creationId xmlns:a16="http://schemas.microsoft.com/office/drawing/2014/main" id="{35EDA288-3382-4E72-9357-0F2284EA12F9}"/>
            </a:ext>
          </a:extLst>
        </xdr:cNvPr>
        <xdr:cNvSpPr/>
      </xdr:nvSpPr>
      <xdr:spPr>
        <a:xfrm>
          <a:off x="8386572" y="139274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75</xdr:row>
      <xdr:rowOff>78147</xdr:rowOff>
    </xdr:from>
    <xdr:to>
      <xdr:col>16</xdr:col>
      <xdr:colOff>0</xdr:colOff>
      <xdr:row>76</xdr:row>
      <xdr:rowOff>192447</xdr:rowOff>
    </xdr:to>
    <xdr:sp macro="" textlink="">
      <xdr:nvSpPr>
        <xdr:cNvPr id="85" name="Isosceles Triangle 84">
          <a:extLst>
            <a:ext uri="{FF2B5EF4-FFF2-40B4-BE49-F238E27FC236}">
              <a16:creationId xmlns:a16="http://schemas.microsoft.com/office/drawing/2014/main" id="{0C0C4C8B-81B3-4CDD-8779-3FAACFC6927E}"/>
            </a:ext>
          </a:extLst>
        </xdr:cNvPr>
        <xdr:cNvSpPr/>
      </xdr:nvSpPr>
      <xdr:spPr>
        <a:xfrm>
          <a:off x="9643872" y="13927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75</xdr:row>
      <xdr:rowOff>78147</xdr:rowOff>
    </xdr:from>
    <xdr:to>
      <xdr:col>20</xdr:col>
      <xdr:colOff>0</xdr:colOff>
      <xdr:row>76</xdr:row>
      <xdr:rowOff>192447</xdr:rowOff>
    </xdr:to>
    <xdr:sp macro="" textlink="">
      <xdr:nvSpPr>
        <xdr:cNvPr id="86" name="Isosceles Triangle 85">
          <a:extLst>
            <a:ext uri="{FF2B5EF4-FFF2-40B4-BE49-F238E27FC236}">
              <a16:creationId xmlns:a16="http://schemas.microsoft.com/office/drawing/2014/main" id="{604C9709-734F-4D76-923F-493DC50F84AB}"/>
            </a:ext>
          </a:extLst>
        </xdr:cNvPr>
        <xdr:cNvSpPr/>
      </xdr:nvSpPr>
      <xdr:spPr>
        <a:xfrm>
          <a:off x="12158472" y="13927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83</xdr:row>
      <xdr:rowOff>78147</xdr:rowOff>
    </xdr:from>
    <xdr:to>
      <xdr:col>2</xdr:col>
      <xdr:colOff>0</xdr:colOff>
      <xdr:row>84</xdr:row>
      <xdr:rowOff>192447</xdr:rowOff>
    </xdr:to>
    <xdr:sp macro="" textlink="">
      <xdr:nvSpPr>
        <xdr:cNvPr id="87" name="Isosceles Triangle 86">
          <a:extLst>
            <a:ext uri="{FF2B5EF4-FFF2-40B4-BE49-F238E27FC236}">
              <a16:creationId xmlns:a16="http://schemas.microsoft.com/office/drawing/2014/main" id="{DED2CD8C-4B31-4C02-AFBF-16F2E228F55E}"/>
            </a:ext>
          </a:extLst>
        </xdr:cNvPr>
        <xdr:cNvSpPr/>
      </xdr:nvSpPr>
      <xdr:spPr>
        <a:xfrm>
          <a:off x="633222" y="15400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75</xdr:row>
      <xdr:rowOff>78147</xdr:rowOff>
    </xdr:from>
    <xdr:to>
      <xdr:col>6</xdr:col>
      <xdr:colOff>0</xdr:colOff>
      <xdr:row>76</xdr:row>
      <xdr:rowOff>192447</xdr:rowOff>
    </xdr:to>
    <xdr:sp macro="" textlink="">
      <xdr:nvSpPr>
        <xdr:cNvPr id="88" name="Isosceles Triangle 87">
          <a:extLst>
            <a:ext uri="{FF2B5EF4-FFF2-40B4-BE49-F238E27FC236}">
              <a16:creationId xmlns:a16="http://schemas.microsoft.com/office/drawing/2014/main" id="{B2709D80-5F3A-445A-9ED1-E8E6E2AC90A4}"/>
            </a:ext>
          </a:extLst>
        </xdr:cNvPr>
        <xdr:cNvSpPr/>
      </xdr:nvSpPr>
      <xdr:spPr>
        <a:xfrm>
          <a:off x="3357372" y="13927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75</xdr:row>
      <xdr:rowOff>78147</xdr:rowOff>
    </xdr:from>
    <xdr:to>
      <xdr:col>4</xdr:col>
      <xdr:colOff>0</xdr:colOff>
      <xdr:row>76</xdr:row>
      <xdr:rowOff>192447</xdr:rowOff>
    </xdr:to>
    <xdr:sp macro="" textlink="">
      <xdr:nvSpPr>
        <xdr:cNvPr id="89" name="Isosceles Triangle 88">
          <a:extLst>
            <a:ext uri="{FF2B5EF4-FFF2-40B4-BE49-F238E27FC236}">
              <a16:creationId xmlns:a16="http://schemas.microsoft.com/office/drawing/2014/main" id="{64922B92-E8CD-43A0-9366-85806D927437}"/>
            </a:ext>
          </a:extLst>
        </xdr:cNvPr>
        <xdr:cNvSpPr/>
      </xdr:nvSpPr>
      <xdr:spPr>
        <a:xfrm>
          <a:off x="1890522" y="1392749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75</xdr:row>
      <xdr:rowOff>78147</xdr:rowOff>
    </xdr:from>
    <xdr:to>
      <xdr:col>18</xdr:col>
      <xdr:colOff>0</xdr:colOff>
      <xdr:row>76</xdr:row>
      <xdr:rowOff>192447</xdr:rowOff>
    </xdr:to>
    <xdr:sp macro="" textlink="">
      <xdr:nvSpPr>
        <xdr:cNvPr id="90" name="Isosceles Triangle 89">
          <a:extLst>
            <a:ext uri="{FF2B5EF4-FFF2-40B4-BE49-F238E27FC236}">
              <a16:creationId xmlns:a16="http://schemas.microsoft.com/office/drawing/2014/main" id="{F4975F7B-01C8-47DA-85FE-D1BC2B9F3316}"/>
            </a:ext>
          </a:extLst>
        </xdr:cNvPr>
        <xdr:cNvSpPr/>
      </xdr:nvSpPr>
      <xdr:spPr>
        <a:xfrm>
          <a:off x="10901172" y="13927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75</xdr:row>
      <xdr:rowOff>78147</xdr:rowOff>
    </xdr:from>
    <xdr:to>
      <xdr:col>20</xdr:col>
      <xdr:colOff>0</xdr:colOff>
      <xdr:row>76</xdr:row>
      <xdr:rowOff>192447</xdr:rowOff>
    </xdr:to>
    <xdr:sp macro="" textlink="">
      <xdr:nvSpPr>
        <xdr:cNvPr id="91" name="Isosceles Triangle 90">
          <a:extLst>
            <a:ext uri="{FF2B5EF4-FFF2-40B4-BE49-F238E27FC236}">
              <a16:creationId xmlns:a16="http://schemas.microsoft.com/office/drawing/2014/main" id="{0CCDC89C-38A0-48E0-B06E-B0E8459B7474}"/>
            </a:ext>
          </a:extLst>
        </xdr:cNvPr>
        <xdr:cNvSpPr/>
      </xdr:nvSpPr>
      <xdr:spPr>
        <a:xfrm>
          <a:off x="12158472" y="13927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6480</xdr:colOff>
      <xdr:row>67</xdr:row>
      <xdr:rowOff>94680</xdr:rowOff>
    </xdr:from>
    <xdr:to>
      <xdr:col>12</xdr:col>
      <xdr:colOff>1909</xdr:colOff>
      <xdr:row>68</xdr:row>
      <xdr:rowOff>183580</xdr:rowOff>
    </xdr:to>
    <xdr:sp macro="" textlink="">
      <xdr:nvSpPr>
        <xdr:cNvPr id="92" name="Isosceles Triangle 91">
          <a:extLst>
            <a:ext uri="{FF2B5EF4-FFF2-40B4-BE49-F238E27FC236}">
              <a16:creationId xmlns:a16="http://schemas.microsoft.com/office/drawing/2014/main" id="{C172F4A3-7D94-4495-B62A-9F28822386DE}"/>
            </a:ext>
          </a:extLst>
        </xdr:cNvPr>
        <xdr:cNvSpPr/>
      </xdr:nvSpPr>
      <xdr:spPr>
        <a:xfrm>
          <a:off x="7131180" y="12470830"/>
          <a:ext cx="624079"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83</xdr:row>
      <xdr:rowOff>78147</xdr:rowOff>
    </xdr:from>
    <xdr:to>
      <xdr:col>8</xdr:col>
      <xdr:colOff>0</xdr:colOff>
      <xdr:row>84</xdr:row>
      <xdr:rowOff>192447</xdr:rowOff>
    </xdr:to>
    <xdr:sp macro="" textlink="">
      <xdr:nvSpPr>
        <xdr:cNvPr id="93" name="Isosceles Triangle 92">
          <a:extLst>
            <a:ext uri="{FF2B5EF4-FFF2-40B4-BE49-F238E27FC236}">
              <a16:creationId xmlns:a16="http://schemas.microsoft.com/office/drawing/2014/main" id="{4289D8D2-2C44-4559-85D2-B4D7BFF79C57}"/>
            </a:ext>
          </a:extLst>
        </xdr:cNvPr>
        <xdr:cNvSpPr/>
      </xdr:nvSpPr>
      <xdr:spPr>
        <a:xfrm>
          <a:off x="4614672" y="15400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83</xdr:row>
      <xdr:rowOff>78147</xdr:rowOff>
    </xdr:from>
    <xdr:to>
      <xdr:col>10</xdr:col>
      <xdr:colOff>0</xdr:colOff>
      <xdr:row>84</xdr:row>
      <xdr:rowOff>192447</xdr:rowOff>
    </xdr:to>
    <xdr:sp macro="" textlink="">
      <xdr:nvSpPr>
        <xdr:cNvPr id="94" name="Isosceles Triangle 93">
          <a:extLst>
            <a:ext uri="{FF2B5EF4-FFF2-40B4-BE49-F238E27FC236}">
              <a16:creationId xmlns:a16="http://schemas.microsoft.com/office/drawing/2014/main" id="{B39BE1DB-B9BC-4CF3-BDF5-D305367D01FF}"/>
            </a:ext>
          </a:extLst>
        </xdr:cNvPr>
        <xdr:cNvSpPr/>
      </xdr:nvSpPr>
      <xdr:spPr>
        <a:xfrm>
          <a:off x="5871972" y="15400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83</xdr:row>
      <xdr:rowOff>52747</xdr:rowOff>
    </xdr:from>
    <xdr:to>
      <xdr:col>12</xdr:col>
      <xdr:colOff>0</xdr:colOff>
      <xdr:row>84</xdr:row>
      <xdr:rowOff>170158</xdr:rowOff>
    </xdr:to>
    <xdr:sp macro="" textlink="">
      <xdr:nvSpPr>
        <xdr:cNvPr id="95" name="Isosceles Triangle 94">
          <a:extLst>
            <a:ext uri="{FF2B5EF4-FFF2-40B4-BE49-F238E27FC236}">
              <a16:creationId xmlns:a16="http://schemas.microsoft.com/office/drawing/2014/main" id="{F3C36EBE-4BD6-4BA4-B552-95E1466B5E39}"/>
            </a:ext>
          </a:extLst>
        </xdr:cNvPr>
        <xdr:cNvSpPr/>
      </xdr:nvSpPr>
      <xdr:spPr>
        <a:xfrm>
          <a:off x="7129272" y="15375297"/>
          <a:ext cx="624078" cy="301561"/>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83</xdr:row>
      <xdr:rowOff>78147</xdr:rowOff>
    </xdr:from>
    <xdr:to>
      <xdr:col>16</xdr:col>
      <xdr:colOff>0</xdr:colOff>
      <xdr:row>84</xdr:row>
      <xdr:rowOff>192447</xdr:rowOff>
    </xdr:to>
    <xdr:sp macro="" textlink="">
      <xdr:nvSpPr>
        <xdr:cNvPr id="96" name="Isosceles Triangle 95">
          <a:extLst>
            <a:ext uri="{FF2B5EF4-FFF2-40B4-BE49-F238E27FC236}">
              <a16:creationId xmlns:a16="http://schemas.microsoft.com/office/drawing/2014/main" id="{F18D014F-8D69-4B69-93E6-28187AB0E0A7}"/>
            </a:ext>
          </a:extLst>
        </xdr:cNvPr>
        <xdr:cNvSpPr/>
      </xdr:nvSpPr>
      <xdr:spPr>
        <a:xfrm>
          <a:off x="9643872" y="15400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83</xdr:row>
      <xdr:rowOff>78147</xdr:rowOff>
    </xdr:from>
    <xdr:to>
      <xdr:col>18</xdr:col>
      <xdr:colOff>0</xdr:colOff>
      <xdr:row>84</xdr:row>
      <xdr:rowOff>192447</xdr:rowOff>
    </xdr:to>
    <xdr:sp macro="" textlink="">
      <xdr:nvSpPr>
        <xdr:cNvPr id="97" name="Isosceles Triangle 96">
          <a:extLst>
            <a:ext uri="{FF2B5EF4-FFF2-40B4-BE49-F238E27FC236}">
              <a16:creationId xmlns:a16="http://schemas.microsoft.com/office/drawing/2014/main" id="{34777AD0-EE6C-4070-883F-0B1F60895DC3}"/>
            </a:ext>
          </a:extLst>
        </xdr:cNvPr>
        <xdr:cNvSpPr/>
      </xdr:nvSpPr>
      <xdr:spPr>
        <a:xfrm>
          <a:off x="10901172" y="15400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91</xdr:row>
      <xdr:rowOff>78147</xdr:rowOff>
    </xdr:from>
    <xdr:to>
      <xdr:col>2</xdr:col>
      <xdr:colOff>0</xdr:colOff>
      <xdr:row>92</xdr:row>
      <xdr:rowOff>192447</xdr:rowOff>
    </xdr:to>
    <xdr:sp macro="" textlink="">
      <xdr:nvSpPr>
        <xdr:cNvPr id="98" name="Isosceles Triangle 97">
          <a:extLst>
            <a:ext uri="{FF2B5EF4-FFF2-40B4-BE49-F238E27FC236}">
              <a16:creationId xmlns:a16="http://schemas.microsoft.com/office/drawing/2014/main" id="{236F4AF5-450D-4CA1-AB67-6F6DBC2D3149}"/>
            </a:ext>
          </a:extLst>
        </xdr:cNvPr>
        <xdr:cNvSpPr/>
      </xdr:nvSpPr>
      <xdr:spPr>
        <a:xfrm>
          <a:off x="633222" y="168738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83</xdr:row>
      <xdr:rowOff>78147</xdr:rowOff>
    </xdr:from>
    <xdr:to>
      <xdr:col>6</xdr:col>
      <xdr:colOff>0</xdr:colOff>
      <xdr:row>84</xdr:row>
      <xdr:rowOff>192447</xdr:rowOff>
    </xdr:to>
    <xdr:sp macro="" textlink="">
      <xdr:nvSpPr>
        <xdr:cNvPr id="99" name="Isosceles Triangle 98">
          <a:extLst>
            <a:ext uri="{FF2B5EF4-FFF2-40B4-BE49-F238E27FC236}">
              <a16:creationId xmlns:a16="http://schemas.microsoft.com/office/drawing/2014/main" id="{D82EEA57-03E2-4C37-BE02-9D320BCF4872}"/>
            </a:ext>
          </a:extLst>
        </xdr:cNvPr>
        <xdr:cNvSpPr/>
      </xdr:nvSpPr>
      <xdr:spPr>
        <a:xfrm>
          <a:off x="3357372" y="15400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83</xdr:row>
      <xdr:rowOff>78147</xdr:rowOff>
    </xdr:from>
    <xdr:to>
      <xdr:col>4</xdr:col>
      <xdr:colOff>0</xdr:colOff>
      <xdr:row>84</xdr:row>
      <xdr:rowOff>192447</xdr:rowOff>
    </xdr:to>
    <xdr:sp macro="" textlink="">
      <xdr:nvSpPr>
        <xdr:cNvPr id="100" name="Isosceles Triangle 99">
          <a:extLst>
            <a:ext uri="{FF2B5EF4-FFF2-40B4-BE49-F238E27FC236}">
              <a16:creationId xmlns:a16="http://schemas.microsoft.com/office/drawing/2014/main" id="{3E7EB916-BA06-42A6-9300-820590F7741F}"/>
            </a:ext>
          </a:extLst>
        </xdr:cNvPr>
        <xdr:cNvSpPr/>
      </xdr:nvSpPr>
      <xdr:spPr>
        <a:xfrm>
          <a:off x="1890522" y="1540069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83</xdr:row>
      <xdr:rowOff>78147</xdr:rowOff>
    </xdr:from>
    <xdr:to>
      <xdr:col>20</xdr:col>
      <xdr:colOff>0</xdr:colOff>
      <xdr:row>84</xdr:row>
      <xdr:rowOff>192447</xdr:rowOff>
    </xdr:to>
    <xdr:sp macro="" textlink="">
      <xdr:nvSpPr>
        <xdr:cNvPr id="101" name="Isosceles Triangle 100">
          <a:extLst>
            <a:ext uri="{FF2B5EF4-FFF2-40B4-BE49-F238E27FC236}">
              <a16:creationId xmlns:a16="http://schemas.microsoft.com/office/drawing/2014/main" id="{5E70B742-4E4D-47FC-BF52-A194A1CB4FC8}"/>
            </a:ext>
          </a:extLst>
        </xdr:cNvPr>
        <xdr:cNvSpPr/>
      </xdr:nvSpPr>
      <xdr:spPr>
        <a:xfrm>
          <a:off x="12158472" y="15400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91</xdr:row>
      <xdr:rowOff>78147</xdr:rowOff>
    </xdr:from>
    <xdr:to>
      <xdr:col>8</xdr:col>
      <xdr:colOff>0</xdr:colOff>
      <xdr:row>93</xdr:row>
      <xdr:rowOff>5057</xdr:rowOff>
    </xdr:to>
    <xdr:sp macro="" textlink="">
      <xdr:nvSpPr>
        <xdr:cNvPr id="102" name="Isosceles Triangle 101">
          <a:extLst>
            <a:ext uri="{FF2B5EF4-FFF2-40B4-BE49-F238E27FC236}">
              <a16:creationId xmlns:a16="http://schemas.microsoft.com/office/drawing/2014/main" id="{75CBF4E0-E6B1-48B7-ABC9-8FC7A820559A}"/>
            </a:ext>
          </a:extLst>
        </xdr:cNvPr>
        <xdr:cNvSpPr/>
      </xdr:nvSpPr>
      <xdr:spPr>
        <a:xfrm>
          <a:off x="4614672" y="168738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91</xdr:row>
      <xdr:rowOff>78147</xdr:rowOff>
    </xdr:from>
    <xdr:to>
      <xdr:col>10</xdr:col>
      <xdr:colOff>0</xdr:colOff>
      <xdr:row>93</xdr:row>
      <xdr:rowOff>5057</xdr:rowOff>
    </xdr:to>
    <xdr:sp macro="" textlink="">
      <xdr:nvSpPr>
        <xdr:cNvPr id="103" name="Isosceles Triangle 102">
          <a:extLst>
            <a:ext uri="{FF2B5EF4-FFF2-40B4-BE49-F238E27FC236}">
              <a16:creationId xmlns:a16="http://schemas.microsoft.com/office/drawing/2014/main" id="{9C98D753-A2BD-40C3-92C7-91D5FEECDCD1}"/>
            </a:ext>
          </a:extLst>
        </xdr:cNvPr>
        <xdr:cNvSpPr/>
      </xdr:nvSpPr>
      <xdr:spPr>
        <a:xfrm>
          <a:off x="5871972" y="168738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91</xdr:row>
      <xdr:rowOff>78147</xdr:rowOff>
    </xdr:from>
    <xdr:to>
      <xdr:col>12</xdr:col>
      <xdr:colOff>0</xdr:colOff>
      <xdr:row>92</xdr:row>
      <xdr:rowOff>192447</xdr:rowOff>
    </xdr:to>
    <xdr:sp macro="" textlink="">
      <xdr:nvSpPr>
        <xdr:cNvPr id="104" name="Isosceles Triangle 103">
          <a:extLst>
            <a:ext uri="{FF2B5EF4-FFF2-40B4-BE49-F238E27FC236}">
              <a16:creationId xmlns:a16="http://schemas.microsoft.com/office/drawing/2014/main" id="{C346A80B-4884-4A51-9D7F-BA0D361F4398}"/>
            </a:ext>
          </a:extLst>
        </xdr:cNvPr>
        <xdr:cNvSpPr/>
      </xdr:nvSpPr>
      <xdr:spPr>
        <a:xfrm>
          <a:off x="7129272" y="168738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91</xdr:row>
      <xdr:rowOff>78147</xdr:rowOff>
    </xdr:from>
    <xdr:to>
      <xdr:col>14</xdr:col>
      <xdr:colOff>0</xdr:colOff>
      <xdr:row>93</xdr:row>
      <xdr:rowOff>5057</xdr:rowOff>
    </xdr:to>
    <xdr:sp macro="" textlink="">
      <xdr:nvSpPr>
        <xdr:cNvPr id="105" name="Isosceles Triangle 104">
          <a:extLst>
            <a:ext uri="{FF2B5EF4-FFF2-40B4-BE49-F238E27FC236}">
              <a16:creationId xmlns:a16="http://schemas.microsoft.com/office/drawing/2014/main" id="{B20B064B-C1AA-498C-A60F-FABB2E67EDB8}"/>
            </a:ext>
          </a:extLst>
        </xdr:cNvPr>
        <xdr:cNvSpPr/>
      </xdr:nvSpPr>
      <xdr:spPr>
        <a:xfrm>
          <a:off x="8386572" y="168738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91</xdr:row>
      <xdr:rowOff>78147</xdr:rowOff>
    </xdr:from>
    <xdr:to>
      <xdr:col>16</xdr:col>
      <xdr:colOff>0</xdr:colOff>
      <xdr:row>92</xdr:row>
      <xdr:rowOff>192447</xdr:rowOff>
    </xdr:to>
    <xdr:sp macro="" textlink="">
      <xdr:nvSpPr>
        <xdr:cNvPr id="106" name="Isosceles Triangle 105">
          <a:extLst>
            <a:ext uri="{FF2B5EF4-FFF2-40B4-BE49-F238E27FC236}">
              <a16:creationId xmlns:a16="http://schemas.microsoft.com/office/drawing/2014/main" id="{53F73A36-2805-4A2D-8E86-5B914C69E367}"/>
            </a:ext>
          </a:extLst>
        </xdr:cNvPr>
        <xdr:cNvSpPr/>
      </xdr:nvSpPr>
      <xdr:spPr>
        <a:xfrm>
          <a:off x="9643872" y="168738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91</xdr:row>
      <xdr:rowOff>78147</xdr:rowOff>
    </xdr:from>
    <xdr:to>
      <xdr:col>20</xdr:col>
      <xdr:colOff>0</xdr:colOff>
      <xdr:row>92</xdr:row>
      <xdr:rowOff>192447</xdr:rowOff>
    </xdr:to>
    <xdr:sp macro="" textlink="">
      <xdr:nvSpPr>
        <xdr:cNvPr id="107" name="Isosceles Triangle 106">
          <a:extLst>
            <a:ext uri="{FF2B5EF4-FFF2-40B4-BE49-F238E27FC236}">
              <a16:creationId xmlns:a16="http://schemas.microsoft.com/office/drawing/2014/main" id="{A184CC6D-CFFB-429E-AE88-FFE5949FF411}"/>
            </a:ext>
          </a:extLst>
        </xdr:cNvPr>
        <xdr:cNvSpPr/>
      </xdr:nvSpPr>
      <xdr:spPr>
        <a:xfrm>
          <a:off x="12158472" y="168738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99</xdr:row>
      <xdr:rowOff>78147</xdr:rowOff>
    </xdr:from>
    <xdr:to>
      <xdr:col>2</xdr:col>
      <xdr:colOff>0</xdr:colOff>
      <xdr:row>100</xdr:row>
      <xdr:rowOff>192447</xdr:rowOff>
    </xdr:to>
    <xdr:sp macro="" textlink="">
      <xdr:nvSpPr>
        <xdr:cNvPr id="108" name="Isosceles Triangle 107">
          <a:extLst>
            <a:ext uri="{FF2B5EF4-FFF2-40B4-BE49-F238E27FC236}">
              <a16:creationId xmlns:a16="http://schemas.microsoft.com/office/drawing/2014/main" id="{A0E7C2A4-3985-4EC9-810A-E37AA4F77C28}"/>
            </a:ext>
          </a:extLst>
        </xdr:cNvPr>
        <xdr:cNvSpPr/>
      </xdr:nvSpPr>
      <xdr:spPr>
        <a:xfrm>
          <a:off x="633222" y="18347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91</xdr:row>
      <xdr:rowOff>78147</xdr:rowOff>
    </xdr:from>
    <xdr:to>
      <xdr:col>6</xdr:col>
      <xdr:colOff>0</xdr:colOff>
      <xdr:row>92</xdr:row>
      <xdr:rowOff>192447</xdr:rowOff>
    </xdr:to>
    <xdr:sp macro="" textlink="">
      <xdr:nvSpPr>
        <xdr:cNvPr id="109" name="Isosceles Triangle 108">
          <a:extLst>
            <a:ext uri="{FF2B5EF4-FFF2-40B4-BE49-F238E27FC236}">
              <a16:creationId xmlns:a16="http://schemas.microsoft.com/office/drawing/2014/main" id="{EA8F94A8-EFC9-4DF0-AF39-98C615CC1E75}"/>
            </a:ext>
          </a:extLst>
        </xdr:cNvPr>
        <xdr:cNvSpPr/>
      </xdr:nvSpPr>
      <xdr:spPr>
        <a:xfrm>
          <a:off x="3357372" y="168738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91</xdr:row>
      <xdr:rowOff>78147</xdr:rowOff>
    </xdr:from>
    <xdr:to>
      <xdr:col>4</xdr:col>
      <xdr:colOff>0</xdr:colOff>
      <xdr:row>92</xdr:row>
      <xdr:rowOff>192447</xdr:rowOff>
    </xdr:to>
    <xdr:sp macro="" textlink="">
      <xdr:nvSpPr>
        <xdr:cNvPr id="110" name="Isosceles Triangle 109">
          <a:extLst>
            <a:ext uri="{FF2B5EF4-FFF2-40B4-BE49-F238E27FC236}">
              <a16:creationId xmlns:a16="http://schemas.microsoft.com/office/drawing/2014/main" id="{8B53EEDD-5B69-4D6E-8FB7-9343BB00D3AE}"/>
            </a:ext>
          </a:extLst>
        </xdr:cNvPr>
        <xdr:cNvSpPr/>
      </xdr:nvSpPr>
      <xdr:spPr>
        <a:xfrm>
          <a:off x="1890522" y="1687389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91</xdr:row>
      <xdr:rowOff>78147</xdr:rowOff>
    </xdr:from>
    <xdr:to>
      <xdr:col>18</xdr:col>
      <xdr:colOff>0</xdr:colOff>
      <xdr:row>92</xdr:row>
      <xdr:rowOff>192447</xdr:rowOff>
    </xdr:to>
    <xdr:sp macro="" textlink="">
      <xdr:nvSpPr>
        <xdr:cNvPr id="111" name="Isosceles Triangle 110">
          <a:extLst>
            <a:ext uri="{FF2B5EF4-FFF2-40B4-BE49-F238E27FC236}">
              <a16:creationId xmlns:a16="http://schemas.microsoft.com/office/drawing/2014/main" id="{44C0B0A8-D2B9-4A9A-BA44-44C5AFCDD5B8}"/>
            </a:ext>
          </a:extLst>
        </xdr:cNvPr>
        <xdr:cNvSpPr/>
      </xdr:nvSpPr>
      <xdr:spPr>
        <a:xfrm>
          <a:off x="10901172" y="168738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6480</xdr:colOff>
      <xdr:row>83</xdr:row>
      <xdr:rowOff>87209</xdr:rowOff>
    </xdr:from>
    <xdr:to>
      <xdr:col>14</xdr:col>
      <xdr:colOff>1909</xdr:colOff>
      <xdr:row>84</xdr:row>
      <xdr:rowOff>176109</xdr:rowOff>
    </xdr:to>
    <xdr:sp macro="" textlink="">
      <xdr:nvSpPr>
        <xdr:cNvPr id="112" name="Isosceles Triangle 111">
          <a:extLst>
            <a:ext uri="{FF2B5EF4-FFF2-40B4-BE49-F238E27FC236}">
              <a16:creationId xmlns:a16="http://schemas.microsoft.com/office/drawing/2014/main" id="{94BEC51C-B1D1-493E-9AE0-E9080ADCE9E6}"/>
            </a:ext>
          </a:extLst>
        </xdr:cNvPr>
        <xdr:cNvSpPr/>
      </xdr:nvSpPr>
      <xdr:spPr>
        <a:xfrm>
          <a:off x="8388480" y="15409759"/>
          <a:ext cx="624079"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99</xdr:row>
      <xdr:rowOff>78147</xdr:rowOff>
    </xdr:from>
    <xdr:to>
      <xdr:col>6</xdr:col>
      <xdr:colOff>0</xdr:colOff>
      <xdr:row>100</xdr:row>
      <xdr:rowOff>192447</xdr:rowOff>
    </xdr:to>
    <xdr:sp macro="" textlink="">
      <xdr:nvSpPr>
        <xdr:cNvPr id="113" name="Isosceles Triangle 112">
          <a:extLst>
            <a:ext uri="{FF2B5EF4-FFF2-40B4-BE49-F238E27FC236}">
              <a16:creationId xmlns:a16="http://schemas.microsoft.com/office/drawing/2014/main" id="{58733000-50E8-4D2C-8650-4658CA19E619}"/>
            </a:ext>
          </a:extLst>
        </xdr:cNvPr>
        <xdr:cNvSpPr/>
      </xdr:nvSpPr>
      <xdr:spPr>
        <a:xfrm>
          <a:off x="3357372" y="18347097"/>
          <a:ext cx="624078" cy="29210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99</xdr:row>
      <xdr:rowOff>78147</xdr:rowOff>
    </xdr:from>
    <xdr:to>
      <xdr:col>8</xdr:col>
      <xdr:colOff>0</xdr:colOff>
      <xdr:row>100</xdr:row>
      <xdr:rowOff>192447</xdr:rowOff>
    </xdr:to>
    <xdr:sp macro="" textlink="">
      <xdr:nvSpPr>
        <xdr:cNvPr id="114" name="Isosceles Triangle 113">
          <a:extLst>
            <a:ext uri="{FF2B5EF4-FFF2-40B4-BE49-F238E27FC236}">
              <a16:creationId xmlns:a16="http://schemas.microsoft.com/office/drawing/2014/main" id="{4DB60E06-4EE5-4929-AD30-51FFE9E3EA96}"/>
            </a:ext>
          </a:extLst>
        </xdr:cNvPr>
        <xdr:cNvSpPr/>
      </xdr:nvSpPr>
      <xdr:spPr>
        <a:xfrm>
          <a:off x="4614672" y="18347097"/>
          <a:ext cx="624078" cy="29210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99</xdr:row>
      <xdr:rowOff>78147</xdr:rowOff>
    </xdr:from>
    <xdr:to>
      <xdr:col>10</xdr:col>
      <xdr:colOff>0</xdr:colOff>
      <xdr:row>100</xdr:row>
      <xdr:rowOff>192447</xdr:rowOff>
    </xdr:to>
    <xdr:sp macro="" textlink="">
      <xdr:nvSpPr>
        <xdr:cNvPr id="115" name="Isosceles Triangle 114">
          <a:extLst>
            <a:ext uri="{FF2B5EF4-FFF2-40B4-BE49-F238E27FC236}">
              <a16:creationId xmlns:a16="http://schemas.microsoft.com/office/drawing/2014/main" id="{8F7074DD-93A3-4770-A2F3-B2F27A8641F1}"/>
            </a:ext>
          </a:extLst>
        </xdr:cNvPr>
        <xdr:cNvSpPr/>
      </xdr:nvSpPr>
      <xdr:spPr>
        <a:xfrm>
          <a:off x="5871972" y="18347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99</xdr:row>
      <xdr:rowOff>78147</xdr:rowOff>
    </xdr:from>
    <xdr:to>
      <xdr:col>12</xdr:col>
      <xdr:colOff>0</xdr:colOff>
      <xdr:row>100</xdr:row>
      <xdr:rowOff>192447</xdr:rowOff>
    </xdr:to>
    <xdr:sp macro="" textlink="">
      <xdr:nvSpPr>
        <xdr:cNvPr id="116" name="Isosceles Triangle 115">
          <a:extLst>
            <a:ext uri="{FF2B5EF4-FFF2-40B4-BE49-F238E27FC236}">
              <a16:creationId xmlns:a16="http://schemas.microsoft.com/office/drawing/2014/main" id="{0BDCA6F6-49EB-4E61-97A5-4F948935BAAD}"/>
            </a:ext>
          </a:extLst>
        </xdr:cNvPr>
        <xdr:cNvSpPr/>
      </xdr:nvSpPr>
      <xdr:spPr>
        <a:xfrm>
          <a:off x="7129272" y="18347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99</xdr:row>
      <xdr:rowOff>78147</xdr:rowOff>
    </xdr:from>
    <xdr:to>
      <xdr:col>14</xdr:col>
      <xdr:colOff>0</xdr:colOff>
      <xdr:row>101</xdr:row>
      <xdr:rowOff>5058</xdr:rowOff>
    </xdr:to>
    <xdr:sp macro="" textlink="">
      <xdr:nvSpPr>
        <xdr:cNvPr id="117" name="Isosceles Triangle 116">
          <a:extLst>
            <a:ext uri="{FF2B5EF4-FFF2-40B4-BE49-F238E27FC236}">
              <a16:creationId xmlns:a16="http://schemas.microsoft.com/office/drawing/2014/main" id="{B9E91FCE-00B5-41D8-A35E-56E5A9ACB50B}"/>
            </a:ext>
          </a:extLst>
        </xdr:cNvPr>
        <xdr:cNvSpPr/>
      </xdr:nvSpPr>
      <xdr:spPr>
        <a:xfrm>
          <a:off x="8386572" y="18347097"/>
          <a:ext cx="624078" cy="295211"/>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99</xdr:row>
      <xdr:rowOff>78147</xdr:rowOff>
    </xdr:from>
    <xdr:to>
      <xdr:col>18</xdr:col>
      <xdr:colOff>0</xdr:colOff>
      <xdr:row>100</xdr:row>
      <xdr:rowOff>192447</xdr:rowOff>
    </xdr:to>
    <xdr:sp macro="" textlink="">
      <xdr:nvSpPr>
        <xdr:cNvPr id="118" name="Isosceles Triangle 117">
          <a:extLst>
            <a:ext uri="{FF2B5EF4-FFF2-40B4-BE49-F238E27FC236}">
              <a16:creationId xmlns:a16="http://schemas.microsoft.com/office/drawing/2014/main" id="{F6DE5F82-3394-4091-AE80-10DC1CD2CBD9}"/>
            </a:ext>
          </a:extLst>
        </xdr:cNvPr>
        <xdr:cNvSpPr/>
      </xdr:nvSpPr>
      <xdr:spPr>
        <a:xfrm>
          <a:off x="10901172" y="18347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99</xdr:row>
      <xdr:rowOff>78147</xdr:rowOff>
    </xdr:from>
    <xdr:to>
      <xdr:col>20</xdr:col>
      <xdr:colOff>0</xdr:colOff>
      <xdr:row>100</xdr:row>
      <xdr:rowOff>192447</xdr:rowOff>
    </xdr:to>
    <xdr:sp macro="" textlink="">
      <xdr:nvSpPr>
        <xdr:cNvPr id="119" name="Isosceles Triangle 118">
          <a:extLst>
            <a:ext uri="{FF2B5EF4-FFF2-40B4-BE49-F238E27FC236}">
              <a16:creationId xmlns:a16="http://schemas.microsoft.com/office/drawing/2014/main" id="{73A6F20D-0681-47B7-A71F-558DF02F6298}"/>
            </a:ext>
          </a:extLst>
        </xdr:cNvPr>
        <xdr:cNvSpPr/>
      </xdr:nvSpPr>
      <xdr:spPr>
        <a:xfrm>
          <a:off x="12158472" y="18347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108</xdr:row>
      <xdr:rowOff>78147</xdr:rowOff>
    </xdr:from>
    <xdr:to>
      <xdr:col>4</xdr:col>
      <xdr:colOff>0</xdr:colOff>
      <xdr:row>109</xdr:row>
      <xdr:rowOff>192447</xdr:rowOff>
    </xdr:to>
    <xdr:sp macro="" textlink="">
      <xdr:nvSpPr>
        <xdr:cNvPr id="120" name="Isosceles Triangle 119">
          <a:extLst>
            <a:ext uri="{FF2B5EF4-FFF2-40B4-BE49-F238E27FC236}">
              <a16:creationId xmlns:a16="http://schemas.microsoft.com/office/drawing/2014/main" id="{5F64CFA8-A55D-482C-9710-D784ED63942A}"/>
            </a:ext>
          </a:extLst>
        </xdr:cNvPr>
        <xdr:cNvSpPr/>
      </xdr:nvSpPr>
      <xdr:spPr>
        <a:xfrm>
          <a:off x="1890522" y="2000444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99</xdr:row>
      <xdr:rowOff>78147</xdr:rowOff>
    </xdr:from>
    <xdr:to>
      <xdr:col>6</xdr:col>
      <xdr:colOff>0</xdr:colOff>
      <xdr:row>100</xdr:row>
      <xdr:rowOff>192447</xdr:rowOff>
    </xdr:to>
    <xdr:sp macro="" textlink="">
      <xdr:nvSpPr>
        <xdr:cNvPr id="121" name="Isosceles Triangle 120">
          <a:extLst>
            <a:ext uri="{FF2B5EF4-FFF2-40B4-BE49-F238E27FC236}">
              <a16:creationId xmlns:a16="http://schemas.microsoft.com/office/drawing/2014/main" id="{7C854B91-33A3-4643-B4C8-9EBB42FCE155}"/>
            </a:ext>
          </a:extLst>
        </xdr:cNvPr>
        <xdr:cNvSpPr/>
      </xdr:nvSpPr>
      <xdr:spPr>
        <a:xfrm>
          <a:off x="3357372" y="18347097"/>
          <a:ext cx="624078" cy="29210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99</xdr:row>
      <xdr:rowOff>78147</xdr:rowOff>
    </xdr:from>
    <xdr:to>
      <xdr:col>8</xdr:col>
      <xdr:colOff>0</xdr:colOff>
      <xdr:row>100</xdr:row>
      <xdr:rowOff>192447</xdr:rowOff>
    </xdr:to>
    <xdr:sp macro="" textlink="">
      <xdr:nvSpPr>
        <xdr:cNvPr id="122" name="Isosceles Triangle 121">
          <a:extLst>
            <a:ext uri="{FF2B5EF4-FFF2-40B4-BE49-F238E27FC236}">
              <a16:creationId xmlns:a16="http://schemas.microsoft.com/office/drawing/2014/main" id="{71FEB387-AD81-426D-9AD2-BD416300A229}"/>
            </a:ext>
          </a:extLst>
        </xdr:cNvPr>
        <xdr:cNvSpPr/>
      </xdr:nvSpPr>
      <xdr:spPr>
        <a:xfrm>
          <a:off x="4614672" y="18347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99</xdr:row>
      <xdr:rowOff>78147</xdr:rowOff>
    </xdr:from>
    <xdr:to>
      <xdr:col>6</xdr:col>
      <xdr:colOff>0</xdr:colOff>
      <xdr:row>100</xdr:row>
      <xdr:rowOff>192447</xdr:rowOff>
    </xdr:to>
    <xdr:sp macro="" textlink="">
      <xdr:nvSpPr>
        <xdr:cNvPr id="123" name="Isosceles Triangle 122">
          <a:extLst>
            <a:ext uri="{FF2B5EF4-FFF2-40B4-BE49-F238E27FC236}">
              <a16:creationId xmlns:a16="http://schemas.microsoft.com/office/drawing/2014/main" id="{B57A2FB5-4A28-475D-B008-73B271FC7A19}"/>
            </a:ext>
          </a:extLst>
        </xdr:cNvPr>
        <xdr:cNvSpPr/>
      </xdr:nvSpPr>
      <xdr:spPr>
        <a:xfrm>
          <a:off x="3357372" y="18347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108</xdr:row>
      <xdr:rowOff>78147</xdr:rowOff>
    </xdr:from>
    <xdr:to>
      <xdr:col>2</xdr:col>
      <xdr:colOff>0</xdr:colOff>
      <xdr:row>109</xdr:row>
      <xdr:rowOff>192447</xdr:rowOff>
    </xdr:to>
    <xdr:sp macro="" textlink="">
      <xdr:nvSpPr>
        <xdr:cNvPr id="124" name="Isosceles Triangle 123">
          <a:extLst>
            <a:ext uri="{FF2B5EF4-FFF2-40B4-BE49-F238E27FC236}">
              <a16:creationId xmlns:a16="http://schemas.microsoft.com/office/drawing/2014/main" id="{1644CC4A-92F2-45CD-9590-014382D8DDED}"/>
            </a:ext>
          </a:extLst>
        </xdr:cNvPr>
        <xdr:cNvSpPr/>
      </xdr:nvSpPr>
      <xdr:spPr>
        <a:xfrm>
          <a:off x="633222" y="200044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108</xdr:row>
      <xdr:rowOff>78147</xdr:rowOff>
    </xdr:from>
    <xdr:to>
      <xdr:col>6</xdr:col>
      <xdr:colOff>0</xdr:colOff>
      <xdr:row>109</xdr:row>
      <xdr:rowOff>192447</xdr:rowOff>
    </xdr:to>
    <xdr:sp macro="" textlink="">
      <xdr:nvSpPr>
        <xdr:cNvPr id="125" name="Isosceles Triangle 124">
          <a:extLst>
            <a:ext uri="{FF2B5EF4-FFF2-40B4-BE49-F238E27FC236}">
              <a16:creationId xmlns:a16="http://schemas.microsoft.com/office/drawing/2014/main" id="{AAA930E5-9C11-49A0-8FF6-FAFC572FE535}"/>
            </a:ext>
          </a:extLst>
        </xdr:cNvPr>
        <xdr:cNvSpPr/>
      </xdr:nvSpPr>
      <xdr:spPr>
        <a:xfrm>
          <a:off x="3357372" y="20004447"/>
          <a:ext cx="624078" cy="29210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108</xdr:row>
      <xdr:rowOff>78147</xdr:rowOff>
    </xdr:from>
    <xdr:to>
      <xdr:col>10</xdr:col>
      <xdr:colOff>0</xdr:colOff>
      <xdr:row>110</xdr:row>
      <xdr:rowOff>5057</xdr:rowOff>
    </xdr:to>
    <xdr:sp macro="" textlink="">
      <xdr:nvSpPr>
        <xdr:cNvPr id="126" name="Isosceles Triangle 125">
          <a:extLst>
            <a:ext uri="{FF2B5EF4-FFF2-40B4-BE49-F238E27FC236}">
              <a16:creationId xmlns:a16="http://schemas.microsoft.com/office/drawing/2014/main" id="{9797DDF1-CCFA-4D10-866D-082F9B83FC7B}"/>
            </a:ext>
          </a:extLst>
        </xdr:cNvPr>
        <xdr:cNvSpPr/>
      </xdr:nvSpPr>
      <xdr:spPr>
        <a:xfrm>
          <a:off x="5871972" y="2000444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108</xdr:row>
      <xdr:rowOff>78147</xdr:rowOff>
    </xdr:from>
    <xdr:to>
      <xdr:col>12</xdr:col>
      <xdr:colOff>0</xdr:colOff>
      <xdr:row>110</xdr:row>
      <xdr:rowOff>5057</xdr:rowOff>
    </xdr:to>
    <xdr:sp macro="" textlink="">
      <xdr:nvSpPr>
        <xdr:cNvPr id="127" name="Isosceles Triangle 126">
          <a:extLst>
            <a:ext uri="{FF2B5EF4-FFF2-40B4-BE49-F238E27FC236}">
              <a16:creationId xmlns:a16="http://schemas.microsoft.com/office/drawing/2014/main" id="{BB193242-111C-42B9-BC95-5A8998E1027C}"/>
            </a:ext>
          </a:extLst>
        </xdr:cNvPr>
        <xdr:cNvSpPr/>
      </xdr:nvSpPr>
      <xdr:spPr>
        <a:xfrm>
          <a:off x="7129272" y="2000444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108</xdr:row>
      <xdr:rowOff>78147</xdr:rowOff>
    </xdr:from>
    <xdr:to>
      <xdr:col>14</xdr:col>
      <xdr:colOff>0</xdr:colOff>
      <xdr:row>109</xdr:row>
      <xdr:rowOff>192447</xdr:rowOff>
    </xdr:to>
    <xdr:sp macro="" textlink="">
      <xdr:nvSpPr>
        <xdr:cNvPr id="128" name="Isosceles Triangle 127">
          <a:extLst>
            <a:ext uri="{FF2B5EF4-FFF2-40B4-BE49-F238E27FC236}">
              <a16:creationId xmlns:a16="http://schemas.microsoft.com/office/drawing/2014/main" id="{EE770D63-A869-40FC-8210-6FD581C7250A}"/>
            </a:ext>
          </a:extLst>
        </xdr:cNvPr>
        <xdr:cNvSpPr/>
      </xdr:nvSpPr>
      <xdr:spPr>
        <a:xfrm>
          <a:off x="8386572" y="200044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108</xdr:row>
      <xdr:rowOff>78147</xdr:rowOff>
    </xdr:from>
    <xdr:to>
      <xdr:col>16</xdr:col>
      <xdr:colOff>0</xdr:colOff>
      <xdr:row>110</xdr:row>
      <xdr:rowOff>5057</xdr:rowOff>
    </xdr:to>
    <xdr:sp macro="" textlink="">
      <xdr:nvSpPr>
        <xdr:cNvPr id="129" name="Isosceles Triangle 128">
          <a:extLst>
            <a:ext uri="{FF2B5EF4-FFF2-40B4-BE49-F238E27FC236}">
              <a16:creationId xmlns:a16="http://schemas.microsoft.com/office/drawing/2014/main" id="{6DD901CD-40BA-486D-8366-972500D73224}"/>
            </a:ext>
          </a:extLst>
        </xdr:cNvPr>
        <xdr:cNvSpPr/>
      </xdr:nvSpPr>
      <xdr:spPr>
        <a:xfrm>
          <a:off x="9643872" y="2000444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108</xdr:row>
      <xdr:rowOff>78147</xdr:rowOff>
    </xdr:from>
    <xdr:to>
      <xdr:col>18</xdr:col>
      <xdr:colOff>0</xdr:colOff>
      <xdr:row>109</xdr:row>
      <xdr:rowOff>192447</xdr:rowOff>
    </xdr:to>
    <xdr:sp macro="" textlink="">
      <xdr:nvSpPr>
        <xdr:cNvPr id="130" name="Isosceles Triangle 129">
          <a:extLst>
            <a:ext uri="{FF2B5EF4-FFF2-40B4-BE49-F238E27FC236}">
              <a16:creationId xmlns:a16="http://schemas.microsoft.com/office/drawing/2014/main" id="{A3897F33-9F52-4B3C-83F8-A57C56684716}"/>
            </a:ext>
          </a:extLst>
        </xdr:cNvPr>
        <xdr:cNvSpPr/>
      </xdr:nvSpPr>
      <xdr:spPr>
        <a:xfrm>
          <a:off x="10901172" y="200044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108</xdr:row>
      <xdr:rowOff>78147</xdr:rowOff>
    </xdr:from>
    <xdr:to>
      <xdr:col>20</xdr:col>
      <xdr:colOff>0</xdr:colOff>
      <xdr:row>109</xdr:row>
      <xdr:rowOff>192447</xdr:rowOff>
    </xdr:to>
    <xdr:sp macro="" textlink="">
      <xdr:nvSpPr>
        <xdr:cNvPr id="131" name="Isosceles Triangle 130">
          <a:extLst>
            <a:ext uri="{FF2B5EF4-FFF2-40B4-BE49-F238E27FC236}">
              <a16:creationId xmlns:a16="http://schemas.microsoft.com/office/drawing/2014/main" id="{FDD1C04B-208C-461A-BB4F-3216F5E5E560}"/>
            </a:ext>
          </a:extLst>
        </xdr:cNvPr>
        <xdr:cNvSpPr/>
      </xdr:nvSpPr>
      <xdr:spPr>
        <a:xfrm>
          <a:off x="12158472" y="20004447"/>
          <a:ext cx="624078" cy="29210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115</xdr:row>
      <xdr:rowOff>78147</xdr:rowOff>
    </xdr:from>
    <xdr:to>
      <xdr:col>2</xdr:col>
      <xdr:colOff>0</xdr:colOff>
      <xdr:row>116</xdr:row>
      <xdr:rowOff>192447</xdr:rowOff>
    </xdr:to>
    <xdr:sp macro="" textlink="">
      <xdr:nvSpPr>
        <xdr:cNvPr id="132" name="Isosceles Triangle 131">
          <a:extLst>
            <a:ext uri="{FF2B5EF4-FFF2-40B4-BE49-F238E27FC236}">
              <a16:creationId xmlns:a16="http://schemas.microsoft.com/office/drawing/2014/main" id="{4D852480-5979-4AEE-ADFD-745A0AB48466}"/>
            </a:ext>
          </a:extLst>
        </xdr:cNvPr>
        <xdr:cNvSpPr/>
      </xdr:nvSpPr>
      <xdr:spPr>
        <a:xfrm>
          <a:off x="633222" y="21293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115</xdr:row>
      <xdr:rowOff>78147</xdr:rowOff>
    </xdr:from>
    <xdr:to>
      <xdr:col>4</xdr:col>
      <xdr:colOff>0</xdr:colOff>
      <xdr:row>116</xdr:row>
      <xdr:rowOff>192447</xdr:rowOff>
    </xdr:to>
    <xdr:sp macro="" textlink="">
      <xdr:nvSpPr>
        <xdr:cNvPr id="133" name="Isosceles Triangle 132">
          <a:extLst>
            <a:ext uri="{FF2B5EF4-FFF2-40B4-BE49-F238E27FC236}">
              <a16:creationId xmlns:a16="http://schemas.microsoft.com/office/drawing/2014/main" id="{4388395D-BB20-43AC-84ED-AE5CC7C80F52}"/>
            </a:ext>
          </a:extLst>
        </xdr:cNvPr>
        <xdr:cNvSpPr/>
      </xdr:nvSpPr>
      <xdr:spPr>
        <a:xfrm>
          <a:off x="1890522" y="2129349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108</xdr:row>
      <xdr:rowOff>78147</xdr:rowOff>
    </xdr:from>
    <xdr:to>
      <xdr:col>8</xdr:col>
      <xdr:colOff>0</xdr:colOff>
      <xdr:row>109</xdr:row>
      <xdr:rowOff>192447</xdr:rowOff>
    </xdr:to>
    <xdr:sp macro="" textlink="">
      <xdr:nvSpPr>
        <xdr:cNvPr id="134" name="Isosceles Triangle 133">
          <a:extLst>
            <a:ext uri="{FF2B5EF4-FFF2-40B4-BE49-F238E27FC236}">
              <a16:creationId xmlns:a16="http://schemas.microsoft.com/office/drawing/2014/main" id="{E0ED9B34-E354-49D4-9CF8-1946B6C65B97}"/>
            </a:ext>
          </a:extLst>
        </xdr:cNvPr>
        <xdr:cNvSpPr/>
      </xdr:nvSpPr>
      <xdr:spPr>
        <a:xfrm>
          <a:off x="4614672" y="200044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108</xdr:row>
      <xdr:rowOff>78147</xdr:rowOff>
    </xdr:from>
    <xdr:to>
      <xdr:col>6</xdr:col>
      <xdr:colOff>0</xdr:colOff>
      <xdr:row>109</xdr:row>
      <xdr:rowOff>192447</xdr:rowOff>
    </xdr:to>
    <xdr:sp macro="" textlink="">
      <xdr:nvSpPr>
        <xdr:cNvPr id="135" name="Isosceles Triangle 134">
          <a:extLst>
            <a:ext uri="{FF2B5EF4-FFF2-40B4-BE49-F238E27FC236}">
              <a16:creationId xmlns:a16="http://schemas.microsoft.com/office/drawing/2014/main" id="{043FEFC9-9758-460F-8C6A-7DADB8627F66}"/>
            </a:ext>
          </a:extLst>
        </xdr:cNvPr>
        <xdr:cNvSpPr/>
      </xdr:nvSpPr>
      <xdr:spPr>
        <a:xfrm>
          <a:off x="3357372" y="200044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108</xdr:row>
      <xdr:rowOff>78147</xdr:rowOff>
    </xdr:from>
    <xdr:to>
      <xdr:col>20</xdr:col>
      <xdr:colOff>0</xdr:colOff>
      <xdr:row>109</xdr:row>
      <xdr:rowOff>192447</xdr:rowOff>
    </xdr:to>
    <xdr:sp macro="" textlink="">
      <xdr:nvSpPr>
        <xdr:cNvPr id="136" name="Isosceles Triangle 135">
          <a:extLst>
            <a:ext uri="{FF2B5EF4-FFF2-40B4-BE49-F238E27FC236}">
              <a16:creationId xmlns:a16="http://schemas.microsoft.com/office/drawing/2014/main" id="{E8865281-ABD2-4733-BD71-7D61A140C69A}"/>
            </a:ext>
          </a:extLst>
        </xdr:cNvPr>
        <xdr:cNvSpPr/>
      </xdr:nvSpPr>
      <xdr:spPr>
        <a:xfrm>
          <a:off x="12158472" y="200044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115</xdr:row>
      <xdr:rowOff>78147</xdr:rowOff>
    </xdr:from>
    <xdr:to>
      <xdr:col>2</xdr:col>
      <xdr:colOff>0</xdr:colOff>
      <xdr:row>116</xdr:row>
      <xdr:rowOff>192447</xdr:rowOff>
    </xdr:to>
    <xdr:sp macro="" textlink="">
      <xdr:nvSpPr>
        <xdr:cNvPr id="137" name="Isosceles Triangle 136">
          <a:extLst>
            <a:ext uri="{FF2B5EF4-FFF2-40B4-BE49-F238E27FC236}">
              <a16:creationId xmlns:a16="http://schemas.microsoft.com/office/drawing/2014/main" id="{B3A8E87A-F46E-47F7-A532-B97553143650}"/>
            </a:ext>
          </a:extLst>
        </xdr:cNvPr>
        <xdr:cNvSpPr/>
      </xdr:nvSpPr>
      <xdr:spPr>
        <a:xfrm>
          <a:off x="633222" y="21293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6480</xdr:colOff>
      <xdr:row>99</xdr:row>
      <xdr:rowOff>94680</xdr:rowOff>
    </xdr:from>
    <xdr:to>
      <xdr:col>16</xdr:col>
      <xdr:colOff>1909</xdr:colOff>
      <xdr:row>100</xdr:row>
      <xdr:rowOff>183580</xdr:rowOff>
    </xdr:to>
    <xdr:sp macro="" textlink="">
      <xdr:nvSpPr>
        <xdr:cNvPr id="138" name="Isosceles Triangle 137">
          <a:extLst>
            <a:ext uri="{FF2B5EF4-FFF2-40B4-BE49-F238E27FC236}">
              <a16:creationId xmlns:a16="http://schemas.microsoft.com/office/drawing/2014/main" id="{435814A3-8EF6-4A9F-BE43-9F999CE1782D}"/>
            </a:ext>
          </a:extLst>
        </xdr:cNvPr>
        <xdr:cNvSpPr/>
      </xdr:nvSpPr>
      <xdr:spPr>
        <a:xfrm>
          <a:off x="9645780" y="18363630"/>
          <a:ext cx="624079"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115</xdr:row>
      <xdr:rowOff>78147</xdr:rowOff>
    </xdr:from>
    <xdr:to>
      <xdr:col>6</xdr:col>
      <xdr:colOff>0</xdr:colOff>
      <xdr:row>116</xdr:row>
      <xdr:rowOff>192447</xdr:rowOff>
    </xdr:to>
    <xdr:sp macro="" textlink="">
      <xdr:nvSpPr>
        <xdr:cNvPr id="139" name="Isosceles Triangle 138">
          <a:extLst>
            <a:ext uri="{FF2B5EF4-FFF2-40B4-BE49-F238E27FC236}">
              <a16:creationId xmlns:a16="http://schemas.microsoft.com/office/drawing/2014/main" id="{8B6330CF-16A2-4462-8C30-1529E64D8DFC}"/>
            </a:ext>
          </a:extLst>
        </xdr:cNvPr>
        <xdr:cNvSpPr/>
      </xdr:nvSpPr>
      <xdr:spPr>
        <a:xfrm>
          <a:off x="3357372" y="21293497"/>
          <a:ext cx="624078" cy="29210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115</xdr:row>
      <xdr:rowOff>78147</xdr:rowOff>
    </xdr:from>
    <xdr:to>
      <xdr:col>8</xdr:col>
      <xdr:colOff>0</xdr:colOff>
      <xdr:row>116</xdr:row>
      <xdr:rowOff>192447</xdr:rowOff>
    </xdr:to>
    <xdr:sp macro="" textlink="">
      <xdr:nvSpPr>
        <xdr:cNvPr id="140" name="Isosceles Triangle 139">
          <a:extLst>
            <a:ext uri="{FF2B5EF4-FFF2-40B4-BE49-F238E27FC236}">
              <a16:creationId xmlns:a16="http://schemas.microsoft.com/office/drawing/2014/main" id="{B26A23B4-E3C0-4265-950A-4D7ACDBA8602}"/>
            </a:ext>
          </a:extLst>
        </xdr:cNvPr>
        <xdr:cNvSpPr/>
      </xdr:nvSpPr>
      <xdr:spPr>
        <a:xfrm>
          <a:off x="4614672" y="21293497"/>
          <a:ext cx="624078" cy="29210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115</xdr:row>
      <xdr:rowOff>78147</xdr:rowOff>
    </xdr:from>
    <xdr:to>
      <xdr:col>10</xdr:col>
      <xdr:colOff>0</xdr:colOff>
      <xdr:row>116</xdr:row>
      <xdr:rowOff>192447</xdr:rowOff>
    </xdr:to>
    <xdr:sp macro="" textlink="">
      <xdr:nvSpPr>
        <xdr:cNvPr id="141" name="Isosceles Triangle 140">
          <a:extLst>
            <a:ext uri="{FF2B5EF4-FFF2-40B4-BE49-F238E27FC236}">
              <a16:creationId xmlns:a16="http://schemas.microsoft.com/office/drawing/2014/main" id="{50749A8D-48E0-4837-9A93-525E4462FC1E}"/>
            </a:ext>
          </a:extLst>
        </xdr:cNvPr>
        <xdr:cNvSpPr/>
      </xdr:nvSpPr>
      <xdr:spPr>
        <a:xfrm>
          <a:off x="5871972" y="21293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115</xdr:row>
      <xdr:rowOff>78147</xdr:rowOff>
    </xdr:from>
    <xdr:to>
      <xdr:col>14</xdr:col>
      <xdr:colOff>0</xdr:colOff>
      <xdr:row>116</xdr:row>
      <xdr:rowOff>192447</xdr:rowOff>
    </xdr:to>
    <xdr:sp macro="" textlink="">
      <xdr:nvSpPr>
        <xdr:cNvPr id="142" name="Isosceles Triangle 141">
          <a:extLst>
            <a:ext uri="{FF2B5EF4-FFF2-40B4-BE49-F238E27FC236}">
              <a16:creationId xmlns:a16="http://schemas.microsoft.com/office/drawing/2014/main" id="{AB1A2E91-0A31-4445-83BA-523CD81CD6EA}"/>
            </a:ext>
          </a:extLst>
        </xdr:cNvPr>
        <xdr:cNvSpPr/>
      </xdr:nvSpPr>
      <xdr:spPr>
        <a:xfrm>
          <a:off x="8386572" y="21293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115</xdr:row>
      <xdr:rowOff>78147</xdr:rowOff>
    </xdr:from>
    <xdr:to>
      <xdr:col>16</xdr:col>
      <xdr:colOff>0</xdr:colOff>
      <xdr:row>117</xdr:row>
      <xdr:rowOff>5058</xdr:rowOff>
    </xdr:to>
    <xdr:sp macro="" textlink="">
      <xdr:nvSpPr>
        <xdr:cNvPr id="143" name="Isosceles Triangle 142">
          <a:extLst>
            <a:ext uri="{FF2B5EF4-FFF2-40B4-BE49-F238E27FC236}">
              <a16:creationId xmlns:a16="http://schemas.microsoft.com/office/drawing/2014/main" id="{360212F5-5B00-4A97-88B5-607DD7C2AC70}"/>
            </a:ext>
          </a:extLst>
        </xdr:cNvPr>
        <xdr:cNvSpPr/>
      </xdr:nvSpPr>
      <xdr:spPr>
        <a:xfrm>
          <a:off x="9643872" y="21293497"/>
          <a:ext cx="624078" cy="295211"/>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115</xdr:row>
      <xdr:rowOff>78147</xdr:rowOff>
    </xdr:from>
    <xdr:to>
      <xdr:col>20</xdr:col>
      <xdr:colOff>0</xdr:colOff>
      <xdr:row>116</xdr:row>
      <xdr:rowOff>192447</xdr:rowOff>
    </xdr:to>
    <xdr:sp macro="" textlink="">
      <xdr:nvSpPr>
        <xdr:cNvPr id="144" name="Isosceles Triangle 143">
          <a:extLst>
            <a:ext uri="{FF2B5EF4-FFF2-40B4-BE49-F238E27FC236}">
              <a16:creationId xmlns:a16="http://schemas.microsoft.com/office/drawing/2014/main" id="{D182994D-CA55-4C73-BFF0-6865949EA8CB}"/>
            </a:ext>
          </a:extLst>
        </xdr:cNvPr>
        <xdr:cNvSpPr/>
      </xdr:nvSpPr>
      <xdr:spPr>
        <a:xfrm>
          <a:off x="12158472" y="21293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115</xdr:row>
      <xdr:rowOff>78147</xdr:rowOff>
    </xdr:from>
    <xdr:to>
      <xdr:col>22</xdr:col>
      <xdr:colOff>0</xdr:colOff>
      <xdr:row>116</xdr:row>
      <xdr:rowOff>192447</xdr:rowOff>
    </xdr:to>
    <xdr:sp macro="" textlink="">
      <xdr:nvSpPr>
        <xdr:cNvPr id="145" name="Isosceles Triangle 144">
          <a:extLst>
            <a:ext uri="{FF2B5EF4-FFF2-40B4-BE49-F238E27FC236}">
              <a16:creationId xmlns:a16="http://schemas.microsoft.com/office/drawing/2014/main" id="{57AEA033-B14D-4E79-A9F5-D19B131D7485}"/>
            </a:ext>
          </a:extLst>
        </xdr:cNvPr>
        <xdr:cNvSpPr/>
      </xdr:nvSpPr>
      <xdr:spPr>
        <a:xfrm>
          <a:off x="13415772" y="21293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123</xdr:row>
      <xdr:rowOff>78147</xdr:rowOff>
    </xdr:from>
    <xdr:to>
      <xdr:col>4</xdr:col>
      <xdr:colOff>0</xdr:colOff>
      <xdr:row>124</xdr:row>
      <xdr:rowOff>192447</xdr:rowOff>
    </xdr:to>
    <xdr:sp macro="" textlink="">
      <xdr:nvSpPr>
        <xdr:cNvPr id="146" name="Isosceles Triangle 145">
          <a:extLst>
            <a:ext uri="{FF2B5EF4-FFF2-40B4-BE49-F238E27FC236}">
              <a16:creationId xmlns:a16="http://schemas.microsoft.com/office/drawing/2014/main" id="{E4714C38-A210-4551-A6D7-97243B31FEF6}"/>
            </a:ext>
          </a:extLst>
        </xdr:cNvPr>
        <xdr:cNvSpPr/>
      </xdr:nvSpPr>
      <xdr:spPr>
        <a:xfrm>
          <a:off x="1890522" y="2276669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115</xdr:row>
      <xdr:rowOff>78147</xdr:rowOff>
    </xdr:from>
    <xdr:to>
      <xdr:col>6</xdr:col>
      <xdr:colOff>0</xdr:colOff>
      <xdr:row>116</xdr:row>
      <xdr:rowOff>192447</xdr:rowOff>
    </xdr:to>
    <xdr:sp macro="" textlink="">
      <xdr:nvSpPr>
        <xdr:cNvPr id="147" name="Isosceles Triangle 146">
          <a:extLst>
            <a:ext uri="{FF2B5EF4-FFF2-40B4-BE49-F238E27FC236}">
              <a16:creationId xmlns:a16="http://schemas.microsoft.com/office/drawing/2014/main" id="{94E000FD-51F7-43C5-8B04-CE44BF25E1C5}"/>
            </a:ext>
          </a:extLst>
        </xdr:cNvPr>
        <xdr:cNvSpPr/>
      </xdr:nvSpPr>
      <xdr:spPr>
        <a:xfrm>
          <a:off x="3357372" y="21293497"/>
          <a:ext cx="624078" cy="29210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115</xdr:row>
      <xdr:rowOff>78147</xdr:rowOff>
    </xdr:from>
    <xdr:to>
      <xdr:col>8</xdr:col>
      <xdr:colOff>0</xdr:colOff>
      <xdr:row>116</xdr:row>
      <xdr:rowOff>192447</xdr:rowOff>
    </xdr:to>
    <xdr:sp macro="" textlink="">
      <xdr:nvSpPr>
        <xdr:cNvPr id="148" name="Isosceles Triangle 147">
          <a:extLst>
            <a:ext uri="{FF2B5EF4-FFF2-40B4-BE49-F238E27FC236}">
              <a16:creationId xmlns:a16="http://schemas.microsoft.com/office/drawing/2014/main" id="{EDEBFB41-7FDE-4EA9-BB90-125902C4AC1C}"/>
            </a:ext>
          </a:extLst>
        </xdr:cNvPr>
        <xdr:cNvSpPr/>
      </xdr:nvSpPr>
      <xdr:spPr>
        <a:xfrm>
          <a:off x="4614672" y="21293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115</xdr:row>
      <xdr:rowOff>78147</xdr:rowOff>
    </xdr:from>
    <xdr:to>
      <xdr:col>6</xdr:col>
      <xdr:colOff>0</xdr:colOff>
      <xdr:row>116</xdr:row>
      <xdr:rowOff>192447</xdr:rowOff>
    </xdr:to>
    <xdr:sp macro="" textlink="">
      <xdr:nvSpPr>
        <xdr:cNvPr id="149" name="Isosceles Triangle 148">
          <a:extLst>
            <a:ext uri="{FF2B5EF4-FFF2-40B4-BE49-F238E27FC236}">
              <a16:creationId xmlns:a16="http://schemas.microsoft.com/office/drawing/2014/main" id="{9BFE3B86-A0F6-466A-85F0-59F3748C0AEF}"/>
            </a:ext>
          </a:extLst>
        </xdr:cNvPr>
        <xdr:cNvSpPr/>
      </xdr:nvSpPr>
      <xdr:spPr>
        <a:xfrm>
          <a:off x="3357372" y="21293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123</xdr:row>
      <xdr:rowOff>78147</xdr:rowOff>
    </xdr:from>
    <xdr:to>
      <xdr:col>2</xdr:col>
      <xdr:colOff>0</xdr:colOff>
      <xdr:row>124</xdr:row>
      <xdr:rowOff>192447</xdr:rowOff>
    </xdr:to>
    <xdr:sp macro="" textlink="">
      <xdr:nvSpPr>
        <xdr:cNvPr id="150" name="Isosceles Triangle 149">
          <a:extLst>
            <a:ext uri="{FF2B5EF4-FFF2-40B4-BE49-F238E27FC236}">
              <a16:creationId xmlns:a16="http://schemas.microsoft.com/office/drawing/2014/main" id="{6F0AD030-7F7E-47DC-849B-74536122B00D}"/>
            </a:ext>
          </a:extLst>
        </xdr:cNvPr>
        <xdr:cNvSpPr/>
      </xdr:nvSpPr>
      <xdr:spPr>
        <a:xfrm>
          <a:off x="633222" y="22766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6480</xdr:colOff>
      <xdr:row>115</xdr:row>
      <xdr:rowOff>64796</xdr:rowOff>
    </xdr:from>
    <xdr:to>
      <xdr:col>18</xdr:col>
      <xdr:colOff>1909</xdr:colOff>
      <xdr:row>117</xdr:row>
      <xdr:rowOff>0</xdr:rowOff>
    </xdr:to>
    <xdr:sp macro="" textlink="">
      <xdr:nvSpPr>
        <xdr:cNvPr id="151" name="Isosceles Triangle 150">
          <a:extLst>
            <a:ext uri="{FF2B5EF4-FFF2-40B4-BE49-F238E27FC236}">
              <a16:creationId xmlns:a16="http://schemas.microsoft.com/office/drawing/2014/main" id="{25FBC173-F188-4E13-A287-4DE533C97F7F}"/>
            </a:ext>
          </a:extLst>
        </xdr:cNvPr>
        <xdr:cNvSpPr/>
      </xdr:nvSpPr>
      <xdr:spPr>
        <a:xfrm>
          <a:off x="10903080" y="21280146"/>
          <a:ext cx="624079" cy="303504"/>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311020</xdr:colOff>
      <xdr:row>46</xdr:row>
      <xdr:rowOff>12959</xdr:rowOff>
    </xdr:from>
    <xdr:to>
      <xdr:col>14</xdr:col>
      <xdr:colOff>440612</xdr:colOff>
      <xdr:row>47</xdr:row>
      <xdr:rowOff>6479</xdr:rowOff>
    </xdr:to>
    <xdr:sp macro="" textlink="">
      <xdr:nvSpPr>
        <xdr:cNvPr id="152" name="Flowchart: Magnetic Disk 151">
          <a:extLst>
            <a:ext uri="{FF2B5EF4-FFF2-40B4-BE49-F238E27FC236}">
              <a16:creationId xmlns:a16="http://schemas.microsoft.com/office/drawing/2014/main" id="{D3E4B7DA-AD30-4C0A-BE94-638AF8A34E14}"/>
            </a:ext>
          </a:extLst>
        </xdr:cNvPr>
        <xdr:cNvSpPr/>
      </xdr:nvSpPr>
      <xdr:spPr>
        <a:xfrm>
          <a:off x="9321670" y="8483859"/>
          <a:ext cx="129592" cy="17767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4</xdr:col>
      <xdr:colOff>259184</xdr:colOff>
      <xdr:row>46</xdr:row>
      <xdr:rowOff>58316</xdr:rowOff>
    </xdr:from>
    <xdr:to>
      <xdr:col>4</xdr:col>
      <xdr:colOff>473010</xdr:colOff>
      <xdr:row>48</xdr:row>
      <xdr:rowOff>6479</xdr:rowOff>
    </xdr:to>
    <xdr:sp macro="" textlink="">
      <xdr:nvSpPr>
        <xdr:cNvPr id="153" name="Flowchart: Predefined Process 152">
          <a:extLst>
            <a:ext uri="{FF2B5EF4-FFF2-40B4-BE49-F238E27FC236}">
              <a16:creationId xmlns:a16="http://schemas.microsoft.com/office/drawing/2014/main" id="{2AD0DCBE-33C8-4867-A893-C0082D70ACA0}"/>
            </a:ext>
          </a:extLst>
        </xdr:cNvPr>
        <xdr:cNvSpPr/>
      </xdr:nvSpPr>
      <xdr:spPr>
        <a:xfrm>
          <a:off x="2983334" y="8529216"/>
          <a:ext cx="213826" cy="316463"/>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4</xdr:col>
      <xdr:colOff>64796</xdr:colOff>
      <xdr:row>47</xdr:row>
      <xdr:rowOff>45357</xdr:rowOff>
    </xdr:from>
    <xdr:to>
      <xdr:col>4</xdr:col>
      <xdr:colOff>259182</xdr:colOff>
      <xdr:row>47</xdr:row>
      <xdr:rowOff>149029</xdr:rowOff>
    </xdr:to>
    <xdr:sp macro="" textlink="">
      <xdr:nvSpPr>
        <xdr:cNvPr id="154" name="Flowchart: Decision 153">
          <a:extLst>
            <a:ext uri="{FF2B5EF4-FFF2-40B4-BE49-F238E27FC236}">
              <a16:creationId xmlns:a16="http://schemas.microsoft.com/office/drawing/2014/main" id="{6D822A77-F14A-4C84-90D6-4DABC0F5D0C6}"/>
            </a:ext>
          </a:extLst>
        </xdr:cNvPr>
        <xdr:cNvSpPr/>
      </xdr:nvSpPr>
      <xdr:spPr>
        <a:xfrm>
          <a:off x="2788946" y="8700407"/>
          <a:ext cx="194386" cy="103672"/>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589644</xdr:colOff>
      <xdr:row>99</xdr:row>
      <xdr:rowOff>56699</xdr:rowOff>
    </xdr:from>
    <xdr:to>
      <xdr:col>3</xdr:col>
      <xdr:colOff>831371</xdr:colOff>
      <xdr:row>101</xdr:row>
      <xdr:rowOff>16542</xdr:rowOff>
    </xdr:to>
    <xdr:sp macro="" textlink="">
      <xdr:nvSpPr>
        <xdr:cNvPr id="155" name="Isosceles Triangle 154">
          <a:extLst>
            <a:ext uri="{FF2B5EF4-FFF2-40B4-BE49-F238E27FC236}">
              <a16:creationId xmlns:a16="http://schemas.microsoft.com/office/drawing/2014/main" id="{35CFAC05-DBAE-4465-9EA0-DFA8C85DDC6D}"/>
            </a:ext>
          </a:extLst>
        </xdr:cNvPr>
        <xdr:cNvSpPr/>
      </xdr:nvSpPr>
      <xdr:spPr>
        <a:xfrm>
          <a:off x="1846944" y="18325649"/>
          <a:ext cx="870377" cy="328143"/>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43</xdr:row>
      <xdr:rowOff>78147</xdr:rowOff>
    </xdr:from>
    <xdr:to>
      <xdr:col>18</xdr:col>
      <xdr:colOff>0</xdr:colOff>
      <xdr:row>45</xdr:row>
      <xdr:rowOff>5057</xdr:rowOff>
    </xdr:to>
    <xdr:sp macro="" textlink="">
      <xdr:nvSpPr>
        <xdr:cNvPr id="156" name="Isosceles Triangle 155">
          <a:extLst>
            <a:ext uri="{FF2B5EF4-FFF2-40B4-BE49-F238E27FC236}">
              <a16:creationId xmlns:a16="http://schemas.microsoft.com/office/drawing/2014/main" id="{50808165-1542-4C23-A022-52755BEC8F43}"/>
            </a:ext>
          </a:extLst>
        </xdr:cNvPr>
        <xdr:cNvSpPr/>
      </xdr:nvSpPr>
      <xdr:spPr>
        <a:xfrm>
          <a:off x="10901172" y="79965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43</xdr:row>
      <xdr:rowOff>78147</xdr:rowOff>
    </xdr:from>
    <xdr:to>
      <xdr:col>20</xdr:col>
      <xdr:colOff>0</xdr:colOff>
      <xdr:row>45</xdr:row>
      <xdr:rowOff>5057</xdr:rowOff>
    </xdr:to>
    <xdr:sp macro="" textlink="">
      <xdr:nvSpPr>
        <xdr:cNvPr id="157" name="Isosceles Triangle 156">
          <a:extLst>
            <a:ext uri="{FF2B5EF4-FFF2-40B4-BE49-F238E27FC236}">
              <a16:creationId xmlns:a16="http://schemas.microsoft.com/office/drawing/2014/main" id="{928163F9-DF15-4078-B473-CE6A954CD9A7}"/>
            </a:ext>
          </a:extLst>
        </xdr:cNvPr>
        <xdr:cNvSpPr/>
      </xdr:nvSpPr>
      <xdr:spPr>
        <a:xfrm>
          <a:off x="12158472" y="79965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59</xdr:row>
      <xdr:rowOff>78147</xdr:rowOff>
    </xdr:from>
    <xdr:to>
      <xdr:col>2</xdr:col>
      <xdr:colOff>0</xdr:colOff>
      <xdr:row>60</xdr:row>
      <xdr:rowOff>192447</xdr:rowOff>
    </xdr:to>
    <xdr:sp macro="" textlink="">
      <xdr:nvSpPr>
        <xdr:cNvPr id="158" name="Isosceles Triangle 157">
          <a:extLst>
            <a:ext uri="{FF2B5EF4-FFF2-40B4-BE49-F238E27FC236}">
              <a16:creationId xmlns:a16="http://schemas.microsoft.com/office/drawing/2014/main" id="{40BCE2CC-4EB2-40F0-9789-C247365A971E}"/>
            </a:ext>
          </a:extLst>
        </xdr:cNvPr>
        <xdr:cNvSpPr/>
      </xdr:nvSpPr>
      <xdr:spPr>
        <a:xfrm>
          <a:off x="633222" y="10981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59</xdr:row>
      <xdr:rowOff>78147</xdr:rowOff>
    </xdr:from>
    <xdr:to>
      <xdr:col>4</xdr:col>
      <xdr:colOff>0</xdr:colOff>
      <xdr:row>60</xdr:row>
      <xdr:rowOff>192447</xdr:rowOff>
    </xdr:to>
    <xdr:sp macro="" textlink="">
      <xdr:nvSpPr>
        <xdr:cNvPr id="159" name="Isosceles Triangle 158">
          <a:extLst>
            <a:ext uri="{FF2B5EF4-FFF2-40B4-BE49-F238E27FC236}">
              <a16:creationId xmlns:a16="http://schemas.microsoft.com/office/drawing/2014/main" id="{1698776C-BCED-4725-A807-DB7416E79948}"/>
            </a:ext>
          </a:extLst>
        </xdr:cNvPr>
        <xdr:cNvSpPr/>
      </xdr:nvSpPr>
      <xdr:spPr>
        <a:xfrm>
          <a:off x="1890522" y="1098109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59</xdr:row>
      <xdr:rowOff>78147</xdr:rowOff>
    </xdr:from>
    <xdr:to>
      <xdr:col>6</xdr:col>
      <xdr:colOff>0</xdr:colOff>
      <xdr:row>61</xdr:row>
      <xdr:rowOff>5057</xdr:rowOff>
    </xdr:to>
    <xdr:sp macro="" textlink="">
      <xdr:nvSpPr>
        <xdr:cNvPr id="160" name="Isosceles Triangle 159">
          <a:extLst>
            <a:ext uri="{FF2B5EF4-FFF2-40B4-BE49-F238E27FC236}">
              <a16:creationId xmlns:a16="http://schemas.microsoft.com/office/drawing/2014/main" id="{B4558FC1-84C9-4BF4-B2FD-133763DF398D}"/>
            </a:ext>
          </a:extLst>
        </xdr:cNvPr>
        <xdr:cNvSpPr/>
      </xdr:nvSpPr>
      <xdr:spPr>
        <a:xfrm>
          <a:off x="3357372" y="109810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631637</xdr:colOff>
      <xdr:row>59</xdr:row>
      <xdr:rowOff>78147</xdr:rowOff>
    </xdr:from>
    <xdr:to>
      <xdr:col>7</xdr:col>
      <xdr:colOff>627066</xdr:colOff>
      <xdr:row>61</xdr:row>
      <xdr:rowOff>6710</xdr:rowOff>
    </xdr:to>
    <xdr:sp macro="" textlink="">
      <xdr:nvSpPr>
        <xdr:cNvPr id="161" name="Isosceles Triangle 160">
          <a:extLst>
            <a:ext uri="{FF2B5EF4-FFF2-40B4-BE49-F238E27FC236}">
              <a16:creationId xmlns:a16="http://schemas.microsoft.com/office/drawing/2014/main" id="{B24DBC5B-BF25-4293-AC47-7D2B9566C97B}"/>
            </a:ext>
          </a:extLst>
        </xdr:cNvPr>
        <xdr:cNvSpPr/>
      </xdr:nvSpPr>
      <xdr:spPr>
        <a:xfrm>
          <a:off x="4613087" y="10981097"/>
          <a:ext cx="624079" cy="296863"/>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59</xdr:row>
      <xdr:rowOff>78147</xdr:rowOff>
    </xdr:from>
    <xdr:to>
      <xdr:col>10</xdr:col>
      <xdr:colOff>0</xdr:colOff>
      <xdr:row>60</xdr:row>
      <xdr:rowOff>192447</xdr:rowOff>
    </xdr:to>
    <xdr:sp macro="" textlink="">
      <xdr:nvSpPr>
        <xdr:cNvPr id="162" name="Isosceles Triangle 161">
          <a:extLst>
            <a:ext uri="{FF2B5EF4-FFF2-40B4-BE49-F238E27FC236}">
              <a16:creationId xmlns:a16="http://schemas.microsoft.com/office/drawing/2014/main" id="{45C0E43E-53C8-411E-BF1F-A9B27F38305A}"/>
            </a:ext>
          </a:extLst>
        </xdr:cNvPr>
        <xdr:cNvSpPr/>
      </xdr:nvSpPr>
      <xdr:spPr>
        <a:xfrm>
          <a:off x="5871972" y="10981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59</xdr:row>
      <xdr:rowOff>78147</xdr:rowOff>
    </xdr:from>
    <xdr:to>
      <xdr:col>12</xdr:col>
      <xdr:colOff>0</xdr:colOff>
      <xdr:row>60</xdr:row>
      <xdr:rowOff>192447</xdr:rowOff>
    </xdr:to>
    <xdr:sp macro="" textlink="">
      <xdr:nvSpPr>
        <xdr:cNvPr id="163" name="Isosceles Triangle 162">
          <a:extLst>
            <a:ext uri="{FF2B5EF4-FFF2-40B4-BE49-F238E27FC236}">
              <a16:creationId xmlns:a16="http://schemas.microsoft.com/office/drawing/2014/main" id="{2F0575A3-4947-45EE-8944-340856FC6880}"/>
            </a:ext>
          </a:extLst>
        </xdr:cNvPr>
        <xdr:cNvSpPr/>
      </xdr:nvSpPr>
      <xdr:spPr>
        <a:xfrm>
          <a:off x="7129272" y="10981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59</xdr:row>
      <xdr:rowOff>78147</xdr:rowOff>
    </xdr:from>
    <xdr:to>
      <xdr:col>14</xdr:col>
      <xdr:colOff>0</xdr:colOff>
      <xdr:row>61</xdr:row>
      <xdr:rowOff>6709</xdr:rowOff>
    </xdr:to>
    <xdr:sp macro="" textlink="">
      <xdr:nvSpPr>
        <xdr:cNvPr id="164" name="Isosceles Triangle 163">
          <a:extLst>
            <a:ext uri="{FF2B5EF4-FFF2-40B4-BE49-F238E27FC236}">
              <a16:creationId xmlns:a16="http://schemas.microsoft.com/office/drawing/2014/main" id="{10AA8F49-A908-4396-ADFF-A7DEB492253A}"/>
            </a:ext>
          </a:extLst>
        </xdr:cNvPr>
        <xdr:cNvSpPr/>
      </xdr:nvSpPr>
      <xdr:spPr>
        <a:xfrm>
          <a:off x="8386572" y="10981097"/>
          <a:ext cx="624078" cy="296862"/>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59</xdr:row>
      <xdr:rowOff>78147</xdr:rowOff>
    </xdr:from>
    <xdr:to>
      <xdr:col>10</xdr:col>
      <xdr:colOff>0</xdr:colOff>
      <xdr:row>60</xdr:row>
      <xdr:rowOff>192447</xdr:rowOff>
    </xdr:to>
    <xdr:sp macro="" textlink="">
      <xdr:nvSpPr>
        <xdr:cNvPr id="165" name="Isosceles Triangle 164">
          <a:extLst>
            <a:ext uri="{FF2B5EF4-FFF2-40B4-BE49-F238E27FC236}">
              <a16:creationId xmlns:a16="http://schemas.microsoft.com/office/drawing/2014/main" id="{DEDAFA66-E043-4E6E-8499-2E3DED1C3689}"/>
            </a:ext>
          </a:extLst>
        </xdr:cNvPr>
        <xdr:cNvSpPr/>
      </xdr:nvSpPr>
      <xdr:spPr>
        <a:xfrm>
          <a:off x="5871972" y="10981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59</xdr:row>
      <xdr:rowOff>78147</xdr:rowOff>
    </xdr:from>
    <xdr:to>
      <xdr:col>12</xdr:col>
      <xdr:colOff>0</xdr:colOff>
      <xdr:row>60</xdr:row>
      <xdr:rowOff>192447</xdr:rowOff>
    </xdr:to>
    <xdr:sp macro="" textlink="">
      <xdr:nvSpPr>
        <xdr:cNvPr id="166" name="Isosceles Triangle 165">
          <a:extLst>
            <a:ext uri="{FF2B5EF4-FFF2-40B4-BE49-F238E27FC236}">
              <a16:creationId xmlns:a16="http://schemas.microsoft.com/office/drawing/2014/main" id="{3681505B-A62A-4C10-A6A9-BD01E24260E2}"/>
            </a:ext>
          </a:extLst>
        </xdr:cNvPr>
        <xdr:cNvSpPr/>
      </xdr:nvSpPr>
      <xdr:spPr>
        <a:xfrm>
          <a:off x="7129272" y="10981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119559</xdr:colOff>
      <xdr:row>45</xdr:row>
      <xdr:rowOff>47761</xdr:rowOff>
    </xdr:from>
    <xdr:to>
      <xdr:col>18</xdr:col>
      <xdr:colOff>386259</xdr:colOff>
      <xdr:row>47</xdr:row>
      <xdr:rowOff>33483</xdr:rowOff>
    </xdr:to>
    <xdr:sp macro="" textlink="">
      <xdr:nvSpPr>
        <xdr:cNvPr id="167" name="Line 327">
          <a:extLst>
            <a:ext uri="{FF2B5EF4-FFF2-40B4-BE49-F238E27FC236}">
              <a16:creationId xmlns:a16="http://schemas.microsoft.com/office/drawing/2014/main" id="{9E842735-92AE-4718-9185-998EDB06A09E}"/>
            </a:ext>
          </a:extLst>
        </xdr:cNvPr>
        <xdr:cNvSpPr>
          <a:spLocks noChangeShapeType="1"/>
        </xdr:cNvSpPr>
      </xdr:nvSpPr>
      <xdr:spPr>
        <a:xfrm flipH="1">
          <a:off x="11644809" y="8334511"/>
          <a:ext cx="266700" cy="354022"/>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6</xdr:col>
      <xdr:colOff>68663</xdr:colOff>
      <xdr:row>61</xdr:row>
      <xdr:rowOff>13691</xdr:rowOff>
    </xdr:from>
    <xdr:to>
      <xdr:col>6</xdr:col>
      <xdr:colOff>335363</xdr:colOff>
      <xdr:row>62</xdr:row>
      <xdr:rowOff>158348</xdr:rowOff>
    </xdr:to>
    <xdr:sp macro="" textlink="">
      <xdr:nvSpPr>
        <xdr:cNvPr id="168" name="Line 327">
          <a:extLst>
            <a:ext uri="{FF2B5EF4-FFF2-40B4-BE49-F238E27FC236}">
              <a16:creationId xmlns:a16="http://schemas.microsoft.com/office/drawing/2014/main" id="{579D032B-7535-468B-A72C-08DC6E15A000}"/>
            </a:ext>
          </a:extLst>
        </xdr:cNvPr>
        <xdr:cNvSpPr>
          <a:spLocks noChangeShapeType="1"/>
        </xdr:cNvSpPr>
      </xdr:nvSpPr>
      <xdr:spPr>
        <a:xfrm flipH="1">
          <a:off x="4050113" y="11284941"/>
          <a:ext cx="266700" cy="32880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10</xdr:col>
      <xdr:colOff>112348</xdr:colOff>
      <xdr:row>61</xdr:row>
      <xdr:rowOff>39609</xdr:rowOff>
    </xdr:from>
    <xdr:to>
      <xdr:col>10</xdr:col>
      <xdr:colOff>379048</xdr:colOff>
      <xdr:row>63</xdr:row>
      <xdr:rowOff>15796</xdr:rowOff>
    </xdr:to>
    <xdr:sp macro="" textlink="">
      <xdr:nvSpPr>
        <xdr:cNvPr id="169" name="Line 327">
          <a:extLst>
            <a:ext uri="{FF2B5EF4-FFF2-40B4-BE49-F238E27FC236}">
              <a16:creationId xmlns:a16="http://schemas.microsoft.com/office/drawing/2014/main" id="{BB83329C-E17F-4C58-988E-E574A9CA3664}"/>
            </a:ext>
          </a:extLst>
        </xdr:cNvPr>
        <xdr:cNvSpPr>
          <a:spLocks noChangeShapeType="1"/>
        </xdr:cNvSpPr>
      </xdr:nvSpPr>
      <xdr:spPr>
        <a:xfrm flipH="1">
          <a:off x="6608398" y="11310859"/>
          <a:ext cx="266700" cy="34448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14</xdr:col>
      <xdr:colOff>138266</xdr:colOff>
      <xdr:row>61</xdr:row>
      <xdr:rowOff>30726</xdr:rowOff>
    </xdr:from>
    <xdr:to>
      <xdr:col>14</xdr:col>
      <xdr:colOff>404966</xdr:colOff>
      <xdr:row>63</xdr:row>
      <xdr:rowOff>6913</xdr:rowOff>
    </xdr:to>
    <xdr:sp macro="" textlink="">
      <xdr:nvSpPr>
        <xdr:cNvPr id="170" name="Line 327">
          <a:extLst>
            <a:ext uri="{FF2B5EF4-FFF2-40B4-BE49-F238E27FC236}">
              <a16:creationId xmlns:a16="http://schemas.microsoft.com/office/drawing/2014/main" id="{B852247F-2C2F-4B82-9DC1-B88F854F990A}"/>
            </a:ext>
          </a:extLst>
        </xdr:cNvPr>
        <xdr:cNvSpPr>
          <a:spLocks noChangeShapeType="1"/>
        </xdr:cNvSpPr>
      </xdr:nvSpPr>
      <xdr:spPr>
        <a:xfrm flipH="1">
          <a:off x="9148916" y="11301976"/>
          <a:ext cx="266700" cy="34448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oneCellAnchor>
    <xdr:from>
      <xdr:col>2</xdr:col>
      <xdr:colOff>26368</xdr:colOff>
      <xdr:row>61</xdr:row>
      <xdr:rowOff>124955</xdr:rowOff>
    </xdr:from>
    <xdr:ext cx="490537" cy="67660"/>
    <xdr:pic>
      <xdr:nvPicPr>
        <xdr:cNvPr id="171" name="Picture 13">
          <a:extLst>
            <a:ext uri="{FF2B5EF4-FFF2-40B4-BE49-F238E27FC236}">
              <a16:creationId xmlns:a16="http://schemas.microsoft.com/office/drawing/2014/main" id="{5DDD4011-E070-473D-A69B-7231801748C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rot="2805195">
          <a:off x="1495107" y="11184766"/>
          <a:ext cx="67660" cy="49053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18</xdr:col>
      <xdr:colOff>110153</xdr:colOff>
      <xdr:row>45</xdr:row>
      <xdr:rowOff>25918</xdr:rowOff>
    </xdr:from>
    <xdr:to>
      <xdr:col>18</xdr:col>
      <xdr:colOff>239745</xdr:colOff>
      <xdr:row>46</xdr:row>
      <xdr:rowOff>19439</xdr:rowOff>
    </xdr:to>
    <xdr:sp macro="" textlink="">
      <xdr:nvSpPr>
        <xdr:cNvPr id="172" name="Flowchart: Magnetic Disk 171">
          <a:extLst>
            <a:ext uri="{FF2B5EF4-FFF2-40B4-BE49-F238E27FC236}">
              <a16:creationId xmlns:a16="http://schemas.microsoft.com/office/drawing/2014/main" id="{1C266D1A-2636-492C-8669-1E5FFC65DC32}"/>
            </a:ext>
          </a:extLst>
        </xdr:cNvPr>
        <xdr:cNvSpPr/>
      </xdr:nvSpPr>
      <xdr:spPr>
        <a:xfrm>
          <a:off x="11635403" y="8312668"/>
          <a:ext cx="129592" cy="177671"/>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8</xdr:col>
      <xdr:colOff>311020</xdr:colOff>
      <xdr:row>62</xdr:row>
      <xdr:rowOff>12959</xdr:rowOff>
    </xdr:from>
    <xdr:to>
      <xdr:col>8</xdr:col>
      <xdr:colOff>440612</xdr:colOff>
      <xdr:row>63</xdr:row>
      <xdr:rowOff>6479</xdr:rowOff>
    </xdr:to>
    <xdr:sp macro="" textlink="">
      <xdr:nvSpPr>
        <xdr:cNvPr id="173" name="Flowchart: Magnetic Disk 172">
          <a:extLst>
            <a:ext uri="{FF2B5EF4-FFF2-40B4-BE49-F238E27FC236}">
              <a16:creationId xmlns:a16="http://schemas.microsoft.com/office/drawing/2014/main" id="{09B2D426-8E06-464E-99BA-2C37187191AC}"/>
            </a:ext>
          </a:extLst>
        </xdr:cNvPr>
        <xdr:cNvSpPr/>
      </xdr:nvSpPr>
      <xdr:spPr>
        <a:xfrm>
          <a:off x="5549770" y="11468359"/>
          <a:ext cx="129592" cy="17767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10</xdr:col>
      <xdr:colOff>323979</xdr:colOff>
      <xdr:row>62</xdr:row>
      <xdr:rowOff>6480</xdr:rowOff>
    </xdr:from>
    <xdr:to>
      <xdr:col>10</xdr:col>
      <xdr:colOff>453571</xdr:colOff>
      <xdr:row>63</xdr:row>
      <xdr:rowOff>0</xdr:rowOff>
    </xdr:to>
    <xdr:sp macro="" textlink="">
      <xdr:nvSpPr>
        <xdr:cNvPr id="174" name="Flowchart: Magnetic Disk 173">
          <a:extLst>
            <a:ext uri="{FF2B5EF4-FFF2-40B4-BE49-F238E27FC236}">
              <a16:creationId xmlns:a16="http://schemas.microsoft.com/office/drawing/2014/main" id="{4B391A7F-54F9-4C29-8E6E-FAB7C111C95D}"/>
            </a:ext>
          </a:extLst>
        </xdr:cNvPr>
        <xdr:cNvSpPr/>
      </xdr:nvSpPr>
      <xdr:spPr>
        <a:xfrm>
          <a:off x="6820029" y="11461880"/>
          <a:ext cx="129592" cy="17767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3</a:t>
          </a:r>
        </a:p>
      </xdr:txBody>
    </xdr:sp>
    <xdr:clientData/>
  </xdr:twoCellAnchor>
  <xdr:twoCellAnchor>
    <xdr:from>
      <xdr:col>18</xdr:col>
      <xdr:colOff>259184</xdr:colOff>
      <xdr:row>46</xdr:row>
      <xdr:rowOff>58316</xdr:rowOff>
    </xdr:from>
    <xdr:to>
      <xdr:col>18</xdr:col>
      <xdr:colOff>473010</xdr:colOff>
      <xdr:row>48</xdr:row>
      <xdr:rowOff>6479</xdr:rowOff>
    </xdr:to>
    <xdr:sp macro="" textlink="">
      <xdr:nvSpPr>
        <xdr:cNvPr id="175" name="Flowchart: Predefined Process 174">
          <a:extLst>
            <a:ext uri="{FF2B5EF4-FFF2-40B4-BE49-F238E27FC236}">
              <a16:creationId xmlns:a16="http://schemas.microsoft.com/office/drawing/2014/main" id="{C5701A5F-309D-4F83-A2E2-CDA69184EB7D}"/>
            </a:ext>
          </a:extLst>
        </xdr:cNvPr>
        <xdr:cNvSpPr/>
      </xdr:nvSpPr>
      <xdr:spPr>
        <a:xfrm>
          <a:off x="11784434" y="8529216"/>
          <a:ext cx="213826" cy="316463"/>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6</xdr:col>
      <xdr:colOff>117390</xdr:colOff>
      <xdr:row>61</xdr:row>
      <xdr:rowOff>94815</xdr:rowOff>
    </xdr:from>
    <xdr:to>
      <xdr:col>6</xdr:col>
      <xdr:colOff>384090</xdr:colOff>
      <xdr:row>63</xdr:row>
      <xdr:rowOff>71002</xdr:rowOff>
    </xdr:to>
    <xdr:sp macro="" textlink="">
      <xdr:nvSpPr>
        <xdr:cNvPr id="176" name="Line 327">
          <a:extLst>
            <a:ext uri="{FF2B5EF4-FFF2-40B4-BE49-F238E27FC236}">
              <a16:creationId xmlns:a16="http://schemas.microsoft.com/office/drawing/2014/main" id="{C59AF216-6BD8-425C-9C0D-E2ABB07D490C}"/>
            </a:ext>
          </a:extLst>
        </xdr:cNvPr>
        <xdr:cNvSpPr>
          <a:spLocks noChangeShapeType="1"/>
        </xdr:cNvSpPr>
      </xdr:nvSpPr>
      <xdr:spPr>
        <a:xfrm flipH="1">
          <a:off x="4098840" y="11366065"/>
          <a:ext cx="266700" cy="34448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8</xdr:col>
      <xdr:colOff>71276</xdr:colOff>
      <xdr:row>61</xdr:row>
      <xdr:rowOff>84235</xdr:rowOff>
    </xdr:from>
    <xdr:to>
      <xdr:col>8</xdr:col>
      <xdr:colOff>285102</xdr:colOff>
      <xdr:row>63</xdr:row>
      <xdr:rowOff>32398</xdr:rowOff>
    </xdr:to>
    <xdr:sp macro="" textlink="">
      <xdr:nvSpPr>
        <xdr:cNvPr id="177" name="Flowchart: Predefined Process 176">
          <a:extLst>
            <a:ext uri="{FF2B5EF4-FFF2-40B4-BE49-F238E27FC236}">
              <a16:creationId xmlns:a16="http://schemas.microsoft.com/office/drawing/2014/main" id="{F413214D-E732-4BD0-91A7-1DB890DE8949}"/>
            </a:ext>
          </a:extLst>
        </xdr:cNvPr>
        <xdr:cNvSpPr/>
      </xdr:nvSpPr>
      <xdr:spPr>
        <a:xfrm>
          <a:off x="5310026" y="11355485"/>
          <a:ext cx="213826" cy="316463"/>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18</xdr:col>
      <xdr:colOff>64796</xdr:colOff>
      <xdr:row>47</xdr:row>
      <xdr:rowOff>45357</xdr:rowOff>
    </xdr:from>
    <xdr:to>
      <xdr:col>18</xdr:col>
      <xdr:colOff>259182</xdr:colOff>
      <xdr:row>47</xdr:row>
      <xdr:rowOff>149029</xdr:rowOff>
    </xdr:to>
    <xdr:sp macro="" textlink="">
      <xdr:nvSpPr>
        <xdr:cNvPr id="178" name="Flowchart: Decision 177">
          <a:extLst>
            <a:ext uri="{FF2B5EF4-FFF2-40B4-BE49-F238E27FC236}">
              <a16:creationId xmlns:a16="http://schemas.microsoft.com/office/drawing/2014/main" id="{923B3947-CCD5-4BD4-9EC0-0F2950AF2869}"/>
            </a:ext>
          </a:extLst>
        </xdr:cNvPr>
        <xdr:cNvSpPr/>
      </xdr:nvSpPr>
      <xdr:spPr>
        <a:xfrm>
          <a:off x="11590046" y="8700407"/>
          <a:ext cx="194386" cy="103672"/>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10</xdr:col>
      <xdr:colOff>311020</xdr:colOff>
      <xdr:row>62</xdr:row>
      <xdr:rowOff>12959</xdr:rowOff>
    </xdr:from>
    <xdr:to>
      <xdr:col>10</xdr:col>
      <xdr:colOff>440612</xdr:colOff>
      <xdr:row>63</xdr:row>
      <xdr:rowOff>6479</xdr:rowOff>
    </xdr:to>
    <xdr:sp macro="" textlink="">
      <xdr:nvSpPr>
        <xdr:cNvPr id="179" name="Flowchart: Magnetic Disk 178">
          <a:extLst>
            <a:ext uri="{FF2B5EF4-FFF2-40B4-BE49-F238E27FC236}">
              <a16:creationId xmlns:a16="http://schemas.microsoft.com/office/drawing/2014/main" id="{4E87CEE6-8B6F-4341-A467-11551F74D64D}"/>
            </a:ext>
          </a:extLst>
        </xdr:cNvPr>
        <xdr:cNvSpPr/>
      </xdr:nvSpPr>
      <xdr:spPr>
        <a:xfrm>
          <a:off x="6807070" y="11468359"/>
          <a:ext cx="129592" cy="17767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2</xdr:col>
      <xdr:colOff>259184</xdr:colOff>
      <xdr:row>62</xdr:row>
      <xdr:rowOff>58316</xdr:rowOff>
    </xdr:from>
    <xdr:to>
      <xdr:col>2</xdr:col>
      <xdr:colOff>473010</xdr:colOff>
      <xdr:row>64</xdr:row>
      <xdr:rowOff>6479</xdr:rowOff>
    </xdr:to>
    <xdr:sp macro="" textlink="">
      <xdr:nvSpPr>
        <xdr:cNvPr id="180" name="Flowchart: Predefined Process 179">
          <a:extLst>
            <a:ext uri="{FF2B5EF4-FFF2-40B4-BE49-F238E27FC236}">
              <a16:creationId xmlns:a16="http://schemas.microsoft.com/office/drawing/2014/main" id="{F456C52F-3C9E-4400-BC28-7468FDE3815D}"/>
            </a:ext>
          </a:extLst>
        </xdr:cNvPr>
        <xdr:cNvSpPr/>
      </xdr:nvSpPr>
      <xdr:spPr>
        <a:xfrm>
          <a:off x="1516484" y="11513716"/>
          <a:ext cx="213826" cy="316463"/>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64796</xdr:colOff>
      <xdr:row>63</xdr:row>
      <xdr:rowOff>45357</xdr:rowOff>
    </xdr:from>
    <xdr:to>
      <xdr:col>2</xdr:col>
      <xdr:colOff>259182</xdr:colOff>
      <xdr:row>63</xdr:row>
      <xdr:rowOff>149029</xdr:rowOff>
    </xdr:to>
    <xdr:sp macro="" textlink="">
      <xdr:nvSpPr>
        <xdr:cNvPr id="181" name="Flowchart: Decision 180">
          <a:extLst>
            <a:ext uri="{FF2B5EF4-FFF2-40B4-BE49-F238E27FC236}">
              <a16:creationId xmlns:a16="http://schemas.microsoft.com/office/drawing/2014/main" id="{6FCB28C0-6BBC-43D5-B588-A52F9F44EF2D}"/>
            </a:ext>
          </a:extLst>
        </xdr:cNvPr>
        <xdr:cNvSpPr/>
      </xdr:nvSpPr>
      <xdr:spPr>
        <a:xfrm>
          <a:off x="1322096" y="11684907"/>
          <a:ext cx="194386" cy="103672"/>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12</xdr:col>
      <xdr:colOff>291581</xdr:colOff>
      <xdr:row>62</xdr:row>
      <xdr:rowOff>51837</xdr:rowOff>
    </xdr:from>
    <xdr:to>
      <xdr:col>12</xdr:col>
      <xdr:colOff>460050</xdr:colOff>
      <xdr:row>63</xdr:row>
      <xdr:rowOff>38878</xdr:rowOff>
    </xdr:to>
    <xdr:sp macro="" textlink="">
      <xdr:nvSpPr>
        <xdr:cNvPr id="182" name="Rectangle: Top Corners Snipped 181">
          <a:extLst>
            <a:ext uri="{FF2B5EF4-FFF2-40B4-BE49-F238E27FC236}">
              <a16:creationId xmlns:a16="http://schemas.microsoft.com/office/drawing/2014/main" id="{E48109E0-75B8-4E35-BCE6-57C7F85DF152}"/>
            </a:ext>
          </a:extLst>
        </xdr:cNvPr>
        <xdr:cNvSpPr/>
      </xdr:nvSpPr>
      <xdr:spPr>
        <a:xfrm>
          <a:off x="8044931" y="11507237"/>
          <a:ext cx="168469" cy="171191"/>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4572</xdr:colOff>
      <xdr:row>59</xdr:row>
      <xdr:rowOff>78147</xdr:rowOff>
    </xdr:from>
    <xdr:to>
      <xdr:col>16</xdr:col>
      <xdr:colOff>0</xdr:colOff>
      <xdr:row>60</xdr:row>
      <xdr:rowOff>192447</xdr:rowOff>
    </xdr:to>
    <xdr:sp macro="" textlink="">
      <xdr:nvSpPr>
        <xdr:cNvPr id="183" name="Isosceles Triangle 182">
          <a:extLst>
            <a:ext uri="{FF2B5EF4-FFF2-40B4-BE49-F238E27FC236}">
              <a16:creationId xmlns:a16="http://schemas.microsoft.com/office/drawing/2014/main" id="{2C48EABC-7CF2-4183-8FE0-AFE42217202A}"/>
            </a:ext>
          </a:extLst>
        </xdr:cNvPr>
        <xdr:cNvSpPr/>
      </xdr:nvSpPr>
      <xdr:spPr>
        <a:xfrm>
          <a:off x="9643872" y="10981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75</xdr:row>
      <xdr:rowOff>78147</xdr:rowOff>
    </xdr:from>
    <xdr:to>
      <xdr:col>2</xdr:col>
      <xdr:colOff>0</xdr:colOff>
      <xdr:row>76</xdr:row>
      <xdr:rowOff>192447</xdr:rowOff>
    </xdr:to>
    <xdr:sp macro="" textlink="">
      <xdr:nvSpPr>
        <xdr:cNvPr id="184" name="Isosceles Triangle 183">
          <a:extLst>
            <a:ext uri="{FF2B5EF4-FFF2-40B4-BE49-F238E27FC236}">
              <a16:creationId xmlns:a16="http://schemas.microsoft.com/office/drawing/2014/main" id="{30C91332-1D6B-4BCA-B55C-C8F592A9A30C}"/>
            </a:ext>
          </a:extLst>
        </xdr:cNvPr>
        <xdr:cNvSpPr/>
      </xdr:nvSpPr>
      <xdr:spPr>
        <a:xfrm>
          <a:off x="633222" y="13927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51</xdr:row>
      <xdr:rowOff>78147</xdr:rowOff>
    </xdr:from>
    <xdr:to>
      <xdr:col>20</xdr:col>
      <xdr:colOff>0</xdr:colOff>
      <xdr:row>53</xdr:row>
      <xdr:rowOff>5057</xdr:rowOff>
    </xdr:to>
    <xdr:sp macro="" textlink="">
      <xdr:nvSpPr>
        <xdr:cNvPr id="185" name="Isosceles Triangle 184">
          <a:extLst>
            <a:ext uri="{FF2B5EF4-FFF2-40B4-BE49-F238E27FC236}">
              <a16:creationId xmlns:a16="http://schemas.microsoft.com/office/drawing/2014/main" id="{923F5C2A-1B64-41BF-8100-F152E012BBE0}"/>
            </a:ext>
          </a:extLst>
        </xdr:cNvPr>
        <xdr:cNvSpPr/>
      </xdr:nvSpPr>
      <xdr:spPr>
        <a:xfrm>
          <a:off x="12158472" y="9469797"/>
          <a:ext cx="624078" cy="30156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51</xdr:row>
      <xdr:rowOff>78147</xdr:rowOff>
    </xdr:from>
    <xdr:to>
      <xdr:col>18</xdr:col>
      <xdr:colOff>0</xdr:colOff>
      <xdr:row>52</xdr:row>
      <xdr:rowOff>192447</xdr:rowOff>
    </xdr:to>
    <xdr:sp macro="" textlink="">
      <xdr:nvSpPr>
        <xdr:cNvPr id="186" name="Isosceles Triangle 185">
          <a:extLst>
            <a:ext uri="{FF2B5EF4-FFF2-40B4-BE49-F238E27FC236}">
              <a16:creationId xmlns:a16="http://schemas.microsoft.com/office/drawing/2014/main" id="{0B8C75CF-06FE-44EC-A8FF-080471DDB274}"/>
            </a:ext>
          </a:extLst>
        </xdr:cNvPr>
        <xdr:cNvSpPr/>
      </xdr:nvSpPr>
      <xdr:spPr>
        <a:xfrm>
          <a:off x="10901172" y="9469797"/>
          <a:ext cx="624078"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51</xdr:row>
      <xdr:rowOff>78147</xdr:rowOff>
    </xdr:from>
    <xdr:to>
      <xdr:col>16</xdr:col>
      <xdr:colOff>0</xdr:colOff>
      <xdr:row>53</xdr:row>
      <xdr:rowOff>1947</xdr:rowOff>
    </xdr:to>
    <xdr:sp macro="" textlink="">
      <xdr:nvSpPr>
        <xdr:cNvPr id="187" name="Isosceles Triangle 186">
          <a:extLst>
            <a:ext uri="{FF2B5EF4-FFF2-40B4-BE49-F238E27FC236}">
              <a16:creationId xmlns:a16="http://schemas.microsoft.com/office/drawing/2014/main" id="{1FBE9B5E-D2FA-4988-904B-7FDAE856F47B}"/>
            </a:ext>
          </a:extLst>
        </xdr:cNvPr>
        <xdr:cNvSpPr/>
      </xdr:nvSpPr>
      <xdr:spPr>
        <a:xfrm>
          <a:off x="9643872" y="9469797"/>
          <a:ext cx="624078"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139938</xdr:colOff>
      <xdr:row>52</xdr:row>
      <xdr:rowOff>127921</xdr:rowOff>
    </xdr:from>
    <xdr:to>
      <xdr:col>18</xdr:col>
      <xdr:colOff>406638</xdr:colOff>
      <xdr:row>54</xdr:row>
      <xdr:rowOff>110588</xdr:rowOff>
    </xdr:to>
    <xdr:sp macro="" textlink="">
      <xdr:nvSpPr>
        <xdr:cNvPr id="188" name="Line 327">
          <a:extLst>
            <a:ext uri="{FF2B5EF4-FFF2-40B4-BE49-F238E27FC236}">
              <a16:creationId xmlns:a16="http://schemas.microsoft.com/office/drawing/2014/main" id="{EE38B1D3-B79D-4DDA-9D53-4F8CB17DFB38}"/>
            </a:ext>
          </a:extLst>
        </xdr:cNvPr>
        <xdr:cNvSpPr>
          <a:spLocks noChangeShapeType="1"/>
        </xdr:cNvSpPr>
      </xdr:nvSpPr>
      <xdr:spPr>
        <a:xfrm flipH="1">
          <a:off x="11665188" y="9703721"/>
          <a:ext cx="266700" cy="37001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oneCellAnchor>
    <xdr:from>
      <xdr:col>16</xdr:col>
      <xdr:colOff>207346</xdr:colOff>
      <xdr:row>53</xdr:row>
      <xdr:rowOff>136072</xdr:rowOff>
    </xdr:from>
    <xdr:ext cx="551090" cy="86258"/>
    <xdr:pic>
      <xdr:nvPicPr>
        <xdr:cNvPr id="189" name="Picture 13">
          <a:extLst>
            <a:ext uri="{FF2B5EF4-FFF2-40B4-BE49-F238E27FC236}">
              <a16:creationId xmlns:a16="http://schemas.microsoft.com/office/drawing/2014/main" id="{F00DB70F-BAF9-4F29-9B27-C95176F68A13}"/>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rot="2805195">
          <a:off x="10707712" y="9669956"/>
          <a:ext cx="86258" cy="55109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16</xdr:col>
      <xdr:colOff>36996</xdr:colOff>
      <xdr:row>52</xdr:row>
      <xdr:rowOff>127710</xdr:rowOff>
    </xdr:from>
    <xdr:to>
      <xdr:col>16</xdr:col>
      <xdr:colOff>303696</xdr:colOff>
      <xdr:row>54</xdr:row>
      <xdr:rowOff>110377</xdr:rowOff>
    </xdr:to>
    <xdr:sp macro="" textlink="">
      <xdr:nvSpPr>
        <xdr:cNvPr id="190" name="Line 327">
          <a:extLst>
            <a:ext uri="{FF2B5EF4-FFF2-40B4-BE49-F238E27FC236}">
              <a16:creationId xmlns:a16="http://schemas.microsoft.com/office/drawing/2014/main" id="{E9F8D4AB-91EB-4053-A1FE-230C350CF093}"/>
            </a:ext>
          </a:extLst>
        </xdr:cNvPr>
        <xdr:cNvSpPr>
          <a:spLocks noChangeShapeType="1"/>
        </xdr:cNvSpPr>
      </xdr:nvSpPr>
      <xdr:spPr>
        <a:xfrm flipH="1">
          <a:off x="10304946" y="9703510"/>
          <a:ext cx="266700" cy="370017"/>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16</xdr:col>
      <xdr:colOff>85722</xdr:colOff>
      <xdr:row>53</xdr:row>
      <xdr:rowOff>27406</xdr:rowOff>
    </xdr:from>
    <xdr:to>
      <xdr:col>16</xdr:col>
      <xdr:colOff>352422</xdr:colOff>
      <xdr:row>55</xdr:row>
      <xdr:rowOff>3593</xdr:rowOff>
    </xdr:to>
    <xdr:sp macro="" textlink="">
      <xdr:nvSpPr>
        <xdr:cNvPr id="191" name="Line 327">
          <a:extLst>
            <a:ext uri="{FF2B5EF4-FFF2-40B4-BE49-F238E27FC236}">
              <a16:creationId xmlns:a16="http://schemas.microsoft.com/office/drawing/2014/main" id="{8AF329EF-F6A4-4057-A708-B7A49F3F3879}"/>
            </a:ext>
          </a:extLst>
        </xdr:cNvPr>
        <xdr:cNvSpPr>
          <a:spLocks noChangeShapeType="1"/>
        </xdr:cNvSpPr>
      </xdr:nvSpPr>
      <xdr:spPr>
        <a:xfrm flipH="1">
          <a:off x="10353672" y="9793706"/>
          <a:ext cx="266700" cy="369887"/>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xdr:col>
      <xdr:colOff>4572</xdr:colOff>
      <xdr:row>51</xdr:row>
      <xdr:rowOff>78147</xdr:rowOff>
    </xdr:from>
    <xdr:to>
      <xdr:col>2</xdr:col>
      <xdr:colOff>0</xdr:colOff>
      <xdr:row>52</xdr:row>
      <xdr:rowOff>192447</xdr:rowOff>
    </xdr:to>
    <xdr:sp macro="" textlink="">
      <xdr:nvSpPr>
        <xdr:cNvPr id="192" name="Isosceles Triangle 191">
          <a:extLst>
            <a:ext uri="{FF2B5EF4-FFF2-40B4-BE49-F238E27FC236}">
              <a16:creationId xmlns:a16="http://schemas.microsoft.com/office/drawing/2014/main" id="{CCA35718-5378-4DB7-A697-5E255A18D33D}"/>
            </a:ext>
          </a:extLst>
        </xdr:cNvPr>
        <xdr:cNvSpPr/>
      </xdr:nvSpPr>
      <xdr:spPr>
        <a:xfrm>
          <a:off x="633222" y="9469797"/>
          <a:ext cx="624078"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51</xdr:row>
      <xdr:rowOff>78147</xdr:rowOff>
    </xdr:from>
    <xdr:to>
      <xdr:col>4</xdr:col>
      <xdr:colOff>0</xdr:colOff>
      <xdr:row>52</xdr:row>
      <xdr:rowOff>192447</xdr:rowOff>
    </xdr:to>
    <xdr:sp macro="" textlink="">
      <xdr:nvSpPr>
        <xdr:cNvPr id="193" name="Isosceles Triangle 192">
          <a:extLst>
            <a:ext uri="{FF2B5EF4-FFF2-40B4-BE49-F238E27FC236}">
              <a16:creationId xmlns:a16="http://schemas.microsoft.com/office/drawing/2014/main" id="{6CDD33B3-F54B-4073-9750-D77AFD21E239}"/>
            </a:ext>
          </a:extLst>
        </xdr:cNvPr>
        <xdr:cNvSpPr/>
      </xdr:nvSpPr>
      <xdr:spPr>
        <a:xfrm>
          <a:off x="1890522" y="9469797"/>
          <a:ext cx="833628"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51</xdr:row>
      <xdr:rowOff>78147</xdr:rowOff>
    </xdr:from>
    <xdr:to>
      <xdr:col>6</xdr:col>
      <xdr:colOff>0</xdr:colOff>
      <xdr:row>53</xdr:row>
      <xdr:rowOff>5057</xdr:rowOff>
    </xdr:to>
    <xdr:sp macro="" textlink="">
      <xdr:nvSpPr>
        <xdr:cNvPr id="194" name="Isosceles Triangle 193">
          <a:extLst>
            <a:ext uri="{FF2B5EF4-FFF2-40B4-BE49-F238E27FC236}">
              <a16:creationId xmlns:a16="http://schemas.microsoft.com/office/drawing/2014/main" id="{155ADA86-5330-4288-9728-53E0705D1ADF}"/>
            </a:ext>
          </a:extLst>
        </xdr:cNvPr>
        <xdr:cNvSpPr/>
      </xdr:nvSpPr>
      <xdr:spPr>
        <a:xfrm>
          <a:off x="3357372" y="9469797"/>
          <a:ext cx="624078" cy="30156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631637</xdr:colOff>
      <xdr:row>51</xdr:row>
      <xdr:rowOff>78147</xdr:rowOff>
    </xdr:from>
    <xdr:to>
      <xdr:col>7</xdr:col>
      <xdr:colOff>627066</xdr:colOff>
      <xdr:row>53</xdr:row>
      <xdr:rowOff>6710</xdr:rowOff>
    </xdr:to>
    <xdr:sp macro="" textlink="">
      <xdr:nvSpPr>
        <xdr:cNvPr id="195" name="Isosceles Triangle 194">
          <a:extLst>
            <a:ext uri="{FF2B5EF4-FFF2-40B4-BE49-F238E27FC236}">
              <a16:creationId xmlns:a16="http://schemas.microsoft.com/office/drawing/2014/main" id="{FFB47F8D-FDE8-4F07-99E7-524F10C2DC6A}"/>
            </a:ext>
          </a:extLst>
        </xdr:cNvPr>
        <xdr:cNvSpPr/>
      </xdr:nvSpPr>
      <xdr:spPr>
        <a:xfrm>
          <a:off x="4613087" y="9469797"/>
          <a:ext cx="624079" cy="303213"/>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51</xdr:row>
      <xdr:rowOff>78147</xdr:rowOff>
    </xdr:from>
    <xdr:to>
      <xdr:col>10</xdr:col>
      <xdr:colOff>0</xdr:colOff>
      <xdr:row>52</xdr:row>
      <xdr:rowOff>192447</xdr:rowOff>
    </xdr:to>
    <xdr:sp macro="" textlink="">
      <xdr:nvSpPr>
        <xdr:cNvPr id="196" name="Isosceles Triangle 195">
          <a:extLst>
            <a:ext uri="{FF2B5EF4-FFF2-40B4-BE49-F238E27FC236}">
              <a16:creationId xmlns:a16="http://schemas.microsoft.com/office/drawing/2014/main" id="{626E1175-D41E-47E1-9130-803C346F9286}"/>
            </a:ext>
          </a:extLst>
        </xdr:cNvPr>
        <xdr:cNvSpPr/>
      </xdr:nvSpPr>
      <xdr:spPr>
        <a:xfrm>
          <a:off x="5871972" y="9469797"/>
          <a:ext cx="624078"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51</xdr:row>
      <xdr:rowOff>78147</xdr:rowOff>
    </xdr:from>
    <xdr:to>
      <xdr:col>12</xdr:col>
      <xdr:colOff>0</xdr:colOff>
      <xdr:row>52</xdr:row>
      <xdr:rowOff>192447</xdr:rowOff>
    </xdr:to>
    <xdr:sp macro="" textlink="">
      <xdr:nvSpPr>
        <xdr:cNvPr id="197" name="Isosceles Triangle 196">
          <a:extLst>
            <a:ext uri="{FF2B5EF4-FFF2-40B4-BE49-F238E27FC236}">
              <a16:creationId xmlns:a16="http://schemas.microsoft.com/office/drawing/2014/main" id="{DD079B4E-2728-4A66-8F34-7CB477F80938}"/>
            </a:ext>
          </a:extLst>
        </xdr:cNvPr>
        <xdr:cNvSpPr/>
      </xdr:nvSpPr>
      <xdr:spPr>
        <a:xfrm>
          <a:off x="7129272" y="9469797"/>
          <a:ext cx="624078"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51</xdr:row>
      <xdr:rowOff>78147</xdr:rowOff>
    </xdr:from>
    <xdr:to>
      <xdr:col>14</xdr:col>
      <xdr:colOff>0</xdr:colOff>
      <xdr:row>53</xdr:row>
      <xdr:rowOff>6709</xdr:rowOff>
    </xdr:to>
    <xdr:sp macro="" textlink="">
      <xdr:nvSpPr>
        <xdr:cNvPr id="198" name="Isosceles Triangle 197">
          <a:extLst>
            <a:ext uri="{FF2B5EF4-FFF2-40B4-BE49-F238E27FC236}">
              <a16:creationId xmlns:a16="http://schemas.microsoft.com/office/drawing/2014/main" id="{E9938377-0AEA-4887-9833-64481961E916}"/>
            </a:ext>
          </a:extLst>
        </xdr:cNvPr>
        <xdr:cNvSpPr/>
      </xdr:nvSpPr>
      <xdr:spPr>
        <a:xfrm>
          <a:off x="8386572" y="9469797"/>
          <a:ext cx="624078" cy="303212"/>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51</xdr:row>
      <xdr:rowOff>78147</xdr:rowOff>
    </xdr:from>
    <xdr:to>
      <xdr:col>10</xdr:col>
      <xdr:colOff>0</xdr:colOff>
      <xdr:row>52</xdr:row>
      <xdr:rowOff>192447</xdr:rowOff>
    </xdr:to>
    <xdr:sp macro="" textlink="">
      <xdr:nvSpPr>
        <xdr:cNvPr id="199" name="Isosceles Triangle 198">
          <a:extLst>
            <a:ext uri="{FF2B5EF4-FFF2-40B4-BE49-F238E27FC236}">
              <a16:creationId xmlns:a16="http://schemas.microsoft.com/office/drawing/2014/main" id="{401C6194-FD09-4493-BE8E-0E0849DE3FD3}"/>
            </a:ext>
          </a:extLst>
        </xdr:cNvPr>
        <xdr:cNvSpPr/>
      </xdr:nvSpPr>
      <xdr:spPr>
        <a:xfrm>
          <a:off x="5871972" y="9469797"/>
          <a:ext cx="624078"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51</xdr:row>
      <xdr:rowOff>78147</xdr:rowOff>
    </xdr:from>
    <xdr:to>
      <xdr:col>12</xdr:col>
      <xdr:colOff>0</xdr:colOff>
      <xdr:row>52</xdr:row>
      <xdr:rowOff>192447</xdr:rowOff>
    </xdr:to>
    <xdr:sp macro="" textlink="">
      <xdr:nvSpPr>
        <xdr:cNvPr id="200" name="Isosceles Triangle 199">
          <a:extLst>
            <a:ext uri="{FF2B5EF4-FFF2-40B4-BE49-F238E27FC236}">
              <a16:creationId xmlns:a16="http://schemas.microsoft.com/office/drawing/2014/main" id="{FC03265F-93F7-45DD-BF58-2987EE8D13D4}"/>
            </a:ext>
          </a:extLst>
        </xdr:cNvPr>
        <xdr:cNvSpPr/>
      </xdr:nvSpPr>
      <xdr:spPr>
        <a:xfrm>
          <a:off x="7129272" y="9469797"/>
          <a:ext cx="624078"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68663</xdr:colOff>
      <xdr:row>53</xdr:row>
      <xdr:rowOff>13691</xdr:rowOff>
    </xdr:from>
    <xdr:to>
      <xdr:col>6</xdr:col>
      <xdr:colOff>335363</xdr:colOff>
      <xdr:row>54</xdr:row>
      <xdr:rowOff>158348</xdr:rowOff>
    </xdr:to>
    <xdr:sp macro="" textlink="">
      <xdr:nvSpPr>
        <xdr:cNvPr id="201" name="Line 327">
          <a:extLst>
            <a:ext uri="{FF2B5EF4-FFF2-40B4-BE49-F238E27FC236}">
              <a16:creationId xmlns:a16="http://schemas.microsoft.com/office/drawing/2014/main" id="{3BAC807D-3225-4771-87DE-5345D515E411}"/>
            </a:ext>
          </a:extLst>
        </xdr:cNvPr>
        <xdr:cNvSpPr>
          <a:spLocks noChangeShapeType="1"/>
        </xdr:cNvSpPr>
      </xdr:nvSpPr>
      <xdr:spPr>
        <a:xfrm flipH="1">
          <a:off x="4050113" y="9779991"/>
          <a:ext cx="266700" cy="34150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10</xdr:col>
      <xdr:colOff>112348</xdr:colOff>
      <xdr:row>53</xdr:row>
      <xdr:rowOff>39609</xdr:rowOff>
    </xdr:from>
    <xdr:to>
      <xdr:col>10</xdr:col>
      <xdr:colOff>379048</xdr:colOff>
      <xdr:row>55</xdr:row>
      <xdr:rowOff>15796</xdr:rowOff>
    </xdr:to>
    <xdr:sp macro="" textlink="">
      <xdr:nvSpPr>
        <xdr:cNvPr id="202" name="Line 327">
          <a:extLst>
            <a:ext uri="{FF2B5EF4-FFF2-40B4-BE49-F238E27FC236}">
              <a16:creationId xmlns:a16="http://schemas.microsoft.com/office/drawing/2014/main" id="{FB4FE93A-9E68-4878-8060-C382EF11188B}"/>
            </a:ext>
          </a:extLst>
        </xdr:cNvPr>
        <xdr:cNvSpPr>
          <a:spLocks noChangeShapeType="1"/>
        </xdr:cNvSpPr>
      </xdr:nvSpPr>
      <xdr:spPr>
        <a:xfrm flipH="1">
          <a:off x="6608398" y="9805909"/>
          <a:ext cx="266700" cy="36988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14</xdr:col>
      <xdr:colOff>138266</xdr:colOff>
      <xdr:row>53</xdr:row>
      <xdr:rowOff>30726</xdr:rowOff>
    </xdr:from>
    <xdr:to>
      <xdr:col>14</xdr:col>
      <xdr:colOff>404966</xdr:colOff>
      <xdr:row>55</xdr:row>
      <xdr:rowOff>6913</xdr:rowOff>
    </xdr:to>
    <xdr:sp macro="" textlink="">
      <xdr:nvSpPr>
        <xdr:cNvPr id="203" name="Line 327">
          <a:extLst>
            <a:ext uri="{FF2B5EF4-FFF2-40B4-BE49-F238E27FC236}">
              <a16:creationId xmlns:a16="http://schemas.microsoft.com/office/drawing/2014/main" id="{69481132-12B2-4654-A10C-658587E5BD7B}"/>
            </a:ext>
          </a:extLst>
        </xdr:cNvPr>
        <xdr:cNvSpPr>
          <a:spLocks noChangeShapeType="1"/>
        </xdr:cNvSpPr>
      </xdr:nvSpPr>
      <xdr:spPr>
        <a:xfrm flipH="1">
          <a:off x="9148916" y="9797026"/>
          <a:ext cx="266700" cy="36988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oneCellAnchor>
    <xdr:from>
      <xdr:col>2</xdr:col>
      <xdr:colOff>26368</xdr:colOff>
      <xdr:row>53</xdr:row>
      <xdr:rowOff>124955</xdr:rowOff>
    </xdr:from>
    <xdr:ext cx="490537" cy="67660"/>
    <xdr:pic>
      <xdr:nvPicPr>
        <xdr:cNvPr id="204" name="Picture 13">
          <a:extLst>
            <a:ext uri="{FF2B5EF4-FFF2-40B4-BE49-F238E27FC236}">
              <a16:creationId xmlns:a16="http://schemas.microsoft.com/office/drawing/2014/main" id="{C34480E5-38F3-41FC-9E07-6A97600F61B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rot="2805195">
          <a:off x="1495107" y="9679816"/>
          <a:ext cx="67660" cy="49053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8</xdr:col>
      <xdr:colOff>311020</xdr:colOff>
      <xdr:row>54</xdr:row>
      <xdr:rowOff>12959</xdr:rowOff>
    </xdr:from>
    <xdr:to>
      <xdr:col>8</xdr:col>
      <xdr:colOff>440612</xdr:colOff>
      <xdr:row>55</xdr:row>
      <xdr:rowOff>6479</xdr:rowOff>
    </xdr:to>
    <xdr:sp macro="" textlink="">
      <xdr:nvSpPr>
        <xdr:cNvPr id="205" name="Flowchart: Magnetic Disk 204">
          <a:extLst>
            <a:ext uri="{FF2B5EF4-FFF2-40B4-BE49-F238E27FC236}">
              <a16:creationId xmlns:a16="http://schemas.microsoft.com/office/drawing/2014/main" id="{F45D2881-4E87-48C8-B4C6-C8B2391D52A6}"/>
            </a:ext>
          </a:extLst>
        </xdr:cNvPr>
        <xdr:cNvSpPr/>
      </xdr:nvSpPr>
      <xdr:spPr>
        <a:xfrm>
          <a:off x="5549770" y="9976109"/>
          <a:ext cx="129592" cy="19037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10</xdr:col>
      <xdr:colOff>323979</xdr:colOff>
      <xdr:row>54</xdr:row>
      <xdr:rowOff>6480</xdr:rowOff>
    </xdr:from>
    <xdr:to>
      <xdr:col>10</xdr:col>
      <xdr:colOff>453571</xdr:colOff>
      <xdr:row>55</xdr:row>
      <xdr:rowOff>0</xdr:rowOff>
    </xdr:to>
    <xdr:sp macro="" textlink="">
      <xdr:nvSpPr>
        <xdr:cNvPr id="206" name="Flowchart: Magnetic Disk 205">
          <a:extLst>
            <a:ext uri="{FF2B5EF4-FFF2-40B4-BE49-F238E27FC236}">
              <a16:creationId xmlns:a16="http://schemas.microsoft.com/office/drawing/2014/main" id="{AB827916-A144-494B-B4D6-3D613AFB6605}"/>
            </a:ext>
          </a:extLst>
        </xdr:cNvPr>
        <xdr:cNvSpPr/>
      </xdr:nvSpPr>
      <xdr:spPr>
        <a:xfrm>
          <a:off x="6820029" y="9969630"/>
          <a:ext cx="129592" cy="19037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3</a:t>
          </a:r>
        </a:p>
      </xdr:txBody>
    </xdr:sp>
    <xdr:clientData/>
  </xdr:twoCellAnchor>
  <xdr:twoCellAnchor>
    <xdr:from>
      <xdr:col>6</xdr:col>
      <xdr:colOff>117390</xdr:colOff>
      <xdr:row>53</xdr:row>
      <xdr:rowOff>94815</xdr:rowOff>
    </xdr:from>
    <xdr:to>
      <xdr:col>6</xdr:col>
      <xdr:colOff>384090</xdr:colOff>
      <xdr:row>55</xdr:row>
      <xdr:rowOff>71002</xdr:rowOff>
    </xdr:to>
    <xdr:sp macro="" textlink="">
      <xdr:nvSpPr>
        <xdr:cNvPr id="207" name="Line 327">
          <a:extLst>
            <a:ext uri="{FF2B5EF4-FFF2-40B4-BE49-F238E27FC236}">
              <a16:creationId xmlns:a16="http://schemas.microsoft.com/office/drawing/2014/main" id="{C1DE2CE1-DA0C-48DD-A83C-9D16B1CE7408}"/>
            </a:ext>
          </a:extLst>
        </xdr:cNvPr>
        <xdr:cNvSpPr>
          <a:spLocks noChangeShapeType="1"/>
        </xdr:cNvSpPr>
      </xdr:nvSpPr>
      <xdr:spPr>
        <a:xfrm flipH="1">
          <a:off x="4098840" y="9861115"/>
          <a:ext cx="266700" cy="36988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8</xdr:col>
      <xdr:colOff>71276</xdr:colOff>
      <xdr:row>53</xdr:row>
      <xdr:rowOff>84235</xdr:rowOff>
    </xdr:from>
    <xdr:to>
      <xdr:col>8</xdr:col>
      <xdr:colOff>285102</xdr:colOff>
      <xdr:row>55</xdr:row>
      <xdr:rowOff>32398</xdr:rowOff>
    </xdr:to>
    <xdr:sp macro="" textlink="">
      <xdr:nvSpPr>
        <xdr:cNvPr id="208" name="Flowchart: Predefined Process 207">
          <a:extLst>
            <a:ext uri="{FF2B5EF4-FFF2-40B4-BE49-F238E27FC236}">
              <a16:creationId xmlns:a16="http://schemas.microsoft.com/office/drawing/2014/main" id="{52024415-6CA6-4EE7-A077-580F07DEED53}"/>
            </a:ext>
          </a:extLst>
        </xdr:cNvPr>
        <xdr:cNvSpPr/>
      </xdr:nvSpPr>
      <xdr:spPr>
        <a:xfrm>
          <a:off x="5310026" y="9850535"/>
          <a:ext cx="213826" cy="341863"/>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10</xdr:col>
      <xdr:colOff>311020</xdr:colOff>
      <xdr:row>54</xdr:row>
      <xdr:rowOff>12959</xdr:rowOff>
    </xdr:from>
    <xdr:to>
      <xdr:col>10</xdr:col>
      <xdr:colOff>440612</xdr:colOff>
      <xdr:row>55</xdr:row>
      <xdr:rowOff>6479</xdr:rowOff>
    </xdr:to>
    <xdr:sp macro="" textlink="">
      <xdr:nvSpPr>
        <xdr:cNvPr id="209" name="Flowchart: Magnetic Disk 208">
          <a:extLst>
            <a:ext uri="{FF2B5EF4-FFF2-40B4-BE49-F238E27FC236}">
              <a16:creationId xmlns:a16="http://schemas.microsoft.com/office/drawing/2014/main" id="{E388051D-0561-4F42-BB9F-BFAFDE6C8F3F}"/>
            </a:ext>
          </a:extLst>
        </xdr:cNvPr>
        <xdr:cNvSpPr/>
      </xdr:nvSpPr>
      <xdr:spPr>
        <a:xfrm>
          <a:off x="6807070" y="9976109"/>
          <a:ext cx="129592" cy="19037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2</xdr:col>
      <xdr:colOff>259184</xdr:colOff>
      <xdr:row>54</xdr:row>
      <xdr:rowOff>58316</xdr:rowOff>
    </xdr:from>
    <xdr:to>
      <xdr:col>2</xdr:col>
      <xdr:colOff>473010</xdr:colOff>
      <xdr:row>56</xdr:row>
      <xdr:rowOff>6479</xdr:rowOff>
    </xdr:to>
    <xdr:sp macro="" textlink="">
      <xdr:nvSpPr>
        <xdr:cNvPr id="210" name="Flowchart: Predefined Process 209">
          <a:extLst>
            <a:ext uri="{FF2B5EF4-FFF2-40B4-BE49-F238E27FC236}">
              <a16:creationId xmlns:a16="http://schemas.microsoft.com/office/drawing/2014/main" id="{CCF5DF6C-07F9-41BF-84FC-6F1A41965C2C}"/>
            </a:ext>
          </a:extLst>
        </xdr:cNvPr>
        <xdr:cNvSpPr/>
      </xdr:nvSpPr>
      <xdr:spPr>
        <a:xfrm>
          <a:off x="1516484" y="10021466"/>
          <a:ext cx="213826" cy="335513"/>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64796</xdr:colOff>
      <xdr:row>55</xdr:row>
      <xdr:rowOff>45357</xdr:rowOff>
    </xdr:from>
    <xdr:to>
      <xdr:col>2</xdr:col>
      <xdr:colOff>259182</xdr:colOff>
      <xdr:row>55</xdr:row>
      <xdr:rowOff>149029</xdr:rowOff>
    </xdr:to>
    <xdr:sp macro="" textlink="">
      <xdr:nvSpPr>
        <xdr:cNvPr id="211" name="Flowchart: Decision 210">
          <a:extLst>
            <a:ext uri="{FF2B5EF4-FFF2-40B4-BE49-F238E27FC236}">
              <a16:creationId xmlns:a16="http://schemas.microsoft.com/office/drawing/2014/main" id="{85FE58D2-6645-4F8F-9684-5CA7401FBE97}"/>
            </a:ext>
          </a:extLst>
        </xdr:cNvPr>
        <xdr:cNvSpPr/>
      </xdr:nvSpPr>
      <xdr:spPr>
        <a:xfrm>
          <a:off x="1322096" y="10205357"/>
          <a:ext cx="194386" cy="103672"/>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12</xdr:col>
      <xdr:colOff>291581</xdr:colOff>
      <xdr:row>54</xdr:row>
      <xdr:rowOff>51837</xdr:rowOff>
    </xdr:from>
    <xdr:to>
      <xdr:col>12</xdr:col>
      <xdr:colOff>460050</xdr:colOff>
      <xdr:row>55</xdr:row>
      <xdr:rowOff>38878</xdr:rowOff>
    </xdr:to>
    <xdr:sp macro="" textlink="">
      <xdr:nvSpPr>
        <xdr:cNvPr id="212" name="Rectangle: Top Corners Snipped 211">
          <a:extLst>
            <a:ext uri="{FF2B5EF4-FFF2-40B4-BE49-F238E27FC236}">
              <a16:creationId xmlns:a16="http://schemas.microsoft.com/office/drawing/2014/main" id="{23C4258E-AB15-43A8-B6EC-40971C70476D}"/>
            </a:ext>
          </a:extLst>
        </xdr:cNvPr>
        <xdr:cNvSpPr/>
      </xdr:nvSpPr>
      <xdr:spPr>
        <a:xfrm>
          <a:off x="8044931" y="10014987"/>
          <a:ext cx="168469" cy="183891"/>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4572</xdr:colOff>
      <xdr:row>51</xdr:row>
      <xdr:rowOff>78147</xdr:rowOff>
    </xdr:from>
    <xdr:to>
      <xdr:col>16</xdr:col>
      <xdr:colOff>0</xdr:colOff>
      <xdr:row>52</xdr:row>
      <xdr:rowOff>192447</xdr:rowOff>
    </xdr:to>
    <xdr:sp macro="" textlink="">
      <xdr:nvSpPr>
        <xdr:cNvPr id="213" name="Isosceles Triangle 212">
          <a:extLst>
            <a:ext uri="{FF2B5EF4-FFF2-40B4-BE49-F238E27FC236}">
              <a16:creationId xmlns:a16="http://schemas.microsoft.com/office/drawing/2014/main" id="{E5005D2B-2D3F-47D9-A6F3-8474F4BFFFEF}"/>
            </a:ext>
          </a:extLst>
        </xdr:cNvPr>
        <xdr:cNvSpPr/>
      </xdr:nvSpPr>
      <xdr:spPr>
        <a:xfrm>
          <a:off x="9643872" y="9469797"/>
          <a:ext cx="624078"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259184</xdr:colOff>
      <xdr:row>54</xdr:row>
      <xdr:rowOff>58316</xdr:rowOff>
    </xdr:from>
    <xdr:to>
      <xdr:col>2</xdr:col>
      <xdr:colOff>473010</xdr:colOff>
      <xdr:row>56</xdr:row>
      <xdr:rowOff>6479</xdr:rowOff>
    </xdr:to>
    <xdr:sp macro="" textlink="">
      <xdr:nvSpPr>
        <xdr:cNvPr id="214" name="Flowchart: Predefined Process 213">
          <a:extLst>
            <a:ext uri="{FF2B5EF4-FFF2-40B4-BE49-F238E27FC236}">
              <a16:creationId xmlns:a16="http://schemas.microsoft.com/office/drawing/2014/main" id="{F4924006-6B41-43F0-B2AD-CF6D7D732EEA}"/>
            </a:ext>
          </a:extLst>
        </xdr:cNvPr>
        <xdr:cNvSpPr/>
      </xdr:nvSpPr>
      <xdr:spPr>
        <a:xfrm>
          <a:off x="1516484" y="10021466"/>
          <a:ext cx="213826" cy="335513"/>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64796</xdr:colOff>
      <xdr:row>55</xdr:row>
      <xdr:rowOff>45357</xdr:rowOff>
    </xdr:from>
    <xdr:to>
      <xdr:col>2</xdr:col>
      <xdr:colOff>259182</xdr:colOff>
      <xdr:row>55</xdr:row>
      <xdr:rowOff>149029</xdr:rowOff>
    </xdr:to>
    <xdr:sp macro="" textlink="">
      <xdr:nvSpPr>
        <xdr:cNvPr id="215" name="Flowchart: Decision 214">
          <a:extLst>
            <a:ext uri="{FF2B5EF4-FFF2-40B4-BE49-F238E27FC236}">
              <a16:creationId xmlns:a16="http://schemas.microsoft.com/office/drawing/2014/main" id="{B520601F-069E-46E2-8AFE-58BF24E3896C}"/>
            </a:ext>
          </a:extLst>
        </xdr:cNvPr>
        <xdr:cNvSpPr/>
      </xdr:nvSpPr>
      <xdr:spPr>
        <a:xfrm>
          <a:off x="1322096" y="10205357"/>
          <a:ext cx="194386" cy="103672"/>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12</xdr:col>
      <xdr:colOff>311020</xdr:colOff>
      <xdr:row>54</xdr:row>
      <xdr:rowOff>12959</xdr:rowOff>
    </xdr:from>
    <xdr:to>
      <xdr:col>12</xdr:col>
      <xdr:colOff>440612</xdr:colOff>
      <xdr:row>55</xdr:row>
      <xdr:rowOff>6479</xdr:rowOff>
    </xdr:to>
    <xdr:sp macro="" textlink="">
      <xdr:nvSpPr>
        <xdr:cNvPr id="216" name="Flowchart: Magnetic Disk 215">
          <a:extLst>
            <a:ext uri="{FF2B5EF4-FFF2-40B4-BE49-F238E27FC236}">
              <a16:creationId xmlns:a16="http://schemas.microsoft.com/office/drawing/2014/main" id="{603CBBB9-6A95-4FED-87CD-BA6DDCBBB6A3}"/>
            </a:ext>
          </a:extLst>
        </xdr:cNvPr>
        <xdr:cNvSpPr/>
      </xdr:nvSpPr>
      <xdr:spPr>
        <a:xfrm>
          <a:off x="8064370" y="9976109"/>
          <a:ext cx="129592" cy="19037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14</xdr:col>
      <xdr:colOff>311020</xdr:colOff>
      <xdr:row>54</xdr:row>
      <xdr:rowOff>12959</xdr:rowOff>
    </xdr:from>
    <xdr:to>
      <xdr:col>14</xdr:col>
      <xdr:colOff>440612</xdr:colOff>
      <xdr:row>55</xdr:row>
      <xdr:rowOff>6479</xdr:rowOff>
    </xdr:to>
    <xdr:sp macro="" textlink="">
      <xdr:nvSpPr>
        <xdr:cNvPr id="217" name="Flowchart: Magnetic Disk 216">
          <a:extLst>
            <a:ext uri="{FF2B5EF4-FFF2-40B4-BE49-F238E27FC236}">
              <a16:creationId xmlns:a16="http://schemas.microsoft.com/office/drawing/2014/main" id="{585480E8-957E-49D6-B8F1-C3B836D7DC8E}"/>
            </a:ext>
          </a:extLst>
        </xdr:cNvPr>
        <xdr:cNvSpPr/>
      </xdr:nvSpPr>
      <xdr:spPr>
        <a:xfrm>
          <a:off x="9321670" y="9976109"/>
          <a:ext cx="129592" cy="19037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6</xdr:col>
      <xdr:colOff>259184</xdr:colOff>
      <xdr:row>54</xdr:row>
      <xdr:rowOff>58316</xdr:rowOff>
    </xdr:from>
    <xdr:to>
      <xdr:col>6</xdr:col>
      <xdr:colOff>473010</xdr:colOff>
      <xdr:row>56</xdr:row>
      <xdr:rowOff>6479</xdr:rowOff>
    </xdr:to>
    <xdr:sp macro="" textlink="">
      <xdr:nvSpPr>
        <xdr:cNvPr id="218" name="Flowchart: Predefined Process 217">
          <a:extLst>
            <a:ext uri="{FF2B5EF4-FFF2-40B4-BE49-F238E27FC236}">
              <a16:creationId xmlns:a16="http://schemas.microsoft.com/office/drawing/2014/main" id="{0A4E4691-58B8-4223-9F55-74C459A3CC1F}"/>
            </a:ext>
          </a:extLst>
        </xdr:cNvPr>
        <xdr:cNvSpPr/>
      </xdr:nvSpPr>
      <xdr:spPr>
        <a:xfrm>
          <a:off x="4240634" y="10021466"/>
          <a:ext cx="213826" cy="335513"/>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6</xdr:col>
      <xdr:colOff>64796</xdr:colOff>
      <xdr:row>55</xdr:row>
      <xdr:rowOff>45357</xdr:rowOff>
    </xdr:from>
    <xdr:to>
      <xdr:col>6</xdr:col>
      <xdr:colOff>259182</xdr:colOff>
      <xdr:row>55</xdr:row>
      <xdr:rowOff>149029</xdr:rowOff>
    </xdr:to>
    <xdr:sp macro="" textlink="">
      <xdr:nvSpPr>
        <xdr:cNvPr id="219" name="Flowchart: Decision 218">
          <a:extLst>
            <a:ext uri="{FF2B5EF4-FFF2-40B4-BE49-F238E27FC236}">
              <a16:creationId xmlns:a16="http://schemas.microsoft.com/office/drawing/2014/main" id="{014ABE62-6187-4F16-AB0D-690E5E9DC7EF}"/>
            </a:ext>
          </a:extLst>
        </xdr:cNvPr>
        <xdr:cNvSpPr/>
      </xdr:nvSpPr>
      <xdr:spPr>
        <a:xfrm>
          <a:off x="4046246" y="10205357"/>
          <a:ext cx="194386" cy="103672"/>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16</xdr:col>
      <xdr:colOff>291581</xdr:colOff>
      <xdr:row>54</xdr:row>
      <xdr:rowOff>51837</xdr:rowOff>
    </xdr:from>
    <xdr:to>
      <xdr:col>16</xdr:col>
      <xdr:colOff>460050</xdr:colOff>
      <xdr:row>55</xdr:row>
      <xdr:rowOff>38878</xdr:rowOff>
    </xdr:to>
    <xdr:sp macro="" textlink="">
      <xdr:nvSpPr>
        <xdr:cNvPr id="220" name="Rectangle: Top Corners Snipped 219">
          <a:extLst>
            <a:ext uri="{FF2B5EF4-FFF2-40B4-BE49-F238E27FC236}">
              <a16:creationId xmlns:a16="http://schemas.microsoft.com/office/drawing/2014/main" id="{AFD8C29F-3706-4578-87E0-FA7C5333C4DC}"/>
            </a:ext>
          </a:extLst>
        </xdr:cNvPr>
        <xdr:cNvSpPr/>
      </xdr:nvSpPr>
      <xdr:spPr>
        <a:xfrm>
          <a:off x="10559531" y="10014987"/>
          <a:ext cx="168469" cy="183891"/>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14</xdr:col>
      <xdr:colOff>194388</xdr:colOff>
      <xdr:row>62</xdr:row>
      <xdr:rowOff>45357</xdr:rowOff>
    </xdr:from>
    <xdr:to>
      <xdr:col>14</xdr:col>
      <xdr:colOff>408214</xdr:colOff>
      <xdr:row>63</xdr:row>
      <xdr:rowOff>161989</xdr:rowOff>
    </xdr:to>
    <xdr:sp macro="" textlink="">
      <xdr:nvSpPr>
        <xdr:cNvPr id="221" name="Flowchart: Predefined Process 220">
          <a:extLst>
            <a:ext uri="{FF2B5EF4-FFF2-40B4-BE49-F238E27FC236}">
              <a16:creationId xmlns:a16="http://schemas.microsoft.com/office/drawing/2014/main" id="{104AC4D8-73BC-4D08-84F7-2E0EAA964EE9}"/>
            </a:ext>
          </a:extLst>
        </xdr:cNvPr>
        <xdr:cNvSpPr/>
      </xdr:nvSpPr>
      <xdr:spPr>
        <a:xfrm>
          <a:off x="9205038" y="11500757"/>
          <a:ext cx="213826" cy="300782"/>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3</a:t>
          </a:r>
        </a:p>
      </xdr:txBody>
    </xdr:sp>
    <xdr:clientData/>
  </xdr:twoCellAnchor>
  <xdr:twoCellAnchor>
    <xdr:from>
      <xdr:col>18</xdr:col>
      <xdr:colOff>311021</xdr:colOff>
      <xdr:row>62</xdr:row>
      <xdr:rowOff>110153</xdr:rowOff>
    </xdr:from>
    <xdr:to>
      <xdr:col>18</xdr:col>
      <xdr:colOff>479490</xdr:colOff>
      <xdr:row>63</xdr:row>
      <xdr:rowOff>97193</xdr:rowOff>
    </xdr:to>
    <xdr:sp macro="" textlink="">
      <xdr:nvSpPr>
        <xdr:cNvPr id="222" name="Rectangle: Top Corners Snipped 221">
          <a:extLst>
            <a:ext uri="{FF2B5EF4-FFF2-40B4-BE49-F238E27FC236}">
              <a16:creationId xmlns:a16="http://schemas.microsoft.com/office/drawing/2014/main" id="{6E52A656-C436-44EE-9875-3E61E93E9D2B}"/>
            </a:ext>
          </a:extLst>
        </xdr:cNvPr>
        <xdr:cNvSpPr/>
      </xdr:nvSpPr>
      <xdr:spPr>
        <a:xfrm>
          <a:off x="11836271" y="11565553"/>
          <a:ext cx="168469" cy="17119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16</xdr:col>
      <xdr:colOff>194388</xdr:colOff>
      <xdr:row>62</xdr:row>
      <xdr:rowOff>45357</xdr:rowOff>
    </xdr:from>
    <xdr:to>
      <xdr:col>16</xdr:col>
      <xdr:colOff>408214</xdr:colOff>
      <xdr:row>63</xdr:row>
      <xdr:rowOff>161989</xdr:rowOff>
    </xdr:to>
    <xdr:sp macro="" textlink="">
      <xdr:nvSpPr>
        <xdr:cNvPr id="223" name="Flowchart: Predefined Process 222">
          <a:extLst>
            <a:ext uri="{FF2B5EF4-FFF2-40B4-BE49-F238E27FC236}">
              <a16:creationId xmlns:a16="http://schemas.microsoft.com/office/drawing/2014/main" id="{A59C6CFD-8142-44D2-837E-A848D1C55C25}"/>
            </a:ext>
          </a:extLst>
        </xdr:cNvPr>
        <xdr:cNvSpPr/>
      </xdr:nvSpPr>
      <xdr:spPr>
        <a:xfrm>
          <a:off x="10462338" y="11500757"/>
          <a:ext cx="213826" cy="300782"/>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3</a:t>
          </a:r>
        </a:p>
      </xdr:txBody>
    </xdr:sp>
    <xdr:clientData/>
  </xdr:twoCellAnchor>
  <xdr:twoCellAnchor>
    <xdr:from>
      <xdr:col>11</xdr:col>
      <xdr:colOff>4572</xdr:colOff>
      <xdr:row>115</xdr:row>
      <xdr:rowOff>78147</xdr:rowOff>
    </xdr:from>
    <xdr:to>
      <xdr:col>12</xdr:col>
      <xdr:colOff>0</xdr:colOff>
      <xdr:row>116</xdr:row>
      <xdr:rowOff>192447</xdr:rowOff>
    </xdr:to>
    <xdr:sp macro="" textlink="">
      <xdr:nvSpPr>
        <xdr:cNvPr id="224" name="Isosceles Triangle 223">
          <a:extLst>
            <a:ext uri="{FF2B5EF4-FFF2-40B4-BE49-F238E27FC236}">
              <a16:creationId xmlns:a16="http://schemas.microsoft.com/office/drawing/2014/main" id="{DE9D0A69-1BD0-4594-A79A-640E52629064}"/>
            </a:ext>
          </a:extLst>
        </xdr:cNvPr>
        <xdr:cNvSpPr/>
      </xdr:nvSpPr>
      <xdr:spPr>
        <a:xfrm>
          <a:off x="7129272" y="21293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123</xdr:row>
      <xdr:rowOff>78147</xdr:rowOff>
    </xdr:from>
    <xdr:to>
      <xdr:col>6</xdr:col>
      <xdr:colOff>0</xdr:colOff>
      <xdr:row>124</xdr:row>
      <xdr:rowOff>192447</xdr:rowOff>
    </xdr:to>
    <xdr:sp macro="" textlink="">
      <xdr:nvSpPr>
        <xdr:cNvPr id="225" name="Isosceles Triangle 224">
          <a:extLst>
            <a:ext uri="{FF2B5EF4-FFF2-40B4-BE49-F238E27FC236}">
              <a16:creationId xmlns:a16="http://schemas.microsoft.com/office/drawing/2014/main" id="{AE24873B-4BA9-45ED-8E72-8A1C3427636E}"/>
            </a:ext>
          </a:extLst>
        </xdr:cNvPr>
        <xdr:cNvSpPr/>
      </xdr:nvSpPr>
      <xdr:spPr>
        <a:xfrm>
          <a:off x="3357372" y="22766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123</xdr:row>
      <xdr:rowOff>78147</xdr:rowOff>
    </xdr:from>
    <xdr:to>
      <xdr:col>8</xdr:col>
      <xdr:colOff>0</xdr:colOff>
      <xdr:row>124</xdr:row>
      <xdr:rowOff>192447</xdr:rowOff>
    </xdr:to>
    <xdr:sp macro="" textlink="">
      <xdr:nvSpPr>
        <xdr:cNvPr id="226" name="Isosceles Triangle 225">
          <a:extLst>
            <a:ext uri="{FF2B5EF4-FFF2-40B4-BE49-F238E27FC236}">
              <a16:creationId xmlns:a16="http://schemas.microsoft.com/office/drawing/2014/main" id="{61974846-735A-40E3-80B8-18AA67B3C3A0}"/>
            </a:ext>
          </a:extLst>
        </xdr:cNvPr>
        <xdr:cNvSpPr/>
      </xdr:nvSpPr>
      <xdr:spPr>
        <a:xfrm>
          <a:off x="4614672" y="22766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123</xdr:row>
      <xdr:rowOff>78147</xdr:rowOff>
    </xdr:from>
    <xdr:to>
      <xdr:col>10</xdr:col>
      <xdr:colOff>0</xdr:colOff>
      <xdr:row>124</xdr:row>
      <xdr:rowOff>192447</xdr:rowOff>
    </xdr:to>
    <xdr:sp macro="" textlink="">
      <xdr:nvSpPr>
        <xdr:cNvPr id="227" name="Isosceles Triangle 226">
          <a:extLst>
            <a:ext uri="{FF2B5EF4-FFF2-40B4-BE49-F238E27FC236}">
              <a16:creationId xmlns:a16="http://schemas.microsoft.com/office/drawing/2014/main" id="{0A1B6E6C-956F-4840-87C8-99EDFCDDE338}"/>
            </a:ext>
          </a:extLst>
        </xdr:cNvPr>
        <xdr:cNvSpPr/>
      </xdr:nvSpPr>
      <xdr:spPr>
        <a:xfrm>
          <a:off x="5871972" y="22766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123</xdr:row>
      <xdr:rowOff>78147</xdr:rowOff>
    </xdr:from>
    <xdr:to>
      <xdr:col>12</xdr:col>
      <xdr:colOff>0</xdr:colOff>
      <xdr:row>124</xdr:row>
      <xdr:rowOff>192447</xdr:rowOff>
    </xdr:to>
    <xdr:sp macro="" textlink="">
      <xdr:nvSpPr>
        <xdr:cNvPr id="228" name="Isosceles Triangle 227">
          <a:extLst>
            <a:ext uri="{FF2B5EF4-FFF2-40B4-BE49-F238E27FC236}">
              <a16:creationId xmlns:a16="http://schemas.microsoft.com/office/drawing/2014/main" id="{1A09D2D0-1272-40A6-BEF9-BFD4DA174502}"/>
            </a:ext>
          </a:extLst>
        </xdr:cNvPr>
        <xdr:cNvSpPr/>
      </xdr:nvSpPr>
      <xdr:spPr>
        <a:xfrm>
          <a:off x="7129272" y="22766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123</xdr:row>
      <xdr:rowOff>78147</xdr:rowOff>
    </xdr:from>
    <xdr:to>
      <xdr:col>14</xdr:col>
      <xdr:colOff>0</xdr:colOff>
      <xdr:row>124</xdr:row>
      <xdr:rowOff>192447</xdr:rowOff>
    </xdr:to>
    <xdr:sp macro="" textlink="">
      <xdr:nvSpPr>
        <xdr:cNvPr id="229" name="Isosceles Triangle 228">
          <a:extLst>
            <a:ext uri="{FF2B5EF4-FFF2-40B4-BE49-F238E27FC236}">
              <a16:creationId xmlns:a16="http://schemas.microsoft.com/office/drawing/2014/main" id="{7D038C97-4FD3-428F-B93F-39689AB18450}"/>
            </a:ext>
          </a:extLst>
        </xdr:cNvPr>
        <xdr:cNvSpPr/>
      </xdr:nvSpPr>
      <xdr:spPr>
        <a:xfrm>
          <a:off x="8386572" y="22766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123</xdr:row>
      <xdr:rowOff>78147</xdr:rowOff>
    </xdr:from>
    <xdr:to>
      <xdr:col>16</xdr:col>
      <xdr:colOff>0</xdr:colOff>
      <xdr:row>124</xdr:row>
      <xdr:rowOff>192447</xdr:rowOff>
    </xdr:to>
    <xdr:sp macro="" textlink="">
      <xdr:nvSpPr>
        <xdr:cNvPr id="230" name="Isosceles Triangle 229">
          <a:extLst>
            <a:ext uri="{FF2B5EF4-FFF2-40B4-BE49-F238E27FC236}">
              <a16:creationId xmlns:a16="http://schemas.microsoft.com/office/drawing/2014/main" id="{913288BA-2135-4B2E-A83E-5C33C6FCCB44}"/>
            </a:ext>
          </a:extLst>
        </xdr:cNvPr>
        <xdr:cNvSpPr/>
      </xdr:nvSpPr>
      <xdr:spPr>
        <a:xfrm>
          <a:off x="9643872" y="22766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123</xdr:row>
      <xdr:rowOff>78147</xdr:rowOff>
    </xdr:from>
    <xdr:to>
      <xdr:col>18</xdr:col>
      <xdr:colOff>0</xdr:colOff>
      <xdr:row>124</xdr:row>
      <xdr:rowOff>192447</xdr:rowOff>
    </xdr:to>
    <xdr:sp macro="" textlink="">
      <xdr:nvSpPr>
        <xdr:cNvPr id="231" name="Isosceles Triangle 230">
          <a:extLst>
            <a:ext uri="{FF2B5EF4-FFF2-40B4-BE49-F238E27FC236}">
              <a16:creationId xmlns:a16="http://schemas.microsoft.com/office/drawing/2014/main" id="{4D3BA34B-993E-45DA-B044-F8EF4242D102}"/>
            </a:ext>
          </a:extLst>
        </xdr:cNvPr>
        <xdr:cNvSpPr/>
      </xdr:nvSpPr>
      <xdr:spPr>
        <a:xfrm>
          <a:off x="10901172" y="22766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123</xdr:row>
      <xdr:rowOff>78147</xdr:rowOff>
    </xdr:from>
    <xdr:to>
      <xdr:col>20</xdr:col>
      <xdr:colOff>0</xdr:colOff>
      <xdr:row>124</xdr:row>
      <xdr:rowOff>192447</xdr:rowOff>
    </xdr:to>
    <xdr:sp macro="" textlink="">
      <xdr:nvSpPr>
        <xdr:cNvPr id="232" name="Isosceles Triangle 231">
          <a:extLst>
            <a:ext uri="{FF2B5EF4-FFF2-40B4-BE49-F238E27FC236}">
              <a16:creationId xmlns:a16="http://schemas.microsoft.com/office/drawing/2014/main" id="{028D2263-A1A6-4A5A-BC59-173872B95E2C}"/>
            </a:ext>
          </a:extLst>
        </xdr:cNvPr>
        <xdr:cNvSpPr/>
      </xdr:nvSpPr>
      <xdr:spPr>
        <a:xfrm>
          <a:off x="12158472" y="22766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123</xdr:row>
      <xdr:rowOff>78147</xdr:rowOff>
    </xdr:from>
    <xdr:to>
      <xdr:col>22</xdr:col>
      <xdr:colOff>0</xdr:colOff>
      <xdr:row>124</xdr:row>
      <xdr:rowOff>192447</xdr:rowOff>
    </xdr:to>
    <xdr:sp macro="" textlink="">
      <xdr:nvSpPr>
        <xdr:cNvPr id="233" name="Isosceles Triangle 232">
          <a:extLst>
            <a:ext uri="{FF2B5EF4-FFF2-40B4-BE49-F238E27FC236}">
              <a16:creationId xmlns:a16="http://schemas.microsoft.com/office/drawing/2014/main" id="{4F4FF646-D196-4EB5-BE0B-4AE3A216319F}"/>
            </a:ext>
          </a:extLst>
        </xdr:cNvPr>
        <xdr:cNvSpPr/>
      </xdr:nvSpPr>
      <xdr:spPr>
        <a:xfrm>
          <a:off x="13415772" y="22766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132</xdr:row>
      <xdr:rowOff>78147</xdr:rowOff>
    </xdr:from>
    <xdr:to>
      <xdr:col>4</xdr:col>
      <xdr:colOff>0</xdr:colOff>
      <xdr:row>133</xdr:row>
      <xdr:rowOff>192447</xdr:rowOff>
    </xdr:to>
    <xdr:sp macro="" textlink="">
      <xdr:nvSpPr>
        <xdr:cNvPr id="234" name="Isosceles Triangle 233">
          <a:extLst>
            <a:ext uri="{FF2B5EF4-FFF2-40B4-BE49-F238E27FC236}">
              <a16:creationId xmlns:a16="http://schemas.microsoft.com/office/drawing/2014/main" id="{245D7E4C-3A27-414E-B4A5-7E46D9F2BF43}"/>
            </a:ext>
          </a:extLst>
        </xdr:cNvPr>
        <xdr:cNvSpPr/>
      </xdr:nvSpPr>
      <xdr:spPr>
        <a:xfrm>
          <a:off x="1890522" y="2442404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132</xdr:row>
      <xdr:rowOff>78147</xdr:rowOff>
    </xdr:from>
    <xdr:to>
      <xdr:col>2</xdr:col>
      <xdr:colOff>0</xdr:colOff>
      <xdr:row>133</xdr:row>
      <xdr:rowOff>192447</xdr:rowOff>
    </xdr:to>
    <xdr:sp macro="" textlink="">
      <xdr:nvSpPr>
        <xdr:cNvPr id="235" name="Isosceles Triangle 234">
          <a:extLst>
            <a:ext uri="{FF2B5EF4-FFF2-40B4-BE49-F238E27FC236}">
              <a16:creationId xmlns:a16="http://schemas.microsoft.com/office/drawing/2014/main" id="{4A790593-3B77-4E2F-B7D9-4F9D4EB0D157}"/>
            </a:ext>
          </a:extLst>
        </xdr:cNvPr>
        <xdr:cNvSpPr/>
      </xdr:nvSpPr>
      <xdr:spPr>
        <a:xfrm>
          <a:off x="633222" y="24424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132</xdr:row>
      <xdr:rowOff>78147</xdr:rowOff>
    </xdr:from>
    <xdr:to>
      <xdr:col>6</xdr:col>
      <xdr:colOff>0</xdr:colOff>
      <xdr:row>133</xdr:row>
      <xdr:rowOff>192447</xdr:rowOff>
    </xdr:to>
    <xdr:sp macro="" textlink="">
      <xdr:nvSpPr>
        <xdr:cNvPr id="236" name="Isosceles Triangle 235">
          <a:extLst>
            <a:ext uri="{FF2B5EF4-FFF2-40B4-BE49-F238E27FC236}">
              <a16:creationId xmlns:a16="http://schemas.microsoft.com/office/drawing/2014/main" id="{1312D8CD-C0A6-4ACD-A336-580B8AEAB23A}"/>
            </a:ext>
          </a:extLst>
        </xdr:cNvPr>
        <xdr:cNvSpPr/>
      </xdr:nvSpPr>
      <xdr:spPr>
        <a:xfrm>
          <a:off x="3357372" y="24424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132</xdr:row>
      <xdr:rowOff>78147</xdr:rowOff>
    </xdr:from>
    <xdr:to>
      <xdr:col>8</xdr:col>
      <xdr:colOff>0</xdr:colOff>
      <xdr:row>133</xdr:row>
      <xdr:rowOff>192447</xdr:rowOff>
    </xdr:to>
    <xdr:sp macro="" textlink="">
      <xdr:nvSpPr>
        <xdr:cNvPr id="237" name="Isosceles Triangle 236">
          <a:extLst>
            <a:ext uri="{FF2B5EF4-FFF2-40B4-BE49-F238E27FC236}">
              <a16:creationId xmlns:a16="http://schemas.microsoft.com/office/drawing/2014/main" id="{B4F25D2F-6643-4E10-BDD2-2987B4C2FA0D}"/>
            </a:ext>
          </a:extLst>
        </xdr:cNvPr>
        <xdr:cNvSpPr/>
      </xdr:nvSpPr>
      <xdr:spPr>
        <a:xfrm>
          <a:off x="4614672" y="24424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132</xdr:row>
      <xdr:rowOff>78147</xdr:rowOff>
    </xdr:from>
    <xdr:to>
      <xdr:col>10</xdr:col>
      <xdr:colOff>0</xdr:colOff>
      <xdr:row>133</xdr:row>
      <xdr:rowOff>192447</xdr:rowOff>
    </xdr:to>
    <xdr:sp macro="" textlink="">
      <xdr:nvSpPr>
        <xdr:cNvPr id="238" name="Isosceles Triangle 237">
          <a:extLst>
            <a:ext uri="{FF2B5EF4-FFF2-40B4-BE49-F238E27FC236}">
              <a16:creationId xmlns:a16="http://schemas.microsoft.com/office/drawing/2014/main" id="{DA317BCF-36D8-49D3-AC38-5F515D1DC9C9}"/>
            </a:ext>
          </a:extLst>
        </xdr:cNvPr>
        <xdr:cNvSpPr/>
      </xdr:nvSpPr>
      <xdr:spPr>
        <a:xfrm>
          <a:off x="5871972" y="24424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132</xdr:row>
      <xdr:rowOff>78147</xdr:rowOff>
    </xdr:from>
    <xdr:to>
      <xdr:col>12</xdr:col>
      <xdr:colOff>0</xdr:colOff>
      <xdr:row>133</xdr:row>
      <xdr:rowOff>192447</xdr:rowOff>
    </xdr:to>
    <xdr:sp macro="" textlink="">
      <xdr:nvSpPr>
        <xdr:cNvPr id="239" name="Isosceles Triangle 238">
          <a:extLst>
            <a:ext uri="{FF2B5EF4-FFF2-40B4-BE49-F238E27FC236}">
              <a16:creationId xmlns:a16="http://schemas.microsoft.com/office/drawing/2014/main" id="{75365B12-DA3E-4F43-B361-FC9A6E05B4AE}"/>
            </a:ext>
          </a:extLst>
        </xdr:cNvPr>
        <xdr:cNvSpPr/>
      </xdr:nvSpPr>
      <xdr:spPr>
        <a:xfrm>
          <a:off x="7129272" y="24424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132</xdr:row>
      <xdr:rowOff>78147</xdr:rowOff>
    </xdr:from>
    <xdr:to>
      <xdr:col>14</xdr:col>
      <xdr:colOff>0</xdr:colOff>
      <xdr:row>133</xdr:row>
      <xdr:rowOff>192447</xdr:rowOff>
    </xdr:to>
    <xdr:sp macro="" textlink="">
      <xdr:nvSpPr>
        <xdr:cNvPr id="240" name="Isosceles Triangle 239">
          <a:extLst>
            <a:ext uri="{FF2B5EF4-FFF2-40B4-BE49-F238E27FC236}">
              <a16:creationId xmlns:a16="http://schemas.microsoft.com/office/drawing/2014/main" id="{E0F41CF4-C222-4B29-90AA-464C1D169B98}"/>
            </a:ext>
          </a:extLst>
        </xdr:cNvPr>
        <xdr:cNvSpPr/>
      </xdr:nvSpPr>
      <xdr:spPr>
        <a:xfrm>
          <a:off x="8386572" y="24424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132</xdr:row>
      <xdr:rowOff>78147</xdr:rowOff>
    </xdr:from>
    <xdr:to>
      <xdr:col>16</xdr:col>
      <xdr:colOff>0</xdr:colOff>
      <xdr:row>133</xdr:row>
      <xdr:rowOff>192447</xdr:rowOff>
    </xdr:to>
    <xdr:sp macro="" textlink="">
      <xdr:nvSpPr>
        <xdr:cNvPr id="241" name="Isosceles Triangle 240">
          <a:extLst>
            <a:ext uri="{FF2B5EF4-FFF2-40B4-BE49-F238E27FC236}">
              <a16:creationId xmlns:a16="http://schemas.microsoft.com/office/drawing/2014/main" id="{38AAEB1A-0452-4C94-A80D-CD2A5D48667E}"/>
            </a:ext>
          </a:extLst>
        </xdr:cNvPr>
        <xdr:cNvSpPr/>
      </xdr:nvSpPr>
      <xdr:spPr>
        <a:xfrm>
          <a:off x="9643872" y="24424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132</xdr:row>
      <xdr:rowOff>78147</xdr:rowOff>
    </xdr:from>
    <xdr:to>
      <xdr:col>18</xdr:col>
      <xdr:colOff>0</xdr:colOff>
      <xdr:row>133</xdr:row>
      <xdr:rowOff>192447</xdr:rowOff>
    </xdr:to>
    <xdr:sp macro="" textlink="">
      <xdr:nvSpPr>
        <xdr:cNvPr id="242" name="Isosceles Triangle 241">
          <a:extLst>
            <a:ext uri="{FF2B5EF4-FFF2-40B4-BE49-F238E27FC236}">
              <a16:creationId xmlns:a16="http://schemas.microsoft.com/office/drawing/2014/main" id="{5471BE4D-E163-4D85-89FD-1A43C7EF1064}"/>
            </a:ext>
          </a:extLst>
        </xdr:cNvPr>
        <xdr:cNvSpPr/>
      </xdr:nvSpPr>
      <xdr:spPr>
        <a:xfrm>
          <a:off x="10901172" y="24424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132</xdr:row>
      <xdr:rowOff>78147</xdr:rowOff>
    </xdr:from>
    <xdr:to>
      <xdr:col>20</xdr:col>
      <xdr:colOff>0</xdr:colOff>
      <xdr:row>133</xdr:row>
      <xdr:rowOff>192447</xdr:rowOff>
    </xdr:to>
    <xdr:sp macro="" textlink="">
      <xdr:nvSpPr>
        <xdr:cNvPr id="243" name="Isosceles Triangle 242">
          <a:extLst>
            <a:ext uri="{FF2B5EF4-FFF2-40B4-BE49-F238E27FC236}">
              <a16:creationId xmlns:a16="http://schemas.microsoft.com/office/drawing/2014/main" id="{FD573A00-402A-4EBF-AA15-4B796F7C4C8F}"/>
            </a:ext>
          </a:extLst>
        </xdr:cNvPr>
        <xdr:cNvSpPr/>
      </xdr:nvSpPr>
      <xdr:spPr>
        <a:xfrm>
          <a:off x="12158472" y="24424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132</xdr:row>
      <xdr:rowOff>78147</xdr:rowOff>
    </xdr:from>
    <xdr:to>
      <xdr:col>22</xdr:col>
      <xdr:colOff>0</xdr:colOff>
      <xdr:row>133</xdr:row>
      <xdr:rowOff>192447</xdr:rowOff>
    </xdr:to>
    <xdr:sp macro="" textlink="">
      <xdr:nvSpPr>
        <xdr:cNvPr id="244" name="Isosceles Triangle 243">
          <a:extLst>
            <a:ext uri="{FF2B5EF4-FFF2-40B4-BE49-F238E27FC236}">
              <a16:creationId xmlns:a16="http://schemas.microsoft.com/office/drawing/2014/main" id="{CF13551F-94E1-48B8-A166-16959C61FA4F}"/>
            </a:ext>
          </a:extLst>
        </xdr:cNvPr>
        <xdr:cNvSpPr/>
      </xdr:nvSpPr>
      <xdr:spPr>
        <a:xfrm>
          <a:off x="13415772" y="24424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141</xdr:row>
      <xdr:rowOff>78147</xdr:rowOff>
    </xdr:from>
    <xdr:to>
      <xdr:col>4</xdr:col>
      <xdr:colOff>0</xdr:colOff>
      <xdr:row>142</xdr:row>
      <xdr:rowOff>192447</xdr:rowOff>
    </xdr:to>
    <xdr:sp macro="" textlink="">
      <xdr:nvSpPr>
        <xdr:cNvPr id="245" name="Isosceles Triangle 244">
          <a:extLst>
            <a:ext uri="{FF2B5EF4-FFF2-40B4-BE49-F238E27FC236}">
              <a16:creationId xmlns:a16="http://schemas.microsoft.com/office/drawing/2014/main" id="{FE50092B-A45D-44D5-AA46-F661E63BEF55}"/>
            </a:ext>
          </a:extLst>
        </xdr:cNvPr>
        <xdr:cNvSpPr/>
      </xdr:nvSpPr>
      <xdr:spPr>
        <a:xfrm>
          <a:off x="1890522" y="2608139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141</xdr:row>
      <xdr:rowOff>78147</xdr:rowOff>
    </xdr:from>
    <xdr:to>
      <xdr:col>2</xdr:col>
      <xdr:colOff>0</xdr:colOff>
      <xdr:row>142</xdr:row>
      <xdr:rowOff>192447</xdr:rowOff>
    </xdr:to>
    <xdr:sp macro="" textlink="">
      <xdr:nvSpPr>
        <xdr:cNvPr id="246" name="Isosceles Triangle 245">
          <a:extLst>
            <a:ext uri="{FF2B5EF4-FFF2-40B4-BE49-F238E27FC236}">
              <a16:creationId xmlns:a16="http://schemas.microsoft.com/office/drawing/2014/main" id="{B67E5761-ADD1-4687-B2AA-90F285F4424C}"/>
            </a:ext>
          </a:extLst>
        </xdr:cNvPr>
        <xdr:cNvSpPr/>
      </xdr:nvSpPr>
      <xdr:spPr>
        <a:xfrm>
          <a:off x="633222" y="26081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141</xdr:row>
      <xdr:rowOff>78147</xdr:rowOff>
    </xdr:from>
    <xdr:to>
      <xdr:col>6</xdr:col>
      <xdr:colOff>0</xdr:colOff>
      <xdr:row>142</xdr:row>
      <xdr:rowOff>192447</xdr:rowOff>
    </xdr:to>
    <xdr:sp macro="" textlink="">
      <xdr:nvSpPr>
        <xdr:cNvPr id="247" name="Isosceles Triangle 246">
          <a:extLst>
            <a:ext uri="{FF2B5EF4-FFF2-40B4-BE49-F238E27FC236}">
              <a16:creationId xmlns:a16="http://schemas.microsoft.com/office/drawing/2014/main" id="{90B73876-3FDA-47E7-BD10-A496B1783763}"/>
            </a:ext>
          </a:extLst>
        </xdr:cNvPr>
        <xdr:cNvSpPr/>
      </xdr:nvSpPr>
      <xdr:spPr>
        <a:xfrm>
          <a:off x="3357372" y="26081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141</xdr:row>
      <xdr:rowOff>78147</xdr:rowOff>
    </xdr:from>
    <xdr:to>
      <xdr:col>8</xdr:col>
      <xdr:colOff>0</xdr:colOff>
      <xdr:row>142</xdr:row>
      <xdr:rowOff>192447</xdr:rowOff>
    </xdr:to>
    <xdr:sp macro="" textlink="">
      <xdr:nvSpPr>
        <xdr:cNvPr id="248" name="Isosceles Triangle 247">
          <a:extLst>
            <a:ext uri="{FF2B5EF4-FFF2-40B4-BE49-F238E27FC236}">
              <a16:creationId xmlns:a16="http://schemas.microsoft.com/office/drawing/2014/main" id="{DC883696-C055-421D-962F-4CDBE534BF06}"/>
            </a:ext>
          </a:extLst>
        </xdr:cNvPr>
        <xdr:cNvSpPr/>
      </xdr:nvSpPr>
      <xdr:spPr>
        <a:xfrm>
          <a:off x="4614672" y="26081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141</xdr:row>
      <xdr:rowOff>78147</xdr:rowOff>
    </xdr:from>
    <xdr:to>
      <xdr:col>10</xdr:col>
      <xdr:colOff>0</xdr:colOff>
      <xdr:row>142</xdr:row>
      <xdr:rowOff>192447</xdr:rowOff>
    </xdr:to>
    <xdr:sp macro="" textlink="">
      <xdr:nvSpPr>
        <xdr:cNvPr id="249" name="Isosceles Triangle 248">
          <a:extLst>
            <a:ext uri="{FF2B5EF4-FFF2-40B4-BE49-F238E27FC236}">
              <a16:creationId xmlns:a16="http://schemas.microsoft.com/office/drawing/2014/main" id="{788D26B8-746D-4173-AFEB-0A6F1E365289}"/>
            </a:ext>
          </a:extLst>
        </xdr:cNvPr>
        <xdr:cNvSpPr/>
      </xdr:nvSpPr>
      <xdr:spPr>
        <a:xfrm>
          <a:off x="5871972" y="26081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141</xdr:row>
      <xdr:rowOff>78147</xdr:rowOff>
    </xdr:from>
    <xdr:to>
      <xdr:col>12</xdr:col>
      <xdr:colOff>0</xdr:colOff>
      <xdr:row>142</xdr:row>
      <xdr:rowOff>192447</xdr:rowOff>
    </xdr:to>
    <xdr:sp macro="" textlink="">
      <xdr:nvSpPr>
        <xdr:cNvPr id="250" name="Isosceles Triangle 249">
          <a:extLst>
            <a:ext uri="{FF2B5EF4-FFF2-40B4-BE49-F238E27FC236}">
              <a16:creationId xmlns:a16="http://schemas.microsoft.com/office/drawing/2014/main" id="{437FA8D1-27AD-492A-BE2F-5CB49350C2DE}"/>
            </a:ext>
          </a:extLst>
        </xdr:cNvPr>
        <xdr:cNvSpPr/>
      </xdr:nvSpPr>
      <xdr:spPr>
        <a:xfrm>
          <a:off x="7129272" y="26081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141</xdr:row>
      <xdr:rowOff>78147</xdr:rowOff>
    </xdr:from>
    <xdr:to>
      <xdr:col>14</xdr:col>
      <xdr:colOff>0</xdr:colOff>
      <xdr:row>142</xdr:row>
      <xdr:rowOff>192447</xdr:rowOff>
    </xdr:to>
    <xdr:sp macro="" textlink="">
      <xdr:nvSpPr>
        <xdr:cNvPr id="251" name="Isosceles Triangle 250">
          <a:extLst>
            <a:ext uri="{FF2B5EF4-FFF2-40B4-BE49-F238E27FC236}">
              <a16:creationId xmlns:a16="http://schemas.microsoft.com/office/drawing/2014/main" id="{E46785ED-88BB-4CB8-B4C8-9BE5D0A1E76C}"/>
            </a:ext>
          </a:extLst>
        </xdr:cNvPr>
        <xdr:cNvSpPr/>
      </xdr:nvSpPr>
      <xdr:spPr>
        <a:xfrm>
          <a:off x="8386572" y="26081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141</xdr:row>
      <xdr:rowOff>78147</xdr:rowOff>
    </xdr:from>
    <xdr:to>
      <xdr:col>16</xdr:col>
      <xdr:colOff>0</xdr:colOff>
      <xdr:row>142</xdr:row>
      <xdr:rowOff>192447</xdr:rowOff>
    </xdr:to>
    <xdr:sp macro="" textlink="">
      <xdr:nvSpPr>
        <xdr:cNvPr id="252" name="Isosceles Triangle 251">
          <a:extLst>
            <a:ext uri="{FF2B5EF4-FFF2-40B4-BE49-F238E27FC236}">
              <a16:creationId xmlns:a16="http://schemas.microsoft.com/office/drawing/2014/main" id="{E5D24860-B96B-4693-A097-AB76164DD216}"/>
            </a:ext>
          </a:extLst>
        </xdr:cNvPr>
        <xdr:cNvSpPr/>
      </xdr:nvSpPr>
      <xdr:spPr>
        <a:xfrm>
          <a:off x="9643872" y="26081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141</xdr:row>
      <xdr:rowOff>78147</xdr:rowOff>
    </xdr:from>
    <xdr:to>
      <xdr:col>18</xdr:col>
      <xdr:colOff>0</xdr:colOff>
      <xdr:row>142</xdr:row>
      <xdr:rowOff>192447</xdr:rowOff>
    </xdr:to>
    <xdr:sp macro="" textlink="">
      <xdr:nvSpPr>
        <xdr:cNvPr id="253" name="Isosceles Triangle 252">
          <a:extLst>
            <a:ext uri="{FF2B5EF4-FFF2-40B4-BE49-F238E27FC236}">
              <a16:creationId xmlns:a16="http://schemas.microsoft.com/office/drawing/2014/main" id="{C37FC62D-80C6-4630-BDBC-7CF4F44E5B7D}"/>
            </a:ext>
          </a:extLst>
        </xdr:cNvPr>
        <xdr:cNvSpPr/>
      </xdr:nvSpPr>
      <xdr:spPr>
        <a:xfrm>
          <a:off x="10901172" y="26081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141</xdr:row>
      <xdr:rowOff>78147</xdr:rowOff>
    </xdr:from>
    <xdr:to>
      <xdr:col>20</xdr:col>
      <xdr:colOff>0</xdr:colOff>
      <xdr:row>142</xdr:row>
      <xdr:rowOff>192447</xdr:rowOff>
    </xdr:to>
    <xdr:sp macro="" textlink="">
      <xdr:nvSpPr>
        <xdr:cNvPr id="254" name="Isosceles Triangle 253">
          <a:extLst>
            <a:ext uri="{FF2B5EF4-FFF2-40B4-BE49-F238E27FC236}">
              <a16:creationId xmlns:a16="http://schemas.microsoft.com/office/drawing/2014/main" id="{B5799C4F-04AA-43C1-A66A-060A02685BFD}"/>
            </a:ext>
          </a:extLst>
        </xdr:cNvPr>
        <xdr:cNvSpPr/>
      </xdr:nvSpPr>
      <xdr:spPr>
        <a:xfrm>
          <a:off x="12158472" y="26081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141</xdr:row>
      <xdr:rowOff>78147</xdr:rowOff>
    </xdr:from>
    <xdr:to>
      <xdr:col>22</xdr:col>
      <xdr:colOff>0</xdr:colOff>
      <xdr:row>142</xdr:row>
      <xdr:rowOff>192447</xdr:rowOff>
    </xdr:to>
    <xdr:sp macro="" textlink="">
      <xdr:nvSpPr>
        <xdr:cNvPr id="255" name="Isosceles Triangle 254">
          <a:extLst>
            <a:ext uri="{FF2B5EF4-FFF2-40B4-BE49-F238E27FC236}">
              <a16:creationId xmlns:a16="http://schemas.microsoft.com/office/drawing/2014/main" id="{3A36F5D2-28C7-419D-AE52-911F7D5D4300}"/>
            </a:ext>
          </a:extLst>
        </xdr:cNvPr>
        <xdr:cNvSpPr/>
      </xdr:nvSpPr>
      <xdr:spPr>
        <a:xfrm>
          <a:off x="13415772" y="26081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150</xdr:row>
      <xdr:rowOff>78147</xdr:rowOff>
    </xdr:from>
    <xdr:to>
      <xdr:col>4</xdr:col>
      <xdr:colOff>0</xdr:colOff>
      <xdr:row>151</xdr:row>
      <xdr:rowOff>192447</xdr:rowOff>
    </xdr:to>
    <xdr:sp macro="" textlink="">
      <xdr:nvSpPr>
        <xdr:cNvPr id="256" name="Isosceles Triangle 255">
          <a:extLst>
            <a:ext uri="{FF2B5EF4-FFF2-40B4-BE49-F238E27FC236}">
              <a16:creationId xmlns:a16="http://schemas.microsoft.com/office/drawing/2014/main" id="{B85EF46E-1D1B-4EC0-946F-D221982287C0}"/>
            </a:ext>
          </a:extLst>
        </xdr:cNvPr>
        <xdr:cNvSpPr/>
      </xdr:nvSpPr>
      <xdr:spPr>
        <a:xfrm>
          <a:off x="1890522" y="2773874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150</xdr:row>
      <xdr:rowOff>78147</xdr:rowOff>
    </xdr:from>
    <xdr:to>
      <xdr:col>2</xdr:col>
      <xdr:colOff>0</xdr:colOff>
      <xdr:row>151</xdr:row>
      <xdr:rowOff>192447</xdr:rowOff>
    </xdr:to>
    <xdr:sp macro="" textlink="">
      <xdr:nvSpPr>
        <xdr:cNvPr id="257" name="Isosceles Triangle 256">
          <a:extLst>
            <a:ext uri="{FF2B5EF4-FFF2-40B4-BE49-F238E27FC236}">
              <a16:creationId xmlns:a16="http://schemas.microsoft.com/office/drawing/2014/main" id="{2C1BC804-7706-4BCD-94AB-62D5CF1EE36F}"/>
            </a:ext>
          </a:extLst>
        </xdr:cNvPr>
        <xdr:cNvSpPr/>
      </xdr:nvSpPr>
      <xdr:spPr>
        <a:xfrm>
          <a:off x="633222" y="277387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150</xdr:row>
      <xdr:rowOff>78147</xdr:rowOff>
    </xdr:from>
    <xdr:to>
      <xdr:col>6</xdr:col>
      <xdr:colOff>0</xdr:colOff>
      <xdr:row>151</xdr:row>
      <xdr:rowOff>192447</xdr:rowOff>
    </xdr:to>
    <xdr:sp macro="" textlink="">
      <xdr:nvSpPr>
        <xdr:cNvPr id="258" name="Isosceles Triangle 257">
          <a:extLst>
            <a:ext uri="{FF2B5EF4-FFF2-40B4-BE49-F238E27FC236}">
              <a16:creationId xmlns:a16="http://schemas.microsoft.com/office/drawing/2014/main" id="{9258C6EA-8992-4D17-B560-C0DEED9966A0}"/>
            </a:ext>
          </a:extLst>
        </xdr:cNvPr>
        <xdr:cNvSpPr/>
      </xdr:nvSpPr>
      <xdr:spPr>
        <a:xfrm>
          <a:off x="3357372" y="277387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150</xdr:row>
      <xdr:rowOff>78147</xdr:rowOff>
    </xdr:from>
    <xdr:to>
      <xdr:col>8</xdr:col>
      <xdr:colOff>0</xdr:colOff>
      <xdr:row>151</xdr:row>
      <xdr:rowOff>192447</xdr:rowOff>
    </xdr:to>
    <xdr:sp macro="" textlink="">
      <xdr:nvSpPr>
        <xdr:cNvPr id="259" name="Isosceles Triangle 258">
          <a:extLst>
            <a:ext uri="{FF2B5EF4-FFF2-40B4-BE49-F238E27FC236}">
              <a16:creationId xmlns:a16="http://schemas.microsoft.com/office/drawing/2014/main" id="{46A22567-AD6B-4003-ADCD-51BC8982F3A3}"/>
            </a:ext>
          </a:extLst>
        </xdr:cNvPr>
        <xdr:cNvSpPr/>
      </xdr:nvSpPr>
      <xdr:spPr>
        <a:xfrm>
          <a:off x="4614672" y="277387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150</xdr:row>
      <xdr:rowOff>78147</xdr:rowOff>
    </xdr:from>
    <xdr:to>
      <xdr:col>10</xdr:col>
      <xdr:colOff>0</xdr:colOff>
      <xdr:row>151</xdr:row>
      <xdr:rowOff>192447</xdr:rowOff>
    </xdr:to>
    <xdr:sp macro="" textlink="">
      <xdr:nvSpPr>
        <xdr:cNvPr id="260" name="Isosceles Triangle 259">
          <a:extLst>
            <a:ext uri="{FF2B5EF4-FFF2-40B4-BE49-F238E27FC236}">
              <a16:creationId xmlns:a16="http://schemas.microsoft.com/office/drawing/2014/main" id="{B839F974-9AAD-444E-8309-00D2C98B335E}"/>
            </a:ext>
          </a:extLst>
        </xdr:cNvPr>
        <xdr:cNvSpPr/>
      </xdr:nvSpPr>
      <xdr:spPr>
        <a:xfrm>
          <a:off x="5871972" y="277387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150</xdr:row>
      <xdr:rowOff>78147</xdr:rowOff>
    </xdr:from>
    <xdr:to>
      <xdr:col>12</xdr:col>
      <xdr:colOff>0</xdr:colOff>
      <xdr:row>151</xdr:row>
      <xdr:rowOff>192447</xdr:rowOff>
    </xdr:to>
    <xdr:sp macro="" textlink="">
      <xdr:nvSpPr>
        <xdr:cNvPr id="261" name="Isosceles Triangle 260">
          <a:extLst>
            <a:ext uri="{FF2B5EF4-FFF2-40B4-BE49-F238E27FC236}">
              <a16:creationId xmlns:a16="http://schemas.microsoft.com/office/drawing/2014/main" id="{BD34E08B-E810-4F8E-A7BA-13B7F664148D}"/>
            </a:ext>
          </a:extLst>
        </xdr:cNvPr>
        <xdr:cNvSpPr/>
      </xdr:nvSpPr>
      <xdr:spPr>
        <a:xfrm>
          <a:off x="7129272" y="277387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150</xdr:row>
      <xdr:rowOff>78147</xdr:rowOff>
    </xdr:from>
    <xdr:to>
      <xdr:col>14</xdr:col>
      <xdr:colOff>0</xdr:colOff>
      <xdr:row>151</xdr:row>
      <xdr:rowOff>192447</xdr:rowOff>
    </xdr:to>
    <xdr:sp macro="" textlink="">
      <xdr:nvSpPr>
        <xdr:cNvPr id="262" name="Isosceles Triangle 261">
          <a:extLst>
            <a:ext uri="{FF2B5EF4-FFF2-40B4-BE49-F238E27FC236}">
              <a16:creationId xmlns:a16="http://schemas.microsoft.com/office/drawing/2014/main" id="{F05D13F9-17ED-4F28-9F16-EB597E16E319}"/>
            </a:ext>
          </a:extLst>
        </xdr:cNvPr>
        <xdr:cNvSpPr/>
      </xdr:nvSpPr>
      <xdr:spPr>
        <a:xfrm>
          <a:off x="8386572" y="277387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150</xdr:row>
      <xdr:rowOff>78147</xdr:rowOff>
    </xdr:from>
    <xdr:to>
      <xdr:col>16</xdr:col>
      <xdr:colOff>0</xdr:colOff>
      <xdr:row>151</xdr:row>
      <xdr:rowOff>192447</xdr:rowOff>
    </xdr:to>
    <xdr:sp macro="" textlink="">
      <xdr:nvSpPr>
        <xdr:cNvPr id="263" name="Isosceles Triangle 262">
          <a:extLst>
            <a:ext uri="{FF2B5EF4-FFF2-40B4-BE49-F238E27FC236}">
              <a16:creationId xmlns:a16="http://schemas.microsoft.com/office/drawing/2014/main" id="{8AF3BED2-3BDE-4CF1-A142-1F86E7E8EAE2}"/>
            </a:ext>
          </a:extLst>
        </xdr:cNvPr>
        <xdr:cNvSpPr/>
      </xdr:nvSpPr>
      <xdr:spPr>
        <a:xfrm>
          <a:off x="9643872" y="277387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150</xdr:row>
      <xdr:rowOff>78147</xdr:rowOff>
    </xdr:from>
    <xdr:to>
      <xdr:col>18</xdr:col>
      <xdr:colOff>0</xdr:colOff>
      <xdr:row>151</xdr:row>
      <xdr:rowOff>192447</xdr:rowOff>
    </xdr:to>
    <xdr:sp macro="" textlink="">
      <xdr:nvSpPr>
        <xdr:cNvPr id="264" name="Isosceles Triangle 263">
          <a:extLst>
            <a:ext uri="{FF2B5EF4-FFF2-40B4-BE49-F238E27FC236}">
              <a16:creationId xmlns:a16="http://schemas.microsoft.com/office/drawing/2014/main" id="{D6613A06-7800-4336-A5DE-612858CB35D5}"/>
            </a:ext>
          </a:extLst>
        </xdr:cNvPr>
        <xdr:cNvSpPr/>
      </xdr:nvSpPr>
      <xdr:spPr>
        <a:xfrm>
          <a:off x="10901172" y="277387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150</xdr:row>
      <xdr:rowOff>78147</xdr:rowOff>
    </xdr:from>
    <xdr:to>
      <xdr:col>20</xdr:col>
      <xdr:colOff>0</xdr:colOff>
      <xdr:row>151</xdr:row>
      <xdr:rowOff>192447</xdr:rowOff>
    </xdr:to>
    <xdr:sp macro="" textlink="">
      <xdr:nvSpPr>
        <xdr:cNvPr id="265" name="Isosceles Triangle 264">
          <a:extLst>
            <a:ext uri="{FF2B5EF4-FFF2-40B4-BE49-F238E27FC236}">
              <a16:creationId xmlns:a16="http://schemas.microsoft.com/office/drawing/2014/main" id="{68D17A5A-5792-4D87-AAB8-82945B1DB692}"/>
            </a:ext>
          </a:extLst>
        </xdr:cNvPr>
        <xdr:cNvSpPr/>
      </xdr:nvSpPr>
      <xdr:spPr>
        <a:xfrm>
          <a:off x="12158472" y="277387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150</xdr:row>
      <xdr:rowOff>78147</xdr:rowOff>
    </xdr:from>
    <xdr:to>
      <xdr:col>22</xdr:col>
      <xdr:colOff>0</xdr:colOff>
      <xdr:row>151</xdr:row>
      <xdr:rowOff>192447</xdr:rowOff>
    </xdr:to>
    <xdr:sp macro="" textlink="">
      <xdr:nvSpPr>
        <xdr:cNvPr id="266" name="Isosceles Triangle 265">
          <a:extLst>
            <a:ext uri="{FF2B5EF4-FFF2-40B4-BE49-F238E27FC236}">
              <a16:creationId xmlns:a16="http://schemas.microsoft.com/office/drawing/2014/main" id="{8B819857-E042-4B17-988E-41F262393E15}"/>
            </a:ext>
          </a:extLst>
        </xdr:cNvPr>
        <xdr:cNvSpPr/>
      </xdr:nvSpPr>
      <xdr:spPr>
        <a:xfrm>
          <a:off x="13415772" y="277387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158</xdr:row>
      <xdr:rowOff>78147</xdr:rowOff>
    </xdr:from>
    <xdr:to>
      <xdr:col>4</xdr:col>
      <xdr:colOff>0</xdr:colOff>
      <xdr:row>159</xdr:row>
      <xdr:rowOff>192447</xdr:rowOff>
    </xdr:to>
    <xdr:sp macro="" textlink="">
      <xdr:nvSpPr>
        <xdr:cNvPr id="267" name="Isosceles Triangle 266">
          <a:extLst>
            <a:ext uri="{FF2B5EF4-FFF2-40B4-BE49-F238E27FC236}">
              <a16:creationId xmlns:a16="http://schemas.microsoft.com/office/drawing/2014/main" id="{6242DA95-18D5-4C00-9C81-5F4896E9234D}"/>
            </a:ext>
          </a:extLst>
        </xdr:cNvPr>
        <xdr:cNvSpPr/>
      </xdr:nvSpPr>
      <xdr:spPr>
        <a:xfrm>
          <a:off x="1890522" y="2921194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158</xdr:row>
      <xdr:rowOff>78147</xdr:rowOff>
    </xdr:from>
    <xdr:to>
      <xdr:col>2</xdr:col>
      <xdr:colOff>0</xdr:colOff>
      <xdr:row>159</xdr:row>
      <xdr:rowOff>192447</xdr:rowOff>
    </xdr:to>
    <xdr:sp macro="" textlink="">
      <xdr:nvSpPr>
        <xdr:cNvPr id="268" name="Isosceles Triangle 267">
          <a:extLst>
            <a:ext uri="{FF2B5EF4-FFF2-40B4-BE49-F238E27FC236}">
              <a16:creationId xmlns:a16="http://schemas.microsoft.com/office/drawing/2014/main" id="{ADBC2FFC-40C2-44B5-9E45-D64F88037DD4}"/>
            </a:ext>
          </a:extLst>
        </xdr:cNvPr>
        <xdr:cNvSpPr/>
      </xdr:nvSpPr>
      <xdr:spPr>
        <a:xfrm>
          <a:off x="633222" y="292119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158</xdr:row>
      <xdr:rowOff>78147</xdr:rowOff>
    </xdr:from>
    <xdr:to>
      <xdr:col>6</xdr:col>
      <xdr:colOff>0</xdr:colOff>
      <xdr:row>159</xdr:row>
      <xdr:rowOff>192447</xdr:rowOff>
    </xdr:to>
    <xdr:sp macro="" textlink="">
      <xdr:nvSpPr>
        <xdr:cNvPr id="269" name="Isosceles Triangle 268">
          <a:extLst>
            <a:ext uri="{FF2B5EF4-FFF2-40B4-BE49-F238E27FC236}">
              <a16:creationId xmlns:a16="http://schemas.microsoft.com/office/drawing/2014/main" id="{D117FD25-C4E5-4A02-AB70-D2468C3D6F7A}"/>
            </a:ext>
          </a:extLst>
        </xdr:cNvPr>
        <xdr:cNvSpPr/>
      </xdr:nvSpPr>
      <xdr:spPr>
        <a:xfrm>
          <a:off x="3357372" y="292119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158</xdr:row>
      <xdr:rowOff>78147</xdr:rowOff>
    </xdr:from>
    <xdr:to>
      <xdr:col>8</xdr:col>
      <xdr:colOff>0</xdr:colOff>
      <xdr:row>159</xdr:row>
      <xdr:rowOff>192447</xdr:rowOff>
    </xdr:to>
    <xdr:sp macro="" textlink="">
      <xdr:nvSpPr>
        <xdr:cNvPr id="270" name="Isosceles Triangle 269">
          <a:extLst>
            <a:ext uri="{FF2B5EF4-FFF2-40B4-BE49-F238E27FC236}">
              <a16:creationId xmlns:a16="http://schemas.microsoft.com/office/drawing/2014/main" id="{78A024EF-C642-43C3-8AF7-C42EC8320C49}"/>
            </a:ext>
          </a:extLst>
        </xdr:cNvPr>
        <xdr:cNvSpPr/>
      </xdr:nvSpPr>
      <xdr:spPr>
        <a:xfrm>
          <a:off x="4614672" y="292119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158</xdr:row>
      <xdr:rowOff>78147</xdr:rowOff>
    </xdr:from>
    <xdr:to>
      <xdr:col>10</xdr:col>
      <xdr:colOff>0</xdr:colOff>
      <xdr:row>159</xdr:row>
      <xdr:rowOff>192447</xdr:rowOff>
    </xdr:to>
    <xdr:sp macro="" textlink="">
      <xdr:nvSpPr>
        <xdr:cNvPr id="271" name="Isosceles Triangle 270">
          <a:extLst>
            <a:ext uri="{FF2B5EF4-FFF2-40B4-BE49-F238E27FC236}">
              <a16:creationId xmlns:a16="http://schemas.microsoft.com/office/drawing/2014/main" id="{A5DC233D-CFFF-40E3-BFF9-44AB6BF13307}"/>
            </a:ext>
          </a:extLst>
        </xdr:cNvPr>
        <xdr:cNvSpPr/>
      </xdr:nvSpPr>
      <xdr:spPr>
        <a:xfrm>
          <a:off x="5871972" y="292119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158</xdr:row>
      <xdr:rowOff>78147</xdr:rowOff>
    </xdr:from>
    <xdr:to>
      <xdr:col>12</xdr:col>
      <xdr:colOff>0</xdr:colOff>
      <xdr:row>159</xdr:row>
      <xdr:rowOff>192447</xdr:rowOff>
    </xdr:to>
    <xdr:sp macro="" textlink="">
      <xdr:nvSpPr>
        <xdr:cNvPr id="272" name="Isosceles Triangle 271">
          <a:extLst>
            <a:ext uri="{FF2B5EF4-FFF2-40B4-BE49-F238E27FC236}">
              <a16:creationId xmlns:a16="http://schemas.microsoft.com/office/drawing/2014/main" id="{5F08F2A0-3D0E-45B0-81CF-8A3958C7B97E}"/>
            </a:ext>
          </a:extLst>
        </xdr:cNvPr>
        <xdr:cNvSpPr/>
      </xdr:nvSpPr>
      <xdr:spPr>
        <a:xfrm>
          <a:off x="7129272" y="292119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158</xdr:row>
      <xdr:rowOff>78147</xdr:rowOff>
    </xdr:from>
    <xdr:to>
      <xdr:col>14</xdr:col>
      <xdr:colOff>0</xdr:colOff>
      <xdr:row>159</xdr:row>
      <xdr:rowOff>192447</xdr:rowOff>
    </xdr:to>
    <xdr:sp macro="" textlink="">
      <xdr:nvSpPr>
        <xdr:cNvPr id="273" name="Isosceles Triangle 272">
          <a:extLst>
            <a:ext uri="{FF2B5EF4-FFF2-40B4-BE49-F238E27FC236}">
              <a16:creationId xmlns:a16="http://schemas.microsoft.com/office/drawing/2014/main" id="{7D292C9F-C950-4291-91B9-FBD4D710B8D3}"/>
            </a:ext>
          </a:extLst>
        </xdr:cNvPr>
        <xdr:cNvSpPr/>
      </xdr:nvSpPr>
      <xdr:spPr>
        <a:xfrm>
          <a:off x="8386572" y="292119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158</xdr:row>
      <xdr:rowOff>78147</xdr:rowOff>
    </xdr:from>
    <xdr:to>
      <xdr:col>16</xdr:col>
      <xdr:colOff>0</xdr:colOff>
      <xdr:row>159</xdr:row>
      <xdr:rowOff>192447</xdr:rowOff>
    </xdr:to>
    <xdr:sp macro="" textlink="">
      <xdr:nvSpPr>
        <xdr:cNvPr id="274" name="Isosceles Triangle 273">
          <a:extLst>
            <a:ext uri="{FF2B5EF4-FFF2-40B4-BE49-F238E27FC236}">
              <a16:creationId xmlns:a16="http://schemas.microsoft.com/office/drawing/2014/main" id="{AF675C0E-9E26-4831-A070-55F3E54D8DE5}"/>
            </a:ext>
          </a:extLst>
        </xdr:cNvPr>
        <xdr:cNvSpPr/>
      </xdr:nvSpPr>
      <xdr:spPr>
        <a:xfrm>
          <a:off x="9643872" y="292119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158</xdr:row>
      <xdr:rowOff>78147</xdr:rowOff>
    </xdr:from>
    <xdr:to>
      <xdr:col>18</xdr:col>
      <xdr:colOff>0</xdr:colOff>
      <xdr:row>159</xdr:row>
      <xdr:rowOff>192447</xdr:rowOff>
    </xdr:to>
    <xdr:sp macro="" textlink="">
      <xdr:nvSpPr>
        <xdr:cNvPr id="275" name="Isosceles Triangle 274">
          <a:extLst>
            <a:ext uri="{FF2B5EF4-FFF2-40B4-BE49-F238E27FC236}">
              <a16:creationId xmlns:a16="http://schemas.microsoft.com/office/drawing/2014/main" id="{6611A899-61C7-4C15-A03A-17E7F716F52C}"/>
            </a:ext>
          </a:extLst>
        </xdr:cNvPr>
        <xdr:cNvSpPr/>
      </xdr:nvSpPr>
      <xdr:spPr>
        <a:xfrm>
          <a:off x="10901172" y="292119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158</xdr:row>
      <xdr:rowOff>78147</xdr:rowOff>
    </xdr:from>
    <xdr:to>
      <xdr:col>20</xdr:col>
      <xdr:colOff>0</xdr:colOff>
      <xdr:row>159</xdr:row>
      <xdr:rowOff>192447</xdr:rowOff>
    </xdr:to>
    <xdr:sp macro="" textlink="">
      <xdr:nvSpPr>
        <xdr:cNvPr id="276" name="Isosceles Triangle 275">
          <a:extLst>
            <a:ext uri="{FF2B5EF4-FFF2-40B4-BE49-F238E27FC236}">
              <a16:creationId xmlns:a16="http://schemas.microsoft.com/office/drawing/2014/main" id="{55EE0324-A1E3-4C41-9646-FEF1B74FC07C}"/>
            </a:ext>
          </a:extLst>
        </xdr:cNvPr>
        <xdr:cNvSpPr/>
      </xdr:nvSpPr>
      <xdr:spPr>
        <a:xfrm>
          <a:off x="12158472" y="292119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585144</xdr:colOff>
      <xdr:row>158</xdr:row>
      <xdr:rowOff>60004</xdr:rowOff>
    </xdr:from>
    <xdr:to>
      <xdr:col>21</xdr:col>
      <xdr:colOff>580571</xdr:colOff>
      <xdr:row>159</xdr:row>
      <xdr:rowOff>174304</xdr:rowOff>
    </xdr:to>
    <xdr:sp macro="" textlink="">
      <xdr:nvSpPr>
        <xdr:cNvPr id="277" name="Isosceles Triangle 276">
          <a:extLst>
            <a:ext uri="{FF2B5EF4-FFF2-40B4-BE49-F238E27FC236}">
              <a16:creationId xmlns:a16="http://schemas.microsoft.com/office/drawing/2014/main" id="{78790A66-95A9-4026-B0BC-114CFE2720D9}"/>
            </a:ext>
          </a:extLst>
        </xdr:cNvPr>
        <xdr:cNvSpPr/>
      </xdr:nvSpPr>
      <xdr:spPr>
        <a:xfrm>
          <a:off x="13367694" y="29193804"/>
          <a:ext cx="624077"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166</xdr:row>
      <xdr:rowOff>78147</xdr:rowOff>
    </xdr:from>
    <xdr:to>
      <xdr:col>2</xdr:col>
      <xdr:colOff>0</xdr:colOff>
      <xdr:row>167</xdr:row>
      <xdr:rowOff>192447</xdr:rowOff>
    </xdr:to>
    <xdr:sp macro="" textlink="">
      <xdr:nvSpPr>
        <xdr:cNvPr id="278" name="Isosceles Triangle 277">
          <a:extLst>
            <a:ext uri="{FF2B5EF4-FFF2-40B4-BE49-F238E27FC236}">
              <a16:creationId xmlns:a16="http://schemas.microsoft.com/office/drawing/2014/main" id="{8A3BBBAF-3933-4C83-8DE9-7140AB676B7B}"/>
            </a:ext>
          </a:extLst>
        </xdr:cNvPr>
        <xdr:cNvSpPr/>
      </xdr:nvSpPr>
      <xdr:spPr>
        <a:xfrm>
          <a:off x="633222" y="306851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166</xdr:row>
      <xdr:rowOff>78147</xdr:rowOff>
    </xdr:from>
    <xdr:to>
      <xdr:col>4</xdr:col>
      <xdr:colOff>0</xdr:colOff>
      <xdr:row>167</xdr:row>
      <xdr:rowOff>192447</xdr:rowOff>
    </xdr:to>
    <xdr:sp macro="" textlink="">
      <xdr:nvSpPr>
        <xdr:cNvPr id="279" name="Isosceles Triangle 278">
          <a:extLst>
            <a:ext uri="{FF2B5EF4-FFF2-40B4-BE49-F238E27FC236}">
              <a16:creationId xmlns:a16="http://schemas.microsoft.com/office/drawing/2014/main" id="{3DE39139-4BC5-4414-AE62-8FF31D03444D}"/>
            </a:ext>
          </a:extLst>
        </xdr:cNvPr>
        <xdr:cNvSpPr/>
      </xdr:nvSpPr>
      <xdr:spPr>
        <a:xfrm>
          <a:off x="1890522" y="3068514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166</xdr:row>
      <xdr:rowOff>78147</xdr:rowOff>
    </xdr:from>
    <xdr:to>
      <xdr:col>6</xdr:col>
      <xdr:colOff>0</xdr:colOff>
      <xdr:row>167</xdr:row>
      <xdr:rowOff>192447</xdr:rowOff>
    </xdr:to>
    <xdr:sp macro="" textlink="">
      <xdr:nvSpPr>
        <xdr:cNvPr id="280" name="Isosceles Triangle 279">
          <a:extLst>
            <a:ext uri="{FF2B5EF4-FFF2-40B4-BE49-F238E27FC236}">
              <a16:creationId xmlns:a16="http://schemas.microsoft.com/office/drawing/2014/main" id="{41E3F102-0DE0-4480-AA97-E0B7A54AE3FB}"/>
            </a:ext>
          </a:extLst>
        </xdr:cNvPr>
        <xdr:cNvSpPr/>
      </xdr:nvSpPr>
      <xdr:spPr>
        <a:xfrm>
          <a:off x="3357372" y="306851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166</xdr:row>
      <xdr:rowOff>78147</xdr:rowOff>
    </xdr:from>
    <xdr:to>
      <xdr:col>8</xdr:col>
      <xdr:colOff>0</xdr:colOff>
      <xdr:row>168</xdr:row>
      <xdr:rowOff>1947</xdr:rowOff>
    </xdr:to>
    <xdr:sp macro="" textlink="">
      <xdr:nvSpPr>
        <xdr:cNvPr id="281" name="Isosceles Triangle 280">
          <a:extLst>
            <a:ext uri="{FF2B5EF4-FFF2-40B4-BE49-F238E27FC236}">
              <a16:creationId xmlns:a16="http://schemas.microsoft.com/office/drawing/2014/main" id="{E1ACADF6-6563-4CDD-8B93-BBCE4D1793FD}"/>
            </a:ext>
          </a:extLst>
        </xdr:cNvPr>
        <xdr:cNvSpPr/>
      </xdr:nvSpPr>
      <xdr:spPr>
        <a:xfrm>
          <a:off x="4614672" y="306851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166</xdr:row>
      <xdr:rowOff>78147</xdr:rowOff>
    </xdr:from>
    <xdr:to>
      <xdr:col>10</xdr:col>
      <xdr:colOff>0</xdr:colOff>
      <xdr:row>167</xdr:row>
      <xdr:rowOff>192447</xdr:rowOff>
    </xdr:to>
    <xdr:sp macro="" textlink="">
      <xdr:nvSpPr>
        <xdr:cNvPr id="282" name="Isosceles Triangle 281">
          <a:extLst>
            <a:ext uri="{FF2B5EF4-FFF2-40B4-BE49-F238E27FC236}">
              <a16:creationId xmlns:a16="http://schemas.microsoft.com/office/drawing/2014/main" id="{1F617D11-300B-43F5-AADC-0ED098D617E3}"/>
            </a:ext>
          </a:extLst>
        </xdr:cNvPr>
        <xdr:cNvSpPr/>
      </xdr:nvSpPr>
      <xdr:spPr>
        <a:xfrm>
          <a:off x="5871972" y="306851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166</xdr:row>
      <xdr:rowOff>78147</xdr:rowOff>
    </xdr:from>
    <xdr:to>
      <xdr:col>12</xdr:col>
      <xdr:colOff>0</xdr:colOff>
      <xdr:row>167</xdr:row>
      <xdr:rowOff>192447</xdr:rowOff>
    </xdr:to>
    <xdr:sp macro="" textlink="">
      <xdr:nvSpPr>
        <xdr:cNvPr id="283" name="Isosceles Triangle 282">
          <a:extLst>
            <a:ext uri="{FF2B5EF4-FFF2-40B4-BE49-F238E27FC236}">
              <a16:creationId xmlns:a16="http://schemas.microsoft.com/office/drawing/2014/main" id="{92E7B47B-DB02-4755-AEE0-8E7FB99C0275}"/>
            </a:ext>
          </a:extLst>
        </xdr:cNvPr>
        <xdr:cNvSpPr/>
      </xdr:nvSpPr>
      <xdr:spPr>
        <a:xfrm>
          <a:off x="7129272" y="306851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166</xdr:row>
      <xdr:rowOff>78147</xdr:rowOff>
    </xdr:from>
    <xdr:to>
      <xdr:col>14</xdr:col>
      <xdr:colOff>0</xdr:colOff>
      <xdr:row>167</xdr:row>
      <xdr:rowOff>192447</xdr:rowOff>
    </xdr:to>
    <xdr:sp macro="" textlink="">
      <xdr:nvSpPr>
        <xdr:cNvPr id="284" name="Isosceles Triangle 283">
          <a:extLst>
            <a:ext uri="{FF2B5EF4-FFF2-40B4-BE49-F238E27FC236}">
              <a16:creationId xmlns:a16="http://schemas.microsoft.com/office/drawing/2014/main" id="{7D53002B-EED7-4418-8C4E-A8A89AB732AF}"/>
            </a:ext>
          </a:extLst>
        </xdr:cNvPr>
        <xdr:cNvSpPr/>
      </xdr:nvSpPr>
      <xdr:spPr>
        <a:xfrm>
          <a:off x="8386572" y="306851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166</xdr:row>
      <xdr:rowOff>78147</xdr:rowOff>
    </xdr:from>
    <xdr:to>
      <xdr:col>16</xdr:col>
      <xdr:colOff>0</xdr:colOff>
      <xdr:row>167</xdr:row>
      <xdr:rowOff>192447</xdr:rowOff>
    </xdr:to>
    <xdr:sp macro="" textlink="">
      <xdr:nvSpPr>
        <xdr:cNvPr id="285" name="Isosceles Triangle 284">
          <a:extLst>
            <a:ext uri="{FF2B5EF4-FFF2-40B4-BE49-F238E27FC236}">
              <a16:creationId xmlns:a16="http://schemas.microsoft.com/office/drawing/2014/main" id="{B20272EF-69D8-4E38-A179-82DB2FE0D35C}"/>
            </a:ext>
          </a:extLst>
        </xdr:cNvPr>
        <xdr:cNvSpPr/>
      </xdr:nvSpPr>
      <xdr:spPr>
        <a:xfrm>
          <a:off x="9643872" y="306851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166</xdr:row>
      <xdr:rowOff>78147</xdr:rowOff>
    </xdr:from>
    <xdr:to>
      <xdr:col>18</xdr:col>
      <xdr:colOff>0</xdr:colOff>
      <xdr:row>167</xdr:row>
      <xdr:rowOff>192447</xdr:rowOff>
    </xdr:to>
    <xdr:sp macro="" textlink="">
      <xdr:nvSpPr>
        <xdr:cNvPr id="286" name="Isosceles Triangle 285">
          <a:extLst>
            <a:ext uri="{FF2B5EF4-FFF2-40B4-BE49-F238E27FC236}">
              <a16:creationId xmlns:a16="http://schemas.microsoft.com/office/drawing/2014/main" id="{CF60179F-02C9-4692-9A01-16F2207C55D4}"/>
            </a:ext>
          </a:extLst>
        </xdr:cNvPr>
        <xdr:cNvSpPr/>
      </xdr:nvSpPr>
      <xdr:spPr>
        <a:xfrm>
          <a:off x="10901172" y="306851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166</xdr:row>
      <xdr:rowOff>78147</xdr:rowOff>
    </xdr:from>
    <xdr:to>
      <xdr:col>20</xdr:col>
      <xdr:colOff>0</xdr:colOff>
      <xdr:row>167</xdr:row>
      <xdr:rowOff>192447</xdr:rowOff>
    </xdr:to>
    <xdr:sp macro="" textlink="">
      <xdr:nvSpPr>
        <xdr:cNvPr id="287" name="Isosceles Triangle 286">
          <a:extLst>
            <a:ext uri="{FF2B5EF4-FFF2-40B4-BE49-F238E27FC236}">
              <a16:creationId xmlns:a16="http://schemas.microsoft.com/office/drawing/2014/main" id="{53A7600A-545C-4EA7-ACBB-F4B235FED967}"/>
            </a:ext>
          </a:extLst>
        </xdr:cNvPr>
        <xdr:cNvSpPr/>
      </xdr:nvSpPr>
      <xdr:spPr>
        <a:xfrm>
          <a:off x="12158472" y="306851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166</xdr:row>
      <xdr:rowOff>78147</xdr:rowOff>
    </xdr:from>
    <xdr:to>
      <xdr:col>22</xdr:col>
      <xdr:colOff>0</xdr:colOff>
      <xdr:row>167</xdr:row>
      <xdr:rowOff>192447</xdr:rowOff>
    </xdr:to>
    <xdr:sp macro="" textlink="">
      <xdr:nvSpPr>
        <xdr:cNvPr id="288" name="Isosceles Triangle 287">
          <a:extLst>
            <a:ext uri="{FF2B5EF4-FFF2-40B4-BE49-F238E27FC236}">
              <a16:creationId xmlns:a16="http://schemas.microsoft.com/office/drawing/2014/main" id="{1BC58809-4F4B-4EFA-A195-FCAAFEE938B5}"/>
            </a:ext>
          </a:extLst>
        </xdr:cNvPr>
        <xdr:cNvSpPr/>
      </xdr:nvSpPr>
      <xdr:spPr>
        <a:xfrm>
          <a:off x="13415772" y="306851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173</xdr:row>
      <xdr:rowOff>78147</xdr:rowOff>
    </xdr:from>
    <xdr:to>
      <xdr:col>2</xdr:col>
      <xdr:colOff>0</xdr:colOff>
      <xdr:row>174</xdr:row>
      <xdr:rowOff>192447</xdr:rowOff>
    </xdr:to>
    <xdr:sp macro="" textlink="">
      <xdr:nvSpPr>
        <xdr:cNvPr id="289" name="Isosceles Triangle 288">
          <a:extLst>
            <a:ext uri="{FF2B5EF4-FFF2-40B4-BE49-F238E27FC236}">
              <a16:creationId xmlns:a16="http://schemas.microsoft.com/office/drawing/2014/main" id="{284AEF02-2B3A-40E1-A220-10C9B3CAED98}"/>
            </a:ext>
          </a:extLst>
        </xdr:cNvPr>
        <xdr:cNvSpPr/>
      </xdr:nvSpPr>
      <xdr:spPr>
        <a:xfrm>
          <a:off x="633222" y="319741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173</xdr:row>
      <xdr:rowOff>78147</xdr:rowOff>
    </xdr:from>
    <xdr:to>
      <xdr:col>4</xdr:col>
      <xdr:colOff>0</xdr:colOff>
      <xdr:row>174</xdr:row>
      <xdr:rowOff>192447</xdr:rowOff>
    </xdr:to>
    <xdr:sp macro="" textlink="">
      <xdr:nvSpPr>
        <xdr:cNvPr id="290" name="Isosceles Triangle 289">
          <a:extLst>
            <a:ext uri="{FF2B5EF4-FFF2-40B4-BE49-F238E27FC236}">
              <a16:creationId xmlns:a16="http://schemas.microsoft.com/office/drawing/2014/main" id="{C9960961-96E4-4FB6-9670-07C3D1E9E7C6}"/>
            </a:ext>
          </a:extLst>
        </xdr:cNvPr>
        <xdr:cNvSpPr/>
      </xdr:nvSpPr>
      <xdr:spPr>
        <a:xfrm>
          <a:off x="1890522" y="3197419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173</xdr:row>
      <xdr:rowOff>78147</xdr:rowOff>
    </xdr:from>
    <xdr:to>
      <xdr:col>6</xdr:col>
      <xdr:colOff>0</xdr:colOff>
      <xdr:row>174</xdr:row>
      <xdr:rowOff>192447</xdr:rowOff>
    </xdr:to>
    <xdr:sp macro="" textlink="">
      <xdr:nvSpPr>
        <xdr:cNvPr id="291" name="Isosceles Triangle 290">
          <a:extLst>
            <a:ext uri="{FF2B5EF4-FFF2-40B4-BE49-F238E27FC236}">
              <a16:creationId xmlns:a16="http://schemas.microsoft.com/office/drawing/2014/main" id="{73D5BA1E-17F9-4AF6-98CB-13480683F68E}"/>
            </a:ext>
          </a:extLst>
        </xdr:cNvPr>
        <xdr:cNvSpPr/>
      </xdr:nvSpPr>
      <xdr:spPr>
        <a:xfrm>
          <a:off x="3357372" y="319741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173</xdr:row>
      <xdr:rowOff>78147</xdr:rowOff>
    </xdr:from>
    <xdr:to>
      <xdr:col>8</xdr:col>
      <xdr:colOff>0</xdr:colOff>
      <xdr:row>174</xdr:row>
      <xdr:rowOff>192447</xdr:rowOff>
    </xdr:to>
    <xdr:sp macro="" textlink="">
      <xdr:nvSpPr>
        <xdr:cNvPr id="292" name="Isosceles Triangle 291">
          <a:extLst>
            <a:ext uri="{FF2B5EF4-FFF2-40B4-BE49-F238E27FC236}">
              <a16:creationId xmlns:a16="http://schemas.microsoft.com/office/drawing/2014/main" id="{B353F3E9-4F9C-4239-A1A2-218D691AF693}"/>
            </a:ext>
          </a:extLst>
        </xdr:cNvPr>
        <xdr:cNvSpPr/>
      </xdr:nvSpPr>
      <xdr:spPr>
        <a:xfrm>
          <a:off x="4614672" y="319741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173</xdr:row>
      <xdr:rowOff>78147</xdr:rowOff>
    </xdr:from>
    <xdr:to>
      <xdr:col>10</xdr:col>
      <xdr:colOff>0</xdr:colOff>
      <xdr:row>174</xdr:row>
      <xdr:rowOff>192447</xdr:rowOff>
    </xdr:to>
    <xdr:sp macro="" textlink="">
      <xdr:nvSpPr>
        <xdr:cNvPr id="293" name="Isosceles Triangle 292">
          <a:extLst>
            <a:ext uri="{FF2B5EF4-FFF2-40B4-BE49-F238E27FC236}">
              <a16:creationId xmlns:a16="http://schemas.microsoft.com/office/drawing/2014/main" id="{0FE8DF60-2A25-4364-AB2F-D4D0F03F8B84}"/>
            </a:ext>
          </a:extLst>
        </xdr:cNvPr>
        <xdr:cNvSpPr/>
      </xdr:nvSpPr>
      <xdr:spPr>
        <a:xfrm>
          <a:off x="5871972" y="319741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173</xdr:row>
      <xdr:rowOff>78147</xdr:rowOff>
    </xdr:from>
    <xdr:to>
      <xdr:col>12</xdr:col>
      <xdr:colOff>0</xdr:colOff>
      <xdr:row>174</xdr:row>
      <xdr:rowOff>192447</xdr:rowOff>
    </xdr:to>
    <xdr:sp macro="" textlink="">
      <xdr:nvSpPr>
        <xdr:cNvPr id="294" name="Isosceles Triangle 293">
          <a:extLst>
            <a:ext uri="{FF2B5EF4-FFF2-40B4-BE49-F238E27FC236}">
              <a16:creationId xmlns:a16="http://schemas.microsoft.com/office/drawing/2014/main" id="{48D4B5FA-6BF5-4B89-83B6-B0A87B023505}"/>
            </a:ext>
          </a:extLst>
        </xdr:cNvPr>
        <xdr:cNvSpPr/>
      </xdr:nvSpPr>
      <xdr:spPr>
        <a:xfrm>
          <a:off x="7129272" y="319741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173</xdr:row>
      <xdr:rowOff>78147</xdr:rowOff>
    </xdr:from>
    <xdr:to>
      <xdr:col>14</xdr:col>
      <xdr:colOff>0</xdr:colOff>
      <xdr:row>174</xdr:row>
      <xdr:rowOff>192447</xdr:rowOff>
    </xdr:to>
    <xdr:sp macro="" textlink="">
      <xdr:nvSpPr>
        <xdr:cNvPr id="295" name="Isosceles Triangle 294">
          <a:extLst>
            <a:ext uri="{FF2B5EF4-FFF2-40B4-BE49-F238E27FC236}">
              <a16:creationId xmlns:a16="http://schemas.microsoft.com/office/drawing/2014/main" id="{1CD9E35E-CB1B-4C5D-9F4D-B6F907D8DB6C}"/>
            </a:ext>
          </a:extLst>
        </xdr:cNvPr>
        <xdr:cNvSpPr/>
      </xdr:nvSpPr>
      <xdr:spPr>
        <a:xfrm>
          <a:off x="8386572" y="319741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173</xdr:row>
      <xdr:rowOff>78147</xdr:rowOff>
    </xdr:from>
    <xdr:to>
      <xdr:col>16</xdr:col>
      <xdr:colOff>0</xdr:colOff>
      <xdr:row>174</xdr:row>
      <xdr:rowOff>192447</xdr:rowOff>
    </xdr:to>
    <xdr:sp macro="" textlink="">
      <xdr:nvSpPr>
        <xdr:cNvPr id="296" name="Isosceles Triangle 295">
          <a:extLst>
            <a:ext uri="{FF2B5EF4-FFF2-40B4-BE49-F238E27FC236}">
              <a16:creationId xmlns:a16="http://schemas.microsoft.com/office/drawing/2014/main" id="{47144911-CE9F-4DBE-A7F5-916734BBB843}"/>
            </a:ext>
          </a:extLst>
        </xdr:cNvPr>
        <xdr:cNvSpPr/>
      </xdr:nvSpPr>
      <xdr:spPr>
        <a:xfrm>
          <a:off x="9643872" y="319741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173</xdr:row>
      <xdr:rowOff>78147</xdr:rowOff>
    </xdr:from>
    <xdr:to>
      <xdr:col>18</xdr:col>
      <xdr:colOff>0</xdr:colOff>
      <xdr:row>174</xdr:row>
      <xdr:rowOff>192447</xdr:rowOff>
    </xdr:to>
    <xdr:sp macro="" textlink="">
      <xdr:nvSpPr>
        <xdr:cNvPr id="297" name="Isosceles Triangle 296">
          <a:extLst>
            <a:ext uri="{FF2B5EF4-FFF2-40B4-BE49-F238E27FC236}">
              <a16:creationId xmlns:a16="http://schemas.microsoft.com/office/drawing/2014/main" id="{EF996CF8-0059-4A55-AD5A-BAD13130C7F1}"/>
            </a:ext>
          </a:extLst>
        </xdr:cNvPr>
        <xdr:cNvSpPr/>
      </xdr:nvSpPr>
      <xdr:spPr>
        <a:xfrm>
          <a:off x="10901172" y="319741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173</xdr:row>
      <xdr:rowOff>78147</xdr:rowOff>
    </xdr:from>
    <xdr:to>
      <xdr:col>20</xdr:col>
      <xdr:colOff>0</xdr:colOff>
      <xdr:row>174</xdr:row>
      <xdr:rowOff>192447</xdr:rowOff>
    </xdr:to>
    <xdr:sp macro="" textlink="">
      <xdr:nvSpPr>
        <xdr:cNvPr id="298" name="Isosceles Triangle 297">
          <a:extLst>
            <a:ext uri="{FF2B5EF4-FFF2-40B4-BE49-F238E27FC236}">
              <a16:creationId xmlns:a16="http://schemas.microsoft.com/office/drawing/2014/main" id="{F1C9625E-1F55-4C7A-B420-B65C9441B21C}"/>
            </a:ext>
          </a:extLst>
        </xdr:cNvPr>
        <xdr:cNvSpPr/>
      </xdr:nvSpPr>
      <xdr:spPr>
        <a:xfrm>
          <a:off x="12158472" y="319741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173</xdr:row>
      <xdr:rowOff>78147</xdr:rowOff>
    </xdr:from>
    <xdr:to>
      <xdr:col>22</xdr:col>
      <xdr:colOff>0</xdr:colOff>
      <xdr:row>174</xdr:row>
      <xdr:rowOff>192447</xdr:rowOff>
    </xdr:to>
    <xdr:sp macro="" textlink="">
      <xdr:nvSpPr>
        <xdr:cNvPr id="299" name="Isosceles Triangle 298">
          <a:extLst>
            <a:ext uri="{FF2B5EF4-FFF2-40B4-BE49-F238E27FC236}">
              <a16:creationId xmlns:a16="http://schemas.microsoft.com/office/drawing/2014/main" id="{96BA09C1-65DB-48F3-9A99-AD5C8DFCA03B}"/>
            </a:ext>
          </a:extLst>
        </xdr:cNvPr>
        <xdr:cNvSpPr/>
      </xdr:nvSpPr>
      <xdr:spPr>
        <a:xfrm>
          <a:off x="13415772" y="319741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180</xdr:row>
      <xdr:rowOff>78147</xdr:rowOff>
    </xdr:from>
    <xdr:to>
      <xdr:col>2</xdr:col>
      <xdr:colOff>0</xdr:colOff>
      <xdr:row>181</xdr:row>
      <xdr:rowOff>192447</xdr:rowOff>
    </xdr:to>
    <xdr:sp macro="" textlink="">
      <xdr:nvSpPr>
        <xdr:cNvPr id="300" name="Isosceles Triangle 299">
          <a:extLst>
            <a:ext uri="{FF2B5EF4-FFF2-40B4-BE49-F238E27FC236}">
              <a16:creationId xmlns:a16="http://schemas.microsoft.com/office/drawing/2014/main" id="{5B24DBE5-3997-4576-91B4-B3C65C5C3103}"/>
            </a:ext>
          </a:extLst>
        </xdr:cNvPr>
        <xdr:cNvSpPr/>
      </xdr:nvSpPr>
      <xdr:spPr>
        <a:xfrm>
          <a:off x="633222" y="33263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180</xdr:row>
      <xdr:rowOff>78147</xdr:rowOff>
    </xdr:from>
    <xdr:to>
      <xdr:col>4</xdr:col>
      <xdr:colOff>0</xdr:colOff>
      <xdr:row>181</xdr:row>
      <xdr:rowOff>192447</xdr:rowOff>
    </xdr:to>
    <xdr:sp macro="" textlink="">
      <xdr:nvSpPr>
        <xdr:cNvPr id="301" name="Isosceles Triangle 300">
          <a:extLst>
            <a:ext uri="{FF2B5EF4-FFF2-40B4-BE49-F238E27FC236}">
              <a16:creationId xmlns:a16="http://schemas.microsoft.com/office/drawing/2014/main" id="{7820328B-A90F-4DC5-AC7F-CAB873DCDA2B}"/>
            </a:ext>
          </a:extLst>
        </xdr:cNvPr>
        <xdr:cNvSpPr/>
      </xdr:nvSpPr>
      <xdr:spPr>
        <a:xfrm>
          <a:off x="1890522" y="3326324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180</xdr:row>
      <xdr:rowOff>78147</xdr:rowOff>
    </xdr:from>
    <xdr:to>
      <xdr:col>6</xdr:col>
      <xdr:colOff>0</xdr:colOff>
      <xdr:row>181</xdr:row>
      <xdr:rowOff>192447</xdr:rowOff>
    </xdr:to>
    <xdr:sp macro="" textlink="">
      <xdr:nvSpPr>
        <xdr:cNvPr id="302" name="Isosceles Triangle 301">
          <a:extLst>
            <a:ext uri="{FF2B5EF4-FFF2-40B4-BE49-F238E27FC236}">
              <a16:creationId xmlns:a16="http://schemas.microsoft.com/office/drawing/2014/main" id="{D267710B-7FA9-4A6B-BAF3-7A7D535FF08C}"/>
            </a:ext>
          </a:extLst>
        </xdr:cNvPr>
        <xdr:cNvSpPr/>
      </xdr:nvSpPr>
      <xdr:spPr>
        <a:xfrm>
          <a:off x="3357372" y="33263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180</xdr:row>
      <xdr:rowOff>78147</xdr:rowOff>
    </xdr:from>
    <xdr:to>
      <xdr:col>8</xdr:col>
      <xdr:colOff>0</xdr:colOff>
      <xdr:row>181</xdr:row>
      <xdr:rowOff>192447</xdr:rowOff>
    </xdr:to>
    <xdr:sp macro="" textlink="">
      <xdr:nvSpPr>
        <xdr:cNvPr id="303" name="Isosceles Triangle 302">
          <a:extLst>
            <a:ext uri="{FF2B5EF4-FFF2-40B4-BE49-F238E27FC236}">
              <a16:creationId xmlns:a16="http://schemas.microsoft.com/office/drawing/2014/main" id="{9AF5837E-196C-4B9C-BCB3-DFED79E8EFCD}"/>
            </a:ext>
          </a:extLst>
        </xdr:cNvPr>
        <xdr:cNvSpPr/>
      </xdr:nvSpPr>
      <xdr:spPr>
        <a:xfrm>
          <a:off x="4614672" y="33263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180</xdr:row>
      <xdr:rowOff>78147</xdr:rowOff>
    </xdr:from>
    <xdr:to>
      <xdr:col>10</xdr:col>
      <xdr:colOff>0</xdr:colOff>
      <xdr:row>181</xdr:row>
      <xdr:rowOff>192447</xdr:rowOff>
    </xdr:to>
    <xdr:sp macro="" textlink="">
      <xdr:nvSpPr>
        <xdr:cNvPr id="304" name="Isosceles Triangle 303">
          <a:extLst>
            <a:ext uri="{FF2B5EF4-FFF2-40B4-BE49-F238E27FC236}">
              <a16:creationId xmlns:a16="http://schemas.microsoft.com/office/drawing/2014/main" id="{313E6D8D-66E7-4401-B9CC-9CCA97ED86D2}"/>
            </a:ext>
          </a:extLst>
        </xdr:cNvPr>
        <xdr:cNvSpPr/>
      </xdr:nvSpPr>
      <xdr:spPr>
        <a:xfrm>
          <a:off x="5871972" y="33263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180</xdr:row>
      <xdr:rowOff>78147</xdr:rowOff>
    </xdr:from>
    <xdr:to>
      <xdr:col>12</xdr:col>
      <xdr:colOff>0</xdr:colOff>
      <xdr:row>181</xdr:row>
      <xdr:rowOff>192447</xdr:rowOff>
    </xdr:to>
    <xdr:sp macro="" textlink="">
      <xdr:nvSpPr>
        <xdr:cNvPr id="305" name="Isosceles Triangle 304">
          <a:extLst>
            <a:ext uri="{FF2B5EF4-FFF2-40B4-BE49-F238E27FC236}">
              <a16:creationId xmlns:a16="http://schemas.microsoft.com/office/drawing/2014/main" id="{CE4EA4F4-45FE-4DF1-9A41-4295C20449E8}"/>
            </a:ext>
          </a:extLst>
        </xdr:cNvPr>
        <xdr:cNvSpPr/>
      </xdr:nvSpPr>
      <xdr:spPr>
        <a:xfrm>
          <a:off x="7129272" y="33263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180</xdr:row>
      <xdr:rowOff>78147</xdr:rowOff>
    </xdr:from>
    <xdr:to>
      <xdr:col>14</xdr:col>
      <xdr:colOff>0</xdr:colOff>
      <xdr:row>181</xdr:row>
      <xdr:rowOff>192447</xdr:rowOff>
    </xdr:to>
    <xdr:sp macro="" textlink="">
      <xdr:nvSpPr>
        <xdr:cNvPr id="306" name="Isosceles Triangle 305">
          <a:extLst>
            <a:ext uri="{FF2B5EF4-FFF2-40B4-BE49-F238E27FC236}">
              <a16:creationId xmlns:a16="http://schemas.microsoft.com/office/drawing/2014/main" id="{640EA19E-A469-48F1-AA43-5825B4448BB1}"/>
            </a:ext>
          </a:extLst>
        </xdr:cNvPr>
        <xdr:cNvSpPr/>
      </xdr:nvSpPr>
      <xdr:spPr>
        <a:xfrm>
          <a:off x="8386572" y="33263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180</xdr:row>
      <xdr:rowOff>78147</xdr:rowOff>
    </xdr:from>
    <xdr:to>
      <xdr:col>16</xdr:col>
      <xdr:colOff>0</xdr:colOff>
      <xdr:row>181</xdr:row>
      <xdr:rowOff>192447</xdr:rowOff>
    </xdr:to>
    <xdr:sp macro="" textlink="">
      <xdr:nvSpPr>
        <xdr:cNvPr id="307" name="Isosceles Triangle 306">
          <a:extLst>
            <a:ext uri="{FF2B5EF4-FFF2-40B4-BE49-F238E27FC236}">
              <a16:creationId xmlns:a16="http://schemas.microsoft.com/office/drawing/2014/main" id="{E42665CE-EBFE-4C1D-917C-6CEAD34B8E79}"/>
            </a:ext>
          </a:extLst>
        </xdr:cNvPr>
        <xdr:cNvSpPr/>
      </xdr:nvSpPr>
      <xdr:spPr>
        <a:xfrm>
          <a:off x="9643872" y="33263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180</xdr:row>
      <xdr:rowOff>78147</xdr:rowOff>
    </xdr:from>
    <xdr:to>
      <xdr:col>18</xdr:col>
      <xdr:colOff>0</xdr:colOff>
      <xdr:row>181</xdr:row>
      <xdr:rowOff>192447</xdr:rowOff>
    </xdr:to>
    <xdr:sp macro="" textlink="">
      <xdr:nvSpPr>
        <xdr:cNvPr id="308" name="Isosceles Triangle 307">
          <a:extLst>
            <a:ext uri="{FF2B5EF4-FFF2-40B4-BE49-F238E27FC236}">
              <a16:creationId xmlns:a16="http://schemas.microsoft.com/office/drawing/2014/main" id="{D06B8F3E-2577-4BF1-8575-B5A3080AE4B2}"/>
            </a:ext>
          </a:extLst>
        </xdr:cNvPr>
        <xdr:cNvSpPr/>
      </xdr:nvSpPr>
      <xdr:spPr>
        <a:xfrm>
          <a:off x="10901172" y="33263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180</xdr:row>
      <xdr:rowOff>78147</xdr:rowOff>
    </xdr:from>
    <xdr:to>
      <xdr:col>20</xdr:col>
      <xdr:colOff>0</xdr:colOff>
      <xdr:row>181</xdr:row>
      <xdr:rowOff>192447</xdr:rowOff>
    </xdr:to>
    <xdr:sp macro="" textlink="">
      <xdr:nvSpPr>
        <xdr:cNvPr id="309" name="Isosceles Triangle 308">
          <a:extLst>
            <a:ext uri="{FF2B5EF4-FFF2-40B4-BE49-F238E27FC236}">
              <a16:creationId xmlns:a16="http://schemas.microsoft.com/office/drawing/2014/main" id="{1DFFBDDE-A659-42EA-AE99-9C3D7D7C9546}"/>
            </a:ext>
          </a:extLst>
        </xdr:cNvPr>
        <xdr:cNvSpPr/>
      </xdr:nvSpPr>
      <xdr:spPr>
        <a:xfrm>
          <a:off x="12158472" y="33263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180</xdr:row>
      <xdr:rowOff>78147</xdr:rowOff>
    </xdr:from>
    <xdr:to>
      <xdr:col>22</xdr:col>
      <xdr:colOff>0</xdr:colOff>
      <xdr:row>181</xdr:row>
      <xdr:rowOff>192447</xdr:rowOff>
    </xdr:to>
    <xdr:sp macro="" textlink="">
      <xdr:nvSpPr>
        <xdr:cNvPr id="310" name="Isosceles Triangle 309">
          <a:extLst>
            <a:ext uri="{FF2B5EF4-FFF2-40B4-BE49-F238E27FC236}">
              <a16:creationId xmlns:a16="http://schemas.microsoft.com/office/drawing/2014/main" id="{32CDA66B-C117-4DEB-9BE7-4894B2CE5EED}"/>
            </a:ext>
          </a:extLst>
        </xdr:cNvPr>
        <xdr:cNvSpPr/>
      </xdr:nvSpPr>
      <xdr:spPr>
        <a:xfrm>
          <a:off x="13415772" y="33263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187</xdr:row>
      <xdr:rowOff>78147</xdr:rowOff>
    </xdr:from>
    <xdr:to>
      <xdr:col>2</xdr:col>
      <xdr:colOff>0</xdr:colOff>
      <xdr:row>188</xdr:row>
      <xdr:rowOff>192447</xdr:rowOff>
    </xdr:to>
    <xdr:sp macro="" textlink="">
      <xdr:nvSpPr>
        <xdr:cNvPr id="311" name="Isosceles Triangle 310">
          <a:extLst>
            <a:ext uri="{FF2B5EF4-FFF2-40B4-BE49-F238E27FC236}">
              <a16:creationId xmlns:a16="http://schemas.microsoft.com/office/drawing/2014/main" id="{5090286A-4533-44A8-A073-4DDC6B6B328A}"/>
            </a:ext>
          </a:extLst>
        </xdr:cNvPr>
        <xdr:cNvSpPr/>
      </xdr:nvSpPr>
      <xdr:spPr>
        <a:xfrm>
          <a:off x="633222" y="3457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187</xdr:row>
      <xdr:rowOff>78147</xdr:rowOff>
    </xdr:from>
    <xdr:to>
      <xdr:col>4</xdr:col>
      <xdr:colOff>0</xdr:colOff>
      <xdr:row>188</xdr:row>
      <xdr:rowOff>192447</xdr:rowOff>
    </xdr:to>
    <xdr:sp macro="" textlink="">
      <xdr:nvSpPr>
        <xdr:cNvPr id="312" name="Isosceles Triangle 311">
          <a:extLst>
            <a:ext uri="{FF2B5EF4-FFF2-40B4-BE49-F238E27FC236}">
              <a16:creationId xmlns:a16="http://schemas.microsoft.com/office/drawing/2014/main" id="{5F09029C-3647-4A93-9BBF-804421A64BE7}"/>
            </a:ext>
          </a:extLst>
        </xdr:cNvPr>
        <xdr:cNvSpPr/>
      </xdr:nvSpPr>
      <xdr:spPr>
        <a:xfrm>
          <a:off x="1890522" y="3457134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187</xdr:row>
      <xdr:rowOff>78147</xdr:rowOff>
    </xdr:from>
    <xdr:to>
      <xdr:col>6</xdr:col>
      <xdr:colOff>0</xdr:colOff>
      <xdr:row>188</xdr:row>
      <xdr:rowOff>192447</xdr:rowOff>
    </xdr:to>
    <xdr:sp macro="" textlink="">
      <xdr:nvSpPr>
        <xdr:cNvPr id="313" name="Isosceles Triangle 312">
          <a:extLst>
            <a:ext uri="{FF2B5EF4-FFF2-40B4-BE49-F238E27FC236}">
              <a16:creationId xmlns:a16="http://schemas.microsoft.com/office/drawing/2014/main" id="{EC981577-6D8E-4F83-933A-3B408A1AF90E}"/>
            </a:ext>
          </a:extLst>
        </xdr:cNvPr>
        <xdr:cNvSpPr/>
      </xdr:nvSpPr>
      <xdr:spPr>
        <a:xfrm>
          <a:off x="3357372" y="3457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187</xdr:row>
      <xdr:rowOff>78147</xdr:rowOff>
    </xdr:from>
    <xdr:to>
      <xdr:col>8</xdr:col>
      <xdr:colOff>0</xdr:colOff>
      <xdr:row>188</xdr:row>
      <xdr:rowOff>192447</xdr:rowOff>
    </xdr:to>
    <xdr:sp macro="" textlink="">
      <xdr:nvSpPr>
        <xdr:cNvPr id="314" name="Isosceles Triangle 313">
          <a:extLst>
            <a:ext uri="{FF2B5EF4-FFF2-40B4-BE49-F238E27FC236}">
              <a16:creationId xmlns:a16="http://schemas.microsoft.com/office/drawing/2014/main" id="{9244CDDF-08EC-4C5C-8638-E40655899A5E}"/>
            </a:ext>
          </a:extLst>
        </xdr:cNvPr>
        <xdr:cNvSpPr/>
      </xdr:nvSpPr>
      <xdr:spPr>
        <a:xfrm>
          <a:off x="4614672" y="3457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187</xdr:row>
      <xdr:rowOff>78147</xdr:rowOff>
    </xdr:from>
    <xdr:to>
      <xdr:col>10</xdr:col>
      <xdr:colOff>0</xdr:colOff>
      <xdr:row>188</xdr:row>
      <xdr:rowOff>192447</xdr:rowOff>
    </xdr:to>
    <xdr:sp macro="" textlink="">
      <xdr:nvSpPr>
        <xdr:cNvPr id="315" name="Isosceles Triangle 314">
          <a:extLst>
            <a:ext uri="{FF2B5EF4-FFF2-40B4-BE49-F238E27FC236}">
              <a16:creationId xmlns:a16="http://schemas.microsoft.com/office/drawing/2014/main" id="{C5648266-AF99-433D-95DD-8404A60C63C8}"/>
            </a:ext>
          </a:extLst>
        </xdr:cNvPr>
        <xdr:cNvSpPr/>
      </xdr:nvSpPr>
      <xdr:spPr>
        <a:xfrm>
          <a:off x="5871972" y="3457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187</xdr:row>
      <xdr:rowOff>78147</xdr:rowOff>
    </xdr:from>
    <xdr:to>
      <xdr:col>12</xdr:col>
      <xdr:colOff>0</xdr:colOff>
      <xdr:row>188</xdr:row>
      <xdr:rowOff>192447</xdr:rowOff>
    </xdr:to>
    <xdr:sp macro="" textlink="">
      <xdr:nvSpPr>
        <xdr:cNvPr id="316" name="Isosceles Triangle 315">
          <a:extLst>
            <a:ext uri="{FF2B5EF4-FFF2-40B4-BE49-F238E27FC236}">
              <a16:creationId xmlns:a16="http://schemas.microsoft.com/office/drawing/2014/main" id="{8DFE3363-7428-4341-82F3-949F29926F50}"/>
            </a:ext>
          </a:extLst>
        </xdr:cNvPr>
        <xdr:cNvSpPr/>
      </xdr:nvSpPr>
      <xdr:spPr>
        <a:xfrm>
          <a:off x="7129272" y="3457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187</xdr:row>
      <xdr:rowOff>78147</xdr:rowOff>
    </xdr:from>
    <xdr:to>
      <xdr:col>14</xdr:col>
      <xdr:colOff>0</xdr:colOff>
      <xdr:row>188</xdr:row>
      <xdr:rowOff>192447</xdr:rowOff>
    </xdr:to>
    <xdr:sp macro="" textlink="">
      <xdr:nvSpPr>
        <xdr:cNvPr id="317" name="Isosceles Triangle 316">
          <a:extLst>
            <a:ext uri="{FF2B5EF4-FFF2-40B4-BE49-F238E27FC236}">
              <a16:creationId xmlns:a16="http://schemas.microsoft.com/office/drawing/2014/main" id="{59658239-C7FC-4DBE-B3EA-DDF5088F45CD}"/>
            </a:ext>
          </a:extLst>
        </xdr:cNvPr>
        <xdr:cNvSpPr/>
      </xdr:nvSpPr>
      <xdr:spPr>
        <a:xfrm>
          <a:off x="8386572" y="3457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187</xdr:row>
      <xdr:rowOff>78147</xdr:rowOff>
    </xdr:from>
    <xdr:to>
      <xdr:col>16</xdr:col>
      <xdr:colOff>0</xdr:colOff>
      <xdr:row>188</xdr:row>
      <xdr:rowOff>192447</xdr:rowOff>
    </xdr:to>
    <xdr:sp macro="" textlink="">
      <xdr:nvSpPr>
        <xdr:cNvPr id="318" name="Isosceles Triangle 317">
          <a:extLst>
            <a:ext uri="{FF2B5EF4-FFF2-40B4-BE49-F238E27FC236}">
              <a16:creationId xmlns:a16="http://schemas.microsoft.com/office/drawing/2014/main" id="{82CA1AB6-1206-45EB-8C0F-3DA25D855E7E}"/>
            </a:ext>
          </a:extLst>
        </xdr:cNvPr>
        <xdr:cNvSpPr/>
      </xdr:nvSpPr>
      <xdr:spPr>
        <a:xfrm>
          <a:off x="9643872" y="3457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187</xdr:row>
      <xdr:rowOff>78147</xdr:rowOff>
    </xdr:from>
    <xdr:to>
      <xdr:col>18</xdr:col>
      <xdr:colOff>0</xdr:colOff>
      <xdr:row>188</xdr:row>
      <xdr:rowOff>192447</xdr:rowOff>
    </xdr:to>
    <xdr:sp macro="" textlink="">
      <xdr:nvSpPr>
        <xdr:cNvPr id="319" name="Isosceles Triangle 318">
          <a:extLst>
            <a:ext uri="{FF2B5EF4-FFF2-40B4-BE49-F238E27FC236}">
              <a16:creationId xmlns:a16="http://schemas.microsoft.com/office/drawing/2014/main" id="{7E7F0106-43CF-49E7-93F7-9BCA7851E83B}"/>
            </a:ext>
          </a:extLst>
        </xdr:cNvPr>
        <xdr:cNvSpPr/>
      </xdr:nvSpPr>
      <xdr:spPr>
        <a:xfrm>
          <a:off x="10901172" y="3457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187</xdr:row>
      <xdr:rowOff>78147</xdr:rowOff>
    </xdr:from>
    <xdr:to>
      <xdr:col>20</xdr:col>
      <xdr:colOff>0</xdr:colOff>
      <xdr:row>188</xdr:row>
      <xdr:rowOff>192447</xdr:rowOff>
    </xdr:to>
    <xdr:sp macro="" textlink="">
      <xdr:nvSpPr>
        <xdr:cNvPr id="320" name="Isosceles Triangle 319">
          <a:extLst>
            <a:ext uri="{FF2B5EF4-FFF2-40B4-BE49-F238E27FC236}">
              <a16:creationId xmlns:a16="http://schemas.microsoft.com/office/drawing/2014/main" id="{9B3A0F27-ED54-426A-B6EF-A6013F25A211}"/>
            </a:ext>
          </a:extLst>
        </xdr:cNvPr>
        <xdr:cNvSpPr/>
      </xdr:nvSpPr>
      <xdr:spPr>
        <a:xfrm>
          <a:off x="12158472" y="3457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187</xdr:row>
      <xdr:rowOff>78147</xdr:rowOff>
    </xdr:from>
    <xdr:to>
      <xdr:col>22</xdr:col>
      <xdr:colOff>0</xdr:colOff>
      <xdr:row>188</xdr:row>
      <xdr:rowOff>192447</xdr:rowOff>
    </xdr:to>
    <xdr:sp macro="" textlink="">
      <xdr:nvSpPr>
        <xdr:cNvPr id="321" name="Isosceles Triangle 320">
          <a:extLst>
            <a:ext uri="{FF2B5EF4-FFF2-40B4-BE49-F238E27FC236}">
              <a16:creationId xmlns:a16="http://schemas.microsoft.com/office/drawing/2014/main" id="{07D9202D-EBBA-459F-A7CF-D96D5AC89358}"/>
            </a:ext>
          </a:extLst>
        </xdr:cNvPr>
        <xdr:cNvSpPr/>
      </xdr:nvSpPr>
      <xdr:spPr>
        <a:xfrm>
          <a:off x="13415772" y="3457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193</xdr:row>
      <xdr:rowOff>78147</xdr:rowOff>
    </xdr:from>
    <xdr:to>
      <xdr:col>2</xdr:col>
      <xdr:colOff>0</xdr:colOff>
      <xdr:row>194</xdr:row>
      <xdr:rowOff>192447</xdr:rowOff>
    </xdr:to>
    <xdr:sp macro="" textlink="">
      <xdr:nvSpPr>
        <xdr:cNvPr id="322" name="Isosceles Triangle 321">
          <a:extLst>
            <a:ext uri="{FF2B5EF4-FFF2-40B4-BE49-F238E27FC236}">
              <a16:creationId xmlns:a16="http://schemas.microsoft.com/office/drawing/2014/main" id="{9FF3734F-DCB9-4595-8C21-01E1BDA8D6A4}"/>
            </a:ext>
          </a:extLst>
        </xdr:cNvPr>
        <xdr:cNvSpPr/>
      </xdr:nvSpPr>
      <xdr:spPr>
        <a:xfrm>
          <a:off x="633222" y="35676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193</xdr:row>
      <xdr:rowOff>78147</xdr:rowOff>
    </xdr:from>
    <xdr:to>
      <xdr:col>4</xdr:col>
      <xdr:colOff>0</xdr:colOff>
      <xdr:row>194</xdr:row>
      <xdr:rowOff>192447</xdr:rowOff>
    </xdr:to>
    <xdr:sp macro="" textlink="">
      <xdr:nvSpPr>
        <xdr:cNvPr id="323" name="Isosceles Triangle 322">
          <a:extLst>
            <a:ext uri="{FF2B5EF4-FFF2-40B4-BE49-F238E27FC236}">
              <a16:creationId xmlns:a16="http://schemas.microsoft.com/office/drawing/2014/main" id="{07E16859-51B1-4AA9-A77A-B266E157CD0F}"/>
            </a:ext>
          </a:extLst>
        </xdr:cNvPr>
        <xdr:cNvSpPr/>
      </xdr:nvSpPr>
      <xdr:spPr>
        <a:xfrm>
          <a:off x="1890522" y="3567624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193</xdr:row>
      <xdr:rowOff>78147</xdr:rowOff>
    </xdr:from>
    <xdr:to>
      <xdr:col>6</xdr:col>
      <xdr:colOff>0</xdr:colOff>
      <xdr:row>194</xdr:row>
      <xdr:rowOff>192447</xdr:rowOff>
    </xdr:to>
    <xdr:sp macro="" textlink="">
      <xdr:nvSpPr>
        <xdr:cNvPr id="324" name="Isosceles Triangle 323">
          <a:extLst>
            <a:ext uri="{FF2B5EF4-FFF2-40B4-BE49-F238E27FC236}">
              <a16:creationId xmlns:a16="http://schemas.microsoft.com/office/drawing/2014/main" id="{8BB1C28F-730C-4BE1-81BF-60FDABE1CC32}"/>
            </a:ext>
          </a:extLst>
        </xdr:cNvPr>
        <xdr:cNvSpPr/>
      </xdr:nvSpPr>
      <xdr:spPr>
        <a:xfrm>
          <a:off x="3357372" y="35676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193</xdr:row>
      <xdr:rowOff>78147</xdr:rowOff>
    </xdr:from>
    <xdr:to>
      <xdr:col>8</xdr:col>
      <xdr:colOff>0</xdr:colOff>
      <xdr:row>194</xdr:row>
      <xdr:rowOff>192447</xdr:rowOff>
    </xdr:to>
    <xdr:sp macro="" textlink="">
      <xdr:nvSpPr>
        <xdr:cNvPr id="325" name="Isosceles Triangle 324">
          <a:extLst>
            <a:ext uri="{FF2B5EF4-FFF2-40B4-BE49-F238E27FC236}">
              <a16:creationId xmlns:a16="http://schemas.microsoft.com/office/drawing/2014/main" id="{6DF12FBA-3C69-4C0B-A077-CE8119565122}"/>
            </a:ext>
          </a:extLst>
        </xdr:cNvPr>
        <xdr:cNvSpPr/>
      </xdr:nvSpPr>
      <xdr:spPr>
        <a:xfrm>
          <a:off x="4614672" y="35676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193</xdr:row>
      <xdr:rowOff>78147</xdr:rowOff>
    </xdr:from>
    <xdr:to>
      <xdr:col>10</xdr:col>
      <xdr:colOff>0</xdr:colOff>
      <xdr:row>194</xdr:row>
      <xdr:rowOff>192447</xdr:rowOff>
    </xdr:to>
    <xdr:sp macro="" textlink="">
      <xdr:nvSpPr>
        <xdr:cNvPr id="326" name="Isosceles Triangle 325">
          <a:extLst>
            <a:ext uri="{FF2B5EF4-FFF2-40B4-BE49-F238E27FC236}">
              <a16:creationId xmlns:a16="http://schemas.microsoft.com/office/drawing/2014/main" id="{C975D126-4079-4AD9-8262-AC47ED4CADBF}"/>
            </a:ext>
          </a:extLst>
        </xdr:cNvPr>
        <xdr:cNvSpPr/>
      </xdr:nvSpPr>
      <xdr:spPr>
        <a:xfrm>
          <a:off x="5871972" y="35676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193</xdr:row>
      <xdr:rowOff>78147</xdr:rowOff>
    </xdr:from>
    <xdr:to>
      <xdr:col>12</xdr:col>
      <xdr:colOff>0</xdr:colOff>
      <xdr:row>194</xdr:row>
      <xdr:rowOff>192447</xdr:rowOff>
    </xdr:to>
    <xdr:sp macro="" textlink="">
      <xdr:nvSpPr>
        <xdr:cNvPr id="327" name="Isosceles Triangle 326">
          <a:extLst>
            <a:ext uri="{FF2B5EF4-FFF2-40B4-BE49-F238E27FC236}">
              <a16:creationId xmlns:a16="http://schemas.microsoft.com/office/drawing/2014/main" id="{0F4A7903-22A8-4F2C-93EE-1AEE451C9116}"/>
            </a:ext>
          </a:extLst>
        </xdr:cNvPr>
        <xdr:cNvSpPr/>
      </xdr:nvSpPr>
      <xdr:spPr>
        <a:xfrm>
          <a:off x="7129272" y="35676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193</xdr:row>
      <xdr:rowOff>78147</xdr:rowOff>
    </xdr:from>
    <xdr:to>
      <xdr:col>14</xdr:col>
      <xdr:colOff>0</xdr:colOff>
      <xdr:row>194</xdr:row>
      <xdr:rowOff>192447</xdr:rowOff>
    </xdr:to>
    <xdr:sp macro="" textlink="">
      <xdr:nvSpPr>
        <xdr:cNvPr id="328" name="Isosceles Triangle 327">
          <a:extLst>
            <a:ext uri="{FF2B5EF4-FFF2-40B4-BE49-F238E27FC236}">
              <a16:creationId xmlns:a16="http://schemas.microsoft.com/office/drawing/2014/main" id="{2DC15218-207A-47BE-BA7E-9FBE4B282D35}"/>
            </a:ext>
          </a:extLst>
        </xdr:cNvPr>
        <xdr:cNvSpPr/>
      </xdr:nvSpPr>
      <xdr:spPr>
        <a:xfrm>
          <a:off x="8386572" y="35676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193</xdr:row>
      <xdr:rowOff>78147</xdr:rowOff>
    </xdr:from>
    <xdr:to>
      <xdr:col>16</xdr:col>
      <xdr:colOff>0</xdr:colOff>
      <xdr:row>194</xdr:row>
      <xdr:rowOff>192447</xdr:rowOff>
    </xdr:to>
    <xdr:sp macro="" textlink="">
      <xdr:nvSpPr>
        <xdr:cNvPr id="329" name="Isosceles Triangle 328">
          <a:extLst>
            <a:ext uri="{FF2B5EF4-FFF2-40B4-BE49-F238E27FC236}">
              <a16:creationId xmlns:a16="http://schemas.microsoft.com/office/drawing/2014/main" id="{5AE74F0F-3273-4C81-91C3-8DB32F1DEBC2}"/>
            </a:ext>
          </a:extLst>
        </xdr:cNvPr>
        <xdr:cNvSpPr/>
      </xdr:nvSpPr>
      <xdr:spPr>
        <a:xfrm>
          <a:off x="9643872" y="35676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193</xdr:row>
      <xdr:rowOff>78147</xdr:rowOff>
    </xdr:from>
    <xdr:to>
      <xdr:col>18</xdr:col>
      <xdr:colOff>0</xdr:colOff>
      <xdr:row>194</xdr:row>
      <xdr:rowOff>192447</xdr:rowOff>
    </xdr:to>
    <xdr:sp macro="" textlink="">
      <xdr:nvSpPr>
        <xdr:cNvPr id="330" name="Isosceles Triangle 329">
          <a:extLst>
            <a:ext uri="{FF2B5EF4-FFF2-40B4-BE49-F238E27FC236}">
              <a16:creationId xmlns:a16="http://schemas.microsoft.com/office/drawing/2014/main" id="{FAC6ABCB-1F50-48C1-889E-33140648FDDD}"/>
            </a:ext>
          </a:extLst>
        </xdr:cNvPr>
        <xdr:cNvSpPr/>
      </xdr:nvSpPr>
      <xdr:spPr>
        <a:xfrm>
          <a:off x="10901172" y="35676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193</xdr:row>
      <xdr:rowOff>78147</xdr:rowOff>
    </xdr:from>
    <xdr:to>
      <xdr:col>20</xdr:col>
      <xdr:colOff>0</xdr:colOff>
      <xdr:row>194</xdr:row>
      <xdr:rowOff>192447</xdr:rowOff>
    </xdr:to>
    <xdr:sp macro="" textlink="">
      <xdr:nvSpPr>
        <xdr:cNvPr id="331" name="Isosceles Triangle 330">
          <a:extLst>
            <a:ext uri="{FF2B5EF4-FFF2-40B4-BE49-F238E27FC236}">
              <a16:creationId xmlns:a16="http://schemas.microsoft.com/office/drawing/2014/main" id="{ED7ED289-9D8F-4139-8CFA-95FF0767105F}"/>
            </a:ext>
          </a:extLst>
        </xdr:cNvPr>
        <xdr:cNvSpPr/>
      </xdr:nvSpPr>
      <xdr:spPr>
        <a:xfrm>
          <a:off x="12158472" y="35676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193</xdr:row>
      <xdr:rowOff>78147</xdr:rowOff>
    </xdr:from>
    <xdr:to>
      <xdr:col>22</xdr:col>
      <xdr:colOff>0</xdr:colOff>
      <xdr:row>194</xdr:row>
      <xdr:rowOff>192447</xdr:rowOff>
    </xdr:to>
    <xdr:sp macro="" textlink="">
      <xdr:nvSpPr>
        <xdr:cNvPr id="332" name="Isosceles Triangle 331">
          <a:extLst>
            <a:ext uri="{FF2B5EF4-FFF2-40B4-BE49-F238E27FC236}">
              <a16:creationId xmlns:a16="http://schemas.microsoft.com/office/drawing/2014/main" id="{C033CE9D-B931-4921-9364-0F010E744F11}"/>
            </a:ext>
          </a:extLst>
        </xdr:cNvPr>
        <xdr:cNvSpPr/>
      </xdr:nvSpPr>
      <xdr:spPr>
        <a:xfrm>
          <a:off x="13415772" y="35676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51</xdr:row>
      <xdr:rowOff>78147</xdr:rowOff>
    </xdr:from>
    <xdr:to>
      <xdr:col>22</xdr:col>
      <xdr:colOff>0</xdr:colOff>
      <xdr:row>53</xdr:row>
      <xdr:rowOff>5057</xdr:rowOff>
    </xdr:to>
    <xdr:sp macro="" textlink="">
      <xdr:nvSpPr>
        <xdr:cNvPr id="333" name="Isosceles Triangle 332">
          <a:extLst>
            <a:ext uri="{FF2B5EF4-FFF2-40B4-BE49-F238E27FC236}">
              <a16:creationId xmlns:a16="http://schemas.microsoft.com/office/drawing/2014/main" id="{65E01F55-3ED5-410F-B749-929AE33080C5}"/>
            </a:ext>
          </a:extLst>
        </xdr:cNvPr>
        <xdr:cNvSpPr/>
      </xdr:nvSpPr>
      <xdr:spPr>
        <a:xfrm>
          <a:off x="13415772" y="9469797"/>
          <a:ext cx="624078" cy="30156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wsDr>
</file>

<file path=xl/drawings/drawing11.xml><?xml version="1.0" encoding="utf-8"?>
<xdr:wsDr xmlns:xdr="http://schemas.openxmlformats.org/drawingml/2006/spreadsheetDrawing" xmlns:a="http://schemas.openxmlformats.org/drawingml/2006/main">
  <xdr:twoCellAnchor>
    <xdr:from>
      <xdr:col>0</xdr:col>
      <xdr:colOff>220980</xdr:colOff>
      <xdr:row>23</xdr:row>
      <xdr:rowOff>182880</xdr:rowOff>
    </xdr:from>
    <xdr:to>
      <xdr:col>0</xdr:col>
      <xdr:colOff>426720</xdr:colOff>
      <xdr:row>24</xdr:row>
      <xdr:rowOff>0</xdr:rowOff>
    </xdr:to>
    <xdr:sp macro="" textlink="">
      <xdr:nvSpPr>
        <xdr:cNvPr id="2" name="Line 1067">
          <a:extLst>
            <a:ext uri="{FF2B5EF4-FFF2-40B4-BE49-F238E27FC236}">
              <a16:creationId xmlns:a16="http://schemas.microsoft.com/office/drawing/2014/main" id="{2547943D-B31D-4BE1-8CD8-587C2069E42D}"/>
            </a:ext>
          </a:extLst>
        </xdr:cNvPr>
        <xdr:cNvSpPr>
          <a:spLocks noChangeShapeType="1"/>
        </xdr:cNvSpPr>
      </xdr:nvSpPr>
      <xdr:spPr bwMode="auto">
        <a:xfrm>
          <a:off x="220980" y="17472660"/>
          <a:ext cx="205740" cy="3048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0</xdr:col>
      <xdr:colOff>228600</xdr:colOff>
      <xdr:row>23</xdr:row>
      <xdr:rowOff>152400</xdr:rowOff>
    </xdr:from>
    <xdr:to>
      <xdr:col>0</xdr:col>
      <xdr:colOff>419100</xdr:colOff>
      <xdr:row>24</xdr:row>
      <xdr:rowOff>0</xdr:rowOff>
    </xdr:to>
    <xdr:sp macro="" textlink="">
      <xdr:nvSpPr>
        <xdr:cNvPr id="3" name="Line 1066">
          <a:extLst>
            <a:ext uri="{FF2B5EF4-FFF2-40B4-BE49-F238E27FC236}">
              <a16:creationId xmlns:a16="http://schemas.microsoft.com/office/drawing/2014/main" id="{DF8238CC-4E99-477B-9089-CB263DDB71FE}"/>
            </a:ext>
          </a:extLst>
        </xdr:cNvPr>
        <xdr:cNvSpPr>
          <a:spLocks noChangeShapeType="1"/>
        </xdr:cNvSpPr>
      </xdr:nvSpPr>
      <xdr:spPr bwMode="auto">
        <a:xfrm flipH="1">
          <a:off x="228600" y="17442180"/>
          <a:ext cx="190500" cy="6096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1</xdr:col>
      <xdr:colOff>1061168</xdr:colOff>
      <xdr:row>20</xdr:row>
      <xdr:rowOff>126889</xdr:rowOff>
    </xdr:from>
    <xdr:to>
      <xdr:col>3</xdr:col>
      <xdr:colOff>33130</xdr:colOff>
      <xdr:row>22</xdr:row>
      <xdr:rowOff>0</xdr:rowOff>
    </xdr:to>
    <xdr:sp macro="" textlink="">
      <xdr:nvSpPr>
        <xdr:cNvPr id="4" name="AutoShape 46">
          <a:extLst>
            <a:ext uri="{FF2B5EF4-FFF2-40B4-BE49-F238E27FC236}">
              <a16:creationId xmlns:a16="http://schemas.microsoft.com/office/drawing/2014/main" id="{10143D45-3117-41B5-8A6B-39332B8766D6}"/>
            </a:ext>
          </a:extLst>
        </xdr:cNvPr>
        <xdr:cNvSpPr>
          <a:spLocks noChangeArrowheads="1"/>
        </xdr:cNvSpPr>
      </xdr:nvSpPr>
      <xdr:spPr bwMode="auto">
        <a:xfrm>
          <a:off x="3032429" y="9188063"/>
          <a:ext cx="2019962" cy="717937"/>
        </a:xfrm>
        <a:prstGeom prst="triangle">
          <a:avLst>
            <a:gd name="adj" fmla="val 50000"/>
          </a:avLst>
        </a:prstGeom>
        <a:solidFill>
          <a:srgbClr val="FFFFFF">
            <a:alpha val="0"/>
          </a:srgbClr>
        </a:solidFill>
        <a:ln w="34925" cmpd="sng">
          <a:solidFill>
            <a:srgbClr val="000000"/>
          </a:solidFill>
          <a:miter lim="800000"/>
          <a:headEnd/>
          <a:tailEnd/>
          <a:extLst>
            <a:ext uri="{C807C97D-BFC1-408E-A445-0C87EB9F89A2}">
              <ask:lineSketchStyleProps xmlns:ask="http://schemas.microsoft.com/office/drawing/2018/sketchyshapes">
                <ask:type>
                  <ask:lineSketchNone/>
                </ask:type>
              </ask:lineSketchStyleProps>
            </a:ext>
          </a:extLst>
        </a:ln>
      </xdr:spPr>
    </xdr:sp>
    <xdr:clientData/>
  </xdr:twoCellAnchor>
  <xdr:twoCellAnchor>
    <xdr:from>
      <xdr:col>3</xdr:col>
      <xdr:colOff>1027044</xdr:colOff>
      <xdr:row>20</xdr:row>
      <xdr:rowOff>110076</xdr:rowOff>
    </xdr:from>
    <xdr:to>
      <xdr:col>5</xdr:col>
      <xdr:colOff>39426</xdr:colOff>
      <xdr:row>21</xdr:row>
      <xdr:rowOff>423585</xdr:rowOff>
    </xdr:to>
    <xdr:sp macro="" textlink="">
      <xdr:nvSpPr>
        <xdr:cNvPr id="5" name="AutoShape 46">
          <a:extLst>
            <a:ext uri="{FF2B5EF4-FFF2-40B4-BE49-F238E27FC236}">
              <a16:creationId xmlns:a16="http://schemas.microsoft.com/office/drawing/2014/main" id="{111958D9-9C0A-4FD2-A84F-C84962C3869B}"/>
            </a:ext>
          </a:extLst>
        </xdr:cNvPr>
        <xdr:cNvSpPr>
          <a:spLocks noChangeArrowheads="1"/>
        </xdr:cNvSpPr>
      </xdr:nvSpPr>
      <xdr:spPr bwMode="auto">
        <a:xfrm>
          <a:off x="6070758" y="8909362"/>
          <a:ext cx="2078525" cy="730794"/>
        </a:xfrm>
        <a:prstGeom prst="triangle">
          <a:avLst>
            <a:gd name="adj" fmla="val 50000"/>
          </a:avLst>
        </a:prstGeom>
        <a:solidFill>
          <a:srgbClr val="FFFFFF">
            <a:alpha val="0"/>
          </a:srgbClr>
        </a:solidFill>
        <a:ln w="34925" cmpd="sng">
          <a:solidFill>
            <a:srgbClr val="000000"/>
          </a:solidFill>
          <a:miter lim="800000"/>
          <a:headEnd/>
          <a:tailEnd/>
          <a:extLst>
            <a:ext uri="{C807C97D-BFC1-408E-A445-0C87EB9F89A2}">
              <ask:lineSketchStyleProps xmlns:ask="http://schemas.microsoft.com/office/drawing/2018/sketchyshapes">
                <ask:type>
                  <ask:lineSketchNone/>
                </ask:type>
              </ask:lineSketchStyleProps>
            </a:ext>
          </a:extLst>
        </a:ln>
      </xdr:spPr>
    </xdr:sp>
    <xdr:clientData/>
  </xdr:twoCellAnchor>
  <xdr:twoCellAnchor>
    <xdr:from>
      <xdr:col>6</xdr:col>
      <xdr:colOff>0</xdr:colOff>
      <xdr:row>20</xdr:row>
      <xdr:rowOff>111397</xdr:rowOff>
    </xdr:from>
    <xdr:to>
      <xdr:col>7</xdr:col>
      <xdr:colOff>7620</xdr:colOff>
      <xdr:row>21</xdr:row>
      <xdr:rowOff>424906</xdr:rowOff>
    </xdr:to>
    <xdr:sp macro="" textlink="">
      <xdr:nvSpPr>
        <xdr:cNvPr id="6" name="AutoShape 46">
          <a:extLst>
            <a:ext uri="{FF2B5EF4-FFF2-40B4-BE49-F238E27FC236}">
              <a16:creationId xmlns:a16="http://schemas.microsoft.com/office/drawing/2014/main" id="{6AED21FB-AFC5-485F-976E-D1DB814E7391}"/>
            </a:ext>
          </a:extLst>
        </xdr:cNvPr>
        <xdr:cNvSpPr>
          <a:spLocks noChangeArrowheads="1"/>
        </xdr:cNvSpPr>
      </xdr:nvSpPr>
      <xdr:spPr bwMode="auto">
        <a:xfrm>
          <a:off x="9198429" y="8910683"/>
          <a:ext cx="1985191" cy="730794"/>
        </a:xfrm>
        <a:prstGeom prst="triangle">
          <a:avLst>
            <a:gd name="adj" fmla="val 50000"/>
          </a:avLst>
        </a:prstGeom>
        <a:solidFill>
          <a:srgbClr val="FFFFFF">
            <a:alpha val="0"/>
          </a:srgbClr>
        </a:solidFill>
        <a:ln w="34925" cmpd="sng">
          <a:solidFill>
            <a:srgbClr val="000000"/>
          </a:solidFill>
          <a:miter lim="800000"/>
          <a:headEnd/>
          <a:tailEnd/>
          <a:extLst>
            <a:ext uri="{C807C97D-BFC1-408E-A445-0C87EB9F89A2}">
              <ask:lineSketchStyleProps xmlns:ask="http://schemas.microsoft.com/office/drawing/2018/sketchyshapes">
                <ask:type>
                  <ask:lineSketchNone/>
                </ask:type>
              </ask:lineSketchStyleProps>
            </a:ext>
          </a:extLst>
        </a:ln>
      </xdr:spPr>
    </xdr:sp>
    <xdr:clientData/>
  </xdr:twoCellAnchor>
  <xdr:twoCellAnchor>
    <xdr:from>
      <xdr:col>8</xdr:col>
      <xdr:colOff>0</xdr:colOff>
      <xdr:row>20</xdr:row>
      <xdr:rowOff>111397</xdr:rowOff>
    </xdr:from>
    <xdr:to>
      <xdr:col>9</xdr:col>
      <xdr:colOff>7620</xdr:colOff>
      <xdr:row>21</xdr:row>
      <xdr:rowOff>424906</xdr:rowOff>
    </xdr:to>
    <xdr:sp macro="" textlink="">
      <xdr:nvSpPr>
        <xdr:cNvPr id="7" name="AutoShape 46">
          <a:extLst>
            <a:ext uri="{FF2B5EF4-FFF2-40B4-BE49-F238E27FC236}">
              <a16:creationId xmlns:a16="http://schemas.microsoft.com/office/drawing/2014/main" id="{6D1118CB-8195-4EF2-BD76-BD3BEDE0D090}"/>
            </a:ext>
          </a:extLst>
        </xdr:cNvPr>
        <xdr:cNvSpPr>
          <a:spLocks noChangeArrowheads="1"/>
        </xdr:cNvSpPr>
      </xdr:nvSpPr>
      <xdr:spPr bwMode="auto">
        <a:xfrm>
          <a:off x="12264571" y="8910683"/>
          <a:ext cx="1985192" cy="730794"/>
        </a:xfrm>
        <a:prstGeom prst="triangle">
          <a:avLst>
            <a:gd name="adj" fmla="val 50000"/>
          </a:avLst>
        </a:prstGeom>
        <a:solidFill>
          <a:srgbClr val="FFFFFF">
            <a:alpha val="0"/>
          </a:srgbClr>
        </a:solidFill>
        <a:ln w="34925" cmpd="sng">
          <a:solidFill>
            <a:srgbClr val="000000"/>
          </a:solidFill>
          <a:miter lim="800000"/>
          <a:headEnd/>
          <a:tailEnd/>
          <a:extLst>
            <a:ext uri="{C807C97D-BFC1-408E-A445-0C87EB9F89A2}">
              <ask:lineSketchStyleProps xmlns:ask="http://schemas.microsoft.com/office/drawing/2018/sketchyshapes">
                <ask:type>
                  <ask:lineSketchNone/>
                </ask:type>
              </ask:lineSketchStyleProps>
            </a:ext>
          </a:extLst>
        </a:ln>
      </xdr:spPr>
    </xdr:sp>
    <xdr:clientData/>
  </xdr:twoCellAnchor>
  <xdr:twoCellAnchor>
    <xdr:from>
      <xdr:col>9</xdr:col>
      <xdr:colOff>1078316</xdr:colOff>
      <xdr:row>20</xdr:row>
      <xdr:rowOff>129540</xdr:rowOff>
    </xdr:from>
    <xdr:to>
      <xdr:col>11</xdr:col>
      <xdr:colOff>2886</xdr:colOff>
      <xdr:row>22</xdr:row>
      <xdr:rowOff>0</xdr:rowOff>
    </xdr:to>
    <xdr:sp macro="" textlink="">
      <xdr:nvSpPr>
        <xdr:cNvPr id="8" name="AutoShape 46">
          <a:extLst>
            <a:ext uri="{FF2B5EF4-FFF2-40B4-BE49-F238E27FC236}">
              <a16:creationId xmlns:a16="http://schemas.microsoft.com/office/drawing/2014/main" id="{579927B3-F9C4-4E4E-BC16-56A8AA71571B}"/>
            </a:ext>
          </a:extLst>
        </xdr:cNvPr>
        <xdr:cNvSpPr>
          <a:spLocks noChangeArrowheads="1"/>
        </xdr:cNvSpPr>
      </xdr:nvSpPr>
      <xdr:spPr bwMode="auto">
        <a:xfrm>
          <a:off x="15320459" y="8928826"/>
          <a:ext cx="1990713" cy="723174"/>
        </a:xfrm>
        <a:prstGeom prst="triangle">
          <a:avLst>
            <a:gd name="adj" fmla="val 50000"/>
          </a:avLst>
        </a:prstGeom>
        <a:solidFill>
          <a:srgbClr val="FFFFFF">
            <a:alpha val="0"/>
          </a:srgbClr>
        </a:solidFill>
        <a:ln w="34925" cmpd="sng">
          <a:solidFill>
            <a:srgbClr val="000000"/>
          </a:solidFill>
          <a:miter lim="800000"/>
          <a:headEnd/>
          <a:tailEnd/>
          <a:extLst>
            <a:ext uri="{C807C97D-BFC1-408E-A445-0C87EB9F89A2}">
              <ask:lineSketchStyleProps xmlns:ask="http://schemas.microsoft.com/office/drawing/2018/sketchyshapes">
                <ask:type>
                  <ask:lineSketchNone/>
                </ask:type>
              </ask:lineSketchStyleProps>
            </a:ext>
          </a:extLst>
        </a:ln>
      </xdr:spPr>
    </xdr:sp>
    <xdr:clientData/>
  </xdr:twoCellAnchor>
  <xdr:twoCellAnchor>
    <xdr:from>
      <xdr:col>12</xdr:col>
      <xdr:colOff>0</xdr:colOff>
      <xdr:row>20</xdr:row>
      <xdr:rowOff>129540</xdr:rowOff>
    </xdr:from>
    <xdr:to>
      <xdr:col>13</xdr:col>
      <xdr:colOff>7620</xdr:colOff>
      <xdr:row>22</xdr:row>
      <xdr:rowOff>15240</xdr:rowOff>
    </xdr:to>
    <xdr:sp macro="" textlink="">
      <xdr:nvSpPr>
        <xdr:cNvPr id="9" name="AutoShape 46">
          <a:extLst>
            <a:ext uri="{FF2B5EF4-FFF2-40B4-BE49-F238E27FC236}">
              <a16:creationId xmlns:a16="http://schemas.microsoft.com/office/drawing/2014/main" id="{3942E196-92E1-452D-808E-F10FFD7C7787}"/>
            </a:ext>
          </a:extLst>
        </xdr:cNvPr>
        <xdr:cNvSpPr>
          <a:spLocks noChangeArrowheads="1"/>
        </xdr:cNvSpPr>
      </xdr:nvSpPr>
      <xdr:spPr bwMode="auto">
        <a:xfrm>
          <a:off x="12938760" y="15796260"/>
          <a:ext cx="1432560" cy="731520"/>
        </a:xfrm>
        <a:prstGeom prst="triangle">
          <a:avLst>
            <a:gd name="adj" fmla="val 50000"/>
          </a:avLst>
        </a:prstGeom>
        <a:solidFill>
          <a:srgbClr val="FFFFFF">
            <a:alpha val="0"/>
          </a:srgbClr>
        </a:solidFill>
        <a:ln w="34925" cmpd="sng">
          <a:solidFill>
            <a:srgbClr val="000000"/>
          </a:solidFill>
          <a:miter lim="800000"/>
          <a:headEnd/>
          <a:tailEnd/>
          <a:extLst>
            <a:ext uri="{C807C97D-BFC1-408E-A445-0C87EB9F89A2}">
              <ask:lineSketchStyleProps xmlns:ask="http://schemas.microsoft.com/office/drawing/2018/sketchyshapes">
                <ask:type>
                  <ask:lineSketchNone/>
                </ask:type>
              </ask:lineSketchStyleProps>
            </a:ext>
          </a:extLst>
        </a:ln>
      </xdr:spPr>
    </xdr:sp>
    <xdr:clientData/>
  </xdr:twoCellAnchor>
  <xdr:twoCellAnchor>
    <xdr:from>
      <xdr:col>13</xdr:col>
      <xdr:colOff>1056194</xdr:colOff>
      <xdr:row>20</xdr:row>
      <xdr:rowOff>129540</xdr:rowOff>
    </xdr:from>
    <xdr:to>
      <xdr:col>15</xdr:col>
      <xdr:colOff>49695</xdr:colOff>
      <xdr:row>22</xdr:row>
      <xdr:rowOff>15240</xdr:rowOff>
    </xdr:to>
    <xdr:sp macro="" textlink="">
      <xdr:nvSpPr>
        <xdr:cNvPr id="10" name="AutoShape 46">
          <a:extLst>
            <a:ext uri="{FF2B5EF4-FFF2-40B4-BE49-F238E27FC236}">
              <a16:creationId xmlns:a16="http://schemas.microsoft.com/office/drawing/2014/main" id="{41D5310C-CE76-4B56-86F7-ED8FEE814990}"/>
            </a:ext>
          </a:extLst>
        </xdr:cNvPr>
        <xdr:cNvSpPr>
          <a:spLocks noChangeArrowheads="1"/>
        </xdr:cNvSpPr>
      </xdr:nvSpPr>
      <xdr:spPr bwMode="auto">
        <a:xfrm>
          <a:off x="21315455" y="9190714"/>
          <a:ext cx="2041501" cy="730526"/>
        </a:xfrm>
        <a:prstGeom prst="triangle">
          <a:avLst>
            <a:gd name="adj" fmla="val 50000"/>
          </a:avLst>
        </a:prstGeom>
        <a:solidFill>
          <a:srgbClr val="FFFFFF">
            <a:alpha val="0"/>
          </a:srgbClr>
        </a:solidFill>
        <a:ln w="34925" cmpd="sng">
          <a:solidFill>
            <a:srgbClr val="000000"/>
          </a:solidFill>
          <a:miter lim="800000"/>
          <a:headEnd/>
          <a:tailEnd/>
          <a:extLst>
            <a:ext uri="{C807C97D-BFC1-408E-A445-0C87EB9F89A2}">
              <ask:lineSketchStyleProps xmlns:ask="http://schemas.microsoft.com/office/drawing/2018/sketchyshapes">
                <ask:type>
                  <ask:lineSketchNone/>
                </ask:type>
              </ask:lineSketchStyleProps>
            </a:ext>
          </a:extLst>
        </a:ln>
      </xdr:spPr>
    </xdr:sp>
    <xdr:clientData/>
  </xdr:twoCellAnchor>
  <xdr:twoCellAnchor>
    <xdr:from>
      <xdr:col>16</xdr:col>
      <xdr:colOff>22861</xdr:colOff>
      <xdr:row>20</xdr:row>
      <xdr:rowOff>13583</xdr:rowOff>
    </xdr:from>
    <xdr:to>
      <xdr:col>17</xdr:col>
      <xdr:colOff>0</xdr:colOff>
      <xdr:row>21</xdr:row>
      <xdr:rowOff>414131</xdr:rowOff>
    </xdr:to>
    <xdr:sp macro="" textlink="">
      <xdr:nvSpPr>
        <xdr:cNvPr id="11" name="AutoShape 46">
          <a:extLst>
            <a:ext uri="{FF2B5EF4-FFF2-40B4-BE49-F238E27FC236}">
              <a16:creationId xmlns:a16="http://schemas.microsoft.com/office/drawing/2014/main" id="{1E9DE4A3-55BF-4398-AE98-9B4560ABB71C}"/>
            </a:ext>
          </a:extLst>
        </xdr:cNvPr>
        <xdr:cNvSpPr>
          <a:spLocks noChangeArrowheads="1"/>
        </xdr:cNvSpPr>
      </xdr:nvSpPr>
      <xdr:spPr bwMode="auto">
        <a:xfrm>
          <a:off x="24406861" y="9074757"/>
          <a:ext cx="1948400" cy="814678"/>
        </a:xfrm>
        <a:prstGeom prst="triangle">
          <a:avLst>
            <a:gd name="adj" fmla="val 50000"/>
          </a:avLst>
        </a:prstGeom>
        <a:solidFill>
          <a:srgbClr val="FFFFFF">
            <a:alpha val="0"/>
          </a:srgbClr>
        </a:solidFill>
        <a:ln w="34925" cmpd="sng">
          <a:solidFill>
            <a:srgbClr val="000000"/>
          </a:solidFill>
          <a:miter lim="800000"/>
          <a:headEnd/>
          <a:tailEnd/>
          <a:extLst>
            <a:ext uri="{C807C97D-BFC1-408E-A445-0C87EB9F89A2}">
              <ask:lineSketchStyleProps xmlns:ask="http://schemas.microsoft.com/office/drawing/2018/sketchyshapes">
                <ask:type>
                  <ask:lineSketchNone/>
                </ask:type>
              </ask:lineSketchStyleProps>
            </a:ext>
          </a:extLst>
        </a:ln>
      </xdr:spPr>
    </xdr:sp>
    <xdr:clientData/>
  </xdr:twoCellAnchor>
  <xdr:twoCellAnchor>
    <xdr:from>
      <xdr:col>17</xdr:col>
      <xdr:colOff>1060173</xdr:colOff>
      <xdr:row>20</xdr:row>
      <xdr:rowOff>119269</xdr:rowOff>
    </xdr:from>
    <xdr:to>
      <xdr:col>18</xdr:col>
      <xdr:colOff>1962315</xdr:colOff>
      <xdr:row>22</xdr:row>
      <xdr:rowOff>4969</xdr:rowOff>
    </xdr:to>
    <xdr:sp macro="" textlink="">
      <xdr:nvSpPr>
        <xdr:cNvPr id="12" name="AutoShape 46">
          <a:extLst>
            <a:ext uri="{FF2B5EF4-FFF2-40B4-BE49-F238E27FC236}">
              <a16:creationId xmlns:a16="http://schemas.microsoft.com/office/drawing/2014/main" id="{D4AE859C-6134-4D45-8037-4001144F941F}"/>
            </a:ext>
          </a:extLst>
        </xdr:cNvPr>
        <xdr:cNvSpPr>
          <a:spLocks noChangeArrowheads="1"/>
        </xdr:cNvSpPr>
      </xdr:nvSpPr>
      <xdr:spPr bwMode="auto">
        <a:xfrm>
          <a:off x="27415434" y="9180443"/>
          <a:ext cx="1978881" cy="730526"/>
        </a:xfrm>
        <a:prstGeom prst="triangle">
          <a:avLst>
            <a:gd name="adj" fmla="val 50000"/>
          </a:avLst>
        </a:prstGeom>
        <a:solidFill>
          <a:srgbClr val="FFFFFF">
            <a:alpha val="0"/>
          </a:srgbClr>
        </a:solidFill>
        <a:ln w="34925" cmpd="sng">
          <a:solidFill>
            <a:srgbClr val="000000"/>
          </a:solidFill>
          <a:miter lim="800000"/>
          <a:headEnd/>
          <a:tailEnd/>
          <a:extLst>
            <a:ext uri="{C807C97D-BFC1-408E-A445-0C87EB9F89A2}">
              <ask:lineSketchStyleProps xmlns:ask="http://schemas.microsoft.com/office/drawing/2018/sketchyshapes">
                <ask:type>
                  <ask:lineSketchNone/>
                </ask:type>
              </ask:lineSketchStyleProps>
            </a:ext>
          </a:extLst>
        </a:ln>
      </xdr:spPr>
    </xdr:sp>
    <xdr:clientData/>
  </xdr:twoCellAnchor>
  <xdr:twoCellAnchor>
    <xdr:from>
      <xdr:col>19</xdr:col>
      <xdr:colOff>1051756</xdr:colOff>
      <xdr:row>20</xdr:row>
      <xdr:rowOff>132862</xdr:rowOff>
    </xdr:from>
    <xdr:to>
      <xdr:col>20</xdr:col>
      <xdr:colOff>1953847</xdr:colOff>
      <xdr:row>21</xdr:row>
      <xdr:rowOff>410307</xdr:rowOff>
    </xdr:to>
    <xdr:sp macro="" textlink="">
      <xdr:nvSpPr>
        <xdr:cNvPr id="13" name="AutoShape 46">
          <a:extLst>
            <a:ext uri="{FF2B5EF4-FFF2-40B4-BE49-F238E27FC236}">
              <a16:creationId xmlns:a16="http://schemas.microsoft.com/office/drawing/2014/main" id="{14ABCD69-7DE7-42B5-9561-DCE9CEFC9459}"/>
            </a:ext>
          </a:extLst>
        </xdr:cNvPr>
        <xdr:cNvSpPr>
          <a:spLocks noChangeArrowheads="1"/>
        </xdr:cNvSpPr>
      </xdr:nvSpPr>
      <xdr:spPr bwMode="auto">
        <a:xfrm>
          <a:off x="30457141" y="9237785"/>
          <a:ext cx="1976706" cy="687753"/>
        </a:xfrm>
        <a:prstGeom prst="triangle">
          <a:avLst>
            <a:gd name="adj" fmla="val 50000"/>
          </a:avLst>
        </a:prstGeom>
        <a:solidFill>
          <a:srgbClr val="FFFFFF">
            <a:alpha val="0"/>
          </a:srgbClr>
        </a:solidFill>
        <a:ln w="34925" cmpd="sng">
          <a:solidFill>
            <a:srgbClr val="000000"/>
          </a:solidFill>
          <a:miter lim="800000"/>
          <a:headEnd/>
          <a:tailEnd/>
          <a:extLst>
            <a:ext uri="{C807C97D-BFC1-408E-A445-0C87EB9F89A2}">
              <ask:lineSketchStyleProps xmlns:ask="http://schemas.microsoft.com/office/drawing/2018/sketchyshapes">
                <ask:type>
                  <ask:lineSketchNone/>
                </ask:type>
              </ask:lineSketchStyleProps>
            </a:ext>
          </a:extLst>
        </a:ln>
      </xdr:spPr>
    </xdr:sp>
    <xdr:clientData/>
  </xdr:twoCellAnchor>
  <xdr:twoCellAnchor>
    <xdr:from>
      <xdr:col>21</xdr:col>
      <xdr:colOff>1055077</xdr:colOff>
      <xdr:row>20</xdr:row>
      <xdr:rowOff>94761</xdr:rowOff>
    </xdr:from>
    <xdr:to>
      <xdr:col>23</xdr:col>
      <xdr:colOff>19538</xdr:colOff>
      <xdr:row>22</xdr:row>
      <xdr:rowOff>-1</xdr:rowOff>
    </xdr:to>
    <xdr:sp macro="" textlink="">
      <xdr:nvSpPr>
        <xdr:cNvPr id="14" name="AutoShape 46">
          <a:extLst>
            <a:ext uri="{FF2B5EF4-FFF2-40B4-BE49-F238E27FC236}">
              <a16:creationId xmlns:a16="http://schemas.microsoft.com/office/drawing/2014/main" id="{2B6C184B-13BC-4E4F-B78F-E3144B08CCFB}"/>
            </a:ext>
          </a:extLst>
        </xdr:cNvPr>
        <xdr:cNvSpPr>
          <a:spLocks noChangeArrowheads="1"/>
        </xdr:cNvSpPr>
      </xdr:nvSpPr>
      <xdr:spPr bwMode="auto">
        <a:xfrm>
          <a:off x="33508462" y="9199684"/>
          <a:ext cx="2012461" cy="745392"/>
        </a:xfrm>
        <a:prstGeom prst="triangle">
          <a:avLst>
            <a:gd name="adj" fmla="val 49029"/>
          </a:avLst>
        </a:prstGeom>
        <a:noFill/>
        <a:ln w="34925" cmpd="sng">
          <a:solidFill>
            <a:srgbClr val="000000"/>
          </a:solidFill>
          <a:miter lim="800000"/>
          <a:headEnd/>
          <a:tailEnd/>
          <a:extLst>
            <a:ext uri="{C807C97D-BFC1-408E-A445-0C87EB9F89A2}">
              <ask:lineSketchStyleProps xmlns:ask="http://schemas.microsoft.com/office/drawing/2018/sketchyshapes">
                <ask:type>
                  <ask:lineSketchNone/>
                </ask:type>
              </ask:lineSketchStyleProps>
            </a:ext>
          </a:extLst>
        </a:ln>
      </xdr:spPr>
    </xdr:sp>
    <xdr:clientData/>
  </xdr:twoCellAnchor>
  <xdr:twoCellAnchor>
    <xdr:from>
      <xdr:col>0</xdr:col>
      <xdr:colOff>0</xdr:colOff>
      <xdr:row>27</xdr:row>
      <xdr:rowOff>100385</xdr:rowOff>
    </xdr:from>
    <xdr:to>
      <xdr:col>1</xdr:col>
      <xdr:colOff>7620</xdr:colOff>
      <xdr:row>28</xdr:row>
      <xdr:rowOff>405185</xdr:rowOff>
    </xdr:to>
    <xdr:sp macro="" textlink="">
      <xdr:nvSpPr>
        <xdr:cNvPr id="15" name="AutoShape 46">
          <a:extLst>
            <a:ext uri="{FF2B5EF4-FFF2-40B4-BE49-F238E27FC236}">
              <a16:creationId xmlns:a16="http://schemas.microsoft.com/office/drawing/2014/main" id="{ED8250A6-B801-443E-A25A-41C6291B8867}"/>
            </a:ext>
          </a:extLst>
        </xdr:cNvPr>
        <xdr:cNvSpPr>
          <a:spLocks noChangeArrowheads="1"/>
        </xdr:cNvSpPr>
      </xdr:nvSpPr>
      <xdr:spPr bwMode="auto">
        <a:xfrm>
          <a:off x="0" y="12723081"/>
          <a:ext cx="1978881" cy="718930"/>
        </a:xfrm>
        <a:prstGeom prst="triangle">
          <a:avLst>
            <a:gd name="adj" fmla="val 50000"/>
          </a:avLst>
        </a:prstGeom>
        <a:solidFill>
          <a:srgbClr val="FFFFFF">
            <a:alpha val="0"/>
          </a:srgbClr>
        </a:solidFill>
        <a:ln w="34925" cmpd="sng">
          <a:solidFill>
            <a:srgbClr val="000000"/>
          </a:solidFill>
          <a:miter lim="800000"/>
          <a:headEnd/>
          <a:tailEnd/>
          <a:extLst>
            <a:ext uri="{C807C97D-BFC1-408E-A445-0C87EB9F89A2}">
              <ask:lineSketchStyleProps xmlns:ask="http://schemas.microsoft.com/office/drawing/2018/sketchyshapes">
                <ask:type>
                  <ask:lineSketchNone/>
                </ask:type>
              </ask:lineSketchStyleProps>
            </a:ext>
          </a:extLst>
        </a:ln>
      </xdr:spPr>
    </xdr:sp>
    <xdr:clientData/>
  </xdr:twoCellAnchor>
  <xdr:twoCellAnchor>
    <xdr:from>
      <xdr:col>2</xdr:col>
      <xdr:colOff>0</xdr:colOff>
      <xdr:row>27</xdr:row>
      <xdr:rowOff>136671</xdr:rowOff>
    </xdr:from>
    <xdr:to>
      <xdr:col>3</xdr:col>
      <xdr:colOff>7620</xdr:colOff>
      <xdr:row>29</xdr:row>
      <xdr:rowOff>6042</xdr:rowOff>
    </xdr:to>
    <xdr:sp macro="" textlink="">
      <xdr:nvSpPr>
        <xdr:cNvPr id="16" name="AutoShape 46">
          <a:extLst>
            <a:ext uri="{FF2B5EF4-FFF2-40B4-BE49-F238E27FC236}">
              <a16:creationId xmlns:a16="http://schemas.microsoft.com/office/drawing/2014/main" id="{48C2769C-AA54-47E5-9439-979D6AE95517}"/>
            </a:ext>
          </a:extLst>
        </xdr:cNvPr>
        <xdr:cNvSpPr>
          <a:spLocks noChangeArrowheads="1"/>
        </xdr:cNvSpPr>
      </xdr:nvSpPr>
      <xdr:spPr bwMode="auto">
        <a:xfrm>
          <a:off x="3066143" y="12292385"/>
          <a:ext cx="1985191" cy="722086"/>
        </a:xfrm>
        <a:prstGeom prst="triangle">
          <a:avLst>
            <a:gd name="adj" fmla="val 50000"/>
          </a:avLst>
        </a:prstGeom>
        <a:solidFill>
          <a:srgbClr val="FFFFFF">
            <a:alpha val="0"/>
          </a:srgbClr>
        </a:solidFill>
        <a:ln w="34925" cmpd="sng">
          <a:solidFill>
            <a:srgbClr val="000000"/>
          </a:solidFill>
          <a:miter lim="800000"/>
          <a:headEnd/>
          <a:tailEnd/>
          <a:extLst>
            <a:ext uri="{C807C97D-BFC1-408E-A445-0C87EB9F89A2}">
              <ask:lineSketchStyleProps xmlns:ask="http://schemas.microsoft.com/office/drawing/2018/sketchyshapes">
                <ask:type>
                  <ask:lineSketchNone/>
                </ask:type>
              </ask:lineSketchStyleProps>
            </a:ext>
          </a:extLst>
        </a:ln>
      </xdr:spPr>
    </xdr:sp>
    <xdr:clientData/>
  </xdr:twoCellAnchor>
  <xdr:twoCellAnchor>
    <xdr:from>
      <xdr:col>4</xdr:col>
      <xdr:colOff>0</xdr:colOff>
      <xdr:row>27</xdr:row>
      <xdr:rowOff>136671</xdr:rowOff>
    </xdr:from>
    <xdr:to>
      <xdr:col>5</xdr:col>
      <xdr:colOff>7620</xdr:colOff>
      <xdr:row>29</xdr:row>
      <xdr:rowOff>6042</xdr:rowOff>
    </xdr:to>
    <xdr:sp macro="" textlink="">
      <xdr:nvSpPr>
        <xdr:cNvPr id="17" name="AutoShape 46">
          <a:extLst>
            <a:ext uri="{FF2B5EF4-FFF2-40B4-BE49-F238E27FC236}">
              <a16:creationId xmlns:a16="http://schemas.microsoft.com/office/drawing/2014/main" id="{C1EAA0F0-6166-4B18-906E-DA4CCA7A9E29}"/>
            </a:ext>
          </a:extLst>
        </xdr:cNvPr>
        <xdr:cNvSpPr>
          <a:spLocks noChangeArrowheads="1"/>
        </xdr:cNvSpPr>
      </xdr:nvSpPr>
      <xdr:spPr bwMode="auto">
        <a:xfrm>
          <a:off x="6132286" y="12292385"/>
          <a:ext cx="1985191" cy="722086"/>
        </a:xfrm>
        <a:prstGeom prst="triangle">
          <a:avLst>
            <a:gd name="adj" fmla="val 50000"/>
          </a:avLst>
        </a:prstGeom>
        <a:solidFill>
          <a:srgbClr val="FFFFFF">
            <a:alpha val="0"/>
          </a:srgbClr>
        </a:solidFill>
        <a:ln w="34925" cmpd="sng">
          <a:solidFill>
            <a:srgbClr val="000000"/>
          </a:solidFill>
          <a:miter lim="800000"/>
          <a:headEnd/>
          <a:tailEnd/>
          <a:extLst>
            <a:ext uri="{C807C97D-BFC1-408E-A445-0C87EB9F89A2}">
              <ask:lineSketchStyleProps xmlns:ask="http://schemas.microsoft.com/office/drawing/2018/sketchyshapes">
                <ask:type>
                  <ask:lineSketchNone/>
                </ask:type>
              </ask:lineSketchStyleProps>
            </a:ext>
          </a:extLst>
        </a:ln>
      </xdr:spPr>
    </xdr:sp>
    <xdr:clientData/>
  </xdr:twoCellAnchor>
  <xdr:twoCellAnchor>
    <xdr:from>
      <xdr:col>6</xdr:col>
      <xdr:colOff>0</xdr:colOff>
      <xdr:row>27</xdr:row>
      <xdr:rowOff>136671</xdr:rowOff>
    </xdr:from>
    <xdr:to>
      <xdr:col>7</xdr:col>
      <xdr:colOff>7620</xdr:colOff>
      <xdr:row>29</xdr:row>
      <xdr:rowOff>6042</xdr:rowOff>
    </xdr:to>
    <xdr:sp macro="" textlink="">
      <xdr:nvSpPr>
        <xdr:cNvPr id="18" name="AutoShape 46">
          <a:extLst>
            <a:ext uri="{FF2B5EF4-FFF2-40B4-BE49-F238E27FC236}">
              <a16:creationId xmlns:a16="http://schemas.microsoft.com/office/drawing/2014/main" id="{4193C907-F17B-48DE-B97A-80253279C260}"/>
            </a:ext>
          </a:extLst>
        </xdr:cNvPr>
        <xdr:cNvSpPr>
          <a:spLocks noChangeArrowheads="1"/>
        </xdr:cNvSpPr>
      </xdr:nvSpPr>
      <xdr:spPr bwMode="auto">
        <a:xfrm>
          <a:off x="9198429" y="12292385"/>
          <a:ext cx="1985191" cy="722086"/>
        </a:xfrm>
        <a:prstGeom prst="triangle">
          <a:avLst>
            <a:gd name="adj" fmla="val 50000"/>
          </a:avLst>
        </a:prstGeom>
        <a:solidFill>
          <a:srgbClr val="FFFFFF">
            <a:alpha val="0"/>
          </a:srgbClr>
        </a:solidFill>
        <a:ln w="34925" cmpd="sng">
          <a:solidFill>
            <a:srgbClr val="000000"/>
          </a:solidFill>
          <a:miter lim="800000"/>
          <a:headEnd/>
          <a:tailEnd/>
          <a:extLst>
            <a:ext uri="{C807C97D-BFC1-408E-A445-0C87EB9F89A2}">
              <ask:lineSketchStyleProps xmlns:ask="http://schemas.microsoft.com/office/drawing/2018/sketchyshapes">
                <ask:type>
                  <ask:lineSketchNone/>
                </ask:type>
              </ask:lineSketchStyleProps>
            </a:ext>
          </a:extLst>
        </a:ln>
      </xdr:spPr>
    </xdr:sp>
    <xdr:clientData/>
  </xdr:twoCellAnchor>
  <xdr:twoCellAnchor>
    <xdr:from>
      <xdr:col>8</xdr:col>
      <xdr:colOff>0</xdr:colOff>
      <xdr:row>27</xdr:row>
      <xdr:rowOff>136671</xdr:rowOff>
    </xdr:from>
    <xdr:to>
      <xdr:col>9</xdr:col>
      <xdr:colOff>7620</xdr:colOff>
      <xdr:row>29</xdr:row>
      <xdr:rowOff>6042</xdr:rowOff>
    </xdr:to>
    <xdr:sp macro="" textlink="">
      <xdr:nvSpPr>
        <xdr:cNvPr id="19" name="AutoShape 46">
          <a:extLst>
            <a:ext uri="{FF2B5EF4-FFF2-40B4-BE49-F238E27FC236}">
              <a16:creationId xmlns:a16="http://schemas.microsoft.com/office/drawing/2014/main" id="{0208CA0B-60C5-4A0F-A2AE-ECEE2B8A9FDE}"/>
            </a:ext>
          </a:extLst>
        </xdr:cNvPr>
        <xdr:cNvSpPr>
          <a:spLocks noChangeArrowheads="1"/>
        </xdr:cNvSpPr>
      </xdr:nvSpPr>
      <xdr:spPr bwMode="auto">
        <a:xfrm>
          <a:off x="12264571" y="12292385"/>
          <a:ext cx="1985192" cy="722086"/>
        </a:xfrm>
        <a:prstGeom prst="triangle">
          <a:avLst>
            <a:gd name="adj" fmla="val 50000"/>
          </a:avLst>
        </a:prstGeom>
        <a:solidFill>
          <a:srgbClr val="FFFFFF">
            <a:alpha val="0"/>
          </a:srgbClr>
        </a:solidFill>
        <a:ln w="34925" cmpd="sng">
          <a:solidFill>
            <a:srgbClr val="000000"/>
          </a:solidFill>
          <a:miter lim="800000"/>
          <a:headEnd/>
          <a:tailEnd/>
          <a:extLst>
            <a:ext uri="{C807C97D-BFC1-408E-A445-0C87EB9F89A2}">
              <ask:lineSketchStyleProps xmlns:ask="http://schemas.microsoft.com/office/drawing/2018/sketchyshapes">
                <ask:type>
                  <ask:lineSketchNone/>
                </ask:type>
              </ask:lineSketchStyleProps>
            </a:ext>
          </a:extLst>
        </a:ln>
      </xdr:spPr>
    </xdr:sp>
    <xdr:clientData/>
  </xdr:twoCellAnchor>
  <xdr:twoCellAnchor>
    <xdr:from>
      <xdr:col>9</xdr:col>
      <xdr:colOff>1075414</xdr:colOff>
      <xdr:row>27</xdr:row>
      <xdr:rowOff>151911</xdr:rowOff>
    </xdr:from>
    <xdr:to>
      <xdr:col>11</xdr:col>
      <xdr:colOff>6295</xdr:colOff>
      <xdr:row>29</xdr:row>
      <xdr:rowOff>21282</xdr:rowOff>
    </xdr:to>
    <xdr:sp macro="" textlink="">
      <xdr:nvSpPr>
        <xdr:cNvPr id="20" name="AutoShape 46">
          <a:extLst>
            <a:ext uri="{FF2B5EF4-FFF2-40B4-BE49-F238E27FC236}">
              <a16:creationId xmlns:a16="http://schemas.microsoft.com/office/drawing/2014/main" id="{1AFCB7C0-F85E-492B-B67F-E2744850C2F3}"/>
            </a:ext>
          </a:extLst>
        </xdr:cNvPr>
        <xdr:cNvSpPr>
          <a:spLocks noChangeArrowheads="1"/>
        </xdr:cNvSpPr>
      </xdr:nvSpPr>
      <xdr:spPr bwMode="auto">
        <a:xfrm>
          <a:off x="15317557" y="12307625"/>
          <a:ext cx="1997024" cy="722086"/>
        </a:xfrm>
        <a:prstGeom prst="triangle">
          <a:avLst>
            <a:gd name="adj" fmla="val 50000"/>
          </a:avLst>
        </a:prstGeom>
        <a:solidFill>
          <a:srgbClr val="FFFFFF">
            <a:alpha val="0"/>
          </a:srgbClr>
        </a:solidFill>
        <a:ln w="34925" cmpd="sng">
          <a:solidFill>
            <a:srgbClr val="000000"/>
          </a:solidFill>
          <a:miter lim="800000"/>
          <a:headEnd/>
          <a:tailEnd/>
          <a:extLst>
            <a:ext uri="{C807C97D-BFC1-408E-A445-0C87EB9F89A2}">
              <ask:lineSketchStyleProps xmlns:ask="http://schemas.microsoft.com/office/drawing/2018/sketchyshapes">
                <ask:type>
                  <ask:lineSketchNone/>
                </ask:type>
              </ask:lineSketchStyleProps>
            </a:ext>
          </a:extLst>
        </a:ln>
      </xdr:spPr>
    </xdr:sp>
    <xdr:clientData/>
  </xdr:twoCellAnchor>
  <xdr:twoCellAnchor>
    <xdr:from>
      <xdr:col>12</xdr:col>
      <xdr:colOff>0</xdr:colOff>
      <xdr:row>27</xdr:row>
      <xdr:rowOff>136671</xdr:rowOff>
    </xdr:from>
    <xdr:to>
      <xdr:col>13</xdr:col>
      <xdr:colOff>7620</xdr:colOff>
      <xdr:row>29</xdr:row>
      <xdr:rowOff>6042</xdr:rowOff>
    </xdr:to>
    <xdr:sp macro="" textlink="">
      <xdr:nvSpPr>
        <xdr:cNvPr id="21" name="AutoShape 46">
          <a:extLst>
            <a:ext uri="{FF2B5EF4-FFF2-40B4-BE49-F238E27FC236}">
              <a16:creationId xmlns:a16="http://schemas.microsoft.com/office/drawing/2014/main" id="{2BA525D7-C294-49E4-B776-1735BE134183}"/>
            </a:ext>
          </a:extLst>
        </xdr:cNvPr>
        <xdr:cNvSpPr>
          <a:spLocks noChangeArrowheads="1"/>
        </xdr:cNvSpPr>
      </xdr:nvSpPr>
      <xdr:spPr bwMode="auto">
        <a:xfrm>
          <a:off x="18396857" y="12292385"/>
          <a:ext cx="1985192" cy="722086"/>
        </a:xfrm>
        <a:prstGeom prst="triangle">
          <a:avLst>
            <a:gd name="adj" fmla="val 50000"/>
          </a:avLst>
        </a:prstGeom>
        <a:solidFill>
          <a:srgbClr val="FFFFFF">
            <a:alpha val="0"/>
          </a:srgbClr>
        </a:solidFill>
        <a:ln w="34925" cmpd="sng">
          <a:solidFill>
            <a:srgbClr val="000000"/>
          </a:solidFill>
          <a:miter lim="800000"/>
          <a:headEnd/>
          <a:tailEnd/>
          <a:extLst>
            <a:ext uri="{C807C97D-BFC1-408E-A445-0C87EB9F89A2}">
              <ask:lineSketchStyleProps xmlns:ask="http://schemas.microsoft.com/office/drawing/2018/sketchyshapes">
                <ask:type>
                  <ask:lineSketchNone/>
                </ask:type>
              </ask:lineSketchStyleProps>
            </a:ext>
          </a:extLst>
        </a:ln>
      </xdr:spPr>
    </xdr:sp>
    <xdr:clientData/>
  </xdr:twoCellAnchor>
  <xdr:twoCellAnchor>
    <xdr:from>
      <xdr:col>14</xdr:col>
      <xdr:colOff>0</xdr:colOff>
      <xdr:row>27</xdr:row>
      <xdr:rowOff>116950</xdr:rowOff>
    </xdr:from>
    <xdr:to>
      <xdr:col>15</xdr:col>
      <xdr:colOff>7620</xdr:colOff>
      <xdr:row>28</xdr:row>
      <xdr:rowOff>421750</xdr:rowOff>
    </xdr:to>
    <xdr:sp macro="" textlink="">
      <xdr:nvSpPr>
        <xdr:cNvPr id="22" name="AutoShape 46">
          <a:extLst>
            <a:ext uri="{FF2B5EF4-FFF2-40B4-BE49-F238E27FC236}">
              <a16:creationId xmlns:a16="http://schemas.microsoft.com/office/drawing/2014/main" id="{5BE4AE9A-FAB1-49BD-8E2D-353F96C507B0}"/>
            </a:ext>
          </a:extLst>
        </xdr:cNvPr>
        <xdr:cNvSpPr>
          <a:spLocks noChangeArrowheads="1"/>
        </xdr:cNvSpPr>
      </xdr:nvSpPr>
      <xdr:spPr bwMode="auto">
        <a:xfrm>
          <a:off x="21336000" y="12739646"/>
          <a:ext cx="1978881" cy="718930"/>
        </a:xfrm>
        <a:prstGeom prst="triangle">
          <a:avLst>
            <a:gd name="adj" fmla="val 50000"/>
          </a:avLst>
        </a:prstGeom>
        <a:solidFill>
          <a:srgbClr val="FFFFFF">
            <a:alpha val="0"/>
          </a:srgbClr>
        </a:solidFill>
        <a:ln w="34925" cmpd="sng">
          <a:solidFill>
            <a:srgbClr val="000000"/>
          </a:solidFill>
          <a:miter lim="800000"/>
          <a:headEnd/>
          <a:tailEnd/>
          <a:extLst>
            <a:ext uri="{C807C97D-BFC1-408E-A445-0C87EB9F89A2}">
              <ask:lineSketchStyleProps xmlns:ask="http://schemas.microsoft.com/office/drawing/2018/sketchyshapes">
                <ask:type>
                  <ask:lineSketchNone/>
                </ask:type>
              </ask:lineSketchStyleProps>
            </a:ext>
          </a:extLst>
        </a:ln>
      </xdr:spPr>
      <xdr:txBody>
        <a:bodyPr/>
        <a:lstStyle/>
        <a:p>
          <a:endParaRPr lang="en-IN"/>
        </a:p>
      </xdr:txBody>
    </xdr:sp>
    <xdr:clientData/>
  </xdr:twoCellAnchor>
  <xdr:twoCellAnchor>
    <xdr:from>
      <xdr:col>16</xdr:col>
      <xdr:colOff>0</xdr:colOff>
      <xdr:row>27</xdr:row>
      <xdr:rowOff>116950</xdr:rowOff>
    </xdr:from>
    <xdr:to>
      <xdr:col>17</xdr:col>
      <xdr:colOff>7620</xdr:colOff>
      <xdr:row>28</xdr:row>
      <xdr:rowOff>421750</xdr:rowOff>
    </xdr:to>
    <xdr:sp macro="" textlink="">
      <xdr:nvSpPr>
        <xdr:cNvPr id="23" name="AutoShape 46">
          <a:extLst>
            <a:ext uri="{FF2B5EF4-FFF2-40B4-BE49-F238E27FC236}">
              <a16:creationId xmlns:a16="http://schemas.microsoft.com/office/drawing/2014/main" id="{759871B4-6D05-43ED-A8E9-35E190F035DF}"/>
            </a:ext>
          </a:extLst>
        </xdr:cNvPr>
        <xdr:cNvSpPr>
          <a:spLocks noChangeArrowheads="1"/>
        </xdr:cNvSpPr>
      </xdr:nvSpPr>
      <xdr:spPr bwMode="auto">
        <a:xfrm>
          <a:off x="24384000" y="12739646"/>
          <a:ext cx="1978881" cy="718930"/>
        </a:xfrm>
        <a:prstGeom prst="triangle">
          <a:avLst>
            <a:gd name="adj" fmla="val 50000"/>
          </a:avLst>
        </a:prstGeom>
        <a:solidFill>
          <a:srgbClr val="FFFFFF">
            <a:alpha val="0"/>
          </a:srgbClr>
        </a:solidFill>
        <a:ln w="34925" cmpd="sng">
          <a:solidFill>
            <a:srgbClr val="000000"/>
          </a:solidFill>
          <a:miter lim="800000"/>
          <a:headEnd/>
          <a:tailEnd/>
          <a:extLst>
            <a:ext uri="{C807C97D-BFC1-408E-A445-0C87EB9F89A2}">
              <ask:lineSketchStyleProps xmlns:ask="http://schemas.microsoft.com/office/drawing/2018/sketchyshapes">
                <ask:type>
                  <ask:lineSketchNone/>
                </ask:type>
              </ask:lineSketchStyleProps>
            </a:ext>
          </a:extLst>
        </a:ln>
      </xdr:spPr>
    </xdr:sp>
    <xdr:clientData/>
  </xdr:twoCellAnchor>
  <xdr:twoCellAnchor>
    <xdr:from>
      <xdr:col>18</xdr:col>
      <xdr:colOff>0</xdr:colOff>
      <xdr:row>27</xdr:row>
      <xdr:rowOff>133515</xdr:rowOff>
    </xdr:from>
    <xdr:to>
      <xdr:col>19</xdr:col>
      <xdr:colOff>7620</xdr:colOff>
      <xdr:row>29</xdr:row>
      <xdr:rowOff>7619</xdr:rowOff>
    </xdr:to>
    <xdr:sp macro="" textlink="">
      <xdr:nvSpPr>
        <xdr:cNvPr id="24" name="AutoShape 46">
          <a:extLst>
            <a:ext uri="{FF2B5EF4-FFF2-40B4-BE49-F238E27FC236}">
              <a16:creationId xmlns:a16="http://schemas.microsoft.com/office/drawing/2014/main" id="{8A4069E8-1751-40C1-A262-3C58C5A01FE5}"/>
            </a:ext>
          </a:extLst>
        </xdr:cNvPr>
        <xdr:cNvSpPr>
          <a:spLocks noChangeArrowheads="1"/>
        </xdr:cNvSpPr>
      </xdr:nvSpPr>
      <xdr:spPr bwMode="auto">
        <a:xfrm>
          <a:off x="27432000" y="12756211"/>
          <a:ext cx="1978881" cy="718930"/>
        </a:xfrm>
        <a:prstGeom prst="triangle">
          <a:avLst>
            <a:gd name="adj" fmla="val 50000"/>
          </a:avLst>
        </a:prstGeom>
        <a:solidFill>
          <a:srgbClr val="FFFFFF">
            <a:alpha val="0"/>
          </a:srgbClr>
        </a:solidFill>
        <a:ln w="34925" cmpd="sng">
          <a:solidFill>
            <a:srgbClr val="000000"/>
          </a:solidFill>
          <a:miter lim="800000"/>
          <a:headEnd/>
          <a:tailEnd/>
          <a:extLst>
            <a:ext uri="{C807C97D-BFC1-408E-A445-0C87EB9F89A2}">
              <ask:lineSketchStyleProps xmlns:ask="http://schemas.microsoft.com/office/drawing/2018/sketchyshapes">
                <ask:type>
                  <ask:lineSketchNone/>
                </ask:type>
              </ask:lineSketchStyleProps>
            </a:ext>
          </a:extLst>
        </a:ln>
      </xdr:spPr>
    </xdr:sp>
    <xdr:clientData/>
  </xdr:twoCellAnchor>
  <xdr:twoCellAnchor>
    <xdr:from>
      <xdr:col>0</xdr:col>
      <xdr:colOff>0</xdr:colOff>
      <xdr:row>37</xdr:row>
      <xdr:rowOff>0</xdr:rowOff>
    </xdr:from>
    <xdr:to>
      <xdr:col>1</xdr:col>
      <xdr:colOff>0</xdr:colOff>
      <xdr:row>38</xdr:row>
      <xdr:rowOff>335280</xdr:rowOff>
    </xdr:to>
    <xdr:sp macro="" textlink="">
      <xdr:nvSpPr>
        <xdr:cNvPr id="25" name="AutoShape 46">
          <a:extLst>
            <a:ext uri="{FF2B5EF4-FFF2-40B4-BE49-F238E27FC236}">
              <a16:creationId xmlns:a16="http://schemas.microsoft.com/office/drawing/2014/main" id="{DA5ACDAB-261C-48C2-97AE-9453966B079E}"/>
            </a:ext>
          </a:extLst>
        </xdr:cNvPr>
        <xdr:cNvSpPr>
          <a:spLocks noChangeArrowheads="1"/>
        </xdr:cNvSpPr>
      </xdr:nvSpPr>
      <xdr:spPr bwMode="auto">
        <a:xfrm>
          <a:off x="0" y="24201120"/>
          <a:ext cx="1424940" cy="731520"/>
        </a:xfrm>
        <a:prstGeom prst="triangle">
          <a:avLst>
            <a:gd name="adj" fmla="val 50000"/>
          </a:avLst>
        </a:prstGeom>
        <a:solidFill>
          <a:srgbClr val="FFFFFF"/>
        </a:solidFill>
        <a:ln w="34925">
          <a:solidFill>
            <a:srgbClr val="000000"/>
          </a:solidFill>
          <a:miter lim="800000"/>
          <a:headEnd/>
          <a:tailEnd/>
        </a:ln>
      </xdr:spPr>
    </xdr:sp>
    <xdr:clientData/>
  </xdr:twoCellAnchor>
  <xdr:twoCellAnchor>
    <xdr:from>
      <xdr:col>2</xdr:col>
      <xdr:colOff>0</xdr:colOff>
      <xdr:row>37</xdr:row>
      <xdr:rowOff>0</xdr:rowOff>
    </xdr:from>
    <xdr:to>
      <xdr:col>3</xdr:col>
      <xdr:colOff>0</xdr:colOff>
      <xdr:row>38</xdr:row>
      <xdr:rowOff>335280</xdr:rowOff>
    </xdr:to>
    <xdr:sp macro="" textlink="">
      <xdr:nvSpPr>
        <xdr:cNvPr id="26" name="AutoShape 46">
          <a:extLst>
            <a:ext uri="{FF2B5EF4-FFF2-40B4-BE49-F238E27FC236}">
              <a16:creationId xmlns:a16="http://schemas.microsoft.com/office/drawing/2014/main" id="{98FAC738-8448-45FE-88FA-1B27C233C70C}"/>
            </a:ext>
          </a:extLst>
        </xdr:cNvPr>
        <xdr:cNvSpPr>
          <a:spLocks noChangeArrowheads="1"/>
        </xdr:cNvSpPr>
      </xdr:nvSpPr>
      <xdr:spPr bwMode="auto">
        <a:xfrm>
          <a:off x="2308860" y="24201120"/>
          <a:ext cx="1424940" cy="731520"/>
        </a:xfrm>
        <a:prstGeom prst="triangle">
          <a:avLst>
            <a:gd name="adj" fmla="val 50000"/>
          </a:avLst>
        </a:prstGeom>
        <a:solidFill>
          <a:srgbClr val="FFFFFF"/>
        </a:solidFill>
        <a:ln w="34925">
          <a:solidFill>
            <a:srgbClr val="000000"/>
          </a:solidFill>
          <a:miter lim="800000"/>
          <a:headEnd/>
          <a:tailEnd/>
        </a:ln>
      </xdr:spPr>
    </xdr:sp>
    <xdr:clientData/>
  </xdr:twoCellAnchor>
  <xdr:twoCellAnchor>
    <xdr:from>
      <xdr:col>4</xdr:col>
      <xdr:colOff>0</xdr:colOff>
      <xdr:row>37</xdr:row>
      <xdr:rowOff>0</xdr:rowOff>
    </xdr:from>
    <xdr:to>
      <xdr:col>5</xdr:col>
      <xdr:colOff>0</xdr:colOff>
      <xdr:row>38</xdr:row>
      <xdr:rowOff>335280</xdr:rowOff>
    </xdr:to>
    <xdr:sp macro="" textlink="">
      <xdr:nvSpPr>
        <xdr:cNvPr id="27" name="AutoShape 46">
          <a:extLst>
            <a:ext uri="{FF2B5EF4-FFF2-40B4-BE49-F238E27FC236}">
              <a16:creationId xmlns:a16="http://schemas.microsoft.com/office/drawing/2014/main" id="{6879DD65-C88B-44A3-916F-1F8EEE9C8F33}"/>
            </a:ext>
          </a:extLst>
        </xdr:cNvPr>
        <xdr:cNvSpPr>
          <a:spLocks noChangeArrowheads="1"/>
        </xdr:cNvSpPr>
      </xdr:nvSpPr>
      <xdr:spPr bwMode="auto">
        <a:xfrm>
          <a:off x="4526280" y="24201120"/>
          <a:ext cx="1424940" cy="731520"/>
        </a:xfrm>
        <a:prstGeom prst="triangle">
          <a:avLst>
            <a:gd name="adj" fmla="val 50000"/>
          </a:avLst>
        </a:prstGeom>
        <a:solidFill>
          <a:srgbClr val="FF0000"/>
        </a:solidFill>
        <a:ln w="34925">
          <a:solidFill>
            <a:srgbClr val="000000"/>
          </a:solidFill>
          <a:miter lim="800000"/>
          <a:headEnd/>
          <a:tailEnd/>
        </a:ln>
      </xdr:spPr>
    </xdr:sp>
    <xdr:clientData/>
  </xdr:twoCellAnchor>
  <xdr:twoCellAnchor>
    <xdr:from>
      <xdr:col>6</xdr:col>
      <xdr:colOff>0</xdr:colOff>
      <xdr:row>37</xdr:row>
      <xdr:rowOff>0</xdr:rowOff>
    </xdr:from>
    <xdr:to>
      <xdr:col>7</xdr:col>
      <xdr:colOff>0</xdr:colOff>
      <xdr:row>38</xdr:row>
      <xdr:rowOff>335280</xdr:rowOff>
    </xdr:to>
    <xdr:sp macro="" textlink="">
      <xdr:nvSpPr>
        <xdr:cNvPr id="28" name="AutoShape 46">
          <a:extLst>
            <a:ext uri="{FF2B5EF4-FFF2-40B4-BE49-F238E27FC236}">
              <a16:creationId xmlns:a16="http://schemas.microsoft.com/office/drawing/2014/main" id="{D87960DA-7789-46E6-8296-79BD65422F9F}"/>
            </a:ext>
          </a:extLst>
        </xdr:cNvPr>
        <xdr:cNvSpPr>
          <a:spLocks noChangeArrowheads="1"/>
        </xdr:cNvSpPr>
      </xdr:nvSpPr>
      <xdr:spPr bwMode="auto">
        <a:xfrm>
          <a:off x="6629400" y="24201120"/>
          <a:ext cx="1424940" cy="731520"/>
        </a:xfrm>
        <a:prstGeom prst="triangle">
          <a:avLst>
            <a:gd name="adj" fmla="val 50000"/>
          </a:avLst>
        </a:prstGeom>
        <a:solidFill>
          <a:srgbClr val="FF0000"/>
        </a:solidFill>
        <a:ln w="34925">
          <a:solidFill>
            <a:srgbClr val="000000"/>
          </a:solidFill>
          <a:miter lim="800000"/>
          <a:headEnd/>
          <a:tailEnd/>
        </a:ln>
      </xdr:spPr>
    </xdr:sp>
    <xdr:clientData/>
  </xdr:twoCellAnchor>
  <xdr:twoCellAnchor>
    <xdr:from>
      <xdr:col>8</xdr:col>
      <xdr:colOff>0</xdr:colOff>
      <xdr:row>37</xdr:row>
      <xdr:rowOff>0</xdr:rowOff>
    </xdr:from>
    <xdr:to>
      <xdr:col>9</xdr:col>
      <xdr:colOff>0</xdr:colOff>
      <xdr:row>38</xdr:row>
      <xdr:rowOff>335280</xdr:rowOff>
    </xdr:to>
    <xdr:sp macro="" textlink="">
      <xdr:nvSpPr>
        <xdr:cNvPr id="29" name="AutoShape 46">
          <a:extLst>
            <a:ext uri="{FF2B5EF4-FFF2-40B4-BE49-F238E27FC236}">
              <a16:creationId xmlns:a16="http://schemas.microsoft.com/office/drawing/2014/main" id="{7B1AE1F1-2A22-4F09-A868-B2DB84E125A1}"/>
            </a:ext>
          </a:extLst>
        </xdr:cNvPr>
        <xdr:cNvSpPr>
          <a:spLocks noChangeArrowheads="1"/>
        </xdr:cNvSpPr>
      </xdr:nvSpPr>
      <xdr:spPr bwMode="auto">
        <a:xfrm>
          <a:off x="8732520" y="24201120"/>
          <a:ext cx="1424940" cy="731520"/>
        </a:xfrm>
        <a:prstGeom prst="triangle">
          <a:avLst>
            <a:gd name="adj" fmla="val 50000"/>
          </a:avLst>
        </a:prstGeom>
        <a:solidFill>
          <a:srgbClr val="FFFFFF"/>
        </a:solidFill>
        <a:ln w="34925">
          <a:solidFill>
            <a:srgbClr val="000000"/>
          </a:solidFill>
          <a:miter lim="800000"/>
          <a:headEnd/>
          <a:tailEnd/>
        </a:ln>
      </xdr:spPr>
    </xdr:sp>
    <xdr:clientData/>
  </xdr:twoCellAnchor>
  <xdr:twoCellAnchor>
    <xdr:from>
      <xdr:col>10</xdr:col>
      <xdr:colOff>0</xdr:colOff>
      <xdr:row>37</xdr:row>
      <xdr:rowOff>0</xdr:rowOff>
    </xdr:from>
    <xdr:to>
      <xdr:col>11</xdr:col>
      <xdr:colOff>0</xdr:colOff>
      <xdr:row>38</xdr:row>
      <xdr:rowOff>335280</xdr:rowOff>
    </xdr:to>
    <xdr:sp macro="" textlink="">
      <xdr:nvSpPr>
        <xdr:cNvPr id="30" name="AutoShape 46">
          <a:extLst>
            <a:ext uri="{FF2B5EF4-FFF2-40B4-BE49-F238E27FC236}">
              <a16:creationId xmlns:a16="http://schemas.microsoft.com/office/drawing/2014/main" id="{09AAFF68-413D-42F0-A6D5-AC43DC886281}"/>
            </a:ext>
          </a:extLst>
        </xdr:cNvPr>
        <xdr:cNvSpPr>
          <a:spLocks noChangeArrowheads="1"/>
        </xdr:cNvSpPr>
      </xdr:nvSpPr>
      <xdr:spPr bwMode="auto">
        <a:xfrm>
          <a:off x="10835640" y="24201120"/>
          <a:ext cx="1424940" cy="731520"/>
        </a:xfrm>
        <a:prstGeom prst="triangle">
          <a:avLst>
            <a:gd name="adj" fmla="val 50000"/>
          </a:avLst>
        </a:prstGeom>
        <a:solidFill>
          <a:srgbClr val="FF0000"/>
        </a:solidFill>
        <a:ln w="34925">
          <a:solidFill>
            <a:srgbClr val="000000"/>
          </a:solidFill>
          <a:miter lim="800000"/>
          <a:headEnd/>
          <a:tailEnd/>
        </a:ln>
      </xdr:spPr>
    </xdr:sp>
    <xdr:clientData/>
  </xdr:twoCellAnchor>
  <xdr:twoCellAnchor>
    <xdr:from>
      <xdr:col>12</xdr:col>
      <xdr:colOff>0</xdr:colOff>
      <xdr:row>37</xdr:row>
      <xdr:rowOff>0</xdr:rowOff>
    </xdr:from>
    <xdr:to>
      <xdr:col>13</xdr:col>
      <xdr:colOff>0</xdr:colOff>
      <xdr:row>38</xdr:row>
      <xdr:rowOff>335280</xdr:rowOff>
    </xdr:to>
    <xdr:sp macro="" textlink="">
      <xdr:nvSpPr>
        <xdr:cNvPr id="31" name="AutoShape 46">
          <a:extLst>
            <a:ext uri="{FF2B5EF4-FFF2-40B4-BE49-F238E27FC236}">
              <a16:creationId xmlns:a16="http://schemas.microsoft.com/office/drawing/2014/main" id="{D1FE3B08-7408-4CCA-8C5C-DBAC4F2D2B1C}"/>
            </a:ext>
          </a:extLst>
        </xdr:cNvPr>
        <xdr:cNvSpPr>
          <a:spLocks noChangeArrowheads="1"/>
        </xdr:cNvSpPr>
      </xdr:nvSpPr>
      <xdr:spPr bwMode="auto">
        <a:xfrm>
          <a:off x="12938760" y="24201120"/>
          <a:ext cx="1424940" cy="731520"/>
        </a:xfrm>
        <a:prstGeom prst="triangle">
          <a:avLst>
            <a:gd name="adj" fmla="val 50000"/>
          </a:avLst>
        </a:prstGeom>
        <a:solidFill>
          <a:srgbClr val="FFFFFF"/>
        </a:solidFill>
        <a:ln w="34925">
          <a:solidFill>
            <a:srgbClr val="000000"/>
          </a:solidFill>
          <a:miter lim="800000"/>
          <a:headEnd/>
          <a:tailEnd/>
        </a:ln>
      </xdr:spPr>
    </xdr:sp>
    <xdr:clientData/>
  </xdr:twoCellAnchor>
  <xdr:twoCellAnchor>
    <xdr:from>
      <xdr:col>14</xdr:col>
      <xdr:colOff>0</xdr:colOff>
      <xdr:row>37</xdr:row>
      <xdr:rowOff>0</xdr:rowOff>
    </xdr:from>
    <xdr:to>
      <xdr:col>15</xdr:col>
      <xdr:colOff>0</xdr:colOff>
      <xdr:row>38</xdr:row>
      <xdr:rowOff>335280</xdr:rowOff>
    </xdr:to>
    <xdr:sp macro="" textlink="">
      <xdr:nvSpPr>
        <xdr:cNvPr id="32" name="AutoShape 46">
          <a:extLst>
            <a:ext uri="{FF2B5EF4-FFF2-40B4-BE49-F238E27FC236}">
              <a16:creationId xmlns:a16="http://schemas.microsoft.com/office/drawing/2014/main" id="{9462CA6E-BADC-494A-B5A3-E28A161FDAA6}"/>
            </a:ext>
          </a:extLst>
        </xdr:cNvPr>
        <xdr:cNvSpPr>
          <a:spLocks noChangeArrowheads="1"/>
        </xdr:cNvSpPr>
      </xdr:nvSpPr>
      <xdr:spPr bwMode="auto">
        <a:xfrm>
          <a:off x="15201900" y="24201120"/>
          <a:ext cx="1424940" cy="731520"/>
        </a:xfrm>
        <a:prstGeom prst="triangle">
          <a:avLst>
            <a:gd name="adj" fmla="val 50000"/>
          </a:avLst>
        </a:prstGeom>
        <a:solidFill>
          <a:srgbClr val="FFFFFF"/>
        </a:solidFill>
        <a:ln w="34925">
          <a:solidFill>
            <a:srgbClr val="000000"/>
          </a:solidFill>
          <a:miter lim="800000"/>
          <a:headEnd/>
          <a:tailEnd/>
        </a:ln>
      </xdr:spPr>
    </xdr:sp>
    <xdr:clientData/>
  </xdr:twoCellAnchor>
  <xdr:twoCellAnchor>
    <xdr:from>
      <xdr:col>16</xdr:col>
      <xdr:colOff>0</xdr:colOff>
      <xdr:row>37</xdr:row>
      <xdr:rowOff>0</xdr:rowOff>
    </xdr:from>
    <xdr:to>
      <xdr:col>17</xdr:col>
      <xdr:colOff>0</xdr:colOff>
      <xdr:row>38</xdr:row>
      <xdr:rowOff>335280</xdr:rowOff>
    </xdr:to>
    <xdr:sp macro="" textlink="">
      <xdr:nvSpPr>
        <xdr:cNvPr id="33" name="AutoShape 46">
          <a:extLst>
            <a:ext uri="{FF2B5EF4-FFF2-40B4-BE49-F238E27FC236}">
              <a16:creationId xmlns:a16="http://schemas.microsoft.com/office/drawing/2014/main" id="{FF9B95C8-048C-4054-8CF9-9B497FC97D3B}"/>
            </a:ext>
          </a:extLst>
        </xdr:cNvPr>
        <xdr:cNvSpPr>
          <a:spLocks noChangeArrowheads="1"/>
        </xdr:cNvSpPr>
      </xdr:nvSpPr>
      <xdr:spPr bwMode="auto">
        <a:xfrm>
          <a:off x="17442180" y="24201120"/>
          <a:ext cx="1424940" cy="731520"/>
        </a:xfrm>
        <a:prstGeom prst="triangle">
          <a:avLst>
            <a:gd name="adj" fmla="val 50000"/>
          </a:avLst>
        </a:prstGeom>
        <a:solidFill>
          <a:srgbClr val="FFFFFF"/>
        </a:solidFill>
        <a:ln w="34925">
          <a:solidFill>
            <a:srgbClr val="000000"/>
          </a:solidFill>
          <a:miter lim="800000"/>
          <a:headEnd/>
          <a:tailEnd/>
        </a:ln>
      </xdr:spPr>
    </xdr:sp>
    <xdr:clientData/>
  </xdr:twoCellAnchor>
  <xdr:twoCellAnchor>
    <xdr:from>
      <xdr:col>18</xdr:col>
      <xdr:colOff>0</xdr:colOff>
      <xdr:row>37</xdr:row>
      <xdr:rowOff>0</xdr:rowOff>
    </xdr:from>
    <xdr:to>
      <xdr:col>19</xdr:col>
      <xdr:colOff>0</xdr:colOff>
      <xdr:row>38</xdr:row>
      <xdr:rowOff>335280</xdr:rowOff>
    </xdr:to>
    <xdr:sp macro="" textlink="">
      <xdr:nvSpPr>
        <xdr:cNvPr id="34" name="AutoShape 46">
          <a:extLst>
            <a:ext uri="{FF2B5EF4-FFF2-40B4-BE49-F238E27FC236}">
              <a16:creationId xmlns:a16="http://schemas.microsoft.com/office/drawing/2014/main" id="{E03D22F0-EF8E-40BE-B9AD-3BD151B1AD31}"/>
            </a:ext>
          </a:extLst>
        </xdr:cNvPr>
        <xdr:cNvSpPr>
          <a:spLocks noChangeArrowheads="1"/>
        </xdr:cNvSpPr>
      </xdr:nvSpPr>
      <xdr:spPr bwMode="auto">
        <a:xfrm>
          <a:off x="19728180" y="24201120"/>
          <a:ext cx="1424940" cy="731520"/>
        </a:xfrm>
        <a:prstGeom prst="triangle">
          <a:avLst>
            <a:gd name="adj" fmla="val 50000"/>
          </a:avLst>
        </a:prstGeom>
        <a:solidFill>
          <a:srgbClr val="FFFFFF"/>
        </a:solidFill>
        <a:ln w="34925">
          <a:solidFill>
            <a:srgbClr val="000000"/>
          </a:solidFill>
          <a:miter lim="800000"/>
          <a:headEnd/>
          <a:tailEnd/>
        </a:ln>
      </xdr:spPr>
    </xdr:sp>
    <xdr:clientData/>
  </xdr:twoCellAnchor>
  <xdr:twoCellAnchor>
    <xdr:from>
      <xdr:col>20</xdr:col>
      <xdr:colOff>0</xdr:colOff>
      <xdr:row>37</xdr:row>
      <xdr:rowOff>0</xdr:rowOff>
    </xdr:from>
    <xdr:to>
      <xdr:col>21</xdr:col>
      <xdr:colOff>0</xdr:colOff>
      <xdr:row>38</xdr:row>
      <xdr:rowOff>335280</xdr:rowOff>
    </xdr:to>
    <xdr:sp macro="" textlink="">
      <xdr:nvSpPr>
        <xdr:cNvPr id="35" name="AutoShape 46">
          <a:extLst>
            <a:ext uri="{FF2B5EF4-FFF2-40B4-BE49-F238E27FC236}">
              <a16:creationId xmlns:a16="http://schemas.microsoft.com/office/drawing/2014/main" id="{0A061B57-560F-494C-8768-7296F87624EB}"/>
            </a:ext>
          </a:extLst>
        </xdr:cNvPr>
        <xdr:cNvSpPr>
          <a:spLocks noChangeArrowheads="1"/>
        </xdr:cNvSpPr>
      </xdr:nvSpPr>
      <xdr:spPr bwMode="auto">
        <a:xfrm>
          <a:off x="21922740" y="24201120"/>
          <a:ext cx="1424940" cy="731520"/>
        </a:xfrm>
        <a:prstGeom prst="triangle">
          <a:avLst>
            <a:gd name="adj" fmla="val 50000"/>
          </a:avLst>
        </a:prstGeom>
        <a:solidFill>
          <a:srgbClr val="FFFFFF"/>
        </a:solidFill>
        <a:ln w="34925">
          <a:solidFill>
            <a:srgbClr val="000000"/>
          </a:solidFill>
          <a:miter lim="800000"/>
          <a:headEnd/>
          <a:tailEnd/>
        </a:ln>
      </xdr:spPr>
    </xdr:sp>
    <xdr:clientData/>
  </xdr:twoCellAnchor>
  <xdr:twoCellAnchor>
    <xdr:from>
      <xdr:col>22</xdr:col>
      <xdr:colOff>0</xdr:colOff>
      <xdr:row>37</xdr:row>
      <xdr:rowOff>0</xdr:rowOff>
    </xdr:from>
    <xdr:to>
      <xdr:col>23</xdr:col>
      <xdr:colOff>0</xdr:colOff>
      <xdr:row>38</xdr:row>
      <xdr:rowOff>335280</xdr:rowOff>
    </xdr:to>
    <xdr:sp macro="" textlink="">
      <xdr:nvSpPr>
        <xdr:cNvPr id="36" name="AutoShape 46">
          <a:extLst>
            <a:ext uri="{FF2B5EF4-FFF2-40B4-BE49-F238E27FC236}">
              <a16:creationId xmlns:a16="http://schemas.microsoft.com/office/drawing/2014/main" id="{38546E23-F900-469E-8026-667675441DB0}"/>
            </a:ext>
          </a:extLst>
        </xdr:cNvPr>
        <xdr:cNvSpPr>
          <a:spLocks noChangeArrowheads="1"/>
        </xdr:cNvSpPr>
      </xdr:nvSpPr>
      <xdr:spPr bwMode="auto">
        <a:xfrm>
          <a:off x="24140160" y="24201120"/>
          <a:ext cx="1424940" cy="731520"/>
        </a:xfrm>
        <a:prstGeom prst="triangle">
          <a:avLst>
            <a:gd name="adj" fmla="val 50000"/>
          </a:avLst>
        </a:prstGeom>
        <a:solidFill>
          <a:srgbClr val="FFFFFF"/>
        </a:solidFill>
        <a:ln w="34925">
          <a:solidFill>
            <a:srgbClr val="000000"/>
          </a:solidFill>
          <a:miter lim="800000"/>
          <a:headEnd/>
          <a:tailEnd/>
        </a:ln>
      </xdr:spPr>
    </xdr:sp>
    <xdr:clientData/>
  </xdr:twoCellAnchor>
  <xdr:twoCellAnchor>
    <xdr:from>
      <xdr:col>0</xdr:col>
      <xdr:colOff>0</xdr:colOff>
      <xdr:row>46</xdr:row>
      <xdr:rowOff>304800</xdr:rowOff>
    </xdr:from>
    <xdr:to>
      <xdr:col>1</xdr:col>
      <xdr:colOff>0</xdr:colOff>
      <xdr:row>48</xdr:row>
      <xdr:rowOff>15240</xdr:rowOff>
    </xdr:to>
    <xdr:sp macro="" textlink="">
      <xdr:nvSpPr>
        <xdr:cNvPr id="37" name="AutoShape 46">
          <a:extLst>
            <a:ext uri="{FF2B5EF4-FFF2-40B4-BE49-F238E27FC236}">
              <a16:creationId xmlns:a16="http://schemas.microsoft.com/office/drawing/2014/main" id="{587C5E97-DF84-4599-8C37-42703FFFB870}"/>
            </a:ext>
          </a:extLst>
        </xdr:cNvPr>
        <xdr:cNvSpPr>
          <a:spLocks noChangeArrowheads="1"/>
        </xdr:cNvSpPr>
      </xdr:nvSpPr>
      <xdr:spPr bwMode="auto">
        <a:xfrm>
          <a:off x="0" y="28963620"/>
          <a:ext cx="1424940" cy="441960"/>
        </a:xfrm>
        <a:prstGeom prst="triangle">
          <a:avLst>
            <a:gd name="adj" fmla="val 50000"/>
          </a:avLst>
        </a:prstGeom>
        <a:solidFill>
          <a:srgbClr val="FFFFFF"/>
        </a:solidFill>
        <a:ln w="9525">
          <a:solidFill>
            <a:srgbClr val="000000"/>
          </a:solidFill>
          <a:miter lim="800000"/>
          <a:headEnd/>
          <a:tailEnd/>
        </a:ln>
      </xdr:spPr>
    </xdr:sp>
    <xdr:clientData/>
  </xdr:twoCellAnchor>
  <xdr:twoCellAnchor>
    <xdr:from>
      <xdr:col>2</xdr:col>
      <xdr:colOff>0</xdr:colOff>
      <xdr:row>46</xdr:row>
      <xdr:rowOff>304800</xdr:rowOff>
    </xdr:from>
    <xdr:to>
      <xdr:col>3</xdr:col>
      <xdr:colOff>0</xdr:colOff>
      <xdr:row>48</xdr:row>
      <xdr:rowOff>15240</xdr:rowOff>
    </xdr:to>
    <xdr:sp macro="" textlink="">
      <xdr:nvSpPr>
        <xdr:cNvPr id="38" name="AutoShape 46">
          <a:extLst>
            <a:ext uri="{FF2B5EF4-FFF2-40B4-BE49-F238E27FC236}">
              <a16:creationId xmlns:a16="http://schemas.microsoft.com/office/drawing/2014/main" id="{97897DE2-7569-4EE3-A7CD-79191DE7CD55}"/>
            </a:ext>
          </a:extLst>
        </xdr:cNvPr>
        <xdr:cNvSpPr>
          <a:spLocks noChangeArrowheads="1"/>
        </xdr:cNvSpPr>
      </xdr:nvSpPr>
      <xdr:spPr bwMode="auto">
        <a:xfrm>
          <a:off x="2308860" y="28963620"/>
          <a:ext cx="1424940" cy="441960"/>
        </a:xfrm>
        <a:prstGeom prst="triangle">
          <a:avLst>
            <a:gd name="adj" fmla="val 50000"/>
          </a:avLst>
        </a:prstGeom>
        <a:solidFill>
          <a:srgbClr val="FFFFFF"/>
        </a:solidFill>
        <a:ln w="9525">
          <a:solidFill>
            <a:srgbClr val="000000"/>
          </a:solidFill>
          <a:miter lim="800000"/>
          <a:headEnd/>
          <a:tailEnd/>
        </a:ln>
      </xdr:spPr>
    </xdr:sp>
    <xdr:clientData/>
  </xdr:twoCellAnchor>
  <xdr:twoCellAnchor>
    <xdr:from>
      <xdr:col>16</xdr:col>
      <xdr:colOff>0</xdr:colOff>
      <xdr:row>45</xdr:row>
      <xdr:rowOff>182880</xdr:rowOff>
    </xdr:from>
    <xdr:to>
      <xdr:col>17</xdr:col>
      <xdr:colOff>0</xdr:colOff>
      <xdr:row>47</xdr:row>
      <xdr:rowOff>297180</xdr:rowOff>
    </xdr:to>
    <xdr:sp macro="" textlink="">
      <xdr:nvSpPr>
        <xdr:cNvPr id="45" name="AutoShape 46">
          <a:extLst>
            <a:ext uri="{FF2B5EF4-FFF2-40B4-BE49-F238E27FC236}">
              <a16:creationId xmlns:a16="http://schemas.microsoft.com/office/drawing/2014/main" id="{9AAF17A9-617F-4066-9244-36D2D37935C9}"/>
            </a:ext>
          </a:extLst>
        </xdr:cNvPr>
        <xdr:cNvSpPr>
          <a:spLocks noChangeArrowheads="1"/>
        </xdr:cNvSpPr>
      </xdr:nvSpPr>
      <xdr:spPr bwMode="auto">
        <a:xfrm>
          <a:off x="17442180" y="28422600"/>
          <a:ext cx="1424940" cy="952500"/>
        </a:xfrm>
        <a:prstGeom prst="triangle">
          <a:avLst>
            <a:gd name="adj" fmla="val 50000"/>
          </a:avLst>
        </a:prstGeom>
        <a:solidFill>
          <a:srgbClr val="FFFFFF"/>
        </a:solidFill>
        <a:ln w="34925">
          <a:solidFill>
            <a:srgbClr val="000000"/>
          </a:solidFill>
          <a:miter lim="800000"/>
          <a:headEnd/>
          <a:tailEnd/>
        </a:ln>
      </xdr:spPr>
    </xdr:sp>
    <xdr:clientData/>
  </xdr:twoCellAnchor>
  <xdr:twoCellAnchor>
    <xdr:from>
      <xdr:col>18</xdr:col>
      <xdr:colOff>0</xdr:colOff>
      <xdr:row>45</xdr:row>
      <xdr:rowOff>182880</xdr:rowOff>
    </xdr:from>
    <xdr:to>
      <xdr:col>19</xdr:col>
      <xdr:colOff>0</xdr:colOff>
      <xdr:row>47</xdr:row>
      <xdr:rowOff>297180</xdr:rowOff>
    </xdr:to>
    <xdr:sp macro="" textlink="">
      <xdr:nvSpPr>
        <xdr:cNvPr id="46" name="AutoShape 46">
          <a:extLst>
            <a:ext uri="{FF2B5EF4-FFF2-40B4-BE49-F238E27FC236}">
              <a16:creationId xmlns:a16="http://schemas.microsoft.com/office/drawing/2014/main" id="{E3BB8C14-AE22-4DBD-B98A-DADE05A21413}"/>
            </a:ext>
          </a:extLst>
        </xdr:cNvPr>
        <xdr:cNvSpPr>
          <a:spLocks noChangeArrowheads="1"/>
        </xdr:cNvSpPr>
      </xdr:nvSpPr>
      <xdr:spPr bwMode="auto">
        <a:xfrm>
          <a:off x="19728180" y="28422600"/>
          <a:ext cx="1424940" cy="952500"/>
        </a:xfrm>
        <a:prstGeom prst="triangle">
          <a:avLst>
            <a:gd name="adj" fmla="val 50000"/>
          </a:avLst>
        </a:prstGeom>
        <a:solidFill>
          <a:srgbClr val="FFFFFF"/>
        </a:solidFill>
        <a:ln w="34925">
          <a:solidFill>
            <a:srgbClr val="000000"/>
          </a:solidFill>
          <a:miter lim="800000"/>
          <a:headEnd/>
          <a:tailEnd/>
        </a:ln>
      </xdr:spPr>
    </xdr:sp>
    <xdr:clientData/>
  </xdr:twoCellAnchor>
  <xdr:twoCellAnchor>
    <xdr:from>
      <xdr:col>20</xdr:col>
      <xdr:colOff>0</xdr:colOff>
      <xdr:row>45</xdr:row>
      <xdr:rowOff>182880</xdr:rowOff>
    </xdr:from>
    <xdr:to>
      <xdr:col>21</xdr:col>
      <xdr:colOff>0</xdr:colOff>
      <xdr:row>47</xdr:row>
      <xdr:rowOff>297180</xdr:rowOff>
    </xdr:to>
    <xdr:sp macro="" textlink="">
      <xdr:nvSpPr>
        <xdr:cNvPr id="47" name="AutoShape 46">
          <a:extLst>
            <a:ext uri="{FF2B5EF4-FFF2-40B4-BE49-F238E27FC236}">
              <a16:creationId xmlns:a16="http://schemas.microsoft.com/office/drawing/2014/main" id="{55DA1A22-C873-4E81-8B10-6E8C58671F17}"/>
            </a:ext>
          </a:extLst>
        </xdr:cNvPr>
        <xdr:cNvSpPr>
          <a:spLocks noChangeArrowheads="1"/>
        </xdr:cNvSpPr>
      </xdr:nvSpPr>
      <xdr:spPr bwMode="auto">
        <a:xfrm>
          <a:off x="21922740" y="28422600"/>
          <a:ext cx="1424940" cy="952500"/>
        </a:xfrm>
        <a:prstGeom prst="triangle">
          <a:avLst>
            <a:gd name="adj" fmla="val 50000"/>
          </a:avLst>
        </a:prstGeom>
        <a:solidFill>
          <a:srgbClr val="FFFFFF"/>
        </a:solidFill>
        <a:ln w="34925">
          <a:solidFill>
            <a:srgbClr val="000000"/>
          </a:solidFill>
          <a:miter lim="800000"/>
          <a:headEnd/>
          <a:tailEnd/>
        </a:ln>
      </xdr:spPr>
    </xdr:sp>
    <xdr:clientData/>
  </xdr:twoCellAnchor>
  <xdr:twoCellAnchor>
    <xdr:from>
      <xdr:col>22</xdr:col>
      <xdr:colOff>0</xdr:colOff>
      <xdr:row>45</xdr:row>
      <xdr:rowOff>182880</xdr:rowOff>
    </xdr:from>
    <xdr:to>
      <xdr:col>23</xdr:col>
      <xdr:colOff>0</xdr:colOff>
      <xdr:row>47</xdr:row>
      <xdr:rowOff>297180</xdr:rowOff>
    </xdr:to>
    <xdr:sp macro="" textlink="">
      <xdr:nvSpPr>
        <xdr:cNvPr id="48" name="AutoShape 46">
          <a:extLst>
            <a:ext uri="{FF2B5EF4-FFF2-40B4-BE49-F238E27FC236}">
              <a16:creationId xmlns:a16="http://schemas.microsoft.com/office/drawing/2014/main" id="{A062DA76-B4BE-4CBC-8663-13294DF9E301}"/>
            </a:ext>
          </a:extLst>
        </xdr:cNvPr>
        <xdr:cNvSpPr>
          <a:spLocks noChangeArrowheads="1"/>
        </xdr:cNvSpPr>
      </xdr:nvSpPr>
      <xdr:spPr bwMode="auto">
        <a:xfrm>
          <a:off x="24140160" y="28422600"/>
          <a:ext cx="1424940" cy="952500"/>
        </a:xfrm>
        <a:prstGeom prst="triangle">
          <a:avLst>
            <a:gd name="adj" fmla="val 50000"/>
          </a:avLst>
        </a:prstGeom>
        <a:solidFill>
          <a:srgbClr val="FFFFFF"/>
        </a:solidFill>
        <a:ln w="34925">
          <a:solidFill>
            <a:srgbClr val="000000"/>
          </a:solidFill>
          <a:miter lim="800000"/>
          <a:headEnd/>
          <a:tailEnd/>
        </a:ln>
      </xdr:spPr>
    </xdr:sp>
    <xdr:clientData/>
  </xdr:twoCellAnchor>
  <xdr:twoCellAnchor editAs="oneCell">
    <xdr:from>
      <xdr:col>7</xdr:col>
      <xdr:colOff>114300</xdr:colOff>
      <xdr:row>17</xdr:row>
      <xdr:rowOff>0</xdr:rowOff>
    </xdr:from>
    <xdr:to>
      <xdr:col>7</xdr:col>
      <xdr:colOff>220980</xdr:colOff>
      <xdr:row>20</xdr:row>
      <xdr:rowOff>34342</xdr:rowOff>
    </xdr:to>
    <xdr:sp macro="" textlink="">
      <xdr:nvSpPr>
        <xdr:cNvPr id="49" name="Text Box 11802">
          <a:extLst>
            <a:ext uri="{FF2B5EF4-FFF2-40B4-BE49-F238E27FC236}">
              <a16:creationId xmlns:a16="http://schemas.microsoft.com/office/drawing/2014/main" id="{57C3E43C-3013-421E-BECC-0A2BCDBA1D57}"/>
            </a:ext>
          </a:extLst>
        </xdr:cNvPr>
        <xdr:cNvSpPr txBox="1">
          <a:spLocks noChangeArrowheads="1"/>
        </xdr:cNvSpPr>
      </xdr:nvSpPr>
      <xdr:spPr bwMode="auto">
        <a:xfrm>
          <a:off x="8168640" y="9624060"/>
          <a:ext cx="10668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0</xdr:col>
      <xdr:colOff>53340</xdr:colOff>
      <xdr:row>47</xdr:row>
      <xdr:rowOff>0</xdr:rowOff>
    </xdr:from>
    <xdr:to>
      <xdr:col>1</xdr:col>
      <xdr:colOff>53340</xdr:colOff>
      <xdr:row>48</xdr:row>
      <xdr:rowOff>15240</xdr:rowOff>
    </xdr:to>
    <xdr:sp macro="" textlink="">
      <xdr:nvSpPr>
        <xdr:cNvPr id="50" name="AutoShape 46">
          <a:extLst>
            <a:ext uri="{FF2B5EF4-FFF2-40B4-BE49-F238E27FC236}">
              <a16:creationId xmlns:a16="http://schemas.microsoft.com/office/drawing/2014/main" id="{1EF50198-83C3-4D4F-AB3D-88B22DFA40C0}"/>
            </a:ext>
          </a:extLst>
        </xdr:cNvPr>
        <xdr:cNvSpPr>
          <a:spLocks noChangeArrowheads="1"/>
        </xdr:cNvSpPr>
      </xdr:nvSpPr>
      <xdr:spPr bwMode="auto">
        <a:xfrm>
          <a:off x="53340" y="29077920"/>
          <a:ext cx="1424940" cy="327660"/>
        </a:xfrm>
        <a:prstGeom prst="triangle">
          <a:avLst>
            <a:gd name="adj" fmla="val 50000"/>
          </a:avLst>
        </a:prstGeom>
        <a:solidFill>
          <a:srgbClr val="FFFFFF"/>
        </a:solidFill>
        <a:ln w="9525">
          <a:solidFill>
            <a:srgbClr val="000000"/>
          </a:solidFill>
          <a:miter lim="800000"/>
          <a:headEnd/>
          <a:tailEnd/>
        </a:ln>
      </xdr:spPr>
    </xdr:sp>
    <xdr:clientData/>
  </xdr:twoCellAnchor>
  <xdr:twoCellAnchor>
    <xdr:from>
      <xdr:col>2</xdr:col>
      <xdr:colOff>53340</xdr:colOff>
      <xdr:row>47</xdr:row>
      <xdr:rowOff>0</xdr:rowOff>
    </xdr:from>
    <xdr:to>
      <xdr:col>3</xdr:col>
      <xdr:colOff>53340</xdr:colOff>
      <xdr:row>48</xdr:row>
      <xdr:rowOff>15240</xdr:rowOff>
    </xdr:to>
    <xdr:sp macro="" textlink="">
      <xdr:nvSpPr>
        <xdr:cNvPr id="51" name="AutoShape 46">
          <a:extLst>
            <a:ext uri="{FF2B5EF4-FFF2-40B4-BE49-F238E27FC236}">
              <a16:creationId xmlns:a16="http://schemas.microsoft.com/office/drawing/2014/main" id="{5AA06557-DEFA-4874-A968-693EB91E424E}"/>
            </a:ext>
          </a:extLst>
        </xdr:cNvPr>
        <xdr:cNvSpPr>
          <a:spLocks noChangeArrowheads="1"/>
        </xdr:cNvSpPr>
      </xdr:nvSpPr>
      <xdr:spPr bwMode="auto">
        <a:xfrm>
          <a:off x="2362200" y="29077920"/>
          <a:ext cx="1424940" cy="327660"/>
        </a:xfrm>
        <a:prstGeom prst="triangle">
          <a:avLst>
            <a:gd name="adj" fmla="val 50000"/>
          </a:avLst>
        </a:prstGeom>
        <a:solidFill>
          <a:srgbClr val="FFFFFF"/>
        </a:solidFill>
        <a:ln w="9525">
          <a:solidFill>
            <a:srgbClr val="000000"/>
          </a:solidFill>
          <a:miter lim="800000"/>
          <a:headEnd/>
          <a:tailEnd/>
        </a:ln>
      </xdr:spPr>
    </xdr:sp>
    <xdr:clientData/>
  </xdr:twoCellAnchor>
  <xdr:twoCellAnchor>
    <xdr:from>
      <xdr:col>13</xdr:col>
      <xdr:colOff>1055075</xdr:colOff>
      <xdr:row>45</xdr:row>
      <xdr:rowOff>260057</xdr:rowOff>
    </xdr:from>
    <xdr:to>
      <xdr:col>14</xdr:col>
      <xdr:colOff>1937237</xdr:colOff>
      <xdr:row>47</xdr:row>
      <xdr:rowOff>293077</xdr:rowOff>
    </xdr:to>
    <xdr:sp macro="" textlink="">
      <xdr:nvSpPr>
        <xdr:cNvPr id="57" name="AutoShape 46">
          <a:extLst>
            <a:ext uri="{FF2B5EF4-FFF2-40B4-BE49-F238E27FC236}">
              <a16:creationId xmlns:a16="http://schemas.microsoft.com/office/drawing/2014/main" id="{5D3F5425-E8AE-430A-A638-4814CF29C455}"/>
            </a:ext>
          </a:extLst>
        </xdr:cNvPr>
        <xdr:cNvSpPr>
          <a:spLocks noChangeArrowheads="1"/>
        </xdr:cNvSpPr>
      </xdr:nvSpPr>
      <xdr:spPr bwMode="auto">
        <a:xfrm>
          <a:off x="21316460" y="20834057"/>
          <a:ext cx="1956777" cy="853635"/>
        </a:xfrm>
        <a:prstGeom prst="triangle">
          <a:avLst>
            <a:gd name="adj" fmla="val 50000"/>
          </a:avLst>
        </a:prstGeom>
        <a:solidFill>
          <a:srgbClr val="FFFFFF"/>
        </a:solidFill>
        <a:ln w="34925">
          <a:solidFill>
            <a:srgbClr val="000000"/>
          </a:solidFill>
          <a:miter lim="800000"/>
          <a:headEnd/>
          <a:tailEnd/>
        </a:ln>
      </xdr:spPr>
    </xdr:sp>
    <xdr:clientData/>
  </xdr:twoCellAnchor>
  <xdr:twoCellAnchor>
    <xdr:from>
      <xdr:col>0</xdr:col>
      <xdr:colOff>30480</xdr:colOff>
      <xdr:row>45</xdr:row>
      <xdr:rowOff>220980</xdr:rowOff>
    </xdr:from>
    <xdr:to>
      <xdr:col>1</xdr:col>
      <xdr:colOff>30480</xdr:colOff>
      <xdr:row>48</xdr:row>
      <xdr:rowOff>7620</xdr:rowOff>
    </xdr:to>
    <xdr:sp macro="" textlink="">
      <xdr:nvSpPr>
        <xdr:cNvPr id="58" name="AutoShape 46">
          <a:extLst>
            <a:ext uri="{FF2B5EF4-FFF2-40B4-BE49-F238E27FC236}">
              <a16:creationId xmlns:a16="http://schemas.microsoft.com/office/drawing/2014/main" id="{419030B4-8FF4-4593-9FA1-FE3F269FAA58}"/>
            </a:ext>
          </a:extLst>
        </xdr:cNvPr>
        <xdr:cNvSpPr>
          <a:spLocks noChangeArrowheads="1"/>
        </xdr:cNvSpPr>
      </xdr:nvSpPr>
      <xdr:spPr bwMode="auto">
        <a:xfrm>
          <a:off x="30480" y="28460700"/>
          <a:ext cx="1424940" cy="937260"/>
        </a:xfrm>
        <a:prstGeom prst="triangle">
          <a:avLst>
            <a:gd name="adj" fmla="val 50000"/>
          </a:avLst>
        </a:prstGeom>
        <a:solidFill>
          <a:srgbClr val="FFFFFF"/>
        </a:solidFill>
        <a:ln w="34925">
          <a:solidFill>
            <a:srgbClr val="000000"/>
          </a:solidFill>
          <a:miter lim="800000"/>
          <a:headEnd/>
          <a:tailEnd/>
        </a:ln>
      </xdr:spPr>
    </xdr:sp>
    <xdr:clientData/>
  </xdr:twoCellAnchor>
  <xdr:twoCellAnchor>
    <xdr:from>
      <xdr:col>2</xdr:col>
      <xdr:colOff>7620</xdr:colOff>
      <xdr:row>45</xdr:row>
      <xdr:rowOff>220980</xdr:rowOff>
    </xdr:from>
    <xdr:to>
      <xdr:col>3</xdr:col>
      <xdr:colOff>7620</xdr:colOff>
      <xdr:row>48</xdr:row>
      <xdr:rowOff>7620</xdr:rowOff>
    </xdr:to>
    <xdr:sp macro="" textlink="">
      <xdr:nvSpPr>
        <xdr:cNvPr id="59" name="AutoShape 46">
          <a:extLst>
            <a:ext uri="{FF2B5EF4-FFF2-40B4-BE49-F238E27FC236}">
              <a16:creationId xmlns:a16="http://schemas.microsoft.com/office/drawing/2014/main" id="{A9BD299B-FFAC-41E4-9DE2-840AE194378F}"/>
            </a:ext>
          </a:extLst>
        </xdr:cNvPr>
        <xdr:cNvSpPr>
          <a:spLocks noChangeArrowheads="1"/>
        </xdr:cNvSpPr>
      </xdr:nvSpPr>
      <xdr:spPr bwMode="auto">
        <a:xfrm>
          <a:off x="2316480" y="28460700"/>
          <a:ext cx="1424940" cy="937260"/>
        </a:xfrm>
        <a:prstGeom prst="triangle">
          <a:avLst>
            <a:gd name="adj" fmla="val 50000"/>
          </a:avLst>
        </a:prstGeom>
        <a:solidFill>
          <a:srgbClr val="FFFFFF"/>
        </a:solidFill>
        <a:ln w="34925">
          <a:solidFill>
            <a:srgbClr val="000000"/>
          </a:solidFill>
          <a:miter lim="800000"/>
          <a:headEnd/>
          <a:tailEnd/>
        </a:ln>
      </xdr:spPr>
    </xdr:sp>
    <xdr:clientData/>
  </xdr:twoCellAnchor>
  <xdr:twoCellAnchor>
    <xdr:from>
      <xdr:col>4</xdr:col>
      <xdr:colOff>19539</xdr:colOff>
      <xdr:row>45</xdr:row>
      <xdr:rowOff>160961</xdr:rowOff>
    </xdr:from>
    <xdr:to>
      <xdr:col>5</xdr:col>
      <xdr:colOff>30088</xdr:colOff>
      <xdr:row>47</xdr:row>
      <xdr:rowOff>291673</xdr:rowOff>
    </xdr:to>
    <xdr:sp macro="" textlink="">
      <xdr:nvSpPr>
        <xdr:cNvPr id="60" name="AutoShape 46">
          <a:extLst>
            <a:ext uri="{FF2B5EF4-FFF2-40B4-BE49-F238E27FC236}">
              <a16:creationId xmlns:a16="http://schemas.microsoft.com/office/drawing/2014/main" id="{6292642F-5A6C-479A-A88C-21AAF64CC760}"/>
            </a:ext>
          </a:extLst>
        </xdr:cNvPr>
        <xdr:cNvSpPr>
          <a:spLocks noChangeArrowheads="1"/>
        </xdr:cNvSpPr>
      </xdr:nvSpPr>
      <xdr:spPr bwMode="auto">
        <a:xfrm>
          <a:off x="6151825" y="19319818"/>
          <a:ext cx="1988120" cy="965284"/>
        </a:xfrm>
        <a:prstGeom prst="triangle">
          <a:avLst>
            <a:gd name="adj" fmla="val 50000"/>
          </a:avLst>
        </a:prstGeom>
        <a:solidFill>
          <a:srgbClr val="FFFFFF"/>
        </a:solidFill>
        <a:ln w="34925">
          <a:solidFill>
            <a:srgbClr val="000000"/>
          </a:solidFill>
          <a:miter lim="800000"/>
          <a:headEnd/>
          <a:tailEnd/>
        </a:ln>
      </xdr:spPr>
    </xdr:sp>
    <xdr:clientData/>
  </xdr:twoCellAnchor>
  <xdr:twoCellAnchor>
    <xdr:from>
      <xdr:col>5</xdr:col>
      <xdr:colOff>1065627</xdr:colOff>
      <xdr:row>45</xdr:row>
      <xdr:rowOff>201441</xdr:rowOff>
    </xdr:from>
    <xdr:to>
      <xdr:col>7</xdr:col>
      <xdr:colOff>0</xdr:colOff>
      <xdr:row>47</xdr:row>
      <xdr:rowOff>300697</xdr:rowOff>
    </xdr:to>
    <xdr:sp macro="" textlink="">
      <xdr:nvSpPr>
        <xdr:cNvPr id="61" name="AutoShape 46">
          <a:extLst>
            <a:ext uri="{FF2B5EF4-FFF2-40B4-BE49-F238E27FC236}">
              <a16:creationId xmlns:a16="http://schemas.microsoft.com/office/drawing/2014/main" id="{BB97C009-96C1-4348-B2EB-46CB3EA6FF34}"/>
            </a:ext>
          </a:extLst>
        </xdr:cNvPr>
        <xdr:cNvSpPr>
          <a:spLocks noChangeArrowheads="1"/>
        </xdr:cNvSpPr>
      </xdr:nvSpPr>
      <xdr:spPr bwMode="auto">
        <a:xfrm>
          <a:off x="9135012" y="20775441"/>
          <a:ext cx="1982373" cy="919871"/>
        </a:xfrm>
        <a:prstGeom prst="triangle">
          <a:avLst>
            <a:gd name="adj" fmla="val 50000"/>
          </a:avLst>
        </a:prstGeom>
        <a:solidFill>
          <a:srgbClr val="FFFFFF"/>
        </a:solidFill>
        <a:ln w="34925">
          <a:solidFill>
            <a:srgbClr val="000000"/>
          </a:solidFill>
          <a:miter lim="800000"/>
          <a:headEnd/>
          <a:tailEnd/>
        </a:ln>
      </xdr:spPr>
    </xdr:sp>
    <xdr:clientData/>
  </xdr:twoCellAnchor>
  <xdr:twoCellAnchor>
    <xdr:from>
      <xdr:col>7</xdr:col>
      <xdr:colOff>1007012</xdr:colOff>
      <xdr:row>45</xdr:row>
      <xdr:rowOff>201442</xdr:rowOff>
    </xdr:from>
    <xdr:to>
      <xdr:col>9</xdr:col>
      <xdr:colOff>0</xdr:colOff>
      <xdr:row>47</xdr:row>
      <xdr:rowOff>300698</xdr:rowOff>
    </xdr:to>
    <xdr:sp macro="" textlink="">
      <xdr:nvSpPr>
        <xdr:cNvPr id="62" name="AutoShape 46">
          <a:extLst>
            <a:ext uri="{FF2B5EF4-FFF2-40B4-BE49-F238E27FC236}">
              <a16:creationId xmlns:a16="http://schemas.microsoft.com/office/drawing/2014/main" id="{7FF08C33-DD35-45C6-B907-070ECAF94757}"/>
            </a:ext>
          </a:extLst>
        </xdr:cNvPr>
        <xdr:cNvSpPr>
          <a:spLocks noChangeArrowheads="1"/>
        </xdr:cNvSpPr>
      </xdr:nvSpPr>
      <xdr:spPr bwMode="auto">
        <a:xfrm>
          <a:off x="12124397" y="20775442"/>
          <a:ext cx="2040988" cy="919871"/>
        </a:xfrm>
        <a:prstGeom prst="triangle">
          <a:avLst>
            <a:gd name="adj" fmla="val 50000"/>
          </a:avLst>
        </a:prstGeom>
        <a:solidFill>
          <a:srgbClr val="FFFFFF"/>
        </a:solidFill>
        <a:ln w="34925">
          <a:solidFill>
            <a:srgbClr val="000000"/>
          </a:solidFill>
          <a:miter lim="800000"/>
          <a:headEnd/>
          <a:tailEnd/>
        </a:ln>
      </xdr:spPr>
    </xdr:sp>
    <xdr:clientData/>
  </xdr:twoCellAnchor>
  <xdr:twoCellAnchor>
    <xdr:from>
      <xdr:col>9</xdr:col>
      <xdr:colOff>1065627</xdr:colOff>
      <xdr:row>45</xdr:row>
      <xdr:rowOff>200046</xdr:rowOff>
    </xdr:from>
    <xdr:to>
      <xdr:col>10</xdr:col>
      <xdr:colOff>1953846</xdr:colOff>
      <xdr:row>47</xdr:row>
      <xdr:rowOff>299302</xdr:rowOff>
    </xdr:to>
    <xdr:sp macro="" textlink="">
      <xdr:nvSpPr>
        <xdr:cNvPr id="63" name="AutoShape 46">
          <a:extLst>
            <a:ext uri="{FF2B5EF4-FFF2-40B4-BE49-F238E27FC236}">
              <a16:creationId xmlns:a16="http://schemas.microsoft.com/office/drawing/2014/main" id="{F26DCAC0-D1B4-4420-A9D1-8977001B3963}"/>
            </a:ext>
          </a:extLst>
        </xdr:cNvPr>
        <xdr:cNvSpPr>
          <a:spLocks noChangeArrowheads="1"/>
        </xdr:cNvSpPr>
      </xdr:nvSpPr>
      <xdr:spPr bwMode="auto">
        <a:xfrm>
          <a:off x="15307770" y="19358903"/>
          <a:ext cx="1976790" cy="933828"/>
        </a:xfrm>
        <a:prstGeom prst="triangle">
          <a:avLst>
            <a:gd name="adj" fmla="val 50000"/>
          </a:avLst>
        </a:prstGeom>
        <a:solidFill>
          <a:srgbClr val="FFFFFF"/>
        </a:solidFill>
        <a:ln w="34925">
          <a:solidFill>
            <a:srgbClr val="000000"/>
          </a:solidFill>
          <a:miter lim="800000"/>
          <a:headEnd/>
          <a:tailEnd/>
        </a:ln>
      </xdr:spPr>
    </xdr:sp>
    <xdr:clientData/>
  </xdr:twoCellAnchor>
  <xdr:twoCellAnchor>
    <xdr:from>
      <xdr:col>11</xdr:col>
      <xdr:colOff>1007012</xdr:colOff>
      <xdr:row>45</xdr:row>
      <xdr:rowOff>220980</xdr:rowOff>
    </xdr:from>
    <xdr:to>
      <xdr:col>13</xdr:col>
      <xdr:colOff>39077</xdr:colOff>
      <xdr:row>48</xdr:row>
      <xdr:rowOff>7620</xdr:rowOff>
    </xdr:to>
    <xdr:sp macro="" textlink="">
      <xdr:nvSpPr>
        <xdr:cNvPr id="64" name="AutoShape 46">
          <a:extLst>
            <a:ext uri="{FF2B5EF4-FFF2-40B4-BE49-F238E27FC236}">
              <a16:creationId xmlns:a16="http://schemas.microsoft.com/office/drawing/2014/main" id="{4078C319-5E18-440F-A58A-C124B2CF4686}"/>
            </a:ext>
          </a:extLst>
        </xdr:cNvPr>
        <xdr:cNvSpPr>
          <a:spLocks noChangeArrowheads="1"/>
        </xdr:cNvSpPr>
      </xdr:nvSpPr>
      <xdr:spPr bwMode="auto">
        <a:xfrm>
          <a:off x="18220397" y="20794980"/>
          <a:ext cx="2080065" cy="919871"/>
        </a:xfrm>
        <a:prstGeom prst="triangle">
          <a:avLst>
            <a:gd name="adj" fmla="val 50000"/>
          </a:avLst>
        </a:prstGeom>
        <a:solidFill>
          <a:srgbClr val="FFFFFF"/>
        </a:solidFill>
        <a:ln w="34925">
          <a:solidFill>
            <a:srgbClr val="000000"/>
          </a:solidFill>
          <a:miter lim="800000"/>
          <a:headEnd/>
          <a:tailEnd/>
        </a:ln>
      </xdr:spPr>
    </xdr:sp>
    <xdr:clientData/>
  </xdr:twoCellAnchor>
  <xdr:twoCellAnchor>
    <xdr:from>
      <xdr:col>0</xdr:col>
      <xdr:colOff>0</xdr:colOff>
      <xdr:row>20</xdr:row>
      <xdr:rowOff>116620</xdr:rowOff>
    </xdr:from>
    <xdr:to>
      <xdr:col>1</xdr:col>
      <xdr:colOff>7620</xdr:colOff>
      <xdr:row>22</xdr:row>
      <xdr:rowOff>9940</xdr:rowOff>
    </xdr:to>
    <xdr:sp macro="" textlink="">
      <xdr:nvSpPr>
        <xdr:cNvPr id="65" name="AutoShape 46">
          <a:extLst>
            <a:ext uri="{FF2B5EF4-FFF2-40B4-BE49-F238E27FC236}">
              <a16:creationId xmlns:a16="http://schemas.microsoft.com/office/drawing/2014/main" id="{1C371187-327F-4EE8-9CC8-F55A330F2C67}"/>
            </a:ext>
          </a:extLst>
        </xdr:cNvPr>
        <xdr:cNvSpPr>
          <a:spLocks noChangeArrowheads="1"/>
        </xdr:cNvSpPr>
      </xdr:nvSpPr>
      <xdr:spPr bwMode="auto">
        <a:xfrm>
          <a:off x="0" y="9177794"/>
          <a:ext cx="1978881" cy="738146"/>
        </a:xfrm>
        <a:prstGeom prst="triangle">
          <a:avLst>
            <a:gd name="adj" fmla="val 50000"/>
          </a:avLst>
        </a:prstGeom>
        <a:solidFill>
          <a:srgbClr val="FFFFFF">
            <a:alpha val="0"/>
          </a:srgbClr>
        </a:solidFill>
        <a:ln w="34925" cmpd="sng">
          <a:solidFill>
            <a:srgbClr val="000000"/>
          </a:solidFill>
          <a:miter lim="800000"/>
          <a:headEnd/>
          <a:tailEnd/>
          <a:extLst>
            <a:ext uri="{C807C97D-BFC1-408E-A445-0C87EB9F89A2}">
              <ask:lineSketchStyleProps xmlns:ask="http://schemas.microsoft.com/office/drawing/2018/sketchyshapes">
                <ask:type>
                  <ask:lineSketchNone/>
                </ask:type>
              </ask:lineSketchStyleProps>
            </a:ext>
          </a:extLst>
        </a:ln>
      </xdr:spPr>
    </xdr:sp>
    <xdr:clientData/>
  </xdr:twoCellAnchor>
  <xdr:twoCellAnchor>
    <xdr:from>
      <xdr:col>0</xdr:col>
      <xdr:colOff>0</xdr:colOff>
      <xdr:row>53</xdr:row>
      <xdr:rowOff>243840</xdr:rowOff>
    </xdr:from>
    <xdr:to>
      <xdr:col>1</xdr:col>
      <xdr:colOff>22860</xdr:colOff>
      <xdr:row>54</xdr:row>
      <xdr:rowOff>944880</xdr:rowOff>
    </xdr:to>
    <xdr:sp macro="" textlink="">
      <xdr:nvSpPr>
        <xdr:cNvPr id="66" name="AutoShape 46">
          <a:extLst>
            <a:ext uri="{FF2B5EF4-FFF2-40B4-BE49-F238E27FC236}">
              <a16:creationId xmlns:a16="http://schemas.microsoft.com/office/drawing/2014/main" id="{1F8C9EBE-C94A-4889-B571-F9AE17B08E0E}"/>
            </a:ext>
          </a:extLst>
        </xdr:cNvPr>
        <xdr:cNvSpPr>
          <a:spLocks noChangeArrowheads="1"/>
        </xdr:cNvSpPr>
      </xdr:nvSpPr>
      <xdr:spPr bwMode="auto">
        <a:xfrm>
          <a:off x="0" y="32049720"/>
          <a:ext cx="1447800" cy="1120140"/>
        </a:xfrm>
        <a:prstGeom prst="triangle">
          <a:avLst>
            <a:gd name="adj" fmla="val 50000"/>
          </a:avLst>
        </a:prstGeom>
        <a:solidFill>
          <a:srgbClr val="FFFFFF"/>
        </a:solidFill>
        <a:ln w="34925">
          <a:solidFill>
            <a:srgbClr val="000000"/>
          </a:solidFill>
          <a:miter lim="800000"/>
          <a:headEnd/>
          <a:tailEnd/>
        </a:ln>
      </xdr:spPr>
    </xdr:sp>
    <xdr:clientData/>
  </xdr:twoCellAnchor>
  <xdr:twoCellAnchor editAs="oneCell">
    <xdr:from>
      <xdr:col>11</xdr:col>
      <xdr:colOff>114300</xdr:colOff>
      <xdr:row>14</xdr:row>
      <xdr:rowOff>0</xdr:rowOff>
    </xdr:from>
    <xdr:to>
      <xdr:col>11</xdr:col>
      <xdr:colOff>220980</xdr:colOff>
      <xdr:row>14</xdr:row>
      <xdr:rowOff>281940</xdr:rowOff>
    </xdr:to>
    <xdr:sp macro="" textlink="">
      <xdr:nvSpPr>
        <xdr:cNvPr id="68" name="Text Box 11802">
          <a:extLst>
            <a:ext uri="{FF2B5EF4-FFF2-40B4-BE49-F238E27FC236}">
              <a16:creationId xmlns:a16="http://schemas.microsoft.com/office/drawing/2014/main" id="{8B0EDA5B-AD4E-4D37-A6BB-B16645C426EA}"/>
            </a:ext>
          </a:extLst>
        </xdr:cNvPr>
        <xdr:cNvSpPr txBox="1">
          <a:spLocks noChangeArrowheads="1"/>
        </xdr:cNvSpPr>
      </xdr:nvSpPr>
      <xdr:spPr bwMode="auto">
        <a:xfrm>
          <a:off x="12466320" y="7909560"/>
          <a:ext cx="10668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17</xdr:col>
      <xdr:colOff>19538</xdr:colOff>
      <xdr:row>56</xdr:row>
      <xdr:rowOff>234462</xdr:rowOff>
    </xdr:from>
    <xdr:to>
      <xdr:col>17</xdr:col>
      <xdr:colOff>516793</xdr:colOff>
      <xdr:row>58</xdr:row>
      <xdr:rowOff>262310</xdr:rowOff>
    </xdr:to>
    <xdr:pic>
      <xdr:nvPicPr>
        <xdr:cNvPr id="81" name="Picture 80">
          <a:extLst>
            <a:ext uri="{FF2B5EF4-FFF2-40B4-BE49-F238E27FC236}">
              <a16:creationId xmlns:a16="http://schemas.microsoft.com/office/drawing/2014/main" id="{5CBE98F7-19A2-4A75-A5D3-A16C604FAE27}"/>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6376923" y="25282770"/>
          <a:ext cx="497255" cy="1395540"/>
        </a:xfrm>
        <a:prstGeom prst="rect">
          <a:avLst/>
        </a:prstGeom>
      </xdr:spPr>
    </xdr:pic>
    <xdr:clientData/>
  </xdr:twoCellAnchor>
  <xdr:twoCellAnchor>
    <xdr:from>
      <xdr:col>12</xdr:col>
      <xdr:colOff>976923</xdr:colOff>
      <xdr:row>53</xdr:row>
      <xdr:rowOff>390769</xdr:rowOff>
    </xdr:from>
    <xdr:to>
      <xdr:col>16</xdr:col>
      <xdr:colOff>996463</xdr:colOff>
      <xdr:row>54</xdr:row>
      <xdr:rowOff>429846</xdr:rowOff>
    </xdr:to>
    <xdr:sp macro="" textlink="">
      <xdr:nvSpPr>
        <xdr:cNvPr id="82" name="Freeform 10707">
          <a:extLst>
            <a:ext uri="{FF2B5EF4-FFF2-40B4-BE49-F238E27FC236}">
              <a16:creationId xmlns:a16="http://schemas.microsoft.com/office/drawing/2014/main" id="{D9B4D7E3-549F-4FCF-BB80-C80575E6C13A}"/>
            </a:ext>
          </a:extLst>
        </xdr:cNvPr>
        <xdr:cNvSpPr>
          <a:spLocks/>
        </xdr:cNvSpPr>
      </xdr:nvSpPr>
      <xdr:spPr bwMode="auto">
        <a:xfrm>
          <a:off x="19264923" y="23309384"/>
          <a:ext cx="6115540" cy="44938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16</xdr:col>
      <xdr:colOff>879231</xdr:colOff>
      <xdr:row>53</xdr:row>
      <xdr:rowOff>371231</xdr:rowOff>
    </xdr:from>
    <xdr:to>
      <xdr:col>18</xdr:col>
      <xdr:colOff>1250462</xdr:colOff>
      <xdr:row>54</xdr:row>
      <xdr:rowOff>320412</xdr:rowOff>
    </xdr:to>
    <xdr:sp macro="" textlink="">
      <xdr:nvSpPr>
        <xdr:cNvPr id="83" name="Freeform 10706">
          <a:extLst>
            <a:ext uri="{FF2B5EF4-FFF2-40B4-BE49-F238E27FC236}">
              <a16:creationId xmlns:a16="http://schemas.microsoft.com/office/drawing/2014/main" id="{F447FFBC-90C2-4F57-9AE1-FE202BAAF14B}"/>
            </a:ext>
          </a:extLst>
        </xdr:cNvPr>
        <xdr:cNvSpPr>
          <a:spLocks/>
        </xdr:cNvSpPr>
      </xdr:nvSpPr>
      <xdr:spPr bwMode="auto">
        <a:xfrm>
          <a:off x="25263231" y="23289846"/>
          <a:ext cx="3419231" cy="3594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10</xdr:col>
      <xdr:colOff>976923</xdr:colOff>
      <xdr:row>53</xdr:row>
      <xdr:rowOff>390769</xdr:rowOff>
    </xdr:from>
    <xdr:to>
      <xdr:col>12</xdr:col>
      <xdr:colOff>1024241</xdr:colOff>
      <xdr:row>54</xdr:row>
      <xdr:rowOff>390770</xdr:rowOff>
    </xdr:to>
    <xdr:sp macro="" textlink="">
      <xdr:nvSpPr>
        <xdr:cNvPr id="84" name="Freeform 10695">
          <a:extLst>
            <a:ext uri="{FF2B5EF4-FFF2-40B4-BE49-F238E27FC236}">
              <a16:creationId xmlns:a16="http://schemas.microsoft.com/office/drawing/2014/main" id="{DF4435E1-9119-437F-8C0E-E92D55CA44B8}"/>
            </a:ext>
          </a:extLst>
        </xdr:cNvPr>
        <xdr:cNvSpPr>
          <a:spLocks/>
        </xdr:cNvSpPr>
      </xdr:nvSpPr>
      <xdr:spPr bwMode="auto">
        <a:xfrm>
          <a:off x="16216923" y="24071384"/>
          <a:ext cx="3095318" cy="41030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clientData/>
  </xdr:twoCellAnchor>
  <xdr:twoCellAnchor>
    <xdr:from>
      <xdr:col>15</xdr:col>
      <xdr:colOff>332154</xdr:colOff>
      <xdr:row>54</xdr:row>
      <xdr:rowOff>722922</xdr:rowOff>
    </xdr:from>
    <xdr:to>
      <xdr:col>16</xdr:col>
      <xdr:colOff>468922</xdr:colOff>
      <xdr:row>54</xdr:row>
      <xdr:rowOff>918307</xdr:rowOff>
    </xdr:to>
    <xdr:cxnSp macro="">
      <xdr:nvCxnSpPr>
        <xdr:cNvPr id="97" name="Straight Arrow Connector 96">
          <a:extLst>
            <a:ext uri="{FF2B5EF4-FFF2-40B4-BE49-F238E27FC236}">
              <a16:creationId xmlns:a16="http://schemas.microsoft.com/office/drawing/2014/main" id="{E0B80BF8-B8E6-DE39-B8A1-97C18FDA23EF}"/>
            </a:ext>
          </a:extLst>
        </xdr:cNvPr>
        <xdr:cNvCxnSpPr/>
      </xdr:nvCxnSpPr>
      <xdr:spPr>
        <a:xfrm flipH="1">
          <a:off x="23641539" y="25224153"/>
          <a:ext cx="1211383" cy="19538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11</xdr:col>
      <xdr:colOff>351692</xdr:colOff>
      <xdr:row>54</xdr:row>
      <xdr:rowOff>722922</xdr:rowOff>
    </xdr:from>
    <xdr:to>
      <xdr:col>12</xdr:col>
      <xdr:colOff>488461</xdr:colOff>
      <xdr:row>54</xdr:row>
      <xdr:rowOff>918307</xdr:rowOff>
    </xdr:to>
    <xdr:cxnSp macro="">
      <xdr:nvCxnSpPr>
        <xdr:cNvPr id="99" name="Straight Arrow Connector 98">
          <a:extLst>
            <a:ext uri="{FF2B5EF4-FFF2-40B4-BE49-F238E27FC236}">
              <a16:creationId xmlns:a16="http://schemas.microsoft.com/office/drawing/2014/main" id="{F5867B82-6FC5-4C44-E1FE-FD13573BB1B7}"/>
            </a:ext>
          </a:extLst>
        </xdr:cNvPr>
        <xdr:cNvCxnSpPr/>
      </xdr:nvCxnSpPr>
      <xdr:spPr>
        <a:xfrm flipH="1">
          <a:off x="17565077" y="24813845"/>
          <a:ext cx="1211384" cy="19538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10</xdr:col>
      <xdr:colOff>1817078</xdr:colOff>
      <xdr:row>56</xdr:row>
      <xdr:rowOff>488461</xdr:rowOff>
    </xdr:from>
    <xdr:to>
      <xdr:col>12</xdr:col>
      <xdr:colOff>644769</xdr:colOff>
      <xdr:row>57</xdr:row>
      <xdr:rowOff>254000</xdr:rowOff>
    </xdr:to>
    <xdr:cxnSp macro="">
      <xdr:nvCxnSpPr>
        <xdr:cNvPr id="100" name="Straight Arrow Connector 99">
          <a:extLst>
            <a:ext uri="{FF2B5EF4-FFF2-40B4-BE49-F238E27FC236}">
              <a16:creationId xmlns:a16="http://schemas.microsoft.com/office/drawing/2014/main" id="{10439C0A-C7E1-7D7D-549E-79B0EC0DE527}"/>
            </a:ext>
          </a:extLst>
        </xdr:cNvPr>
        <xdr:cNvCxnSpPr/>
      </xdr:nvCxnSpPr>
      <xdr:spPr>
        <a:xfrm flipH="1">
          <a:off x="17057078" y="25536769"/>
          <a:ext cx="1875691" cy="70338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14</xdr:col>
      <xdr:colOff>1836616</xdr:colOff>
      <xdr:row>56</xdr:row>
      <xdr:rowOff>410308</xdr:rowOff>
    </xdr:from>
    <xdr:to>
      <xdr:col>16</xdr:col>
      <xdr:colOff>429846</xdr:colOff>
      <xdr:row>57</xdr:row>
      <xdr:rowOff>58615</xdr:rowOff>
    </xdr:to>
    <xdr:cxnSp macro="">
      <xdr:nvCxnSpPr>
        <xdr:cNvPr id="102" name="Straight Arrow Connector 101">
          <a:extLst>
            <a:ext uri="{FF2B5EF4-FFF2-40B4-BE49-F238E27FC236}">
              <a16:creationId xmlns:a16="http://schemas.microsoft.com/office/drawing/2014/main" id="{43CC67AA-2663-6046-C86F-DE329D585397}"/>
            </a:ext>
          </a:extLst>
        </xdr:cNvPr>
        <xdr:cNvCxnSpPr/>
      </xdr:nvCxnSpPr>
      <xdr:spPr>
        <a:xfrm flipH="1">
          <a:off x="23172616" y="25868923"/>
          <a:ext cx="1641230" cy="586154"/>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15</xdr:col>
      <xdr:colOff>97691</xdr:colOff>
      <xdr:row>53</xdr:row>
      <xdr:rowOff>19539</xdr:rowOff>
    </xdr:from>
    <xdr:to>
      <xdr:col>15</xdr:col>
      <xdr:colOff>527538</xdr:colOff>
      <xdr:row>54</xdr:row>
      <xdr:rowOff>253999</xdr:rowOff>
    </xdr:to>
    <xdr:cxnSp macro="">
      <xdr:nvCxnSpPr>
        <xdr:cNvPr id="103" name="Straight Arrow Connector 102">
          <a:extLst>
            <a:ext uri="{FF2B5EF4-FFF2-40B4-BE49-F238E27FC236}">
              <a16:creationId xmlns:a16="http://schemas.microsoft.com/office/drawing/2014/main" id="{49FA8109-9D98-5731-E914-BD2CAA97E99A}"/>
            </a:ext>
          </a:extLst>
        </xdr:cNvPr>
        <xdr:cNvCxnSpPr/>
      </xdr:nvCxnSpPr>
      <xdr:spPr>
        <a:xfrm flipV="1">
          <a:off x="23407076" y="24110462"/>
          <a:ext cx="429847" cy="644768"/>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11</xdr:col>
      <xdr:colOff>488461</xdr:colOff>
      <xdr:row>53</xdr:row>
      <xdr:rowOff>0</xdr:rowOff>
    </xdr:from>
    <xdr:to>
      <xdr:col>11</xdr:col>
      <xdr:colOff>898769</xdr:colOff>
      <xdr:row>54</xdr:row>
      <xdr:rowOff>175845</xdr:rowOff>
    </xdr:to>
    <xdr:cxnSp macro="">
      <xdr:nvCxnSpPr>
        <xdr:cNvPr id="106" name="Straight Arrow Connector 105">
          <a:extLst>
            <a:ext uri="{FF2B5EF4-FFF2-40B4-BE49-F238E27FC236}">
              <a16:creationId xmlns:a16="http://schemas.microsoft.com/office/drawing/2014/main" id="{2EB14AFA-B294-FE3F-6F3D-2CC6F079DCA7}"/>
            </a:ext>
          </a:extLst>
        </xdr:cNvPr>
        <xdr:cNvCxnSpPr/>
      </xdr:nvCxnSpPr>
      <xdr:spPr>
        <a:xfrm flipV="1">
          <a:off x="17701846" y="23680615"/>
          <a:ext cx="410308" cy="586153"/>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17</xdr:col>
      <xdr:colOff>175847</xdr:colOff>
      <xdr:row>57</xdr:row>
      <xdr:rowOff>136769</xdr:rowOff>
    </xdr:from>
    <xdr:to>
      <xdr:col>18</xdr:col>
      <xdr:colOff>156309</xdr:colOff>
      <xdr:row>57</xdr:row>
      <xdr:rowOff>351691</xdr:rowOff>
    </xdr:to>
    <xdr:cxnSp macro="">
      <xdr:nvCxnSpPr>
        <xdr:cNvPr id="109" name="Straight Arrow Connector 108">
          <a:extLst>
            <a:ext uri="{FF2B5EF4-FFF2-40B4-BE49-F238E27FC236}">
              <a16:creationId xmlns:a16="http://schemas.microsoft.com/office/drawing/2014/main" id="{189D8A0A-B281-DE47-3427-9C5BED0C3303}"/>
            </a:ext>
          </a:extLst>
        </xdr:cNvPr>
        <xdr:cNvCxnSpPr/>
      </xdr:nvCxnSpPr>
      <xdr:spPr>
        <a:xfrm>
          <a:off x="26533232" y="26533231"/>
          <a:ext cx="1055077" cy="214922"/>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20</xdr:col>
      <xdr:colOff>664308</xdr:colOff>
      <xdr:row>55</xdr:row>
      <xdr:rowOff>19538</xdr:rowOff>
    </xdr:from>
    <xdr:to>
      <xdr:col>22</xdr:col>
      <xdr:colOff>1035539</xdr:colOff>
      <xdr:row>55</xdr:row>
      <xdr:rowOff>379027</xdr:rowOff>
    </xdr:to>
    <xdr:sp macro="" textlink="">
      <xdr:nvSpPr>
        <xdr:cNvPr id="165" name="Freeform 10706">
          <a:extLst>
            <a:ext uri="{FF2B5EF4-FFF2-40B4-BE49-F238E27FC236}">
              <a16:creationId xmlns:a16="http://schemas.microsoft.com/office/drawing/2014/main" id="{2F75467B-1AE0-4E1B-8D77-A51860FAE764}"/>
            </a:ext>
          </a:extLst>
        </xdr:cNvPr>
        <xdr:cNvSpPr>
          <a:spLocks/>
        </xdr:cNvSpPr>
      </xdr:nvSpPr>
      <xdr:spPr bwMode="auto">
        <a:xfrm>
          <a:off x="11630482" y="29356538"/>
          <a:ext cx="2475014" cy="3594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11</xdr:col>
      <xdr:colOff>1007012</xdr:colOff>
      <xdr:row>54</xdr:row>
      <xdr:rowOff>25595</xdr:rowOff>
    </xdr:from>
    <xdr:to>
      <xdr:col>13</xdr:col>
      <xdr:colOff>39077</xdr:colOff>
      <xdr:row>54</xdr:row>
      <xdr:rowOff>945466</xdr:rowOff>
    </xdr:to>
    <xdr:sp macro="" textlink="">
      <xdr:nvSpPr>
        <xdr:cNvPr id="39" name="AutoShape 46">
          <a:extLst>
            <a:ext uri="{FF2B5EF4-FFF2-40B4-BE49-F238E27FC236}">
              <a16:creationId xmlns:a16="http://schemas.microsoft.com/office/drawing/2014/main" id="{7902A714-DAA2-BEC4-073E-7D8BCB8168C6}"/>
            </a:ext>
          </a:extLst>
        </xdr:cNvPr>
        <xdr:cNvSpPr>
          <a:spLocks noChangeArrowheads="1"/>
        </xdr:cNvSpPr>
      </xdr:nvSpPr>
      <xdr:spPr bwMode="auto">
        <a:xfrm>
          <a:off x="18220397" y="24116518"/>
          <a:ext cx="2080065" cy="919871"/>
        </a:xfrm>
        <a:prstGeom prst="triangle">
          <a:avLst>
            <a:gd name="adj" fmla="val 50000"/>
          </a:avLst>
        </a:prstGeom>
        <a:solidFill>
          <a:srgbClr val="FFFF00"/>
        </a:solidFill>
        <a:ln w="34925">
          <a:solidFill>
            <a:srgbClr val="000000"/>
          </a:solidFill>
          <a:miter lim="800000"/>
          <a:headEnd/>
          <a:tailEnd/>
        </a:ln>
      </xdr:spPr>
    </xdr:sp>
    <xdr:clientData/>
  </xdr:twoCellAnchor>
  <xdr:twoCellAnchor>
    <xdr:from>
      <xdr:col>15</xdr:col>
      <xdr:colOff>1026550</xdr:colOff>
      <xdr:row>54</xdr:row>
      <xdr:rowOff>25594</xdr:rowOff>
    </xdr:from>
    <xdr:to>
      <xdr:col>17</xdr:col>
      <xdr:colOff>58615</xdr:colOff>
      <xdr:row>54</xdr:row>
      <xdr:rowOff>945465</xdr:rowOff>
    </xdr:to>
    <xdr:sp macro="" textlink="">
      <xdr:nvSpPr>
        <xdr:cNvPr id="52" name="AutoShape 46">
          <a:extLst>
            <a:ext uri="{FF2B5EF4-FFF2-40B4-BE49-F238E27FC236}">
              <a16:creationId xmlns:a16="http://schemas.microsoft.com/office/drawing/2014/main" id="{A5D3DB29-26A4-A96C-070A-B32B8D4BDC78}"/>
            </a:ext>
          </a:extLst>
        </xdr:cNvPr>
        <xdr:cNvSpPr>
          <a:spLocks noChangeArrowheads="1"/>
        </xdr:cNvSpPr>
      </xdr:nvSpPr>
      <xdr:spPr bwMode="auto">
        <a:xfrm>
          <a:off x="24335935" y="24116517"/>
          <a:ext cx="2080065" cy="919871"/>
        </a:xfrm>
        <a:prstGeom prst="triangle">
          <a:avLst>
            <a:gd name="adj" fmla="val 50000"/>
          </a:avLst>
        </a:prstGeom>
        <a:solidFill>
          <a:srgbClr val="FF0000"/>
        </a:solidFill>
        <a:ln w="34925">
          <a:solidFill>
            <a:srgbClr val="000000"/>
          </a:solidFill>
          <a:miter lim="800000"/>
          <a:headEnd/>
          <a:tailEnd/>
        </a:ln>
      </xdr:spPr>
    </xdr:sp>
    <xdr:clientData/>
  </xdr:twoCellAnchor>
  <xdr:twoCellAnchor editAs="oneCell">
    <xdr:from>
      <xdr:col>7</xdr:col>
      <xdr:colOff>1</xdr:colOff>
      <xdr:row>39</xdr:row>
      <xdr:rowOff>1</xdr:rowOff>
    </xdr:from>
    <xdr:to>
      <xdr:col>7</xdr:col>
      <xdr:colOff>417286</xdr:colOff>
      <xdr:row>40</xdr:row>
      <xdr:rowOff>182619</xdr:rowOff>
    </xdr:to>
    <xdr:pic>
      <xdr:nvPicPr>
        <xdr:cNvPr id="40" name="Picture 39">
          <a:extLst>
            <a:ext uri="{FF2B5EF4-FFF2-40B4-BE49-F238E27FC236}">
              <a16:creationId xmlns:a16="http://schemas.microsoft.com/office/drawing/2014/main" id="{15B840B8-46F9-45D2-B5DE-939B01FA0273}"/>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1176001" y="16528144"/>
          <a:ext cx="417285" cy="1180475"/>
        </a:xfrm>
        <a:prstGeom prst="rect">
          <a:avLst/>
        </a:prstGeom>
      </xdr:spPr>
    </xdr:pic>
    <xdr:clientData/>
  </xdr:twoCellAnchor>
  <xdr:twoCellAnchor editAs="oneCell">
    <xdr:from>
      <xdr:col>5</xdr:col>
      <xdr:colOff>0</xdr:colOff>
      <xdr:row>39</xdr:row>
      <xdr:rowOff>0</xdr:rowOff>
    </xdr:from>
    <xdr:to>
      <xdr:col>5</xdr:col>
      <xdr:colOff>497255</xdr:colOff>
      <xdr:row>41</xdr:row>
      <xdr:rowOff>191134</xdr:rowOff>
    </xdr:to>
    <xdr:pic>
      <xdr:nvPicPr>
        <xdr:cNvPr id="41" name="Picture 40">
          <a:extLst>
            <a:ext uri="{FF2B5EF4-FFF2-40B4-BE49-F238E27FC236}">
              <a16:creationId xmlns:a16="http://schemas.microsoft.com/office/drawing/2014/main" id="{C815E964-95C8-4C97-BF4E-DCE253D765F8}"/>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8109857" y="16528143"/>
          <a:ext cx="497255" cy="1406705"/>
        </a:xfrm>
        <a:prstGeom prst="rect">
          <a:avLst/>
        </a:prstGeom>
      </xdr:spPr>
    </xdr:pic>
    <xdr:clientData/>
  </xdr:twoCellAnchor>
  <xdr:twoCellAnchor editAs="oneCell">
    <xdr:from>
      <xdr:col>15</xdr:col>
      <xdr:colOff>1</xdr:colOff>
      <xdr:row>29</xdr:row>
      <xdr:rowOff>1</xdr:rowOff>
    </xdr:from>
    <xdr:to>
      <xdr:col>15</xdr:col>
      <xdr:colOff>435429</xdr:colOff>
      <xdr:row>30</xdr:row>
      <xdr:rowOff>199572</xdr:rowOff>
    </xdr:to>
    <xdr:pic>
      <xdr:nvPicPr>
        <xdr:cNvPr id="42" name="Picture 41">
          <a:extLst>
            <a:ext uri="{FF2B5EF4-FFF2-40B4-BE49-F238E27FC236}">
              <a16:creationId xmlns:a16="http://schemas.microsoft.com/office/drawing/2014/main" id="{8C6976E5-C1A5-4EA9-936E-F75AA4208FD8}"/>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3440572" y="13008430"/>
          <a:ext cx="435428" cy="943428"/>
        </a:xfrm>
        <a:prstGeom prst="rect">
          <a:avLst/>
        </a:prstGeom>
      </xdr:spPr>
    </xdr:pic>
    <xdr:clientData/>
  </xdr:twoCellAnchor>
  <xdr:twoCellAnchor editAs="oneCell">
    <xdr:from>
      <xdr:col>18</xdr:col>
      <xdr:colOff>1047510</xdr:colOff>
      <xdr:row>54</xdr:row>
      <xdr:rowOff>629040</xdr:rowOff>
    </xdr:from>
    <xdr:to>
      <xdr:col>18</xdr:col>
      <xdr:colOff>1047870</xdr:colOff>
      <xdr:row>54</xdr:row>
      <xdr:rowOff>629400</xdr:rowOff>
    </xdr:to>
    <mc:AlternateContent xmlns:mc="http://schemas.openxmlformats.org/markup-compatibility/2006" xmlns:xdr14="http://schemas.microsoft.com/office/excel/2010/spreadsheetDrawing">
      <mc:Choice Requires="xdr14">
        <xdr:contentPart xmlns:r="http://schemas.openxmlformats.org/officeDocument/2006/relationships" r:id="rId2">
          <xdr14:nvContentPartPr>
            <xdr14:cNvPr id="74" name="Ink 73">
              <a:extLst>
                <a:ext uri="{FF2B5EF4-FFF2-40B4-BE49-F238E27FC236}">
                  <a16:creationId xmlns:a16="http://schemas.microsoft.com/office/drawing/2014/main" id="{C62C77FF-FC0F-BF2E-7D7E-2D23D4B6AD3F}"/>
                </a:ext>
              </a:extLst>
            </xdr14:cNvPr>
            <xdr14:cNvContentPartPr/>
          </xdr14:nvContentPartPr>
          <xdr14:nvPr macro=""/>
          <xdr14:xfrm>
            <a:off x="28650960" y="23603340"/>
            <a:ext cx="360" cy="360"/>
          </xdr14:xfrm>
        </xdr:contentPart>
      </mc:Choice>
      <mc:Fallback xmlns="">
        <xdr:pic>
          <xdr:nvPicPr>
            <xdr:cNvPr id="74" name="Ink 73">
              <a:extLst>
                <a:ext uri="{FF2B5EF4-FFF2-40B4-BE49-F238E27FC236}">
                  <a16:creationId xmlns:a16="http://schemas.microsoft.com/office/drawing/2014/main" id="{C62C77FF-FC0F-BF2E-7D7E-2D23D4B6AD3F}"/>
                </a:ext>
              </a:extLst>
            </xdr:cNvPr>
            <xdr:cNvPicPr/>
          </xdr:nvPicPr>
          <xdr:blipFill>
            <a:blip xmlns:r="http://schemas.openxmlformats.org/officeDocument/2006/relationships" r:embed="rId3"/>
            <a:stretch>
              <a:fillRect/>
            </a:stretch>
          </xdr:blipFill>
          <xdr:spPr>
            <a:xfrm>
              <a:off x="28588320" y="23540340"/>
              <a:ext cx="126000" cy="126000"/>
            </a:xfrm>
            <a:prstGeom prst="rect">
              <a:avLst/>
            </a:prstGeom>
          </xdr:spPr>
        </xdr:pic>
      </mc:Fallback>
    </mc:AlternateContent>
    <xdr:clientData/>
  </xdr:twoCellAnchor>
  <xdr:twoCellAnchor>
    <xdr:from>
      <xdr:col>18</xdr:col>
      <xdr:colOff>704850</xdr:colOff>
      <xdr:row>54</xdr:row>
      <xdr:rowOff>647700</xdr:rowOff>
    </xdr:from>
    <xdr:to>
      <xdr:col>18</xdr:col>
      <xdr:colOff>1028700</xdr:colOff>
      <xdr:row>56</xdr:row>
      <xdr:rowOff>95250</xdr:rowOff>
    </xdr:to>
    <xdr:cxnSp macro="">
      <xdr:nvCxnSpPr>
        <xdr:cNvPr id="77" name="Straight Arrow Connector 76">
          <a:extLst>
            <a:ext uri="{FF2B5EF4-FFF2-40B4-BE49-F238E27FC236}">
              <a16:creationId xmlns:a16="http://schemas.microsoft.com/office/drawing/2014/main" id="{A0933C48-E3FB-A63A-EFAE-0712B085DDE5}"/>
            </a:ext>
          </a:extLst>
        </xdr:cNvPr>
        <xdr:cNvCxnSpPr/>
      </xdr:nvCxnSpPr>
      <xdr:spPr>
        <a:xfrm flipH="1">
          <a:off x="28308300" y="23622000"/>
          <a:ext cx="323850" cy="400050"/>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SRI\D\My%20Documents\Battery-Sizing%20OpZS.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0F42FCAA\Resumo%20para%20Pr&#233;-C&#225;lculo%20Rev.%200%20Lote%20F%20-%20PE%2024-6%20reatores%20corrigido.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Kptl1\mktg\MKTG\ORDERS\Wo31\Rihand\pkg-a\PROGREPT.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disk--mcbs53\D\gkk\vision\REVISION01\FCM-hyd-airport-final.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KPTL1\MKTG\MKTG\ORDERS\WO05\DRG-SUB.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at"/>
      <sheetName val="BATTERY"/>
      <sheetName val="CHARGER"/>
      <sheetName val="1"/>
      <sheetName val="Sheet2"/>
      <sheetName val="Sheet3"/>
      <sheetName val="Anex-1 Con Load"/>
      <sheetName val="upa"/>
      <sheetName val="OPGW Quantity summary"/>
      <sheetName val="Sch-3"/>
      <sheetName val="steel type"/>
      <sheetName val="SPT vs PHI"/>
      <sheetName val="INPUT-DATA"/>
      <sheetName val="SECONDARY DESIGN"/>
      <sheetName val="UK"/>
      <sheetName val="Sch-1a"/>
      <sheetName val="SUMMARY"/>
      <sheetName val="PACK (B)"/>
    </sheetNames>
    <sheetDataSet>
      <sheetData sheetId="0">
        <row r="34">
          <cell r="N34">
            <v>35.6</v>
          </cell>
        </row>
      </sheetData>
      <sheetData sheetId="1">
        <row r="34">
          <cell r="M34">
            <v>0</v>
          </cell>
        </row>
      </sheetData>
      <sheetData sheetId="2"/>
      <sheetData sheetId="3" refreshError="1">
        <row r="34">
          <cell r="N34">
            <v>35.6</v>
          </cell>
        </row>
        <row r="35">
          <cell r="N35">
            <v>40.6</v>
          </cell>
        </row>
        <row r="36">
          <cell r="N36">
            <v>45.7</v>
          </cell>
        </row>
        <row r="37">
          <cell r="N37">
            <v>50.8</v>
          </cell>
        </row>
        <row r="38">
          <cell r="N38">
            <v>55.9</v>
          </cell>
        </row>
        <row r="39">
          <cell r="N39">
            <v>61</v>
          </cell>
        </row>
        <row r="40">
          <cell r="N40">
            <v>66</v>
          </cell>
        </row>
        <row r="41">
          <cell r="N41">
            <v>71.099999999999994</v>
          </cell>
        </row>
        <row r="43">
          <cell r="N43">
            <v>80</v>
          </cell>
        </row>
        <row r="44">
          <cell r="N44">
            <v>90</v>
          </cell>
        </row>
        <row r="45">
          <cell r="N45">
            <v>100</v>
          </cell>
        </row>
      </sheetData>
      <sheetData sheetId="4">
        <row r="34">
          <cell r="M34">
            <v>0</v>
          </cell>
        </row>
      </sheetData>
      <sheetData sheetId="5"/>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uxiliar de Pré-Cálculo"/>
      <sheetName val="Resumo de Custos"/>
      <sheetName val="Recebimento Cash-in"/>
      <sheetName val="Planilha de Preço de Venda"/>
      <sheetName val="SUB"/>
      <sheetName val="SUBRESUMO"/>
      <sheetName val="CASH-FLOW"/>
      <sheetName val="Auxiliar_de_Pré-Cálculo1"/>
      <sheetName val="Resumo_de_Custos1"/>
      <sheetName val="Recebimento_Cash-in1"/>
      <sheetName val="Planilha_de_Preço_de_Venda1"/>
      <sheetName val="Auxiliar_de_Pré-Cálculo"/>
      <sheetName val="Resumo_de_Custos"/>
      <sheetName val="Recebimento_Cash-in"/>
      <sheetName val="Planilha_de_Preço_de_Venda"/>
    </sheetNames>
    <sheetDataSet>
      <sheetData sheetId="0"/>
      <sheetData sheetId="1"/>
      <sheetData sheetId="2"/>
      <sheetData sheetId="3"/>
      <sheetData sheetId="4"/>
      <sheetData sheetId="5"/>
      <sheetData sheetId="6"/>
      <sheetData sheetId="7"/>
      <sheetData sheetId="8"/>
      <sheetData sheetId="9"/>
      <sheetData sheetId="10"/>
      <sheetData sheetId="11" refreshError="1"/>
      <sheetData sheetId="12" refreshError="1"/>
      <sheetData sheetId="13" refreshError="1"/>
      <sheetData sheetId="14"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noblg"/>
      <sheetName val="ACC-A"/>
      <sheetName val="drg"/>
      <sheetName val="BOM"/>
      <sheetName val=" FDN"/>
      <sheetName val="Supply"/>
      <sheetName val="ERECTION-Sipat"/>
      <sheetName val="Chart1"/>
      <sheetName val="drg1"/>
      <sheetName val="Acc"/>
      <sheetName val="FDN"/>
      <sheetName val="Misc info"/>
      <sheetName val="Vdc5"/>
      <sheetName val="SIN"/>
      <sheetName val="Stub&amp;Twr"/>
      <sheetName val="Twr Qty."/>
      <sheetName val="DS Approved"/>
      <sheetName val="S-C"/>
      <sheetName val="62-Gty Bhadla"/>
      <sheetName val="Twr Qty Old."/>
      <sheetName val="Sheet1"/>
      <sheetName val="DS Approved (T) (2)"/>
      <sheetName val="1-14"/>
      <sheetName val="50-56"/>
      <sheetName val="DSLP CALCULATION"/>
      <sheetName val="IDCCALHYD-GOO"/>
      <sheetName val="NJP"/>
      <sheetName val="Intake"/>
      <sheetName val="FitOutConfCentre"/>
      <sheetName val="sheeet7"/>
      <sheetName val="Info Entry"/>
      <sheetName val="P-Ins &amp; Bonds"/>
      <sheetName val="P Staff fac"/>
      <sheetName val="BQMPALOC"/>
      <sheetName val="july-I"/>
      <sheetName val="CASH-FLOW"/>
      <sheetName val="Design"/>
      <sheetName val="COMPLEXALL"/>
      <sheetName val="SUMMARY"/>
      <sheetName val="SOP "/>
      <sheetName val="EDWise"/>
      <sheetName val="04REL"/>
      <sheetName val="STN WISE EMR"/>
      <sheetName val="B-Chart"/>
      <sheetName val="wt"/>
      <sheetName val="Validation"/>
      <sheetName val="TMRS"/>
      <sheetName val="FAMILY TEXT"/>
      <sheetName val="data"/>
      <sheetName val="Dom"/>
      <sheetName val="BREAKUP OF OIL"/>
      <sheetName val="R.Hrs. Since Comm"/>
      <sheetName val="R_Hrs_ Since Comm"/>
      <sheetName val="A"/>
      <sheetName val="Data base 12-13 back Jan 10"/>
      <sheetName val="IP"/>
      <sheetName val="Civil &amp; design"/>
      <sheetName val="BOQ"/>
      <sheetName val="BHANDUP"/>
      <sheetName val="SCHEDULE"/>
      <sheetName val="Database"/>
      <sheetName val="schedule nos"/>
      <sheetName val="Rate Analysis"/>
      <sheetName val="inter"/>
      <sheetName val="IDCCALHYD_GOO"/>
      <sheetName val="UK"/>
      <sheetName val="#REF"/>
      <sheetName val="SUPPORT1"/>
    </sheetNames>
    <sheetDataSet>
      <sheetData sheetId="0" refreshError="1"/>
      <sheetData sheetId="1" refreshError="1"/>
      <sheetData sheetId="2"/>
      <sheetData sheetId="3" refreshError="1"/>
      <sheetData sheetId="4" refreshError="1"/>
      <sheetData sheetId="5"/>
      <sheetData sheetId="6"/>
      <sheetData sheetId="7" refreshError="1"/>
      <sheetData sheetId="8"/>
      <sheetData sheetId="9"/>
      <sheetData sheetId="10"/>
      <sheetData sheetId="11"/>
      <sheetData sheetId="12" refreshError="1"/>
      <sheetData sheetId="13" refreshError="1"/>
      <sheetData sheetId="14"/>
      <sheetData sheetId="15"/>
      <sheetData sheetId="16"/>
      <sheetData sheetId="17"/>
      <sheetData sheetId="18"/>
      <sheetData sheetId="19"/>
      <sheetData sheetId="20"/>
      <sheetData sheetId="21"/>
      <sheetData sheetId="22"/>
      <sheetData sheetId="23"/>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tart Here"/>
      <sheetName val="FCM"/>
      <sheetName val="Analysis Sheet"/>
      <sheetName val="Break Up as you wish"/>
      <sheetName val="Sheet1"/>
      <sheetName val="SP Break Up"/>
      <sheetName val="Grand Summary"/>
      <sheetName val="Material-Local-ABB"/>
      <sheetName val="Material-Local-Non ABB"/>
      <sheetName val="Material-Import-ABB"/>
      <sheetName val="Material-Import-Non ABB"/>
      <sheetName val="Services-ABB"/>
      <sheetName val="Services-Non ABB"/>
      <sheetName val="Financial"/>
      <sheetName val="Unit Sheet"/>
      <sheetName val="FCM-hyd-airport-final"/>
      <sheetName val="starter"/>
      <sheetName val="bs BP 04 SA"/>
      <sheetName val="Full Cost Calculation-1"/>
      <sheetName val="Instruction-Description"/>
      <sheetName val="BHANDUP"/>
      <sheetName val="#REF"/>
      <sheetName val="det_est"/>
      <sheetName val="Data"/>
      <sheetName val="Background"/>
      <sheetName val="Cost summary"/>
      <sheetName val="labour"/>
      <sheetName val="BOQ"/>
      <sheetName val="BOQ LT"/>
      <sheetName val="Cable-data"/>
      <sheetName val="Labels"/>
      <sheetName val="final abstract"/>
      <sheetName val="Costing-blk-B"/>
      <sheetName val="Riser-1"/>
      <sheetName val="S1BOQ"/>
      <sheetName val="Costing"/>
      <sheetName val="Measurements"/>
      <sheetName val="Tables"/>
      <sheetName val="Flooring"/>
      <sheetName val="Ceilings"/>
      <sheetName val="ACAD Finishes"/>
      <sheetName val="Site Details"/>
      <sheetName val="Chair"/>
      <sheetName val="Site Area Statement"/>
      <sheetName val="Doors"/>
      <sheetName val="Estimate"/>
      <sheetName val="GBW"/>
      <sheetName val="Config"/>
      <sheetName val="Break Dw"/>
      <sheetName val="Coalmine"/>
      <sheetName val="Sqn _Main_ Abs"/>
      <sheetName val="C&amp;I SUMMARY"/>
      <sheetName val="FTE Totals_Plan"/>
      <sheetName val="협조전"/>
      <sheetName val="Codes"/>
      <sheetName val="Parameter"/>
      <sheetName val="Alstom_Soft seating_V R0_090216"/>
      <sheetName val="Formulas"/>
      <sheetName val="PLANT"/>
      <sheetName val="INSTRUMENT"/>
      <sheetName val="SpecITEM"/>
      <sheetName val="LINE_Sc"/>
      <sheetName val="MOTOR"/>
      <sheetName val="3A-TiBill"/>
      <sheetName val="2A-tIS bILL"/>
      <sheetName val="Analy_7-10"/>
      <sheetName val="Annexure - T(3)"/>
      <sheetName val="DPR"/>
      <sheetName val="A1-Continuous"/>
      <sheetName val="Design"/>
      <sheetName val="CABLE DATA"/>
      <sheetName val="선수금"/>
      <sheetName val="bill 2"/>
      <sheetName val="extra work elec bill "/>
      <sheetName val="MN T.B."/>
      <sheetName val="Direct cost shed A-2 "/>
      <sheetName val="CASHFLOWS"/>
      <sheetName val="Gr. H"/>
      <sheetName val="Sqn_Abs"/>
      <sheetName val="BLOCK-E"/>
      <sheetName val="Pre-cast Qty"/>
      <sheetName val="Typical floor on 3BHK -STD"/>
      <sheetName val="FINCAL"/>
      <sheetName val="Concrete"/>
      <sheetName val="Summary"/>
      <sheetName val="gen"/>
      <sheetName val="water prop."/>
      <sheetName val="B1"/>
      <sheetName val="Assumption Inputs"/>
      <sheetName val="MASTER_RATE ANALYSIS"/>
      <sheetName val="Materials Cost(PCC)"/>
      <sheetName val="Staff Acco."/>
      <sheetName val="Voucher"/>
      <sheetName val="Internet"/>
      <sheetName val="Intro"/>
      <sheetName val="Sheet3"/>
      <sheetName val="PRECAST lightconc-II"/>
      <sheetName val="Rate analysis"/>
      <sheetName val="TBAL9697 -group wise  sdpl"/>
      <sheetName val="MH Compensate-Nov"/>
      <sheetName val="PANEL ANNEXURE"/>
      <sheetName val="col-reinft1"/>
      <sheetName val="Fee Rate Summary"/>
      <sheetName val="COLUMN"/>
      <sheetName val="SPT vs PHI"/>
      <sheetName val="Works - Quote Sheet"/>
      <sheetName val="Start_Here"/>
      <sheetName val="Analysis_Sheet"/>
      <sheetName val="Break_Up_as_you_wish"/>
      <sheetName val="SP_Break_Up"/>
      <sheetName val="Grand_Summary"/>
      <sheetName val="Material-Local-Non_ABB"/>
      <sheetName val="Material-Import-Non_ABB"/>
      <sheetName val="Services-Non_ABB"/>
      <sheetName val="Unit_Sheet"/>
      <sheetName val="bs_BP_04_SA"/>
      <sheetName val="Full_Cost_Calculation-1"/>
      <sheetName val="calcul"/>
      <sheetName val="India F&amp;S Template"/>
      <sheetName val="Mat_Cost"/>
      <sheetName val="FitOutConfCentre"/>
      <sheetName val="train cash"/>
      <sheetName val="accom cash"/>
      <sheetName val="SPEC SHEET"/>
      <sheetName val="Core Data"/>
      <sheetName val="dlvoid"/>
      <sheetName val="Set"/>
      <sheetName val="Headings"/>
      <sheetName val="INDIGINEOUS ITEMS "/>
      <sheetName val="INT Block Work"/>
      <sheetName val="1"/>
      <sheetName val="p&amp;m"/>
      <sheetName val="Assumptions-Input"/>
      <sheetName val="Price BID"/>
      <sheetName val="Cash2"/>
      <sheetName val="office"/>
      <sheetName val="Lab"/>
      <sheetName val="Material&amp;equipment"/>
      <sheetName val="BLK2"/>
      <sheetName val="BLK3"/>
      <sheetName val="E &amp; R"/>
      <sheetName val="radar"/>
      <sheetName val="UG"/>
      <sheetName val="ridgewood"/>
      <sheetName val="precast RC element"/>
      <sheetName val="Settings"/>
      <sheetName val="대비표"/>
      <sheetName val="Hardware"/>
      <sheetName val="Quantity"/>
      <sheetName val="2.1 受電設備棟"/>
      <sheetName val="2.2 受・防火水槽"/>
      <sheetName val="2.3 排水処理設備棟"/>
      <sheetName val="2.4 倉庫棟"/>
      <sheetName val="2.5 守衛棟"/>
      <sheetName val="Mat_issue1"/>
      <sheetName val="Mat_issue10"/>
      <sheetName val="Mat_issue11"/>
      <sheetName val="Mat_issue12"/>
      <sheetName val="Mat_issue13"/>
      <sheetName val="Mat_issue14"/>
      <sheetName val="Mat_issue15"/>
      <sheetName val="Mat_issue16"/>
      <sheetName val="Mat_issue17"/>
      <sheetName val="Mat_issue18"/>
      <sheetName val="Mat_issue19"/>
      <sheetName val="Mat_issue2"/>
      <sheetName val="Mat_issue20"/>
      <sheetName val="Mat_issue21"/>
      <sheetName val="Mat_issue22"/>
      <sheetName val="Mat_issue23"/>
      <sheetName val="Mat_issue24"/>
      <sheetName val="Mat_issue25"/>
      <sheetName val="Mat_issue26"/>
      <sheetName val="Mat_issue27"/>
      <sheetName val="Mat_issue28"/>
      <sheetName val="Mat_issue29"/>
      <sheetName val="Mat_issue3"/>
      <sheetName val="Mat_issue30"/>
      <sheetName val="Mat_issue4"/>
      <sheetName val="Mat_issue5"/>
      <sheetName val="Mat_issue6"/>
      <sheetName val="Mat_issue7"/>
      <sheetName val="Mat_issue8"/>
      <sheetName val="Mat_issue9"/>
      <sheetName val="List"/>
      <sheetName val="U-13-2(disc)"/>
      <sheetName val="CPIPE"/>
      <sheetName val="Intro."/>
      <sheetName val="สรุป"/>
      <sheetName val=""/>
      <sheetName val="Start_Here1"/>
      <sheetName val="Analysis_Sheet1"/>
      <sheetName val="Break_Up_as_you_wish1"/>
      <sheetName val="SP_Break_Up1"/>
      <sheetName val="Grand_Summary1"/>
      <sheetName val="Material-Local-Non_ABB1"/>
      <sheetName val="Material-Import-Non_ABB1"/>
      <sheetName val="Services-Non_ABB1"/>
      <sheetName val="Unit_Sheet1"/>
      <sheetName val="bs_BP_04_SA1"/>
      <sheetName val="strain"/>
      <sheetName val="HYD VAR"/>
      <sheetName val="bs"/>
      <sheetName val="PRODUCTION DATA"/>
      <sheetName val="CO FORMS"/>
      <sheetName val="INV COST"/>
      <sheetName val="dot production"/>
      <sheetName val="interest"/>
      <sheetName val="MATERIAL AC"/>
      <sheetName val="FOR VARIANCE CALC."/>
      <sheetName val="TB"/>
      <sheetName val="SCRAP"/>
      <sheetName val="VARIANCE SUMMARY"/>
      <sheetName val="BDisc Q4"/>
      <sheetName val="SILCHAR-400"/>
      <sheetName val="SILCHAR-132"/>
      <sheetName val="drev"/>
      <sheetName val="crev"/>
      <sheetName val="attach-3 (qr)"/>
      <sheetName val="BP-Other strs"/>
    </sheetNames>
    <sheetDataSet>
      <sheetData sheetId="0">
        <row r="6">
          <cell r="A6" t="str">
            <v>Type</v>
          </cell>
        </row>
      </sheetData>
      <sheetData sheetId="1">
        <row r="6">
          <cell r="A6" t="str">
            <v>Type</v>
          </cell>
        </row>
      </sheetData>
      <sheetData sheetId="2">
        <row r="6">
          <cell r="A6" t="str">
            <v>Type</v>
          </cell>
        </row>
      </sheetData>
      <sheetData sheetId="3">
        <row r="6">
          <cell r="A6" t="str">
            <v>Type</v>
          </cell>
        </row>
      </sheetData>
      <sheetData sheetId="4">
        <row r="6">
          <cell r="A6" t="str">
            <v>Type</v>
          </cell>
        </row>
      </sheetData>
      <sheetData sheetId="5" refreshError="1">
        <row r="6">
          <cell r="A6" t="str">
            <v>Type</v>
          </cell>
          <cell r="B6" t="str">
            <v>No.</v>
          </cell>
          <cell r="C6" t="str">
            <v>Item</v>
          </cell>
          <cell r="D6" t="str">
            <v>Sort</v>
          </cell>
          <cell r="E6" t="str">
            <v>Ex Works SP</v>
          </cell>
          <cell r="F6" t="str">
            <v>Ex.WSP+F&amp;I</v>
          </cell>
          <cell r="G6" t="str">
            <v>ED/CVD</v>
          </cell>
          <cell r="H6" t="str">
            <v>ST</v>
          </cell>
          <cell r="I6" t="str">
            <v>Total SP</v>
          </cell>
        </row>
        <row r="7">
          <cell r="A7" t="str">
            <v>ABB Manufactured</v>
          </cell>
          <cell r="B7">
            <v>1</v>
          </cell>
          <cell r="C7" t="str">
            <v>MV Breakers</v>
          </cell>
          <cell r="D7" t="str">
            <v>A</v>
          </cell>
          <cell r="E7">
            <v>39174179.640242562</v>
          </cell>
          <cell r="F7">
            <v>39790174.860242561</v>
          </cell>
          <cell r="G7">
            <v>6393226.1172875855</v>
          </cell>
          <cell r="H7">
            <v>1822696.230301206</v>
          </cell>
          <cell r="I7">
            <v>48006097.207831353</v>
          </cell>
        </row>
        <row r="8">
          <cell r="A8" t="str">
            <v>Indigenous Equipments</v>
          </cell>
          <cell r="B8">
            <v>2</v>
          </cell>
          <cell r="C8">
            <v>0</v>
          </cell>
          <cell r="E8">
            <v>0</v>
          </cell>
          <cell r="F8">
            <v>0</v>
          </cell>
          <cell r="G8">
            <v>0</v>
          </cell>
          <cell r="H8">
            <v>0</v>
          </cell>
          <cell r="I8">
            <v>0</v>
          </cell>
        </row>
        <row r="9">
          <cell r="B9">
            <v>3</v>
          </cell>
          <cell r="C9">
            <v>0</v>
          </cell>
          <cell r="E9">
            <v>0</v>
          </cell>
          <cell r="F9">
            <v>0</v>
          </cell>
          <cell r="G9">
            <v>0</v>
          </cell>
          <cell r="H9">
            <v>0</v>
          </cell>
          <cell r="I9">
            <v>0</v>
          </cell>
        </row>
        <row r="10">
          <cell r="B10">
            <v>4</v>
          </cell>
          <cell r="C10">
            <v>0</v>
          </cell>
          <cell r="E10">
            <v>0</v>
          </cell>
          <cell r="F10">
            <v>0</v>
          </cell>
          <cell r="G10">
            <v>0</v>
          </cell>
          <cell r="H10">
            <v>0</v>
          </cell>
          <cell r="I10">
            <v>0</v>
          </cell>
        </row>
        <row r="11">
          <cell r="B11">
            <v>5</v>
          </cell>
          <cell r="C11">
            <v>0</v>
          </cell>
          <cell r="E11">
            <v>0</v>
          </cell>
          <cell r="F11">
            <v>0</v>
          </cell>
          <cell r="G11">
            <v>0</v>
          </cell>
          <cell r="H11">
            <v>0</v>
          </cell>
          <cell r="I11">
            <v>0</v>
          </cell>
        </row>
        <row r="12">
          <cell r="B12">
            <v>6</v>
          </cell>
          <cell r="C12">
            <v>0</v>
          </cell>
          <cell r="E12">
            <v>0</v>
          </cell>
          <cell r="F12">
            <v>0</v>
          </cell>
          <cell r="G12">
            <v>0</v>
          </cell>
          <cell r="H12">
            <v>0</v>
          </cell>
          <cell r="I12">
            <v>0</v>
          </cell>
        </row>
        <row r="13">
          <cell r="A13" t="str">
            <v>NON ABB Manufactured</v>
          </cell>
          <cell r="B13">
            <v>1</v>
          </cell>
          <cell r="C13" t="str">
            <v>Transformers</v>
          </cell>
          <cell r="D13" t="str">
            <v>B</v>
          </cell>
          <cell r="E13">
            <v>45598971.748524286</v>
          </cell>
          <cell r="F13">
            <v>46315993.748524286</v>
          </cell>
          <cell r="G13">
            <v>5850899.5200000005</v>
          </cell>
          <cell r="H13">
            <v>1668079.9808000003</v>
          </cell>
          <cell r="I13">
            <v>53834973.249324292</v>
          </cell>
        </row>
        <row r="14">
          <cell r="A14" t="str">
            <v>Indigenous Equipments</v>
          </cell>
          <cell r="B14">
            <v>2</v>
          </cell>
          <cell r="C14" t="str">
            <v>DG Sets</v>
          </cell>
          <cell r="D14" t="str">
            <v>C</v>
          </cell>
          <cell r="E14">
            <v>30511358.185810003</v>
          </cell>
          <cell r="F14">
            <v>30991134.685810003</v>
          </cell>
          <cell r="G14">
            <v>3914976.24</v>
          </cell>
          <cell r="H14">
            <v>1116152.0496</v>
          </cell>
          <cell r="I14">
            <v>36022262.975409999</v>
          </cell>
        </row>
        <row r="15">
          <cell r="B15">
            <v>3</v>
          </cell>
          <cell r="C15" t="str">
            <v>Cables</v>
          </cell>
          <cell r="D15" t="str">
            <v>D</v>
          </cell>
          <cell r="E15">
            <v>104138628.10246965</v>
          </cell>
          <cell r="F15">
            <v>105776158.17246965</v>
          </cell>
          <cell r="G15">
            <v>13362245.371200001</v>
          </cell>
          <cell r="H15">
            <v>3809549.9548479998</v>
          </cell>
          <cell r="I15">
            <v>122947953.49851765</v>
          </cell>
        </row>
        <row r="16">
          <cell r="B16">
            <v>4</v>
          </cell>
          <cell r="C16" t="str">
            <v>Cable termination</v>
          </cell>
          <cell r="D16" t="str">
            <v>E</v>
          </cell>
          <cell r="E16">
            <v>7679067.1792344647</v>
          </cell>
          <cell r="F16">
            <v>7799816.8342344649</v>
          </cell>
          <cell r="G16">
            <v>0</v>
          </cell>
          <cell r="H16">
            <v>241499.31</v>
          </cell>
          <cell r="I16">
            <v>8041316.1442344645</v>
          </cell>
        </row>
        <row r="17">
          <cell r="B17">
            <v>5</v>
          </cell>
          <cell r="C17" t="str">
            <v>Earthing materials</v>
          </cell>
          <cell r="D17" t="str">
            <v>F</v>
          </cell>
          <cell r="E17">
            <v>73190908.777698055</v>
          </cell>
          <cell r="F17">
            <v>74341800.777698055</v>
          </cell>
          <cell r="G17">
            <v>0</v>
          </cell>
          <cell r="H17">
            <v>2301784</v>
          </cell>
          <cell r="I17">
            <v>76643584.777698055</v>
          </cell>
        </row>
        <row r="18">
          <cell r="B18">
            <v>6</v>
          </cell>
          <cell r="C18" t="str">
            <v xml:space="preserve">Lighting </v>
          </cell>
          <cell r="D18" t="str">
            <v>G</v>
          </cell>
          <cell r="E18">
            <v>55584987.065339208</v>
          </cell>
          <cell r="F18">
            <v>56459034.37533921</v>
          </cell>
          <cell r="G18">
            <v>0</v>
          </cell>
          <cell r="H18">
            <v>1748094.62</v>
          </cell>
          <cell r="I18">
            <v>58207128.995339207</v>
          </cell>
        </row>
        <row r="19">
          <cell r="B19">
            <v>7</v>
          </cell>
          <cell r="C19" t="str">
            <v>LT Switch boards</v>
          </cell>
          <cell r="D19" t="str">
            <v>H</v>
          </cell>
          <cell r="E19">
            <v>59684106.459602401</v>
          </cell>
          <cell r="F19">
            <v>60622610.459602401</v>
          </cell>
          <cell r="G19">
            <v>7658192.6400000006</v>
          </cell>
          <cell r="H19">
            <v>2183335.7056</v>
          </cell>
          <cell r="I19">
            <v>70464138.805202395</v>
          </cell>
        </row>
        <row r="20">
          <cell r="B20">
            <v>8</v>
          </cell>
          <cell r="C20" t="str">
            <v>Miscellaneous</v>
          </cell>
          <cell r="D20" t="str">
            <v>I</v>
          </cell>
          <cell r="E20">
            <v>7070205.7168751257</v>
          </cell>
          <cell r="F20">
            <v>7181381.3168751253</v>
          </cell>
          <cell r="G20">
            <v>0</v>
          </cell>
          <cell r="H20">
            <v>142351.20000000001</v>
          </cell>
          <cell r="I20">
            <v>7323732.5168751255</v>
          </cell>
        </row>
        <row r="21">
          <cell r="B21">
            <v>9</v>
          </cell>
          <cell r="C21" t="str">
            <v>Cable trays &amp; Steel</v>
          </cell>
          <cell r="D21" t="str">
            <v>J</v>
          </cell>
          <cell r="E21">
            <v>71393906.531326175</v>
          </cell>
          <cell r="F21">
            <v>72516541.531326175</v>
          </cell>
          <cell r="G21">
            <v>6156516</v>
          </cell>
          <cell r="H21">
            <v>1755210.6400000001</v>
          </cell>
          <cell r="I21">
            <v>80428268.171326175</v>
          </cell>
        </row>
        <row r="22">
          <cell r="B22">
            <v>10</v>
          </cell>
          <cell r="C22" t="str">
            <v>Bus duct</v>
          </cell>
          <cell r="D22" t="str">
            <v>K</v>
          </cell>
          <cell r="E22">
            <v>3892010.3860267694</v>
          </cell>
          <cell r="F22">
            <v>3953210.3860267694</v>
          </cell>
          <cell r="G22">
            <v>499392.00000000006</v>
          </cell>
          <cell r="H22">
            <v>142375.67999999999</v>
          </cell>
          <cell r="I22">
            <v>4594978.0660267696</v>
          </cell>
        </row>
        <row r="23">
          <cell r="B23">
            <v>11</v>
          </cell>
          <cell r="C23" t="str">
            <v>Battery charger &amp; UPS</v>
          </cell>
          <cell r="D23" t="str">
            <v>L</v>
          </cell>
          <cell r="E23">
            <v>5596354.8034371845</v>
          </cell>
          <cell r="F23">
            <v>5684354.8034371845</v>
          </cell>
          <cell r="G23">
            <v>718080</v>
          </cell>
          <cell r="H23">
            <v>204723.20000000001</v>
          </cell>
          <cell r="I23">
            <v>6607158.0034371847</v>
          </cell>
        </row>
        <row r="24">
          <cell r="B24">
            <v>12</v>
          </cell>
          <cell r="C24" t="str">
            <v>Extra items</v>
          </cell>
          <cell r="D24" t="str">
            <v>O</v>
          </cell>
          <cell r="E24">
            <v>24166077.560296934</v>
          </cell>
          <cell r="F24">
            <v>24546077.560296934</v>
          </cell>
          <cell r="G24">
            <v>0</v>
          </cell>
          <cell r="H24">
            <v>0</v>
          </cell>
          <cell r="I24">
            <v>24546077.560296934</v>
          </cell>
        </row>
        <row r="25">
          <cell r="A25" t="str">
            <v>ABB Manufactured</v>
          </cell>
          <cell r="B25">
            <v>1</v>
          </cell>
          <cell r="C25">
            <v>0</v>
          </cell>
          <cell r="E25">
            <v>0</v>
          </cell>
          <cell r="F25">
            <v>0</v>
          </cell>
          <cell r="G25">
            <v>0</v>
          </cell>
          <cell r="H25">
            <v>0</v>
          </cell>
          <cell r="I25">
            <v>0</v>
          </cell>
        </row>
        <row r="26">
          <cell r="A26" t="str">
            <v>Imported Equipments</v>
          </cell>
          <cell r="B26">
            <v>2</v>
          </cell>
          <cell r="C26">
            <v>0</v>
          </cell>
          <cell r="E26">
            <v>0</v>
          </cell>
          <cell r="F26">
            <v>0</v>
          </cell>
          <cell r="G26">
            <v>0</v>
          </cell>
          <cell r="H26">
            <v>0</v>
          </cell>
          <cell r="I26">
            <v>0</v>
          </cell>
        </row>
        <row r="27">
          <cell r="A27" t="str">
            <v>NON ABB Manufactured</v>
          </cell>
          <cell r="B27">
            <v>1</v>
          </cell>
          <cell r="C27" t="str">
            <v>DG Sets</v>
          </cell>
          <cell r="D27" t="str">
            <v>C</v>
          </cell>
          <cell r="E27">
            <v>181964042.43143663</v>
          </cell>
          <cell r="F27">
            <v>184825339.88243663</v>
          </cell>
          <cell r="G27">
            <v>19904677.899999999</v>
          </cell>
          <cell r="H27">
            <v>0</v>
          </cell>
          <cell r="I27">
            <v>204730017.78243664</v>
          </cell>
        </row>
        <row r="28">
          <cell r="A28" t="str">
            <v>Imported Equipments</v>
          </cell>
          <cell r="B28">
            <v>2</v>
          </cell>
          <cell r="C28">
            <v>0</v>
          </cell>
          <cell r="E28">
            <v>0</v>
          </cell>
          <cell r="F28">
            <v>0</v>
          </cell>
          <cell r="G28">
            <v>0</v>
          </cell>
          <cell r="H28">
            <v>0</v>
          </cell>
          <cell r="I28">
            <v>0</v>
          </cell>
        </row>
        <row r="29">
          <cell r="A29" t="str">
            <v>ABB Services</v>
          </cell>
          <cell r="B29">
            <v>1</v>
          </cell>
          <cell r="C29" t="str">
            <v>Design &amp; Engineering</v>
          </cell>
          <cell r="D29" t="str">
            <v>M</v>
          </cell>
          <cell r="E29">
            <v>20795545.690044992</v>
          </cell>
          <cell r="F29">
            <v>20795545.690044992</v>
          </cell>
          <cell r="G29">
            <v>2121145.6603845889</v>
          </cell>
          <cell r="H29">
            <v>0</v>
          </cell>
          <cell r="I29">
            <v>22916691.35042958</v>
          </cell>
        </row>
        <row r="30">
          <cell r="B30">
            <v>2</v>
          </cell>
          <cell r="C30" t="str">
            <v>Site Management</v>
          </cell>
          <cell r="D30" t="str">
            <v>N</v>
          </cell>
          <cell r="E30">
            <v>3930167.3505956591</v>
          </cell>
          <cell r="F30">
            <v>3930167.3505956591</v>
          </cell>
          <cell r="G30">
            <v>400877.06976075721</v>
          </cell>
          <cell r="H30">
            <v>0</v>
          </cell>
          <cell r="I30">
            <v>4331044.4203564161</v>
          </cell>
        </row>
        <row r="31">
          <cell r="B31">
            <v>3</v>
          </cell>
          <cell r="C31" t="str">
            <v>Salaries &amp; allowances</v>
          </cell>
          <cell r="D31" t="str">
            <v>N</v>
          </cell>
          <cell r="E31">
            <v>13431251.528249243</v>
          </cell>
          <cell r="F31">
            <v>13431251.528249243</v>
          </cell>
          <cell r="G31">
            <v>1369987.6558814228</v>
          </cell>
          <cell r="H31">
            <v>0</v>
          </cell>
          <cell r="I31">
            <v>14801239.184130667</v>
          </cell>
        </row>
        <row r="32">
          <cell r="B32">
            <v>4</v>
          </cell>
          <cell r="C32" t="str">
            <v>Site Instalation expenses</v>
          </cell>
          <cell r="D32" t="str">
            <v>N</v>
          </cell>
          <cell r="E32">
            <v>779038.02661483537</v>
          </cell>
          <cell r="F32">
            <v>779038.02661483537</v>
          </cell>
          <cell r="G32">
            <v>79461.87871471321</v>
          </cell>
          <cell r="H32">
            <v>0</v>
          </cell>
          <cell r="I32">
            <v>858499.90532954852</v>
          </cell>
        </row>
        <row r="33">
          <cell r="B33">
            <v>5</v>
          </cell>
          <cell r="C33">
            <v>0</v>
          </cell>
          <cell r="D33" t="str">
            <v>N</v>
          </cell>
          <cell r="E33">
            <v>0</v>
          </cell>
          <cell r="F33">
            <v>0</v>
          </cell>
          <cell r="G33">
            <v>0</v>
          </cell>
          <cell r="H33">
            <v>0</v>
          </cell>
          <cell r="I33">
            <v>0</v>
          </cell>
        </row>
        <row r="34">
          <cell r="B34">
            <v>6</v>
          </cell>
          <cell r="C34">
            <v>0</v>
          </cell>
          <cell r="E34">
            <v>0</v>
          </cell>
          <cell r="F34">
            <v>0</v>
          </cell>
          <cell r="G34">
            <v>0</v>
          </cell>
          <cell r="H34">
            <v>0</v>
          </cell>
          <cell r="I34">
            <v>0</v>
          </cell>
        </row>
        <row r="35">
          <cell r="B35">
            <v>7</v>
          </cell>
          <cell r="C35" t="str">
            <v>Comprehensive Insurance</v>
          </cell>
          <cell r="D35" t="str">
            <v>N</v>
          </cell>
          <cell r="E35">
            <v>9157671.4965335745</v>
          </cell>
          <cell r="F35">
            <v>9157671.4965335745</v>
          </cell>
          <cell r="G35">
            <v>0</v>
          </cell>
          <cell r="H35">
            <v>0</v>
          </cell>
          <cell r="I35">
            <v>9157671.4965335745</v>
          </cell>
        </row>
        <row r="36">
          <cell r="A36" t="str">
            <v>NON ABB SERVICES</v>
          </cell>
          <cell r="B36">
            <v>1</v>
          </cell>
          <cell r="C36" t="str">
            <v>Erection testing &amp; commissioning</v>
          </cell>
          <cell r="D36" t="str">
            <v>N</v>
          </cell>
          <cell r="E36">
            <v>43060032.764086731</v>
          </cell>
          <cell r="F36">
            <v>43060032.764086731</v>
          </cell>
          <cell r="G36">
            <v>4392123.3419368463</v>
          </cell>
          <cell r="H36">
            <v>0</v>
          </cell>
          <cell r="I36">
            <v>47452156.10602358</v>
          </cell>
        </row>
        <row r="37">
          <cell r="B37">
            <v>2</v>
          </cell>
          <cell r="C37">
            <v>0</v>
          </cell>
          <cell r="E37">
            <v>0</v>
          </cell>
          <cell r="F37">
            <v>0</v>
          </cell>
          <cell r="G37">
            <v>0</v>
          </cell>
          <cell r="H37">
            <v>0</v>
          </cell>
          <cell r="I37">
            <v>0</v>
          </cell>
        </row>
        <row r="38">
          <cell r="B38">
            <v>3</v>
          </cell>
          <cell r="C38">
            <v>0</v>
          </cell>
          <cell r="E38">
            <v>0</v>
          </cell>
          <cell r="F38">
            <v>0</v>
          </cell>
          <cell r="G38">
            <v>0</v>
          </cell>
          <cell r="H38">
            <v>0</v>
          </cell>
          <cell r="I38">
            <v>0</v>
          </cell>
        </row>
        <row r="39">
          <cell r="C39" t="str">
            <v xml:space="preserve">TOTAL </v>
          </cell>
          <cell r="E39">
            <v>800798511.44444454</v>
          </cell>
          <cell r="F39">
            <v>811957336.25044453</v>
          </cell>
          <cell r="G39">
            <v>72821801.395165905</v>
          </cell>
          <cell r="H39">
            <v>17135852.571149204</v>
          </cell>
          <cell r="I39">
            <v>901914990.21675956</v>
          </cell>
        </row>
      </sheetData>
      <sheetData sheetId="6"/>
      <sheetData sheetId="7"/>
      <sheetData sheetId="8"/>
      <sheetData sheetId="9"/>
      <sheetData sheetId="10"/>
      <sheetData sheetId="11"/>
      <sheetData sheetId="12"/>
      <sheetData sheetId="13"/>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sheetData sheetId="107"/>
      <sheetData sheetId="108"/>
      <sheetData sheetId="109">
        <row r="6">
          <cell r="A6" t="str">
            <v>Type</v>
          </cell>
        </row>
      </sheetData>
      <sheetData sheetId="110"/>
      <sheetData sheetId="111"/>
      <sheetData sheetId="112"/>
      <sheetData sheetId="113"/>
      <sheetData sheetId="114"/>
      <sheetData sheetId="115"/>
      <sheetData sheetId="116"/>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
      <sheetName val="ACC-A"/>
      <sheetName val="ESIC_DEDN_"/>
      <sheetName val="ESIC_CONTBN"/>
      <sheetName val="DRG-SUB"/>
      <sheetName val="drg"/>
      <sheetName val="moments-table(tri)"/>
      <sheetName val="Table10"/>
      <sheetName val="Table11"/>
      <sheetName val="Table12"/>
      <sheetName val="Table9"/>
      <sheetName val="Part A General"/>
      <sheetName val="Calc"/>
      <sheetName val="CFL-KIM"/>
      <sheetName val="Stub&amp;Twr"/>
      <sheetName val="Twr Qty."/>
      <sheetName val="DS Approved"/>
      <sheetName val="S-C"/>
      <sheetName val="62-Gty Bhadla"/>
      <sheetName val="Twr Qty Old."/>
      <sheetName val="Sheet1"/>
      <sheetName val="DS Approved (T) (2)"/>
      <sheetName val="1-14"/>
      <sheetName val="50-56"/>
      <sheetName val="Format - 4"/>
      <sheetName val="purpose&amp;input"/>
      <sheetName val="Rate Analysis"/>
      <sheetName val="tb"/>
      <sheetName val="eoudesp"/>
      <sheetName val="BOQ civil"/>
      <sheetName val="DETAIL SHEET"/>
      <sheetName val="TS-TC"/>
      <sheetName val="SUMMARY"/>
      <sheetName val="rate"/>
      <sheetName val="QTY"/>
      <sheetName val="EDWise"/>
      <sheetName val="wt"/>
      <sheetName val="SUMMERY"/>
      <sheetName val="Data base 12-13 back Jan 10"/>
      <sheetName val="ABBR"/>
      <sheetName val="FT-05-02IsoBOM"/>
      <sheetName val="calf"/>
      <sheetName val="Table 4"/>
      <sheetName val="Table 5"/>
      <sheetName val="BOQ"/>
      <sheetName val="ABSTRACT(TL)"/>
      <sheetName val=" Type III"/>
      <sheetName val=" Type I"/>
      <sheetName val="B-Chart"/>
      <sheetName val="Activity-Wise Billed"/>
      <sheetName val="60% Cost of Mat"/>
      <sheetName val="Assumptions"/>
      <sheetName val="Inputs"/>
      <sheetName val="master file"/>
      <sheetName val="Format_-_4"/>
      <sheetName val="Part_A_General"/>
      <sheetName val="Rate_Analysis"/>
      <sheetName val="BOQ_civil"/>
      <sheetName val="DETAIL_SHEET"/>
      <sheetName val="Data_base_12-13_back_Jan_10"/>
      <sheetName val="Table_4"/>
      <sheetName val="Table_5"/>
      <sheetName val="Twr_Qty_"/>
      <sheetName val="DS_Approved"/>
      <sheetName val="62-Gty_Bhadla"/>
      <sheetName val="Twr_Qty_Old_"/>
      <sheetName val="DS_Approved_(T)_(2)"/>
      <sheetName val="_Type_III"/>
      <sheetName val="_Type_I"/>
      <sheetName val="Activity-Wise_Billed"/>
      <sheetName val="60%_Cost_of_Mat"/>
      <sheetName val="Parameters"/>
      <sheetName val="S1BOQ"/>
      <sheetName val="dummy"/>
      <sheetName val="TB CPP"/>
      <sheetName val="Cul_detail"/>
      <sheetName val="Data base"/>
      <sheetName val="Database"/>
      <sheetName val="schedule nos"/>
      <sheetName val="Labour &amp; Plant"/>
      <sheetName val="BHANDUP"/>
      <sheetName val="ETC Plant Cost"/>
      <sheetName val="SCHEDULE"/>
      <sheetName val="ASME B 36.10 M"/>
      <sheetName val="ANALYSIS"/>
      <sheetName val="Back_Cal_for OMC"/>
      <sheetName val="girder"/>
      <sheetName val="Qty Benchmarking"/>
      <sheetName val="Assum"/>
      <sheetName val="PROCTOR"/>
      <sheetName val="pile Fabrication"/>
      <sheetName val="Pile cap"/>
      <sheetName val="BQLIST"/>
      <sheetName val="Input Data F"/>
      <sheetName val="E1"/>
      <sheetName val="Sheet3"/>
      <sheetName val="Sheet2"/>
    </sheetNames>
    <sheetDataSet>
      <sheetData sheetId="0"/>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sheetData sheetId="15"/>
      <sheetData sheetId="16"/>
      <sheetData sheetId="17"/>
      <sheetData sheetId="18"/>
      <sheetData sheetId="19"/>
      <sheetData sheetId="20"/>
      <sheetData sheetId="21"/>
      <sheetData sheetId="22"/>
      <sheetData sheetId="23"/>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Set>
  </externalBook>
</externalLink>
</file>

<file path=xl/ink/ink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21T05:57:53.429"/>
    </inkml:context>
    <inkml:brush xml:id="br0">
      <inkml:brushProperty name="width" value="0.35" units="cm"/>
      <inkml:brushProperty name="height" value="0.35" units="cm"/>
    </inkml:brush>
  </inkml:definitions>
  <inkml:trace contextRef="#ctx0" brushRef="#br0">1 0 24575,'0'0'-8191</inkml:trace>
</inkm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18.xml.rels><?xml version="1.0" encoding="UTF-8" standalone="yes"?>
<Relationships xmlns="http://schemas.openxmlformats.org/package/2006/relationships"><Relationship Id="rId2" Type="http://schemas.openxmlformats.org/officeDocument/2006/relationships/printerSettings" Target="../printerSettings/printerSettings7.bin"/><Relationship Id="rId1" Type="http://schemas.openxmlformats.org/officeDocument/2006/relationships/hyperlink" Target="mailto:GST@18" TargetMode="External"/></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25.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11.bin"/></Relationships>
</file>

<file path=xl/worksheets/_rels/sheet27.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28.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29.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13.bin"/></Relationships>
</file>

<file path=xl/worksheets/_rels/sheet31.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rinterSettings" Target="../printerSettings/printerSettings1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C27311-C291-40F5-971E-B95835106662}">
  <dimension ref="A1:R30"/>
  <sheetViews>
    <sheetView tabSelected="1" topLeftCell="B12" zoomScale="70" zoomScaleNormal="70" workbookViewId="0">
      <selection sqref="A1:N23"/>
    </sheetView>
  </sheetViews>
  <sheetFormatPr defaultRowHeight="14.5"/>
  <cols>
    <col min="1" max="1" width="8.81640625" bestFit="1" customWidth="1"/>
    <col min="2" max="2" width="25.90625" customWidth="1"/>
    <col min="3" max="3" width="22" customWidth="1"/>
    <col min="4" max="4" width="23.453125" customWidth="1"/>
    <col min="5" max="5" width="18.08984375" customWidth="1"/>
    <col min="6" max="6" width="16.81640625" customWidth="1"/>
    <col min="7" max="7" width="18.90625" customWidth="1"/>
    <col min="8" max="8" width="9.90625" customWidth="1"/>
    <col min="9" max="9" width="17.453125" customWidth="1"/>
    <col min="10" max="10" width="12.6328125" bestFit="1" customWidth="1"/>
    <col min="11" max="13" width="14.08984375" customWidth="1"/>
    <col min="14" max="14" width="30.6328125" customWidth="1"/>
  </cols>
  <sheetData>
    <row r="1" spans="1:16">
      <c r="A1" s="1017"/>
      <c r="B1" s="1259"/>
      <c r="C1" s="1259"/>
      <c r="D1" s="1259"/>
      <c r="E1" s="1259"/>
      <c r="F1" s="1259"/>
      <c r="G1" s="1259"/>
      <c r="H1" s="1259"/>
      <c r="I1" s="1259"/>
      <c r="J1" s="1259"/>
      <c r="K1" s="1259"/>
      <c r="L1" s="1259"/>
      <c r="M1" s="1228"/>
      <c r="N1" s="1018"/>
    </row>
    <row r="2" spans="1:16">
      <c r="A2" s="1017"/>
      <c r="B2" s="1259"/>
      <c r="C2" s="1259"/>
      <c r="D2" s="1259"/>
      <c r="E2" s="1259"/>
      <c r="F2" s="1259"/>
      <c r="G2" s="1259"/>
      <c r="H2" s="1259"/>
      <c r="I2" s="1259"/>
      <c r="J2" s="1259"/>
      <c r="K2" s="1259"/>
      <c r="L2" s="1259"/>
      <c r="M2" s="1228"/>
      <c r="N2" s="1018"/>
    </row>
    <row r="3" spans="1:16" ht="25.5">
      <c r="A3" s="1260"/>
      <c r="B3" s="1260"/>
      <c r="C3" s="350" t="s">
        <v>0</v>
      </c>
      <c r="D3" s="1261" t="s">
        <v>1</v>
      </c>
      <c r="E3" s="1261"/>
      <c r="F3" s="1261"/>
      <c r="G3" s="1261"/>
      <c r="H3" s="1261"/>
      <c r="I3" s="1261"/>
      <c r="J3" s="1261"/>
      <c r="K3" s="1261"/>
      <c r="L3" s="1261"/>
      <c r="M3" s="1229"/>
      <c r="N3" s="355">
        <f ca="1">NOW()-1</f>
        <v>46184.445559953703</v>
      </c>
    </row>
    <row r="4" spans="1:16">
      <c r="A4" s="351" t="s">
        <v>2</v>
      </c>
      <c r="B4" s="351"/>
      <c r="C4" s="352">
        <v>45632</v>
      </c>
      <c r="D4" s="1262" t="s">
        <v>1841</v>
      </c>
      <c r="E4" s="1262"/>
      <c r="F4" s="1262"/>
      <c r="G4" s="1262"/>
      <c r="H4" s="1262"/>
      <c r="I4" s="1262"/>
      <c r="J4" s="1262"/>
      <c r="K4" s="1262"/>
      <c r="L4" s="1262"/>
      <c r="M4" s="1262"/>
      <c r="N4" s="1262"/>
    </row>
    <row r="5" spans="1:16">
      <c r="A5" s="351" t="s">
        <v>4</v>
      </c>
      <c r="B5" s="351"/>
      <c r="C5" s="352">
        <v>46178</v>
      </c>
      <c r="D5" s="1262"/>
      <c r="E5" s="1262"/>
      <c r="F5" s="1262"/>
      <c r="G5" s="1262"/>
      <c r="H5" s="1262"/>
      <c r="I5" s="1262"/>
      <c r="J5" s="1262"/>
      <c r="K5" s="1262"/>
      <c r="L5" s="1262"/>
      <c r="M5" s="1262"/>
      <c r="N5" s="1262"/>
    </row>
    <row r="6" spans="1:16" ht="19">
      <c r="A6" s="351" t="s">
        <v>5</v>
      </c>
      <c r="B6" s="351"/>
      <c r="C6" s="352"/>
      <c r="D6" s="1019" t="s">
        <v>6</v>
      </c>
      <c r="E6" s="1020"/>
      <c r="F6" s="1020"/>
      <c r="G6" s="1018"/>
      <c r="H6" s="1018"/>
      <c r="I6" s="1018"/>
      <c r="J6" s="1018"/>
      <c r="K6" s="1018"/>
      <c r="L6" s="1018"/>
      <c r="M6" s="1018"/>
      <c r="N6" s="1018"/>
    </row>
    <row r="7" spans="1:16" ht="19">
      <c r="A7" s="351" t="s">
        <v>7</v>
      </c>
      <c r="B7" s="351"/>
      <c r="C7" s="353"/>
      <c r="D7" s="1019" t="s">
        <v>8</v>
      </c>
      <c r="E7" s="1020"/>
      <c r="F7" s="1020"/>
      <c r="G7" s="1018"/>
      <c r="H7" s="1018"/>
      <c r="I7" s="1018"/>
      <c r="J7" s="1018"/>
      <c r="K7" s="1018"/>
      <c r="L7" s="1018"/>
      <c r="M7" s="1018"/>
      <c r="N7" s="1018"/>
    </row>
    <row r="8" spans="1:16" ht="19">
      <c r="A8" s="351" t="s">
        <v>9</v>
      </c>
      <c r="B8" s="351"/>
      <c r="C8" s="353"/>
      <c r="D8" s="1019" t="s">
        <v>10</v>
      </c>
      <c r="E8" s="1020"/>
      <c r="F8" s="1020"/>
      <c r="G8" s="1018"/>
      <c r="H8" s="1018"/>
      <c r="I8" s="1018"/>
      <c r="J8" s="1018"/>
      <c r="K8" s="1018"/>
      <c r="L8" s="1018"/>
      <c r="M8" s="1018"/>
      <c r="N8" s="1018"/>
    </row>
    <row r="9" spans="1:16" ht="15.5">
      <c r="A9" s="1263" t="s">
        <v>11</v>
      </c>
      <c r="B9" s="1263"/>
      <c r="C9" s="1263"/>
      <c r="D9" s="1263"/>
      <c r="E9" s="1263"/>
      <c r="F9" s="1263"/>
      <c r="G9" s="1263"/>
      <c r="H9" s="1263"/>
      <c r="I9" s="1263"/>
      <c r="J9" s="1263"/>
      <c r="K9" s="1263"/>
      <c r="L9" s="1263"/>
      <c r="M9" s="1230"/>
      <c r="N9" s="356">
        <f ca="1">N3</f>
        <v>46184.445559953703</v>
      </c>
    </row>
    <row r="10" spans="1:16" ht="78.5" customHeight="1">
      <c r="A10" s="1218" t="s">
        <v>12</v>
      </c>
      <c r="B10" s="1218" t="s">
        <v>13</v>
      </c>
      <c r="C10" s="1218" t="s">
        <v>14</v>
      </c>
      <c r="D10" s="1218" t="s">
        <v>15</v>
      </c>
      <c r="E10" s="1218" t="s">
        <v>16</v>
      </c>
      <c r="F10" s="1218" t="s">
        <v>1982</v>
      </c>
      <c r="G10" s="1218" t="s">
        <v>1983</v>
      </c>
      <c r="H10" s="1218" t="s">
        <v>241</v>
      </c>
      <c r="I10" s="1219" t="s">
        <v>17</v>
      </c>
      <c r="J10" s="1218" t="s">
        <v>18</v>
      </c>
      <c r="K10" s="1220" t="s">
        <v>19</v>
      </c>
      <c r="L10" s="1218" t="str">
        <f ca="1">"Gangs working "&amp;CHAR(10)&amp;TEXT(N3,"mmm-yy")</f>
        <v>Gangs working 
Jun-26</v>
      </c>
      <c r="M10" s="1218" t="s">
        <v>1978</v>
      </c>
      <c r="N10" s="1218" t="s">
        <v>20</v>
      </c>
    </row>
    <row r="11" spans="1:16" ht="123" customHeight="1">
      <c r="A11" s="836" t="s">
        <v>21</v>
      </c>
      <c r="B11" s="837" t="s">
        <v>22</v>
      </c>
      <c r="C11" s="838">
        <v>15.478</v>
      </c>
      <c r="D11" s="838">
        <v>15.478</v>
      </c>
      <c r="E11" s="838">
        <v>15.478</v>
      </c>
      <c r="F11" s="838">
        <v>0</v>
      </c>
      <c r="G11" s="838">
        <v>0</v>
      </c>
      <c r="H11" s="838">
        <v>0</v>
      </c>
      <c r="I11" s="838">
        <v>0</v>
      </c>
      <c r="J11" s="838">
        <v>15.478</v>
      </c>
      <c r="K11" s="838">
        <f>D11-J11</f>
        <v>0</v>
      </c>
      <c r="L11" s="838"/>
      <c r="M11" s="838"/>
      <c r="N11" s="1021"/>
    </row>
    <row r="12" spans="1:16" ht="69" customHeight="1">
      <c r="A12" s="836" t="s">
        <v>23</v>
      </c>
      <c r="B12" s="837" t="s">
        <v>24</v>
      </c>
      <c r="C12" s="838">
        <v>15.478</v>
      </c>
      <c r="D12" s="838">
        <v>15.478</v>
      </c>
      <c r="E12" s="838">
        <v>15.478</v>
      </c>
      <c r="F12" s="838">
        <v>0</v>
      </c>
      <c r="G12" s="838">
        <v>0</v>
      </c>
      <c r="H12" s="838">
        <v>0</v>
      </c>
      <c r="I12" s="838">
        <v>0</v>
      </c>
      <c r="J12" s="838">
        <v>15.478</v>
      </c>
      <c r="K12" s="838">
        <f>D12-J12</f>
        <v>0</v>
      </c>
      <c r="L12" s="839"/>
      <c r="M12" s="839"/>
      <c r="N12" s="1021"/>
    </row>
    <row r="13" spans="1:16" ht="20.5">
      <c r="A13" s="836" t="s">
        <v>25</v>
      </c>
      <c r="B13" s="837" t="s">
        <v>26</v>
      </c>
      <c r="C13" s="838">
        <v>15.478</v>
      </c>
      <c r="D13" s="838">
        <v>15.478</v>
      </c>
      <c r="E13" s="838">
        <v>15.478</v>
      </c>
      <c r="F13" s="838">
        <v>0</v>
      </c>
      <c r="G13" s="838">
        <v>0</v>
      </c>
      <c r="H13" s="838">
        <v>0</v>
      </c>
      <c r="I13" s="840">
        <v>0</v>
      </c>
      <c r="J13" s="838">
        <v>15.478</v>
      </c>
      <c r="K13" s="838">
        <f>D13-J13</f>
        <v>0</v>
      </c>
      <c r="L13" s="841"/>
      <c r="M13" s="841"/>
      <c r="N13" s="852"/>
      <c r="P13" s="853"/>
    </row>
    <row r="14" spans="1:16" ht="41">
      <c r="A14" s="836" t="s">
        <v>27</v>
      </c>
      <c r="B14" s="837" t="s">
        <v>28</v>
      </c>
      <c r="C14" s="841">
        <v>26</v>
      </c>
      <c r="D14" s="841">
        <v>26</v>
      </c>
      <c r="E14" s="841">
        <v>26</v>
      </c>
      <c r="F14" s="841">
        <v>0</v>
      </c>
      <c r="G14" s="841">
        <v>0</v>
      </c>
      <c r="H14" s="841">
        <v>0</v>
      </c>
      <c r="I14" s="841">
        <v>0</v>
      </c>
      <c r="J14" s="841">
        <v>26</v>
      </c>
      <c r="K14" s="841">
        <v>0</v>
      </c>
      <c r="L14" s="841"/>
      <c r="M14" s="841"/>
      <c r="N14" s="842"/>
    </row>
    <row r="15" spans="1:16" ht="72" customHeight="1">
      <c r="A15" s="843" t="s">
        <v>1617</v>
      </c>
      <c r="B15" s="844" t="s">
        <v>30</v>
      </c>
      <c r="C15" s="845">
        <v>43</v>
      </c>
      <c r="D15" s="845">
        <v>43</v>
      </c>
      <c r="E15" s="845">
        <v>34</v>
      </c>
      <c r="F15" s="845">
        <v>8</v>
      </c>
      <c r="G15" s="846">
        <v>1</v>
      </c>
      <c r="H15" s="846">
        <v>1</v>
      </c>
      <c r="I15" s="846"/>
      <c r="J15" s="845">
        <f>SUM(E15+G15)</f>
        <v>35</v>
      </c>
      <c r="K15" s="845">
        <f>D15-J15</f>
        <v>8</v>
      </c>
      <c r="L15" s="846">
        <v>2</v>
      </c>
      <c r="M15" s="846">
        <v>20</v>
      </c>
      <c r="N15" s="1223" t="s">
        <v>1987</v>
      </c>
    </row>
    <row r="16" spans="1:16" ht="20.5">
      <c r="A16" s="836" t="s">
        <v>29</v>
      </c>
      <c r="B16" s="837" t="s">
        <v>32</v>
      </c>
      <c r="C16" s="841">
        <v>43</v>
      </c>
      <c r="D16" s="845">
        <v>43</v>
      </c>
      <c r="E16" s="845">
        <v>3</v>
      </c>
      <c r="F16" s="841"/>
      <c r="G16" s="846"/>
      <c r="H16" s="841"/>
      <c r="I16" s="841">
        <v>0</v>
      </c>
      <c r="J16" s="845">
        <f>SUM(E16+G16)</f>
        <v>3</v>
      </c>
      <c r="K16" s="847">
        <f t="shared" ref="K16:K23" si="0">D16-J16</f>
        <v>40</v>
      </c>
      <c r="L16" s="841"/>
      <c r="M16" s="841"/>
      <c r="N16" s="1222"/>
    </row>
    <row r="17" spans="1:18" ht="54">
      <c r="A17" s="843" t="s">
        <v>31</v>
      </c>
      <c r="B17" s="844" t="s">
        <v>33</v>
      </c>
      <c r="C17" s="841">
        <v>43</v>
      </c>
      <c r="D17" s="845">
        <v>43</v>
      </c>
      <c r="E17" s="845">
        <v>3</v>
      </c>
      <c r="F17" s="845">
        <v>12</v>
      </c>
      <c r="G17" s="846"/>
      <c r="H17" s="845">
        <v>0</v>
      </c>
      <c r="I17" s="845">
        <v>0</v>
      </c>
      <c r="J17" s="845">
        <f>SUM(E17+G17)</f>
        <v>3</v>
      </c>
      <c r="K17" s="845">
        <f t="shared" si="0"/>
        <v>40</v>
      </c>
      <c r="L17" s="845">
        <v>1</v>
      </c>
      <c r="M17" s="845">
        <v>24</v>
      </c>
      <c r="N17" s="1223" t="s">
        <v>1992</v>
      </c>
    </row>
    <row r="18" spans="1:18" ht="20.5">
      <c r="A18" s="836" t="s">
        <v>1618</v>
      </c>
      <c r="B18" s="837" t="s">
        <v>34</v>
      </c>
      <c r="C18" s="841">
        <v>43</v>
      </c>
      <c r="D18" s="845">
        <v>43</v>
      </c>
      <c r="E18" s="841"/>
      <c r="F18" s="841"/>
      <c r="G18" s="841"/>
      <c r="H18" s="841"/>
      <c r="I18" s="841"/>
      <c r="J18" s="841">
        <f>E18+G18</f>
        <v>0</v>
      </c>
      <c r="K18" s="847">
        <f t="shared" si="0"/>
        <v>43</v>
      </c>
      <c r="L18" s="841"/>
      <c r="M18" s="841"/>
      <c r="N18" s="1221"/>
    </row>
    <row r="19" spans="1:18" ht="20.5">
      <c r="A19" s="836" t="s">
        <v>1619</v>
      </c>
      <c r="B19" s="837" t="s">
        <v>35</v>
      </c>
      <c r="C19" s="841"/>
      <c r="D19" s="841"/>
      <c r="E19" s="841"/>
      <c r="F19" s="841"/>
      <c r="G19" s="841"/>
      <c r="H19" s="841"/>
      <c r="I19" s="848"/>
      <c r="J19" s="841"/>
      <c r="K19" s="847">
        <f t="shared" si="0"/>
        <v>0</v>
      </c>
      <c r="L19" s="841"/>
      <c r="M19" s="841"/>
      <c r="N19" s="1052"/>
      <c r="R19" t="s">
        <v>1781</v>
      </c>
    </row>
    <row r="20" spans="1:18" ht="20.5">
      <c r="A20" s="843" t="s">
        <v>36</v>
      </c>
      <c r="B20" s="844" t="s">
        <v>37</v>
      </c>
      <c r="C20" s="838">
        <v>15.478</v>
      </c>
      <c r="D20" s="838">
        <v>15.478</v>
      </c>
      <c r="E20" s="849">
        <v>0</v>
      </c>
      <c r="F20" s="849"/>
      <c r="G20" s="849"/>
      <c r="H20" s="849"/>
      <c r="I20" s="849"/>
      <c r="J20" s="849">
        <f>E20+G20</f>
        <v>0</v>
      </c>
      <c r="K20" s="849">
        <f t="shared" si="0"/>
        <v>15.478</v>
      </c>
      <c r="L20" s="849"/>
      <c r="M20" s="849"/>
      <c r="N20" s="1059"/>
    </row>
    <row r="21" spans="1:18" ht="20.5">
      <c r="A21" s="843" t="s">
        <v>23</v>
      </c>
      <c r="B21" s="844" t="s">
        <v>38</v>
      </c>
      <c r="C21" s="838">
        <v>15.478</v>
      </c>
      <c r="D21" s="838">
        <v>15.478</v>
      </c>
      <c r="E21" s="849">
        <v>0</v>
      </c>
      <c r="F21" s="849"/>
      <c r="G21" s="849"/>
      <c r="H21" s="849"/>
      <c r="I21" s="849"/>
      <c r="J21" s="849">
        <f>E21+G21</f>
        <v>0</v>
      </c>
      <c r="K21" s="849">
        <f t="shared" si="0"/>
        <v>15.478</v>
      </c>
      <c r="L21" s="849"/>
      <c r="M21" s="849"/>
      <c r="N21" s="850"/>
    </row>
    <row r="22" spans="1:18" ht="41">
      <c r="A22" s="836" t="s">
        <v>39</v>
      </c>
      <c r="B22" s="837" t="s">
        <v>40</v>
      </c>
      <c r="C22" s="838">
        <v>15.478</v>
      </c>
      <c r="D22" s="838">
        <v>15.478</v>
      </c>
      <c r="E22" s="838">
        <v>0</v>
      </c>
      <c r="F22" s="838"/>
      <c r="G22" s="838"/>
      <c r="H22" s="838"/>
      <c r="I22" s="838"/>
      <c r="J22" s="838">
        <f>E22+G22</f>
        <v>0</v>
      </c>
      <c r="K22" s="851">
        <f t="shared" si="0"/>
        <v>15.478</v>
      </c>
      <c r="L22" s="838"/>
      <c r="M22" s="838"/>
      <c r="N22" s="838"/>
    </row>
    <row r="23" spans="1:18" ht="20.5">
      <c r="A23" s="1022"/>
      <c r="B23" s="1022"/>
      <c r="C23" s="1022"/>
      <c r="D23" s="1022"/>
      <c r="E23" s="1022"/>
      <c r="F23" s="1022"/>
      <c r="G23" s="1022"/>
      <c r="H23" s="1022"/>
      <c r="I23" s="1022"/>
      <c r="J23" s="1022"/>
      <c r="K23" s="1023">
        <f t="shared" si="0"/>
        <v>0</v>
      </c>
      <c r="L23" s="1022"/>
      <c r="M23" s="1022"/>
      <c r="N23" s="1022"/>
    </row>
    <row r="25" spans="1:18" ht="15.5" customHeight="1"/>
    <row r="26" spans="1:18" ht="15.5" customHeight="1"/>
    <row r="30" spans="1:18" ht="15.5" customHeight="1"/>
  </sheetData>
  <protectedRanges>
    <protectedRange sqref="L9:N9 A3:N8 N13:N23 L14:M23 A9:K23 L11:N12 L10 N10" name="Range1_6"/>
    <protectedRange sqref="L13:M13" name="Range1_10_3"/>
    <protectedRange sqref="M10" name="Range1_6_1"/>
  </protectedRanges>
  <mergeCells count="5">
    <mergeCell ref="B1:L2"/>
    <mergeCell ref="A3:B3"/>
    <mergeCell ref="D3:L3"/>
    <mergeCell ref="D4:N5"/>
    <mergeCell ref="A9:L9"/>
  </mergeCells>
  <pageMargins left="0.7" right="0.7" top="0.75" bottom="0.75" header="0.3" footer="0.3"/>
  <pageSetup scale="28" orientation="portrait" r:id="rId1"/>
  <colBreaks count="2" manualBreakCount="2">
    <brk id="14" max="56" man="1"/>
    <brk id="16" max="1048575" man="1"/>
  </colBreaks>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DCCA23-AE77-475E-864A-E2C4DE6A5172}">
  <dimension ref="A1:S118"/>
  <sheetViews>
    <sheetView topLeftCell="A68" workbookViewId="0">
      <selection activeCell="E110" sqref="E110"/>
    </sheetView>
  </sheetViews>
  <sheetFormatPr defaultColWidth="8.90625" defaultRowHeight="14.5"/>
  <cols>
    <col min="1" max="1" width="6.90625" style="46" customWidth="1"/>
    <col min="2" max="2" width="19.90625" style="46" customWidth="1"/>
    <col min="3" max="3" width="19.36328125" style="46" customWidth="1"/>
    <col min="4" max="4" width="11.1796875" style="46" customWidth="1"/>
    <col min="5" max="5" width="23.08984375" style="46" customWidth="1"/>
    <col min="6" max="6" width="17" style="46" customWidth="1"/>
    <col min="7" max="7" width="55.1796875" style="46" customWidth="1"/>
    <col min="8" max="15" width="5.08984375" style="46" customWidth="1"/>
    <col min="16" max="16" width="10.90625" style="46" customWidth="1"/>
    <col min="17" max="17" width="8.90625" style="46"/>
    <col min="18" max="18" width="9.36328125" style="46" customWidth="1"/>
    <col min="19" max="16384" width="8.90625" style="46"/>
  </cols>
  <sheetData>
    <row r="1" spans="1:19" ht="15.5">
      <c r="A1" s="1278" t="s">
        <v>47</v>
      </c>
      <c r="B1" s="1279"/>
      <c r="C1" s="1279"/>
      <c r="D1" s="1279"/>
      <c r="E1" s="1279"/>
      <c r="F1" s="1279"/>
      <c r="G1" s="1279"/>
      <c r="H1" s="1279"/>
      <c r="I1" s="1279"/>
      <c r="J1" s="1279"/>
      <c r="K1" s="1279"/>
      <c r="L1" s="1279"/>
      <c r="M1" s="1279"/>
      <c r="N1" s="1279"/>
      <c r="O1" s="1279"/>
      <c r="P1" s="1279"/>
      <c r="Q1" s="1279"/>
      <c r="R1" s="1279"/>
      <c r="S1" s="1280"/>
    </row>
    <row r="2" spans="1:19" ht="15.5">
      <c r="A2" s="1281" t="s">
        <v>48</v>
      </c>
      <c r="B2" s="1282"/>
      <c r="C2" s="1282"/>
      <c r="D2" s="1282"/>
      <c r="E2" s="1282"/>
      <c r="F2" s="1282"/>
      <c r="G2" s="1282"/>
      <c r="H2" s="1282"/>
      <c r="I2" s="1282"/>
      <c r="J2" s="1282"/>
      <c r="K2" s="1282"/>
      <c r="L2" s="1282"/>
      <c r="M2" s="1282"/>
      <c r="N2" s="1282"/>
      <c r="O2" s="1282"/>
      <c r="P2" s="1282"/>
      <c r="Q2" s="1282"/>
      <c r="R2" s="1282"/>
      <c r="S2" s="1283"/>
    </row>
    <row r="3" spans="1:19" ht="15.5">
      <c r="A3" s="1281" t="s">
        <v>49</v>
      </c>
      <c r="B3" s="1282"/>
      <c r="C3" s="1282"/>
      <c r="D3" s="1282"/>
      <c r="E3" s="1282"/>
      <c r="F3" s="1282"/>
      <c r="G3" s="1282"/>
      <c r="H3" s="1282"/>
      <c r="I3" s="1282"/>
      <c r="J3" s="1282"/>
      <c r="K3" s="1282"/>
      <c r="L3" s="1282"/>
      <c r="M3" s="1282"/>
      <c r="N3" s="1282"/>
      <c r="O3" s="1282"/>
      <c r="P3" s="1282"/>
      <c r="Q3" s="1282"/>
      <c r="R3" s="1282"/>
      <c r="S3" s="1283"/>
    </row>
    <row r="4" spans="1:19" ht="18.5">
      <c r="A4" s="1284" t="s">
        <v>50</v>
      </c>
      <c r="B4" s="1285"/>
      <c r="C4" s="1285"/>
      <c r="D4" s="1285"/>
      <c r="E4" s="1285"/>
      <c r="F4" s="1285"/>
      <c r="G4" s="1285"/>
      <c r="H4" s="1285"/>
      <c r="I4" s="1285"/>
      <c r="J4" s="1285"/>
      <c r="K4" s="1285"/>
      <c r="L4" s="1285"/>
      <c r="M4" s="1285"/>
      <c r="N4" s="1285"/>
      <c r="O4" s="1285"/>
      <c r="P4" s="1285"/>
      <c r="Q4" s="1285"/>
      <c r="R4" s="1285"/>
      <c r="S4" s="1286"/>
    </row>
    <row r="5" spans="1:19" ht="29" hidden="1">
      <c r="A5" s="345" t="s">
        <v>51</v>
      </c>
      <c r="B5" s="345" t="s">
        <v>52</v>
      </c>
      <c r="C5" s="345" t="s">
        <v>53</v>
      </c>
      <c r="D5" s="345" t="s">
        <v>54</v>
      </c>
      <c r="E5" s="345" t="s">
        <v>55</v>
      </c>
      <c r="F5" s="345" t="s">
        <v>20</v>
      </c>
    </row>
    <row r="6" spans="1:19" hidden="1">
      <c r="A6" s="76">
        <v>1</v>
      </c>
      <c r="B6" s="76" t="s">
        <v>56</v>
      </c>
      <c r="C6" s="76">
        <v>2.653</v>
      </c>
      <c r="D6" s="1287">
        <v>45684</v>
      </c>
      <c r="E6" s="1287">
        <v>45691</v>
      </c>
      <c r="F6" s="76" t="s">
        <v>57</v>
      </c>
    </row>
    <row r="7" spans="1:19" hidden="1">
      <c r="A7" s="76">
        <f>A6+1</f>
        <v>2</v>
      </c>
      <c r="B7" s="76" t="s">
        <v>58</v>
      </c>
      <c r="C7" s="76">
        <v>5.31</v>
      </c>
      <c r="D7" s="1288"/>
      <c r="E7" s="1288"/>
      <c r="F7" s="76" t="s">
        <v>57</v>
      </c>
    </row>
    <row r="8" spans="1:19" ht="43.5" hidden="1">
      <c r="A8" s="76">
        <f t="shared" ref="A8:A32" si="0">A7+1</f>
        <v>3</v>
      </c>
      <c r="B8" s="76" t="s">
        <v>59</v>
      </c>
      <c r="C8" s="76">
        <v>19.672000000000001</v>
      </c>
      <c r="D8" s="481" t="s">
        <v>1087</v>
      </c>
      <c r="E8" s="480">
        <v>45713</v>
      </c>
      <c r="F8" s="76" t="s">
        <v>57</v>
      </c>
      <c r="G8" s="482" t="s">
        <v>60</v>
      </c>
    </row>
    <row r="9" spans="1:19" hidden="1">
      <c r="A9" s="76">
        <f t="shared" si="0"/>
        <v>4</v>
      </c>
      <c r="B9" s="76" t="s">
        <v>62</v>
      </c>
      <c r="C9" s="76">
        <v>20.273</v>
      </c>
      <c r="D9" s="483">
        <v>45657</v>
      </c>
      <c r="E9" s="480">
        <v>45691</v>
      </c>
      <c r="F9" s="76" t="s">
        <v>57</v>
      </c>
    </row>
    <row r="10" spans="1:19" ht="29" hidden="1">
      <c r="A10" s="76">
        <f t="shared" si="0"/>
        <v>5</v>
      </c>
      <c r="B10" s="76" t="s">
        <v>63</v>
      </c>
      <c r="C10" s="76">
        <v>3.0840000000000001</v>
      </c>
      <c r="D10" s="484" t="s">
        <v>1086</v>
      </c>
      <c r="E10" s="480">
        <v>45712</v>
      </c>
      <c r="F10" s="76" t="s">
        <v>57</v>
      </c>
    </row>
    <row r="11" spans="1:19" hidden="1">
      <c r="A11" s="76">
        <f t="shared" si="0"/>
        <v>6</v>
      </c>
      <c r="B11" s="76" t="s">
        <v>65</v>
      </c>
      <c r="C11" s="76">
        <v>1.0629999999999999</v>
      </c>
      <c r="D11" s="483">
        <v>45713</v>
      </c>
      <c r="E11" s="1287">
        <v>45715</v>
      </c>
      <c r="F11" s="76" t="s">
        <v>57</v>
      </c>
    </row>
    <row r="12" spans="1:19" hidden="1">
      <c r="A12" s="76">
        <f>A11+1</f>
        <v>7</v>
      </c>
      <c r="B12" s="76" t="s">
        <v>66</v>
      </c>
      <c r="C12" s="76">
        <v>2.09</v>
      </c>
      <c r="D12" s="483">
        <v>45713</v>
      </c>
      <c r="E12" s="1289"/>
      <c r="F12" s="76" t="s">
        <v>57</v>
      </c>
    </row>
    <row r="13" spans="1:19" hidden="1">
      <c r="A13" s="76">
        <f t="shared" si="0"/>
        <v>8</v>
      </c>
      <c r="B13" s="76" t="s">
        <v>67</v>
      </c>
      <c r="C13" s="76">
        <v>3.8929999999999998</v>
      </c>
      <c r="D13" s="483">
        <v>45713</v>
      </c>
      <c r="E13" s="1289"/>
      <c r="F13" s="76" t="s">
        <v>57</v>
      </c>
    </row>
    <row r="14" spans="1:19" hidden="1">
      <c r="A14" s="76">
        <f t="shared" si="0"/>
        <v>9</v>
      </c>
      <c r="B14" s="76" t="s">
        <v>68</v>
      </c>
      <c r="C14" s="76">
        <v>6.9710000000000001</v>
      </c>
      <c r="D14" s="483">
        <v>45713</v>
      </c>
      <c r="E14" s="1290"/>
      <c r="F14" s="76" t="s">
        <v>57</v>
      </c>
    </row>
    <row r="15" spans="1:19" hidden="1">
      <c r="A15" s="76">
        <f t="shared" si="0"/>
        <v>10</v>
      </c>
      <c r="B15" s="76" t="s">
        <v>69</v>
      </c>
      <c r="C15" s="76">
        <v>9.4949999999999992</v>
      </c>
      <c r="D15" s="483">
        <v>45721</v>
      </c>
      <c r="E15" s="480">
        <v>45722</v>
      </c>
      <c r="F15" s="76" t="s">
        <v>57</v>
      </c>
    </row>
    <row r="16" spans="1:19" ht="72.5" hidden="1">
      <c r="A16" s="76">
        <f t="shared" si="0"/>
        <v>11</v>
      </c>
      <c r="B16" s="76" t="s">
        <v>70</v>
      </c>
      <c r="C16" s="76">
        <v>8.6969999999999992</v>
      </c>
      <c r="D16" s="481" t="s">
        <v>1088</v>
      </c>
      <c r="E16" s="76"/>
      <c r="F16" s="76" t="s">
        <v>64</v>
      </c>
      <c r="G16" s="744" t="s">
        <v>1121</v>
      </c>
    </row>
    <row r="17" spans="1:7" hidden="1">
      <c r="A17" s="76">
        <f t="shared" si="0"/>
        <v>12</v>
      </c>
      <c r="B17" s="76" t="s">
        <v>71</v>
      </c>
      <c r="C17" s="76">
        <v>3.0840000000000001</v>
      </c>
      <c r="D17" s="76"/>
      <c r="E17" s="76"/>
      <c r="F17" s="745" t="s">
        <v>64</v>
      </c>
    </row>
    <row r="18" spans="1:7" hidden="1">
      <c r="A18" s="76">
        <f t="shared" si="0"/>
        <v>13</v>
      </c>
      <c r="B18" s="66" t="s">
        <v>73</v>
      </c>
      <c r="C18" s="76">
        <v>3.9630000000000001</v>
      </c>
      <c r="D18" s="76"/>
      <c r="E18" s="76"/>
      <c r="F18" s="745" t="s">
        <v>64</v>
      </c>
      <c r="G18" s="348"/>
    </row>
    <row r="19" spans="1:7" hidden="1">
      <c r="A19" s="76">
        <f t="shared" si="0"/>
        <v>14</v>
      </c>
      <c r="B19" s="746" t="s">
        <v>1078</v>
      </c>
      <c r="C19" s="76">
        <v>1.6559999999999999</v>
      </c>
      <c r="D19" s="76"/>
      <c r="E19" s="76"/>
      <c r="F19" s="745" t="s">
        <v>64</v>
      </c>
      <c r="G19" s="348"/>
    </row>
    <row r="20" spans="1:7" hidden="1">
      <c r="A20" s="76">
        <f t="shared" si="0"/>
        <v>15</v>
      </c>
      <c r="B20" s="746" t="s">
        <v>1079</v>
      </c>
      <c r="C20" s="76">
        <v>1.635</v>
      </c>
      <c r="D20" s="76"/>
      <c r="E20" s="76"/>
      <c r="F20" s="745" t="s">
        <v>64</v>
      </c>
    </row>
    <row r="21" spans="1:7" hidden="1">
      <c r="A21" s="76">
        <f t="shared" si="0"/>
        <v>16</v>
      </c>
      <c r="B21" s="76" t="s">
        <v>1075</v>
      </c>
      <c r="C21" s="76">
        <v>2.2210000000000001</v>
      </c>
      <c r="D21" s="76"/>
      <c r="E21" s="76"/>
      <c r="F21" s="745" t="s">
        <v>64</v>
      </c>
    </row>
    <row r="22" spans="1:7" ht="72.5" hidden="1">
      <c r="A22" s="76">
        <f t="shared" si="0"/>
        <v>17</v>
      </c>
      <c r="B22" s="76" t="s">
        <v>1074</v>
      </c>
      <c r="C22" s="76">
        <v>10.724</v>
      </c>
      <c r="D22" s="747" t="s">
        <v>1288</v>
      </c>
      <c r="E22" s="76"/>
      <c r="F22" s="76" t="s">
        <v>64</v>
      </c>
      <c r="G22" s="744" t="s">
        <v>1121</v>
      </c>
    </row>
    <row r="23" spans="1:7" ht="56.5" hidden="1" customHeight="1">
      <c r="A23" s="76">
        <f t="shared" si="0"/>
        <v>18</v>
      </c>
      <c r="B23" s="745" t="s">
        <v>1072</v>
      </c>
      <c r="C23" s="76">
        <v>3.6659999999999999</v>
      </c>
      <c r="D23" s="747" t="s">
        <v>1289</v>
      </c>
      <c r="E23" s="76"/>
      <c r="F23" s="76" t="s">
        <v>64</v>
      </c>
      <c r="G23" s="744" t="s">
        <v>1121</v>
      </c>
    </row>
    <row r="24" spans="1:7" hidden="1">
      <c r="A24" s="76">
        <f t="shared" si="0"/>
        <v>19</v>
      </c>
      <c r="B24" s="745" t="s">
        <v>1292</v>
      </c>
      <c r="C24" s="497">
        <v>4.88</v>
      </c>
      <c r="D24" s="76"/>
      <c r="E24" s="76"/>
      <c r="F24" s="748" t="s">
        <v>64</v>
      </c>
    </row>
    <row r="25" spans="1:7" hidden="1">
      <c r="A25" s="76">
        <f t="shared" si="0"/>
        <v>20</v>
      </c>
      <c r="B25" s="745" t="s">
        <v>1260</v>
      </c>
      <c r="C25" s="76">
        <v>2.4740000000000002</v>
      </c>
      <c r="D25" s="483">
        <v>45765</v>
      </c>
      <c r="E25" s="76"/>
      <c r="F25" s="76" t="s">
        <v>64</v>
      </c>
    </row>
    <row r="26" spans="1:7" hidden="1">
      <c r="A26" s="76">
        <f t="shared" si="0"/>
        <v>21</v>
      </c>
      <c r="B26" s="745" t="s">
        <v>1093</v>
      </c>
      <c r="C26" s="76">
        <v>0.27500000000000002</v>
      </c>
      <c r="D26" s="483">
        <v>45752</v>
      </c>
      <c r="E26" s="76"/>
      <c r="F26" s="76" t="s">
        <v>64</v>
      </c>
    </row>
    <row r="27" spans="1:7" hidden="1">
      <c r="A27" s="76">
        <f t="shared" si="0"/>
        <v>22</v>
      </c>
      <c r="B27" s="745" t="s">
        <v>1073</v>
      </c>
      <c r="C27" s="76">
        <v>2.008</v>
      </c>
      <c r="D27" s="483">
        <v>45752</v>
      </c>
      <c r="E27" s="76"/>
      <c r="F27" s="76" t="s">
        <v>64</v>
      </c>
    </row>
    <row r="28" spans="1:7" hidden="1">
      <c r="A28" s="76">
        <f t="shared" si="0"/>
        <v>23</v>
      </c>
      <c r="B28" s="745" t="s">
        <v>1090</v>
      </c>
      <c r="C28" s="76">
        <v>0.223</v>
      </c>
      <c r="D28" s="483">
        <v>45752</v>
      </c>
      <c r="E28" s="76"/>
      <c r="F28" s="76" t="s">
        <v>64</v>
      </c>
    </row>
    <row r="29" spans="1:7" hidden="1">
      <c r="A29" s="76">
        <f t="shared" si="0"/>
        <v>24</v>
      </c>
      <c r="B29" s="745" t="s">
        <v>1076</v>
      </c>
      <c r="C29" s="76">
        <v>2.7309999999999999</v>
      </c>
      <c r="D29" s="483">
        <v>45752</v>
      </c>
      <c r="E29" s="76"/>
      <c r="F29" s="76" t="s">
        <v>64</v>
      </c>
    </row>
    <row r="30" spans="1:7" hidden="1">
      <c r="A30" s="76">
        <f t="shared" si="0"/>
        <v>25</v>
      </c>
      <c r="B30" s="745" t="s">
        <v>1092</v>
      </c>
      <c r="C30" s="76">
        <v>1.7170000000000001</v>
      </c>
      <c r="D30" s="483">
        <v>45752</v>
      </c>
      <c r="E30" s="76"/>
      <c r="F30" s="76" t="s">
        <v>64</v>
      </c>
    </row>
    <row r="31" spans="1:7" hidden="1">
      <c r="A31" s="76">
        <f t="shared" si="0"/>
        <v>26</v>
      </c>
      <c r="B31" s="745" t="s">
        <v>1091</v>
      </c>
      <c r="C31" s="76">
        <v>1.0680000000000001</v>
      </c>
      <c r="D31" s="483">
        <v>45752</v>
      </c>
      <c r="E31" s="76"/>
      <c r="F31" s="76" t="s">
        <v>64</v>
      </c>
    </row>
    <row r="32" spans="1:7" hidden="1">
      <c r="A32" s="76">
        <f t="shared" si="0"/>
        <v>27</v>
      </c>
      <c r="B32" s="745" t="s">
        <v>1089</v>
      </c>
      <c r="C32" s="76">
        <v>2.8730000000000002</v>
      </c>
      <c r="D32" s="483">
        <v>45752</v>
      </c>
      <c r="E32" s="76"/>
      <c r="F32" s="76" t="s">
        <v>64</v>
      </c>
    </row>
    <row r="33" spans="1:7" hidden="1">
      <c r="A33" s="76"/>
      <c r="B33" s="745"/>
      <c r="C33" s="76"/>
      <c r="D33" s="483"/>
      <c r="E33" s="76"/>
      <c r="F33" s="76"/>
    </row>
    <row r="34" spans="1:7" hidden="1">
      <c r="A34" s="76">
        <f>A32+1</f>
        <v>28</v>
      </c>
      <c r="B34" s="745" t="s">
        <v>1283</v>
      </c>
      <c r="C34" s="76">
        <v>19.57</v>
      </c>
      <c r="D34" s="745" t="s">
        <v>1287</v>
      </c>
      <c r="E34" s="76"/>
      <c r="F34" s="745" t="s">
        <v>1282</v>
      </c>
    </row>
    <row r="35" spans="1:7" hidden="1">
      <c r="A35" s="76">
        <f>A34+1</f>
        <v>29</v>
      </c>
      <c r="B35" s="748" t="s">
        <v>1266</v>
      </c>
      <c r="C35" s="494">
        <v>2.6179999999999999</v>
      </c>
      <c r="D35" s="483">
        <v>45781</v>
      </c>
      <c r="E35" s="76"/>
      <c r="F35" s="66" t="s">
        <v>72</v>
      </c>
    </row>
    <row r="36" spans="1:7" hidden="1">
      <c r="A36" s="76">
        <f>A35+1</f>
        <v>30</v>
      </c>
      <c r="B36" s="745" t="s">
        <v>1286</v>
      </c>
      <c r="C36" s="76">
        <v>18.193000000000001</v>
      </c>
      <c r="D36" s="483">
        <v>45805</v>
      </c>
      <c r="E36" s="76"/>
      <c r="F36" s="746" t="s">
        <v>72</v>
      </c>
    </row>
    <row r="37" spans="1:7" hidden="1">
      <c r="A37" s="76"/>
      <c r="B37" s="745"/>
      <c r="C37" s="76"/>
      <c r="D37" s="483"/>
      <c r="E37" s="76"/>
      <c r="F37" s="746"/>
    </row>
    <row r="38" spans="1:7" hidden="1">
      <c r="A38" s="76"/>
      <c r="B38" s="745"/>
      <c r="C38" s="76"/>
      <c r="D38" s="483"/>
      <c r="E38" s="76"/>
      <c r="F38" s="746"/>
    </row>
    <row r="39" spans="1:7" s="348" customFormat="1" hidden="1">
      <c r="A39" s="349"/>
      <c r="B39" s="349" t="s">
        <v>74</v>
      </c>
      <c r="C39" s="349">
        <f>SUM(C6:C36)</f>
        <v>168.78000000000003</v>
      </c>
      <c r="D39" s="349"/>
      <c r="E39" s="349"/>
      <c r="F39" s="349"/>
    </row>
    <row r="40" spans="1:7" s="348" customFormat="1" hidden="1"/>
    <row r="41" spans="1:7" s="348" customFormat="1" hidden="1"/>
    <row r="42" spans="1:7" s="348" customFormat="1" hidden="1"/>
    <row r="43" spans="1:7" hidden="1">
      <c r="B43" s="348" t="s">
        <v>1261</v>
      </c>
    </row>
    <row r="44" spans="1:7" ht="43.5" hidden="1">
      <c r="A44" s="346" t="s">
        <v>1094</v>
      </c>
      <c r="B44" s="346" t="s">
        <v>52</v>
      </c>
      <c r="C44" s="408" t="s">
        <v>1095</v>
      </c>
      <c r="D44" s="408" t="s">
        <v>1096</v>
      </c>
      <c r="E44" s="408" t="s">
        <v>1097</v>
      </c>
      <c r="F44" s="408" t="s">
        <v>1098</v>
      </c>
      <c r="G44" s="408" t="s">
        <v>1096</v>
      </c>
    </row>
    <row r="45" spans="1:7" hidden="1">
      <c r="A45" s="314">
        <v>1</v>
      </c>
      <c r="B45" s="314" t="s">
        <v>1100</v>
      </c>
      <c r="C45" s="409">
        <v>45657</v>
      </c>
      <c r="D45" s="410">
        <v>20.273</v>
      </c>
      <c r="E45" s="409" t="s">
        <v>1101</v>
      </c>
      <c r="F45" s="411">
        <v>45691</v>
      </c>
      <c r="G45" s="410">
        <v>20.273</v>
      </c>
    </row>
    <row r="46" spans="1:7" hidden="1">
      <c r="A46" s="314">
        <f>A45+1</f>
        <v>2</v>
      </c>
      <c r="B46" s="314" t="s">
        <v>1103</v>
      </c>
      <c r="C46" s="409">
        <v>45684</v>
      </c>
      <c r="D46" s="410">
        <v>7.9619999999999997</v>
      </c>
      <c r="E46" s="409" t="s">
        <v>1104</v>
      </c>
      <c r="F46" s="411">
        <v>45691</v>
      </c>
      <c r="G46" s="410">
        <v>7.9619999999999997</v>
      </c>
    </row>
    <row r="47" spans="1:7" hidden="1">
      <c r="A47" s="314">
        <f t="shared" ref="A47:A56" si="1">A46+1</f>
        <v>3</v>
      </c>
      <c r="B47" s="314" t="s">
        <v>1105</v>
      </c>
      <c r="C47" s="409">
        <v>45709</v>
      </c>
      <c r="D47" s="410">
        <v>3.0840000000000001</v>
      </c>
      <c r="E47" s="409" t="s">
        <v>1106</v>
      </c>
      <c r="F47" s="411">
        <v>45712</v>
      </c>
      <c r="G47" s="410">
        <v>3.0840000000000001</v>
      </c>
    </row>
    <row r="48" spans="1:7" hidden="1">
      <c r="A48" s="314">
        <f t="shared" si="1"/>
        <v>4</v>
      </c>
      <c r="B48" s="314" t="s">
        <v>1108</v>
      </c>
      <c r="C48" s="409">
        <v>45703</v>
      </c>
      <c r="D48" s="410">
        <v>19.672000000000001</v>
      </c>
      <c r="E48" s="409" t="s">
        <v>1109</v>
      </c>
      <c r="F48" s="411">
        <v>45713</v>
      </c>
      <c r="G48" s="410">
        <v>19.672000000000001</v>
      </c>
    </row>
    <row r="49" spans="1:7" hidden="1">
      <c r="A49" s="314">
        <f t="shared" si="1"/>
        <v>5</v>
      </c>
      <c r="B49" s="314" t="s">
        <v>1111</v>
      </c>
      <c r="C49" s="409">
        <v>45713</v>
      </c>
      <c r="D49" s="410">
        <v>14.016999999999999</v>
      </c>
      <c r="E49" s="409" t="s">
        <v>1112</v>
      </c>
      <c r="F49" s="411">
        <v>45715</v>
      </c>
      <c r="G49" s="410">
        <v>14.016999999999999</v>
      </c>
    </row>
    <row r="50" spans="1:7" hidden="1">
      <c r="A50" s="314">
        <f t="shared" si="1"/>
        <v>6</v>
      </c>
      <c r="B50" s="314" t="s">
        <v>1113</v>
      </c>
      <c r="C50" s="409">
        <v>45721</v>
      </c>
      <c r="D50" s="410">
        <v>9.4949999999999992</v>
      </c>
      <c r="E50" s="409" t="s">
        <v>1114</v>
      </c>
      <c r="F50" s="411">
        <v>45722</v>
      </c>
      <c r="G50" s="410">
        <v>9.4949999999999992</v>
      </c>
    </row>
    <row r="51" spans="1:7" hidden="1">
      <c r="A51" s="314">
        <f t="shared" si="1"/>
        <v>7</v>
      </c>
      <c r="B51" s="314" t="s">
        <v>1115</v>
      </c>
      <c r="C51" s="409">
        <v>45751</v>
      </c>
      <c r="D51" s="410">
        <v>8.6969999999999992</v>
      </c>
      <c r="E51" s="749" t="s">
        <v>1265</v>
      </c>
      <c r="F51" s="411">
        <v>45732</v>
      </c>
      <c r="G51" s="410">
        <v>8.6969999999999992</v>
      </c>
    </row>
    <row r="52" spans="1:7" hidden="1">
      <c r="A52" s="314">
        <f t="shared" si="1"/>
        <v>8</v>
      </c>
      <c r="B52" s="314" t="s">
        <v>1117</v>
      </c>
      <c r="C52" s="409">
        <v>45742</v>
      </c>
      <c r="D52" s="410">
        <v>14.39</v>
      </c>
      <c r="E52" s="409" t="s">
        <v>1118</v>
      </c>
      <c r="F52" s="411">
        <v>45732</v>
      </c>
      <c r="G52" s="410">
        <v>14.39</v>
      </c>
    </row>
    <row r="53" spans="1:7" hidden="1">
      <c r="A53" s="314">
        <f t="shared" si="1"/>
        <v>9</v>
      </c>
      <c r="B53" s="573" t="s">
        <v>1123</v>
      </c>
      <c r="C53" s="409">
        <v>45752</v>
      </c>
      <c r="D53" s="410">
        <v>10.894</v>
      </c>
      <c r="E53" s="409" t="s">
        <v>1124</v>
      </c>
      <c r="F53" s="410"/>
      <c r="G53" s="410"/>
    </row>
    <row r="54" spans="1:7" ht="29" hidden="1">
      <c r="A54" s="314">
        <f t="shared" si="1"/>
        <v>10</v>
      </c>
      <c r="B54" s="573" t="s">
        <v>1122</v>
      </c>
      <c r="C54" s="750" t="s">
        <v>1273</v>
      </c>
      <c r="D54" s="410">
        <v>19.57</v>
      </c>
      <c r="E54" s="749" t="s">
        <v>1277</v>
      </c>
      <c r="F54" s="410"/>
      <c r="G54" s="410"/>
    </row>
    <row r="55" spans="1:7" hidden="1">
      <c r="A55" s="314">
        <f t="shared" si="1"/>
        <v>11</v>
      </c>
      <c r="B55" s="314" t="s">
        <v>1258</v>
      </c>
      <c r="C55" s="409">
        <v>45765</v>
      </c>
      <c r="D55" s="410">
        <v>2.4740000000000002</v>
      </c>
      <c r="E55" s="409" t="s">
        <v>1259</v>
      </c>
      <c r="F55" s="410"/>
      <c r="G55" s="410"/>
    </row>
    <row r="56" spans="1:7" hidden="1">
      <c r="A56" s="314">
        <f t="shared" si="1"/>
        <v>12</v>
      </c>
      <c r="B56" s="573" t="s">
        <v>1270</v>
      </c>
      <c r="C56" s="409">
        <v>45787</v>
      </c>
      <c r="D56" s="410">
        <v>3.0840000000000001</v>
      </c>
      <c r="E56" s="409" t="s">
        <v>1271</v>
      </c>
      <c r="F56" s="410"/>
      <c r="G56" s="410"/>
    </row>
    <row r="57" spans="1:7" hidden="1">
      <c r="A57" s="314">
        <f>A56+1</f>
        <v>13</v>
      </c>
      <c r="B57" s="573" t="s">
        <v>1297</v>
      </c>
      <c r="C57" s="409">
        <v>45787</v>
      </c>
      <c r="D57" s="410">
        <v>2.2200000000000002</v>
      </c>
      <c r="E57" s="409" t="s">
        <v>1271</v>
      </c>
      <c r="F57" s="410"/>
      <c r="G57" s="410"/>
    </row>
    <row r="58" spans="1:7" hidden="1">
      <c r="A58" s="314">
        <f>A57+1</f>
        <v>14</v>
      </c>
      <c r="B58" s="751" t="s">
        <v>1294</v>
      </c>
      <c r="C58" s="409">
        <v>45802</v>
      </c>
      <c r="D58" s="410">
        <v>5.6189999999999998</v>
      </c>
      <c r="E58" s="737" t="s">
        <v>1301</v>
      </c>
      <c r="F58" s="410"/>
      <c r="G58" s="410"/>
    </row>
    <row r="59" spans="1:7" hidden="1">
      <c r="A59" s="314">
        <f>A58+1</f>
        <v>15</v>
      </c>
      <c r="B59" s="752" t="s">
        <v>1275</v>
      </c>
      <c r="C59" s="409">
        <v>45794</v>
      </c>
      <c r="D59" s="410">
        <v>3.95</v>
      </c>
      <c r="E59" s="749" t="s">
        <v>1276</v>
      </c>
      <c r="F59" s="411">
        <v>45810</v>
      </c>
      <c r="G59" s="410"/>
    </row>
    <row r="60" spans="1:7" hidden="1">
      <c r="A60" s="314">
        <f>A59+1</f>
        <v>16</v>
      </c>
      <c r="B60" s="751" t="s">
        <v>1295</v>
      </c>
      <c r="C60" s="409">
        <v>45802</v>
      </c>
      <c r="D60" s="410">
        <v>1.635</v>
      </c>
      <c r="E60" s="409" t="s">
        <v>1296</v>
      </c>
      <c r="F60" s="410"/>
      <c r="G60" s="410"/>
    </row>
    <row r="61" spans="1:7" hidden="1">
      <c r="A61" s="314">
        <f>A60+1</f>
        <v>17</v>
      </c>
      <c r="B61" s="751" t="s">
        <v>1290</v>
      </c>
      <c r="C61" s="409">
        <v>45802</v>
      </c>
      <c r="D61" s="410">
        <v>4.88</v>
      </c>
      <c r="E61" s="749"/>
      <c r="F61" s="410"/>
      <c r="G61" s="410"/>
    </row>
    <row r="62" spans="1:7" hidden="1">
      <c r="A62" s="314"/>
      <c r="B62" s="752"/>
      <c r="C62" s="409"/>
      <c r="D62" s="410"/>
      <c r="E62" s="409"/>
      <c r="F62" s="410"/>
      <c r="G62" s="410"/>
    </row>
    <row r="63" spans="1:7" hidden="1">
      <c r="A63" s="1291" t="s">
        <v>1120</v>
      </c>
      <c r="B63" s="1291"/>
      <c r="C63" s="346"/>
      <c r="D63" s="346">
        <f>SUM(D45:D61)</f>
        <v>151.91599999999997</v>
      </c>
      <c r="E63" s="346"/>
      <c r="F63" s="346"/>
      <c r="G63" s="346">
        <f>SUM(G45:G62)</f>
        <v>97.59</v>
      </c>
    </row>
    <row r="64" spans="1:7" hidden="1">
      <c r="A64" s="408"/>
      <c r="B64" s="408"/>
      <c r="C64" s="346"/>
      <c r="D64" s="346"/>
      <c r="E64" s="346"/>
      <c r="F64" s="346"/>
      <c r="G64" s="346"/>
    </row>
    <row r="65" spans="1:7">
      <c r="A65" s="1292"/>
      <c r="B65" s="1293"/>
      <c r="C65" s="1293"/>
      <c r="D65" s="1293"/>
      <c r="E65" s="1293"/>
      <c r="F65" s="1293"/>
      <c r="G65" s="1294"/>
    </row>
    <row r="66" spans="1:7" ht="15.5">
      <c r="A66" s="753"/>
      <c r="B66" s="753"/>
      <c r="C66" s="1295" t="s">
        <v>1314</v>
      </c>
      <c r="D66" s="1295"/>
      <c r="E66" s="1295"/>
      <c r="F66" s="1295"/>
      <c r="G66" s="1295"/>
    </row>
    <row r="67" spans="1:7" ht="29">
      <c r="A67" s="754" t="s">
        <v>1477</v>
      </c>
      <c r="B67" s="755" t="s">
        <v>1315</v>
      </c>
      <c r="C67" s="755" t="s">
        <v>1317</v>
      </c>
      <c r="D67" s="755" t="s">
        <v>1318</v>
      </c>
      <c r="E67" s="755" t="s">
        <v>1319</v>
      </c>
      <c r="F67" s="755" t="s">
        <v>1320</v>
      </c>
      <c r="G67" s="754" t="s">
        <v>20</v>
      </c>
    </row>
    <row r="68" spans="1:7" ht="26">
      <c r="A68" s="756">
        <v>1</v>
      </c>
      <c r="B68" s="757" t="s">
        <v>1025</v>
      </c>
      <c r="C68" s="757" t="s">
        <v>1478</v>
      </c>
      <c r="D68" s="758">
        <v>10.372999999999999</v>
      </c>
      <c r="E68" s="759"/>
      <c r="F68" s="759"/>
      <c r="G68" s="760" t="s">
        <v>1479</v>
      </c>
    </row>
    <row r="69" spans="1:7">
      <c r="A69" s="756">
        <f>A68+1</f>
        <v>2</v>
      </c>
      <c r="B69" s="761" t="s">
        <v>1025</v>
      </c>
      <c r="C69" s="761" t="s">
        <v>1359</v>
      </c>
      <c r="D69" s="762">
        <v>8.7189999999999994</v>
      </c>
      <c r="E69" s="762"/>
      <c r="F69" s="762"/>
      <c r="G69" s="763" t="s">
        <v>1499</v>
      </c>
    </row>
    <row r="70" spans="1:7" ht="27.65" customHeight="1">
      <c r="A70" s="756">
        <f>A69+1</f>
        <v>3</v>
      </c>
      <c r="B70" s="761"/>
      <c r="C70" s="577" t="s">
        <v>1324</v>
      </c>
      <c r="D70" s="764">
        <v>19.57</v>
      </c>
      <c r="E70" s="765" t="s">
        <v>1325</v>
      </c>
      <c r="F70" s="765"/>
      <c r="G70" s="763" t="s">
        <v>57</v>
      </c>
    </row>
    <row r="71" spans="1:7" ht="27.65" customHeight="1">
      <c r="A71" s="756">
        <f>A70+1</f>
        <v>4</v>
      </c>
      <c r="B71" s="766" t="s">
        <v>1031</v>
      </c>
      <c r="C71" s="761" t="s">
        <v>1434</v>
      </c>
      <c r="D71" s="756">
        <v>2.6179999999999999</v>
      </c>
      <c r="E71" s="756"/>
      <c r="F71" s="765" t="s">
        <v>1325</v>
      </c>
      <c r="G71" s="763" t="s">
        <v>1436</v>
      </c>
    </row>
    <row r="72" spans="1:7" ht="23.5" customHeight="1">
      <c r="A72" s="756">
        <f t="shared" ref="A72:A85" si="2">A71+1</f>
        <v>5</v>
      </c>
      <c r="B72" s="757" t="s">
        <v>1025</v>
      </c>
      <c r="C72" s="757" t="s">
        <v>1437</v>
      </c>
      <c r="D72" s="767">
        <v>18.193000000000001</v>
      </c>
      <c r="E72" s="767"/>
      <c r="F72" s="768"/>
      <c r="G72" s="763" t="s">
        <v>1500</v>
      </c>
    </row>
    <row r="73" spans="1:7">
      <c r="A73" s="756">
        <f t="shared" si="2"/>
        <v>6</v>
      </c>
      <c r="B73" s="761"/>
      <c r="C73" s="577" t="s">
        <v>1329</v>
      </c>
      <c r="D73" s="756">
        <v>6.6589999999999998</v>
      </c>
      <c r="E73" s="756" t="s">
        <v>1480</v>
      </c>
      <c r="F73" s="765"/>
      <c r="G73" s="769" t="s">
        <v>1357</v>
      </c>
    </row>
    <row r="74" spans="1:7">
      <c r="A74" s="756">
        <f t="shared" si="2"/>
        <v>7</v>
      </c>
      <c r="B74" s="757" t="s">
        <v>1025</v>
      </c>
      <c r="C74" s="757" t="s">
        <v>1330</v>
      </c>
      <c r="D74" s="770">
        <v>3.17</v>
      </c>
      <c r="E74" s="768"/>
      <c r="F74" s="768"/>
      <c r="G74" s="760" t="s">
        <v>1481</v>
      </c>
    </row>
    <row r="75" spans="1:7">
      <c r="A75" s="756">
        <f t="shared" si="2"/>
        <v>8</v>
      </c>
      <c r="B75" s="761"/>
      <c r="C75" s="577" t="s">
        <v>1333</v>
      </c>
      <c r="D75" s="771">
        <v>1.05</v>
      </c>
      <c r="E75" s="765" t="s">
        <v>1480</v>
      </c>
      <c r="F75" s="765"/>
      <c r="G75" s="763" t="s">
        <v>1357</v>
      </c>
    </row>
    <row r="76" spans="1:7">
      <c r="A76" s="756">
        <f t="shared" si="2"/>
        <v>9</v>
      </c>
      <c r="B76" s="1296"/>
      <c r="C76" s="577" t="s">
        <v>1334</v>
      </c>
      <c r="D76" s="756">
        <v>7.9619999999999997</v>
      </c>
      <c r="E76" s="765" t="s">
        <v>1480</v>
      </c>
      <c r="F76" s="756"/>
      <c r="G76" s="763" t="s">
        <v>57</v>
      </c>
    </row>
    <row r="77" spans="1:7">
      <c r="A77" s="756">
        <f t="shared" si="2"/>
        <v>10</v>
      </c>
      <c r="B77" s="1297"/>
      <c r="C77" s="577" t="s">
        <v>1336</v>
      </c>
      <c r="D77" s="756">
        <v>19.567</v>
      </c>
      <c r="E77" s="765" t="s">
        <v>1480</v>
      </c>
      <c r="F77" s="756"/>
      <c r="G77" s="763" t="s">
        <v>57</v>
      </c>
    </row>
    <row r="78" spans="1:7">
      <c r="A78" s="756">
        <f t="shared" si="2"/>
        <v>11</v>
      </c>
      <c r="B78" s="1297"/>
      <c r="C78" s="577" t="s">
        <v>1337</v>
      </c>
      <c r="D78" s="756">
        <v>20.273</v>
      </c>
      <c r="E78" s="765" t="s">
        <v>1480</v>
      </c>
      <c r="F78" s="756"/>
      <c r="G78" s="763" t="s">
        <v>57</v>
      </c>
    </row>
    <row r="79" spans="1:7">
      <c r="A79" s="756">
        <f t="shared" si="2"/>
        <v>12</v>
      </c>
      <c r="B79" s="1297"/>
      <c r="C79" s="577" t="s">
        <v>1338</v>
      </c>
      <c r="D79" s="756">
        <v>3.0840000000000001</v>
      </c>
      <c r="E79" s="765" t="s">
        <v>1480</v>
      </c>
      <c r="F79" s="756"/>
      <c r="G79" s="763" t="s">
        <v>57</v>
      </c>
    </row>
    <row r="80" spans="1:7">
      <c r="A80" s="756">
        <f t="shared" si="2"/>
        <v>13</v>
      </c>
      <c r="B80" s="1297"/>
      <c r="C80" s="577" t="s">
        <v>1339</v>
      </c>
      <c r="D80" s="756">
        <v>14.119</v>
      </c>
      <c r="E80" s="765" t="s">
        <v>1480</v>
      </c>
      <c r="F80" s="756"/>
      <c r="G80" s="763" t="s">
        <v>57</v>
      </c>
    </row>
    <row r="81" spans="1:7">
      <c r="A81" s="756">
        <f t="shared" si="2"/>
        <v>14</v>
      </c>
      <c r="B81" s="1297"/>
      <c r="C81" s="577" t="s">
        <v>1340</v>
      </c>
      <c r="D81" s="756">
        <v>9.4949999999999992</v>
      </c>
      <c r="E81" s="765" t="s">
        <v>1480</v>
      </c>
      <c r="F81" s="756"/>
      <c r="G81" s="763" t="s">
        <v>57</v>
      </c>
    </row>
    <row r="82" spans="1:7">
      <c r="A82" s="756">
        <f t="shared" si="2"/>
        <v>15</v>
      </c>
      <c r="B82" s="1298"/>
      <c r="C82" s="577" t="s">
        <v>1341</v>
      </c>
      <c r="D82" s="756">
        <v>8.6940000000000008</v>
      </c>
      <c r="E82" s="765" t="s">
        <v>1480</v>
      </c>
      <c r="F82" s="756"/>
      <c r="G82" s="763" t="s">
        <v>57</v>
      </c>
    </row>
    <row r="83" spans="1:7">
      <c r="A83" s="756">
        <f t="shared" si="2"/>
        <v>16</v>
      </c>
      <c r="B83" s="761" t="s">
        <v>1025</v>
      </c>
      <c r="C83" s="577" t="s">
        <v>1362</v>
      </c>
      <c r="D83" s="756">
        <v>12.558999999999999</v>
      </c>
      <c r="E83" s="765" t="s">
        <v>1480</v>
      </c>
      <c r="F83" s="765"/>
      <c r="G83" s="763" t="s">
        <v>57</v>
      </c>
    </row>
    <row r="84" spans="1:7">
      <c r="A84" s="756">
        <f t="shared" si="2"/>
        <v>17</v>
      </c>
      <c r="B84" s="761" t="s">
        <v>1025</v>
      </c>
      <c r="C84" s="577" t="s">
        <v>1346</v>
      </c>
      <c r="D84" s="756">
        <v>14.391</v>
      </c>
      <c r="E84" s="765" t="s">
        <v>1480</v>
      </c>
      <c r="F84" s="756"/>
      <c r="G84" s="763" t="s">
        <v>57</v>
      </c>
    </row>
    <row r="85" spans="1:7">
      <c r="A85" s="756">
        <f t="shared" si="2"/>
        <v>18</v>
      </c>
      <c r="B85" s="761" t="s">
        <v>1025</v>
      </c>
      <c r="C85" s="577" t="s">
        <v>1482</v>
      </c>
      <c r="D85" s="521">
        <v>6.3209999999999997</v>
      </c>
      <c r="E85" s="765" t="s">
        <v>1480</v>
      </c>
      <c r="F85" s="765"/>
      <c r="G85" s="763" t="s">
        <v>57</v>
      </c>
    </row>
    <row r="86" spans="1:7">
      <c r="A86" s="756">
        <v>19</v>
      </c>
      <c r="B86" s="766" t="s">
        <v>1031</v>
      </c>
      <c r="C86" s="761" t="s">
        <v>1483</v>
      </c>
      <c r="D86" s="521">
        <v>0.38900000000000001</v>
      </c>
      <c r="E86" s="765"/>
      <c r="F86" s="772" t="s">
        <v>1480</v>
      </c>
      <c r="G86" s="763"/>
    </row>
    <row r="87" spans="1:7">
      <c r="A87" s="756">
        <v>20</v>
      </c>
      <c r="B87" s="757" t="s">
        <v>1025</v>
      </c>
      <c r="C87" s="757" t="s">
        <v>1484</v>
      </c>
      <c r="D87" s="773">
        <v>0.22</v>
      </c>
      <c r="E87" s="768"/>
      <c r="F87" s="774"/>
      <c r="G87" s="760" t="s">
        <v>1485</v>
      </c>
    </row>
    <row r="88" spans="1:7">
      <c r="A88" s="756">
        <v>21</v>
      </c>
      <c r="B88" s="775" t="s">
        <v>1031</v>
      </c>
      <c r="C88" s="761" t="s">
        <v>1486</v>
      </c>
      <c r="D88" s="776">
        <v>0.56999999999999995</v>
      </c>
      <c r="E88" s="765"/>
      <c r="F88" s="772" t="s">
        <v>1480</v>
      </c>
      <c r="G88" s="763" t="s">
        <v>1487</v>
      </c>
    </row>
    <row r="89" spans="1:7">
      <c r="A89" s="1273"/>
      <c r="B89" s="1274"/>
      <c r="C89" s="754" t="s">
        <v>1353</v>
      </c>
      <c r="D89" s="754">
        <f>SUM(D68:D88)</f>
        <v>187.99599999999998</v>
      </c>
      <c r="E89" s="1275"/>
      <c r="F89" s="1276"/>
      <c r="G89" s="1277"/>
    </row>
    <row r="90" spans="1:7">
      <c r="A90" s="1270"/>
      <c r="B90" s="1270"/>
      <c r="C90" s="1270"/>
      <c r="D90" s="1270"/>
      <c r="E90" s="1270"/>
      <c r="F90" s="1270"/>
      <c r="G90" s="1270"/>
    </row>
    <row r="91" spans="1:7" hidden="1">
      <c r="A91" s="777"/>
      <c r="B91" s="778"/>
      <c r="C91" s="778"/>
      <c r="D91" s="779"/>
      <c r="E91" s="780">
        <v>2.6179999999999999</v>
      </c>
      <c r="F91" s="781" t="s">
        <v>1352</v>
      </c>
      <c r="G91" s="777"/>
    </row>
    <row r="92" spans="1:7" ht="18.5">
      <c r="A92" s="1271" t="s">
        <v>1353</v>
      </c>
      <c r="B92" s="1271"/>
      <c r="C92" s="1271"/>
      <c r="D92" s="1271"/>
      <c r="E92" s="782">
        <f>D89</f>
        <v>187.99599999999998</v>
      </c>
      <c r="F92" s="778"/>
      <c r="G92" s="777"/>
    </row>
    <row r="93" spans="1:7" ht="18.5">
      <c r="A93" s="1271" t="s">
        <v>1488</v>
      </c>
      <c r="B93" s="1271"/>
      <c r="C93" s="1271"/>
      <c r="D93" s="1271"/>
      <c r="E93" s="783">
        <f>E92-E96</f>
        <v>156.04</v>
      </c>
      <c r="F93" s="778"/>
      <c r="G93" s="777"/>
    </row>
    <row r="94" spans="1:7" ht="18.5">
      <c r="A94" s="1271" t="s">
        <v>1489</v>
      </c>
      <c r="B94" s="1271"/>
      <c r="C94" s="1271"/>
      <c r="D94" s="1271"/>
      <c r="E94" s="784">
        <f>E93-E95</f>
        <v>152.46299999999999</v>
      </c>
      <c r="F94" s="778"/>
      <c r="G94" s="777"/>
    </row>
    <row r="95" spans="1:7" ht="18.5">
      <c r="A95" s="1272" t="s">
        <v>1490</v>
      </c>
      <c r="B95" s="1272"/>
      <c r="C95" s="1272"/>
      <c r="D95" s="1272"/>
      <c r="E95" s="785">
        <v>3.577</v>
      </c>
      <c r="F95" s="778"/>
      <c r="G95" s="777"/>
    </row>
    <row r="96" spans="1:7" ht="18.5">
      <c r="A96" s="1271" t="s">
        <v>1491</v>
      </c>
      <c r="B96" s="1271"/>
      <c r="C96" s="1271"/>
      <c r="D96" s="1271"/>
      <c r="E96" s="784">
        <v>31.956</v>
      </c>
      <c r="F96" s="778"/>
      <c r="G96" s="777"/>
    </row>
    <row r="98" spans="2:7" ht="15" thickBot="1">
      <c r="B98" s="1264" t="s">
        <v>1314</v>
      </c>
      <c r="C98" s="1265"/>
      <c r="D98" s="1265"/>
      <c r="E98" s="1265"/>
      <c r="F98" s="1265"/>
      <c r="G98" s="1265"/>
    </row>
    <row r="99" spans="2:7" ht="29.5" thickBot="1">
      <c r="B99" s="550" t="s">
        <v>1316</v>
      </c>
      <c r="C99" s="551" t="s">
        <v>1317</v>
      </c>
      <c r="D99" s="551" t="s">
        <v>1318</v>
      </c>
      <c r="E99" s="551" t="s">
        <v>57</v>
      </c>
      <c r="F99" s="551" t="s">
        <v>1363</v>
      </c>
      <c r="G99" s="551" t="s">
        <v>20</v>
      </c>
    </row>
    <row r="100" spans="2:7" ht="29.5" thickBot="1">
      <c r="B100" s="552">
        <v>1</v>
      </c>
      <c r="C100" s="553" t="s">
        <v>1322</v>
      </c>
      <c r="D100" s="554">
        <v>18.116</v>
      </c>
      <c r="E100" s="555"/>
      <c r="F100" s="555" t="s">
        <v>1364</v>
      </c>
      <c r="G100" s="556" t="s">
        <v>1365</v>
      </c>
    </row>
    <row r="101" spans="2:7" ht="15" thickBot="1">
      <c r="B101" s="552">
        <v>2</v>
      </c>
      <c r="C101" s="553" t="s">
        <v>1324</v>
      </c>
      <c r="D101" s="554">
        <v>19.57</v>
      </c>
      <c r="E101" s="554"/>
      <c r="F101" s="555" t="s">
        <v>1366</v>
      </c>
      <c r="G101" s="556" t="s">
        <v>1367</v>
      </c>
    </row>
    <row r="102" spans="2:7" ht="44" thickBot="1">
      <c r="B102" s="552">
        <v>3</v>
      </c>
      <c r="C102" s="553" t="s">
        <v>1327</v>
      </c>
      <c r="D102" s="554">
        <v>20.811</v>
      </c>
      <c r="E102" s="554"/>
      <c r="F102" s="555" t="s">
        <v>1364</v>
      </c>
      <c r="G102" s="556" t="s">
        <v>1368</v>
      </c>
    </row>
    <row r="103" spans="2:7" ht="29.5" thickBot="1">
      <c r="B103" s="1266">
        <v>4</v>
      </c>
      <c r="C103" s="553" t="s">
        <v>1369</v>
      </c>
      <c r="D103" s="1268">
        <v>10.894</v>
      </c>
      <c r="E103" s="554"/>
      <c r="F103" s="555" t="s">
        <v>1366</v>
      </c>
      <c r="G103" s="556" t="s">
        <v>1370</v>
      </c>
    </row>
    <row r="104" spans="2:7" ht="29.5" thickBot="1">
      <c r="B104" s="1267"/>
      <c r="C104" s="553" t="s">
        <v>1371</v>
      </c>
      <c r="D104" s="1269"/>
      <c r="E104" s="554"/>
      <c r="F104" s="555" t="s">
        <v>1364</v>
      </c>
      <c r="G104" s="556" t="s">
        <v>1372</v>
      </c>
    </row>
    <row r="105" spans="2:7" ht="15" thickBot="1">
      <c r="B105" s="552">
        <v>5</v>
      </c>
      <c r="C105" s="553" t="s">
        <v>1334</v>
      </c>
      <c r="D105" s="554">
        <v>7.9619999999999997</v>
      </c>
      <c r="E105" s="557">
        <v>45691</v>
      </c>
      <c r="F105" s="554"/>
      <c r="G105" s="556"/>
    </row>
    <row r="106" spans="2:7" ht="15" thickBot="1">
      <c r="B106" s="552">
        <v>6</v>
      </c>
      <c r="C106" s="553" t="s">
        <v>1336</v>
      </c>
      <c r="D106" s="554">
        <v>19.567</v>
      </c>
      <c r="E106" s="557">
        <v>45713</v>
      </c>
      <c r="F106" s="554"/>
      <c r="G106" s="556"/>
    </row>
    <row r="107" spans="2:7" ht="15" thickBot="1">
      <c r="B107" s="552">
        <v>7</v>
      </c>
      <c r="C107" s="553" t="s">
        <v>1337</v>
      </c>
      <c r="D107" s="554">
        <v>20.273</v>
      </c>
      <c r="E107" s="557">
        <v>45691</v>
      </c>
      <c r="F107" s="554"/>
      <c r="G107" s="556"/>
    </row>
    <row r="108" spans="2:7" ht="15" thickBot="1">
      <c r="B108" s="552">
        <v>8</v>
      </c>
      <c r="C108" s="553" t="s">
        <v>1338</v>
      </c>
      <c r="D108" s="554">
        <v>3.0840000000000001</v>
      </c>
      <c r="E108" s="557">
        <v>45712</v>
      </c>
      <c r="F108" s="554"/>
      <c r="G108" s="556"/>
    </row>
    <row r="109" spans="2:7" ht="15" thickBot="1">
      <c r="B109" s="552">
        <v>9</v>
      </c>
      <c r="C109" s="553" t="s">
        <v>1339</v>
      </c>
      <c r="D109" s="554">
        <v>14.016999999999999</v>
      </c>
      <c r="E109" s="557">
        <v>45715</v>
      </c>
      <c r="F109" s="554"/>
      <c r="G109" s="556"/>
    </row>
    <row r="110" spans="2:7" ht="15" thickBot="1">
      <c r="B110" s="552">
        <v>10</v>
      </c>
      <c r="C110" s="553" t="s">
        <v>1340</v>
      </c>
      <c r="D110" s="554">
        <v>9.4949999999999992</v>
      </c>
      <c r="E110" s="557">
        <v>45722</v>
      </c>
      <c r="F110" s="554"/>
      <c r="G110" s="556"/>
    </row>
    <row r="111" spans="2:7" ht="15" thickBot="1">
      <c r="B111" s="552">
        <v>11</v>
      </c>
      <c r="C111" s="553" t="s">
        <v>1341</v>
      </c>
      <c r="D111" s="554">
        <v>8.6940000000000008</v>
      </c>
      <c r="E111" s="557">
        <v>45763</v>
      </c>
      <c r="F111" s="554"/>
      <c r="G111" s="556"/>
    </row>
    <row r="112" spans="2:7" ht="15" thickBot="1">
      <c r="B112" s="552">
        <v>12</v>
      </c>
      <c r="C112" s="553" t="s">
        <v>1342</v>
      </c>
      <c r="D112" s="554">
        <v>3.0840000000000001</v>
      </c>
      <c r="E112" s="554"/>
      <c r="F112" s="555" t="s">
        <v>1364</v>
      </c>
      <c r="G112" s="554" t="s">
        <v>1373</v>
      </c>
    </row>
    <row r="113" spans="2:7" ht="15" thickBot="1">
      <c r="B113" s="552">
        <v>13</v>
      </c>
      <c r="C113" s="553" t="s">
        <v>1344</v>
      </c>
      <c r="D113" s="554">
        <v>5.6189999999999998</v>
      </c>
      <c r="E113" s="553"/>
      <c r="F113" s="555" t="s">
        <v>1364</v>
      </c>
      <c r="G113" s="554" t="s">
        <v>1373</v>
      </c>
    </row>
    <row r="114" spans="2:7" ht="15" thickBot="1">
      <c r="B114" s="552">
        <v>14</v>
      </c>
      <c r="C114" s="553" t="s">
        <v>1345</v>
      </c>
      <c r="D114" s="554">
        <v>3.8559999999999999</v>
      </c>
      <c r="E114" s="554"/>
      <c r="F114" s="555" t="s">
        <v>1364</v>
      </c>
      <c r="G114" s="554" t="s">
        <v>1373</v>
      </c>
    </row>
    <row r="115" spans="2:7" ht="15" thickBot="1">
      <c r="B115" s="552">
        <v>15</v>
      </c>
      <c r="C115" s="553" t="s">
        <v>1346</v>
      </c>
      <c r="D115" s="554">
        <v>14.391</v>
      </c>
      <c r="E115" s="557">
        <v>45763</v>
      </c>
      <c r="F115" s="554"/>
      <c r="G115" s="556"/>
    </row>
    <row r="116" spans="2:7" ht="15" thickBot="1">
      <c r="B116" s="552">
        <v>16</v>
      </c>
      <c r="C116" s="553" t="s">
        <v>1347</v>
      </c>
      <c r="D116" s="554">
        <v>5.2679999999999998</v>
      </c>
      <c r="E116" s="554"/>
      <c r="F116" s="555" t="s">
        <v>1366</v>
      </c>
      <c r="G116" s="556" t="s">
        <v>1367</v>
      </c>
    </row>
    <row r="117" spans="2:7" ht="26.5" thickBot="1">
      <c r="B117" s="552">
        <v>17</v>
      </c>
      <c r="C117" s="553" t="s">
        <v>1349</v>
      </c>
      <c r="D117" s="554">
        <v>2.4740000000000002</v>
      </c>
      <c r="E117" s="557">
        <v>45765</v>
      </c>
      <c r="F117" s="555" t="s">
        <v>1374</v>
      </c>
      <c r="G117" s="554" t="s">
        <v>1375</v>
      </c>
    </row>
    <row r="118" spans="2:7">
      <c r="B118" s="558"/>
      <c r="C118" s="559" t="s">
        <v>444</v>
      </c>
      <c r="D118" s="560">
        <v>187.17500000000001</v>
      </c>
      <c r="E118" s="558"/>
      <c r="F118" s="558"/>
      <c r="G118" s="558"/>
    </row>
  </sheetData>
  <mergeCells count="22">
    <mergeCell ref="A89:B89"/>
    <mergeCell ref="E89:G89"/>
    <mergeCell ref="A1:S1"/>
    <mergeCell ref="A2:S2"/>
    <mergeCell ref="A3:S3"/>
    <mergeCell ref="A4:S4"/>
    <mergeCell ref="D6:D7"/>
    <mergeCell ref="E6:E7"/>
    <mergeCell ref="E11:E14"/>
    <mergeCell ref="A63:B63"/>
    <mergeCell ref="A65:G65"/>
    <mergeCell ref="C66:G66"/>
    <mergeCell ref="B76:B82"/>
    <mergeCell ref="B98:G98"/>
    <mergeCell ref="B103:B104"/>
    <mergeCell ref="D103:D104"/>
    <mergeCell ref="A90:G90"/>
    <mergeCell ref="A92:D92"/>
    <mergeCell ref="A93:D93"/>
    <mergeCell ref="A94:D94"/>
    <mergeCell ref="A95:D95"/>
    <mergeCell ref="A96:D96"/>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E115"/>
  <sheetViews>
    <sheetView view="pageBreakPreview" topLeftCell="A77" zoomScale="90" zoomScaleNormal="85" zoomScaleSheetLayoutView="90" workbookViewId="0">
      <selection activeCell="A4" sqref="A4:AE4"/>
    </sheetView>
  </sheetViews>
  <sheetFormatPr defaultColWidth="8.81640625" defaultRowHeight="14.5"/>
  <cols>
    <col min="1" max="1" width="4.81640625" style="46" customWidth="1"/>
    <col min="2" max="2" width="20.08984375" style="46" bestFit="1" customWidth="1"/>
    <col min="3" max="3" width="18.54296875" style="46" customWidth="1"/>
    <col min="4" max="4" width="13.54296875" style="46" customWidth="1"/>
    <col min="5" max="5" width="37.1796875" style="46" bestFit="1" customWidth="1"/>
    <col min="6" max="6" width="26" style="46" customWidth="1"/>
    <col min="7" max="7" width="43.90625" style="46" customWidth="1"/>
    <col min="8" max="8" width="74.81640625" style="46" bestFit="1" customWidth="1"/>
    <col min="9" max="9" width="43.1796875" style="46" bestFit="1" customWidth="1"/>
    <col min="10" max="10" width="9" style="46" bestFit="1" customWidth="1"/>
    <col min="11" max="11" width="6.36328125" style="46" customWidth="1"/>
    <col min="12" max="12" width="7.453125" style="46" customWidth="1"/>
    <col min="13" max="13" width="6.54296875" style="46" customWidth="1"/>
    <col min="14" max="14" width="8.1796875" style="46" customWidth="1"/>
    <col min="15" max="15" width="10.36328125" style="46" customWidth="1"/>
    <col min="16" max="16" width="6.54296875" style="46" customWidth="1"/>
    <col min="17" max="17" width="6.90625" style="46" customWidth="1"/>
    <col min="18" max="27" width="5.1796875" style="46" customWidth="1"/>
    <col min="28" max="28" width="10.81640625" style="46" customWidth="1"/>
    <col min="29" max="29" width="8.81640625" style="46"/>
    <col min="30" max="30" width="9.36328125" style="46" customWidth="1"/>
    <col min="31" max="16384" width="8.81640625" style="46"/>
  </cols>
  <sheetData>
    <row r="1" spans="1:31" ht="15.5">
      <c r="A1" s="1299" t="s">
        <v>47</v>
      </c>
      <c r="B1" s="1300"/>
      <c r="C1" s="1300"/>
      <c r="D1" s="1300"/>
      <c r="E1" s="1300"/>
      <c r="F1" s="1300"/>
      <c r="G1" s="1300"/>
      <c r="H1" s="1300"/>
      <c r="I1" s="1300"/>
      <c r="J1" s="1300"/>
      <c r="K1" s="1300"/>
      <c r="L1" s="1300"/>
      <c r="M1" s="1300"/>
      <c r="N1" s="1300"/>
      <c r="O1" s="1300"/>
      <c r="P1" s="1300"/>
      <c r="Q1" s="1300"/>
      <c r="R1" s="1300"/>
      <c r="S1" s="1300"/>
      <c r="T1" s="1300"/>
      <c r="U1" s="1300"/>
      <c r="V1" s="1300"/>
      <c r="W1" s="1300"/>
      <c r="X1" s="1300"/>
      <c r="Y1" s="1300"/>
      <c r="Z1" s="1300"/>
      <c r="AA1" s="1300"/>
      <c r="AB1" s="1300"/>
      <c r="AC1" s="1300"/>
      <c r="AD1" s="1300"/>
      <c r="AE1" s="1301"/>
    </row>
    <row r="2" spans="1:31" ht="15.5">
      <c r="A2" s="1302" t="s">
        <v>48</v>
      </c>
      <c r="B2" s="1303"/>
      <c r="C2" s="1303"/>
      <c r="D2" s="1303"/>
      <c r="E2" s="1303"/>
      <c r="F2" s="1303"/>
      <c r="G2" s="1303"/>
      <c r="H2" s="1303"/>
      <c r="I2" s="1303"/>
      <c r="J2" s="1303"/>
      <c r="K2" s="1303"/>
      <c r="L2" s="1303"/>
      <c r="M2" s="1303"/>
      <c r="N2" s="1303"/>
      <c r="O2" s="1303"/>
      <c r="P2" s="1303"/>
      <c r="Q2" s="1303"/>
      <c r="R2" s="1303"/>
      <c r="S2" s="1303"/>
      <c r="T2" s="1303"/>
      <c r="U2" s="1303"/>
      <c r="V2" s="1303"/>
      <c r="W2" s="1303"/>
      <c r="X2" s="1303"/>
      <c r="Y2" s="1303"/>
      <c r="Z2" s="1303"/>
      <c r="AA2" s="1303"/>
      <c r="AB2" s="1303"/>
      <c r="AC2" s="1303"/>
      <c r="AD2" s="1303"/>
      <c r="AE2" s="1304"/>
    </row>
    <row r="3" spans="1:31" ht="15.5">
      <c r="A3" s="1305" t="s">
        <v>49</v>
      </c>
      <c r="B3" s="1306"/>
      <c r="C3" s="1306"/>
      <c r="D3" s="1306"/>
      <c r="E3" s="1306"/>
      <c r="F3" s="1306"/>
      <c r="G3" s="1306"/>
      <c r="H3" s="1306"/>
      <c r="I3" s="1306"/>
      <c r="J3" s="1306"/>
      <c r="K3" s="1306"/>
      <c r="L3" s="1306"/>
      <c r="M3" s="1306"/>
      <c r="N3" s="1306"/>
      <c r="O3" s="1306"/>
      <c r="P3" s="1306"/>
      <c r="Q3" s="1306"/>
      <c r="R3" s="1306"/>
      <c r="S3" s="1306"/>
      <c r="T3" s="1306"/>
      <c r="U3" s="1306"/>
      <c r="V3" s="1306"/>
      <c r="W3" s="1306"/>
      <c r="X3" s="1306"/>
      <c r="Y3" s="1306"/>
      <c r="Z3" s="1306"/>
      <c r="AA3" s="1306"/>
      <c r="AB3" s="1306"/>
      <c r="AC3" s="1306"/>
      <c r="AD3" s="1306"/>
      <c r="AE3" s="1307"/>
    </row>
    <row r="4" spans="1:31" ht="18.5">
      <c r="A4" s="1308" t="s">
        <v>50</v>
      </c>
      <c r="B4" s="1309"/>
      <c r="C4" s="1309"/>
      <c r="D4" s="1309"/>
      <c r="E4" s="1309"/>
      <c r="F4" s="1309"/>
      <c r="G4" s="1309"/>
      <c r="H4" s="1309"/>
      <c r="I4" s="1309"/>
      <c r="J4" s="1309"/>
      <c r="K4" s="1309"/>
      <c r="L4" s="1309"/>
      <c r="M4" s="1309"/>
      <c r="N4" s="1309"/>
      <c r="O4" s="1309"/>
      <c r="P4" s="1309"/>
      <c r="Q4" s="1309"/>
      <c r="R4" s="1309"/>
      <c r="S4" s="1309"/>
      <c r="T4" s="1309"/>
      <c r="U4" s="1309"/>
      <c r="V4" s="1309"/>
      <c r="W4" s="1309"/>
      <c r="X4" s="1309"/>
      <c r="Y4" s="1309"/>
      <c r="Z4" s="1309"/>
      <c r="AA4" s="1309"/>
      <c r="AB4" s="1309"/>
      <c r="AC4" s="1309"/>
      <c r="AD4" s="1309"/>
      <c r="AE4" s="1310"/>
    </row>
    <row r="5" spans="1:31" ht="29" hidden="1">
      <c r="A5" s="345" t="s">
        <v>51</v>
      </c>
      <c r="B5" s="345" t="s">
        <v>52</v>
      </c>
      <c r="C5" s="345" t="s">
        <v>53</v>
      </c>
      <c r="D5" s="345" t="s">
        <v>54</v>
      </c>
      <c r="E5" s="345" t="s">
        <v>55</v>
      </c>
      <c r="F5" s="345" t="s">
        <v>20</v>
      </c>
    </row>
    <row r="6" spans="1:31" hidden="1">
      <c r="A6" s="76">
        <v>1</v>
      </c>
      <c r="B6" s="76" t="s">
        <v>56</v>
      </c>
      <c r="C6" s="76">
        <v>2.653</v>
      </c>
      <c r="D6" s="1287">
        <v>45684</v>
      </c>
      <c r="E6" s="1287">
        <v>45691</v>
      </c>
      <c r="F6" s="76" t="s">
        <v>57</v>
      </c>
    </row>
    <row r="7" spans="1:31" hidden="1">
      <c r="A7" s="76">
        <f>A6+1</f>
        <v>2</v>
      </c>
      <c r="B7" s="76" t="s">
        <v>58</v>
      </c>
      <c r="C7" s="76">
        <v>5.31</v>
      </c>
      <c r="D7" s="1290"/>
      <c r="E7" s="1290"/>
      <c r="F7" s="76" t="s">
        <v>57</v>
      </c>
    </row>
    <row r="8" spans="1:31" ht="43.5" hidden="1">
      <c r="A8" s="76">
        <f t="shared" ref="A8:A32" si="0">A7+1</f>
        <v>3</v>
      </c>
      <c r="B8" s="76" t="s">
        <v>59</v>
      </c>
      <c r="C8" s="76">
        <v>19.672000000000001</v>
      </c>
      <c r="D8" s="481" t="s">
        <v>1087</v>
      </c>
      <c r="E8" s="480">
        <v>45713</v>
      </c>
      <c r="F8" s="76" t="s">
        <v>57</v>
      </c>
      <c r="G8" s="482" t="s">
        <v>60</v>
      </c>
      <c r="H8" s="349" t="s">
        <v>61</v>
      </c>
      <c r="I8" s="76">
        <f>G63</f>
        <v>97.59</v>
      </c>
      <c r="J8" s="76"/>
      <c r="K8" s="76"/>
      <c r="L8" s="76"/>
      <c r="M8" s="76"/>
    </row>
    <row r="9" spans="1:31" hidden="1">
      <c r="A9" s="76">
        <f t="shared" si="0"/>
        <v>4</v>
      </c>
      <c r="B9" s="76" t="s">
        <v>62</v>
      </c>
      <c r="C9" s="76">
        <v>20.273</v>
      </c>
      <c r="D9" s="483">
        <v>45657</v>
      </c>
      <c r="E9" s="480">
        <v>45691</v>
      </c>
      <c r="F9" s="76" t="s">
        <v>57</v>
      </c>
      <c r="H9" s="349"/>
      <c r="I9" s="76"/>
      <c r="J9" s="76"/>
      <c r="K9" s="76"/>
      <c r="L9" s="76"/>
      <c r="M9" s="76"/>
    </row>
    <row r="10" spans="1:31" ht="29" hidden="1">
      <c r="A10" s="76">
        <f t="shared" si="0"/>
        <v>5</v>
      </c>
      <c r="B10" s="76" t="s">
        <v>63</v>
      </c>
      <c r="C10" s="76">
        <v>3.0840000000000001</v>
      </c>
      <c r="D10" s="484" t="s">
        <v>1086</v>
      </c>
      <c r="E10" s="480">
        <v>45712</v>
      </c>
      <c r="F10" s="76" t="s">
        <v>57</v>
      </c>
      <c r="H10" s="349" t="s">
        <v>64</v>
      </c>
      <c r="I10" s="520">
        <f>D63</f>
        <v>151.91599999999997</v>
      </c>
      <c r="J10" s="76"/>
      <c r="K10" s="76"/>
      <c r="L10" s="76"/>
      <c r="M10" s="76"/>
    </row>
    <row r="11" spans="1:31" hidden="1">
      <c r="A11" s="76">
        <f t="shared" si="0"/>
        <v>6</v>
      </c>
      <c r="B11" s="76" t="s">
        <v>65</v>
      </c>
      <c r="C11" s="76">
        <v>1.0629999999999999</v>
      </c>
      <c r="D11" s="483">
        <v>45713</v>
      </c>
      <c r="E11" s="1287">
        <v>45715</v>
      </c>
      <c r="F11" s="76" t="s">
        <v>57</v>
      </c>
      <c r="H11" s="496"/>
      <c r="I11" s="76"/>
      <c r="J11" s="349"/>
      <c r="K11" s="76"/>
      <c r="L11" s="76"/>
      <c r="M11" s="76"/>
    </row>
    <row r="12" spans="1:31" hidden="1">
      <c r="A12" s="76">
        <f>A11+1</f>
        <v>7</v>
      </c>
      <c r="B12" s="76" t="s">
        <v>66</v>
      </c>
      <c r="C12" s="76">
        <v>2.09</v>
      </c>
      <c r="D12" s="483">
        <v>45713</v>
      </c>
      <c r="E12" s="1289"/>
      <c r="F12" s="76" t="s">
        <v>57</v>
      </c>
    </row>
    <row r="13" spans="1:31" hidden="1">
      <c r="A13" s="76">
        <f t="shared" si="0"/>
        <v>8</v>
      </c>
      <c r="B13" s="76" t="s">
        <v>67</v>
      </c>
      <c r="C13" s="76">
        <v>3.8929999999999998</v>
      </c>
      <c r="D13" s="483">
        <v>45713</v>
      </c>
      <c r="E13" s="1289"/>
      <c r="F13" s="76" t="s">
        <v>57</v>
      </c>
    </row>
    <row r="14" spans="1:31" hidden="1">
      <c r="A14" s="76">
        <f t="shared" si="0"/>
        <v>9</v>
      </c>
      <c r="B14" s="76" t="s">
        <v>68</v>
      </c>
      <c r="C14" s="76">
        <v>6.9710000000000001</v>
      </c>
      <c r="D14" s="483">
        <v>45713</v>
      </c>
      <c r="E14" s="1290"/>
      <c r="F14" s="76" t="s">
        <v>57</v>
      </c>
    </row>
    <row r="15" spans="1:31" hidden="1">
      <c r="A15" s="76">
        <f t="shared" si="0"/>
        <v>10</v>
      </c>
      <c r="B15" s="76" t="s">
        <v>69</v>
      </c>
      <c r="C15" s="76">
        <v>9.4949999999999992</v>
      </c>
      <c r="D15" s="483">
        <v>45721</v>
      </c>
      <c r="E15" s="480">
        <v>45722</v>
      </c>
      <c r="F15" s="76" t="s">
        <v>57</v>
      </c>
    </row>
    <row r="16" spans="1:31" ht="43.5" hidden="1">
      <c r="A16" s="76">
        <f t="shared" si="0"/>
        <v>11</v>
      </c>
      <c r="B16" s="76" t="s">
        <v>70</v>
      </c>
      <c r="C16" s="76">
        <v>8.6969999999999992</v>
      </c>
      <c r="D16" s="481" t="s">
        <v>1088</v>
      </c>
      <c r="E16" s="76"/>
      <c r="F16" s="76" t="s">
        <v>64</v>
      </c>
      <c r="G16" s="485" t="s">
        <v>1121</v>
      </c>
    </row>
    <row r="17" spans="1:14" hidden="1">
      <c r="A17" s="76">
        <f t="shared" si="0"/>
        <v>12</v>
      </c>
      <c r="B17" s="76" t="s">
        <v>71</v>
      </c>
      <c r="C17" s="76">
        <v>3.0840000000000001</v>
      </c>
      <c r="D17" s="76"/>
      <c r="E17" s="76"/>
      <c r="F17" s="504" t="s">
        <v>64</v>
      </c>
    </row>
    <row r="18" spans="1:14" hidden="1">
      <c r="A18" s="76">
        <f t="shared" si="0"/>
        <v>13</v>
      </c>
      <c r="B18" s="66" t="s">
        <v>73</v>
      </c>
      <c r="C18" s="76">
        <v>3.9630000000000001</v>
      </c>
      <c r="D18" s="76"/>
      <c r="E18" s="76"/>
      <c r="F18" s="504" t="s">
        <v>64</v>
      </c>
      <c r="G18" s="348"/>
      <c r="H18" s="1311"/>
    </row>
    <row r="19" spans="1:14" hidden="1">
      <c r="A19" s="76">
        <f t="shared" si="0"/>
        <v>14</v>
      </c>
      <c r="B19" s="511" t="s">
        <v>1078</v>
      </c>
      <c r="C19" s="76">
        <v>1.6559999999999999</v>
      </c>
      <c r="D19" s="76"/>
      <c r="E19" s="76"/>
      <c r="F19" s="504" t="s">
        <v>64</v>
      </c>
      <c r="G19" s="348"/>
      <c r="H19" s="1311"/>
    </row>
    <row r="20" spans="1:14" hidden="1">
      <c r="A20" s="76">
        <f t="shared" si="0"/>
        <v>15</v>
      </c>
      <c r="B20" s="511" t="s">
        <v>1079</v>
      </c>
      <c r="C20" s="76">
        <v>1.635</v>
      </c>
      <c r="D20" s="76"/>
      <c r="E20" s="76"/>
      <c r="F20" s="504" t="s">
        <v>64</v>
      </c>
    </row>
    <row r="21" spans="1:14" hidden="1">
      <c r="A21" s="76">
        <f t="shared" si="0"/>
        <v>16</v>
      </c>
      <c r="B21" s="76" t="s">
        <v>1075</v>
      </c>
      <c r="C21" s="76">
        <v>2.2210000000000001</v>
      </c>
      <c r="D21" s="76"/>
      <c r="E21" s="76"/>
      <c r="F21" s="504" t="s">
        <v>64</v>
      </c>
    </row>
    <row r="22" spans="1:14" ht="58" hidden="1">
      <c r="A22" s="76">
        <f t="shared" si="0"/>
        <v>17</v>
      </c>
      <c r="B22" s="76" t="s">
        <v>1074</v>
      </c>
      <c r="C22" s="76">
        <v>10.724</v>
      </c>
      <c r="D22" s="517" t="s">
        <v>1288</v>
      </c>
      <c r="E22" s="76"/>
      <c r="F22" s="76" t="s">
        <v>64</v>
      </c>
      <c r="G22" s="485" t="s">
        <v>1121</v>
      </c>
    </row>
    <row r="23" spans="1:14" ht="56.5" hidden="1" customHeight="1">
      <c r="A23" s="76">
        <f t="shared" si="0"/>
        <v>18</v>
      </c>
      <c r="B23" s="486" t="s">
        <v>1072</v>
      </c>
      <c r="C23" s="76">
        <v>3.6659999999999999</v>
      </c>
      <c r="D23" s="517" t="s">
        <v>1289</v>
      </c>
      <c r="E23" s="76"/>
      <c r="F23" s="76" t="s">
        <v>64</v>
      </c>
      <c r="G23" s="485" t="s">
        <v>1121</v>
      </c>
      <c r="M23" s="401" t="s">
        <v>1077</v>
      </c>
      <c r="N23" s="46">
        <f>187.176-M11</f>
        <v>187.17599999999999</v>
      </c>
    </row>
    <row r="24" spans="1:14" hidden="1">
      <c r="A24" s="76">
        <f t="shared" si="0"/>
        <v>19</v>
      </c>
      <c r="B24" s="519" t="s">
        <v>1292</v>
      </c>
      <c r="C24" s="497">
        <v>4.88</v>
      </c>
      <c r="D24" s="76"/>
      <c r="E24" s="76"/>
      <c r="F24" s="518" t="s">
        <v>64</v>
      </c>
    </row>
    <row r="25" spans="1:14" hidden="1">
      <c r="A25" s="76">
        <f t="shared" si="0"/>
        <v>20</v>
      </c>
      <c r="B25" s="491" t="s">
        <v>1260</v>
      </c>
      <c r="C25" s="76">
        <v>2.4740000000000002</v>
      </c>
      <c r="D25" s="483">
        <v>45765</v>
      </c>
      <c r="E25" s="76"/>
      <c r="F25" s="76" t="s">
        <v>64</v>
      </c>
    </row>
    <row r="26" spans="1:14" hidden="1">
      <c r="A26" s="76">
        <f t="shared" si="0"/>
        <v>21</v>
      </c>
      <c r="B26" s="487" t="s">
        <v>1093</v>
      </c>
      <c r="C26" s="76">
        <v>0.27500000000000002</v>
      </c>
      <c r="D26" s="483">
        <v>45752</v>
      </c>
      <c r="E26" s="76"/>
      <c r="F26" s="76" t="s">
        <v>64</v>
      </c>
    </row>
    <row r="27" spans="1:14" hidden="1">
      <c r="A27" s="76">
        <f t="shared" si="0"/>
        <v>22</v>
      </c>
      <c r="B27" s="488" t="s">
        <v>1073</v>
      </c>
      <c r="C27" s="76">
        <v>2.008</v>
      </c>
      <c r="D27" s="483">
        <v>45752</v>
      </c>
      <c r="E27" s="76"/>
      <c r="F27" s="76" t="s">
        <v>64</v>
      </c>
    </row>
    <row r="28" spans="1:14" hidden="1">
      <c r="A28" s="76">
        <f t="shared" si="0"/>
        <v>23</v>
      </c>
      <c r="B28" s="487" t="s">
        <v>1090</v>
      </c>
      <c r="C28" s="76">
        <v>0.223</v>
      </c>
      <c r="D28" s="483">
        <v>45752</v>
      </c>
      <c r="E28" s="76"/>
      <c r="F28" s="76" t="s">
        <v>64</v>
      </c>
    </row>
    <row r="29" spans="1:14" hidden="1">
      <c r="A29" s="76">
        <f t="shared" si="0"/>
        <v>24</v>
      </c>
      <c r="B29" s="489" t="s">
        <v>1076</v>
      </c>
      <c r="C29" s="76">
        <v>2.7309999999999999</v>
      </c>
      <c r="D29" s="483">
        <v>45752</v>
      </c>
      <c r="E29" s="76"/>
      <c r="F29" s="76" t="s">
        <v>64</v>
      </c>
    </row>
    <row r="30" spans="1:14" hidden="1">
      <c r="A30" s="76">
        <f t="shared" si="0"/>
        <v>25</v>
      </c>
      <c r="B30" s="487" t="s">
        <v>1092</v>
      </c>
      <c r="C30" s="76">
        <v>1.7170000000000001</v>
      </c>
      <c r="D30" s="483">
        <v>45752</v>
      </c>
      <c r="E30" s="76"/>
      <c r="F30" s="76" t="s">
        <v>64</v>
      </c>
    </row>
    <row r="31" spans="1:14" hidden="1">
      <c r="A31" s="76">
        <f t="shared" si="0"/>
        <v>26</v>
      </c>
      <c r="B31" s="487" t="s">
        <v>1091</v>
      </c>
      <c r="C31" s="76">
        <v>1.0680000000000001</v>
      </c>
      <c r="D31" s="483">
        <v>45752</v>
      </c>
      <c r="E31" s="76"/>
      <c r="F31" s="76" t="s">
        <v>64</v>
      </c>
    </row>
    <row r="32" spans="1:14" hidden="1">
      <c r="A32" s="76">
        <f t="shared" si="0"/>
        <v>27</v>
      </c>
      <c r="B32" s="487" t="s">
        <v>1089</v>
      </c>
      <c r="C32" s="76">
        <v>2.8730000000000002</v>
      </c>
      <c r="D32" s="483">
        <v>45752</v>
      </c>
      <c r="E32" s="76"/>
      <c r="F32" s="76" t="s">
        <v>64</v>
      </c>
    </row>
    <row r="33" spans="1:9" hidden="1">
      <c r="A33" s="76"/>
      <c r="B33" s="487"/>
      <c r="C33" s="76"/>
      <c r="D33" s="483"/>
      <c r="E33" s="76"/>
      <c r="F33" s="76"/>
    </row>
    <row r="34" spans="1:9" hidden="1">
      <c r="A34" s="76">
        <f>A32+1</f>
        <v>28</v>
      </c>
      <c r="B34" s="504" t="s">
        <v>1283</v>
      </c>
      <c r="C34" s="76">
        <v>19.57</v>
      </c>
      <c r="D34" s="516" t="s">
        <v>1287</v>
      </c>
      <c r="E34" s="76"/>
      <c r="F34" s="504" t="s">
        <v>1282</v>
      </c>
    </row>
    <row r="35" spans="1:9" hidden="1">
      <c r="A35" s="76">
        <f>A34+1</f>
        <v>29</v>
      </c>
      <c r="B35" s="500" t="s">
        <v>1266</v>
      </c>
      <c r="C35" s="494">
        <v>2.6179999999999999</v>
      </c>
      <c r="D35" s="483">
        <v>45781</v>
      </c>
      <c r="E35" s="76"/>
      <c r="F35" s="66" t="s">
        <v>72</v>
      </c>
    </row>
    <row r="36" spans="1:9" hidden="1">
      <c r="A36" s="76">
        <f>A35+1</f>
        <v>30</v>
      </c>
      <c r="B36" s="516" t="s">
        <v>1286</v>
      </c>
      <c r="C36" s="76">
        <v>18.193000000000001</v>
      </c>
      <c r="D36" s="483">
        <v>45805</v>
      </c>
      <c r="E36" s="76"/>
      <c r="F36" s="515" t="s">
        <v>72</v>
      </c>
      <c r="I36" s="46">
        <f>155.849-130.528</f>
        <v>25.320999999999998</v>
      </c>
    </row>
    <row r="37" spans="1:9" hidden="1">
      <c r="A37" s="76"/>
      <c r="B37" s="516"/>
      <c r="C37" s="76"/>
      <c r="D37" s="483"/>
      <c r="E37" s="76"/>
      <c r="F37" s="515"/>
    </row>
    <row r="38" spans="1:9" hidden="1">
      <c r="A38" s="76"/>
      <c r="B38" s="502"/>
      <c r="C38" s="76"/>
      <c r="D38" s="483"/>
      <c r="E38" s="76"/>
      <c r="F38" s="515"/>
    </row>
    <row r="39" spans="1:9" s="348" customFormat="1" hidden="1">
      <c r="A39" s="349"/>
      <c r="B39" s="349" t="s">
        <v>74</v>
      </c>
      <c r="C39" s="349">
        <f>SUM(C6:C36)</f>
        <v>168.78000000000003</v>
      </c>
      <c r="D39" s="349"/>
      <c r="E39" s="349"/>
      <c r="F39" s="349"/>
    </row>
    <row r="40" spans="1:9" s="348" customFormat="1" hidden="1"/>
    <row r="41" spans="1:9" s="348" customFormat="1" hidden="1"/>
    <row r="42" spans="1:9" s="348" customFormat="1" hidden="1"/>
    <row r="43" spans="1:9" hidden="1">
      <c r="B43" s="348" t="s">
        <v>1261</v>
      </c>
    </row>
    <row r="44" spans="1:9" ht="29" hidden="1">
      <c r="A44" s="346" t="s">
        <v>1094</v>
      </c>
      <c r="B44" s="346" t="s">
        <v>52</v>
      </c>
      <c r="C44" s="408" t="s">
        <v>1095</v>
      </c>
      <c r="D44" s="408" t="s">
        <v>1096</v>
      </c>
      <c r="E44" s="408" t="s">
        <v>1097</v>
      </c>
      <c r="F44" s="408" t="s">
        <v>1098</v>
      </c>
      <c r="G44" s="408" t="s">
        <v>1096</v>
      </c>
      <c r="H44" s="346" t="s">
        <v>1099</v>
      </c>
      <c r="I44" s="346" t="s">
        <v>20</v>
      </c>
    </row>
    <row r="45" spans="1:9" hidden="1">
      <c r="A45" s="314">
        <v>1</v>
      </c>
      <c r="B45" s="314" t="s">
        <v>1100</v>
      </c>
      <c r="C45" s="409">
        <v>45657</v>
      </c>
      <c r="D45" s="410">
        <v>20.273</v>
      </c>
      <c r="E45" s="409" t="s">
        <v>1101</v>
      </c>
      <c r="F45" s="411">
        <v>45691</v>
      </c>
      <c r="G45" s="410">
        <v>20.273</v>
      </c>
      <c r="H45" s="310" t="s">
        <v>1102</v>
      </c>
      <c r="I45" s="310"/>
    </row>
    <row r="46" spans="1:9" hidden="1">
      <c r="A46" s="314">
        <f>A45+1</f>
        <v>2</v>
      </c>
      <c r="B46" s="314" t="s">
        <v>1103</v>
      </c>
      <c r="C46" s="409">
        <v>45684</v>
      </c>
      <c r="D46" s="410">
        <v>7.9619999999999997</v>
      </c>
      <c r="E46" s="409" t="s">
        <v>1104</v>
      </c>
      <c r="F46" s="411">
        <v>45691</v>
      </c>
      <c r="G46" s="410">
        <v>7.9619999999999997</v>
      </c>
      <c r="H46" s="310" t="s">
        <v>1102</v>
      </c>
      <c r="I46" s="310"/>
    </row>
    <row r="47" spans="1:9" hidden="1">
      <c r="A47" s="314">
        <f t="shared" ref="A47:A56" si="1">A46+1</f>
        <v>3</v>
      </c>
      <c r="B47" s="314" t="s">
        <v>1105</v>
      </c>
      <c r="C47" s="409">
        <v>45709</v>
      </c>
      <c r="D47" s="410">
        <v>3.0840000000000001</v>
      </c>
      <c r="E47" s="409" t="s">
        <v>1106</v>
      </c>
      <c r="F47" s="411">
        <v>45712</v>
      </c>
      <c r="G47" s="410">
        <v>3.0840000000000001</v>
      </c>
      <c r="H47" s="310" t="s">
        <v>1102</v>
      </c>
      <c r="I47" s="310" t="s">
        <v>1107</v>
      </c>
    </row>
    <row r="48" spans="1:9" hidden="1">
      <c r="A48" s="314">
        <f t="shared" si="1"/>
        <v>4</v>
      </c>
      <c r="B48" s="314" t="s">
        <v>1108</v>
      </c>
      <c r="C48" s="409">
        <v>45703</v>
      </c>
      <c r="D48" s="410">
        <v>19.672000000000001</v>
      </c>
      <c r="E48" s="409" t="s">
        <v>1109</v>
      </c>
      <c r="F48" s="411">
        <v>45713</v>
      </c>
      <c r="G48" s="410">
        <v>19.672000000000001</v>
      </c>
      <c r="H48" s="310" t="s">
        <v>1102</v>
      </c>
      <c r="I48" s="310" t="s">
        <v>1110</v>
      </c>
    </row>
    <row r="49" spans="1:9" hidden="1">
      <c r="A49" s="314">
        <f t="shared" si="1"/>
        <v>5</v>
      </c>
      <c r="B49" s="314" t="s">
        <v>1111</v>
      </c>
      <c r="C49" s="409">
        <v>45713</v>
      </c>
      <c r="D49" s="410">
        <v>14.016999999999999</v>
      </c>
      <c r="E49" s="409" t="s">
        <v>1112</v>
      </c>
      <c r="F49" s="411">
        <v>45715</v>
      </c>
      <c r="G49" s="410">
        <v>14.016999999999999</v>
      </c>
      <c r="H49" s="310" t="s">
        <v>1102</v>
      </c>
      <c r="I49" s="310"/>
    </row>
    <row r="50" spans="1:9" hidden="1">
      <c r="A50" s="314">
        <f t="shared" si="1"/>
        <v>6</v>
      </c>
      <c r="B50" s="314" t="s">
        <v>1113</v>
      </c>
      <c r="C50" s="409">
        <v>45721</v>
      </c>
      <c r="D50" s="410">
        <v>9.4949999999999992</v>
      </c>
      <c r="E50" s="409" t="s">
        <v>1114</v>
      </c>
      <c r="F50" s="411">
        <v>45722</v>
      </c>
      <c r="G50" s="410">
        <v>9.4949999999999992</v>
      </c>
      <c r="H50" s="310" t="s">
        <v>1102</v>
      </c>
      <c r="I50" s="310"/>
    </row>
    <row r="51" spans="1:9" hidden="1">
      <c r="A51" s="314">
        <f t="shared" si="1"/>
        <v>7</v>
      </c>
      <c r="B51" s="314" t="s">
        <v>1115</v>
      </c>
      <c r="C51" s="409">
        <v>45751</v>
      </c>
      <c r="D51" s="410">
        <v>8.6969999999999992</v>
      </c>
      <c r="E51" s="495" t="s">
        <v>1265</v>
      </c>
      <c r="F51" s="411">
        <v>45732</v>
      </c>
      <c r="G51" s="410">
        <v>8.6969999999999992</v>
      </c>
      <c r="H51" s="310" t="s">
        <v>1102</v>
      </c>
      <c r="I51" s="310" t="s">
        <v>1116</v>
      </c>
    </row>
    <row r="52" spans="1:9" hidden="1">
      <c r="A52" s="314">
        <f t="shared" si="1"/>
        <v>8</v>
      </c>
      <c r="B52" s="314" t="s">
        <v>1117</v>
      </c>
      <c r="C52" s="409">
        <v>45742</v>
      </c>
      <c r="D52" s="410">
        <v>14.39</v>
      </c>
      <c r="E52" s="409" t="s">
        <v>1118</v>
      </c>
      <c r="F52" s="411">
        <v>45732</v>
      </c>
      <c r="G52" s="410">
        <v>14.39</v>
      </c>
      <c r="H52" s="310" t="s">
        <v>1102</v>
      </c>
      <c r="I52" s="310" t="s">
        <v>1119</v>
      </c>
    </row>
    <row r="53" spans="1:9" hidden="1">
      <c r="A53" s="314">
        <f t="shared" si="1"/>
        <v>9</v>
      </c>
      <c r="B53" s="573" t="s">
        <v>1123</v>
      </c>
      <c r="C53" s="409">
        <v>45752</v>
      </c>
      <c r="D53" s="410">
        <v>10.894</v>
      </c>
      <c r="E53" s="409" t="s">
        <v>1124</v>
      </c>
      <c r="F53" s="410"/>
      <c r="G53" s="410"/>
      <c r="H53" s="310"/>
      <c r="I53" s="310"/>
    </row>
    <row r="54" spans="1:9" ht="29" hidden="1">
      <c r="A54" s="314">
        <f t="shared" si="1"/>
        <v>10</v>
      </c>
      <c r="B54" s="573" t="s">
        <v>1122</v>
      </c>
      <c r="C54" s="501" t="s">
        <v>1273</v>
      </c>
      <c r="D54" s="410">
        <v>19.57</v>
      </c>
      <c r="E54" s="503" t="s">
        <v>1277</v>
      </c>
      <c r="F54" s="410"/>
      <c r="G54" s="410"/>
      <c r="H54" s="310"/>
      <c r="I54" s="310" t="s">
        <v>1274</v>
      </c>
    </row>
    <row r="55" spans="1:9" hidden="1">
      <c r="A55" s="314">
        <f t="shared" si="1"/>
        <v>11</v>
      </c>
      <c r="B55" s="314" t="s">
        <v>1258</v>
      </c>
      <c r="C55" s="409">
        <v>45765</v>
      </c>
      <c r="D55" s="410">
        <v>2.4740000000000002</v>
      </c>
      <c r="E55" s="409" t="s">
        <v>1259</v>
      </c>
      <c r="F55" s="410"/>
      <c r="G55" s="410"/>
      <c r="H55" s="310"/>
      <c r="I55" s="310"/>
    </row>
    <row r="56" spans="1:9" hidden="1">
      <c r="A56" s="314">
        <f t="shared" si="1"/>
        <v>12</v>
      </c>
      <c r="B56" s="573" t="s">
        <v>1270</v>
      </c>
      <c r="C56" s="409">
        <v>45787</v>
      </c>
      <c r="D56" s="410">
        <v>3.0840000000000001</v>
      </c>
      <c r="E56" s="409" t="s">
        <v>1271</v>
      </c>
      <c r="F56" s="410"/>
      <c r="G56" s="410"/>
      <c r="H56" s="310"/>
      <c r="I56" s="523" t="s">
        <v>1293</v>
      </c>
    </row>
    <row r="57" spans="1:9" hidden="1">
      <c r="A57" s="314">
        <f>A56+1</f>
        <v>13</v>
      </c>
      <c r="B57" s="573" t="s">
        <v>1297</v>
      </c>
      <c r="C57" s="409">
        <v>45787</v>
      </c>
      <c r="D57" s="410">
        <v>2.2200000000000002</v>
      </c>
      <c r="E57" s="409" t="s">
        <v>1271</v>
      </c>
      <c r="F57" s="410"/>
      <c r="G57" s="410"/>
      <c r="H57" s="310"/>
      <c r="I57" s="523" t="s">
        <v>1293</v>
      </c>
    </row>
    <row r="58" spans="1:9" hidden="1">
      <c r="A58" s="314">
        <f>A57+1</f>
        <v>14</v>
      </c>
      <c r="B58" s="574" t="s">
        <v>1294</v>
      </c>
      <c r="C58" s="409">
        <v>45802</v>
      </c>
      <c r="D58" s="410">
        <v>5.6189999999999998</v>
      </c>
      <c r="E58" s="523" t="s">
        <v>1301</v>
      </c>
      <c r="F58" s="410"/>
      <c r="G58" s="410"/>
      <c r="H58" s="310"/>
      <c r="I58" s="512" t="s">
        <v>1291</v>
      </c>
    </row>
    <row r="59" spans="1:9" hidden="1">
      <c r="A59" s="314">
        <f>A58+1</f>
        <v>15</v>
      </c>
      <c r="B59" s="513" t="s">
        <v>1275</v>
      </c>
      <c r="C59" s="409">
        <v>45794</v>
      </c>
      <c r="D59" s="410">
        <v>3.95</v>
      </c>
      <c r="E59" s="503" t="s">
        <v>1276</v>
      </c>
      <c r="F59" s="411">
        <v>45810</v>
      </c>
      <c r="G59" s="410"/>
      <c r="H59" s="310"/>
      <c r="I59" s="512" t="s">
        <v>1274</v>
      </c>
    </row>
    <row r="60" spans="1:9" hidden="1">
      <c r="A60" s="314">
        <f>A59+1</f>
        <v>16</v>
      </c>
      <c r="B60" s="574" t="s">
        <v>1295</v>
      </c>
      <c r="C60" s="409">
        <v>45802</v>
      </c>
      <c r="D60" s="410">
        <v>1.635</v>
      </c>
      <c r="E60" s="409" t="s">
        <v>1296</v>
      </c>
      <c r="F60" s="410"/>
      <c r="G60" s="410"/>
      <c r="H60" s="310"/>
      <c r="I60" s="512" t="s">
        <v>1291</v>
      </c>
    </row>
    <row r="61" spans="1:9" hidden="1">
      <c r="A61" s="314">
        <f>A60+1</f>
        <v>17</v>
      </c>
      <c r="B61" s="575" t="s">
        <v>1290</v>
      </c>
      <c r="C61" s="409">
        <v>45802</v>
      </c>
      <c r="D61" s="410">
        <v>4.88</v>
      </c>
      <c r="E61" s="503"/>
      <c r="F61" s="410"/>
      <c r="G61" s="410"/>
      <c r="H61" s="310"/>
      <c r="I61" s="512" t="s">
        <v>1291</v>
      </c>
    </row>
    <row r="62" spans="1:9" hidden="1">
      <c r="A62" s="314"/>
      <c r="B62" s="492"/>
      <c r="C62" s="409"/>
      <c r="D62" s="410"/>
      <c r="E62" s="409"/>
      <c r="F62" s="410"/>
      <c r="G62" s="410"/>
      <c r="H62" s="310"/>
      <c r="I62" s="512" t="s">
        <v>1291</v>
      </c>
    </row>
    <row r="63" spans="1:9" hidden="1">
      <c r="A63" s="1292" t="s">
        <v>1120</v>
      </c>
      <c r="B63" s="1294"/>
      <c r="C63" s="346"/>
      <c r="D63" s="346">
        <f>SUM(D45:D61)</f>
        <v>151.91599999999997</v>
      </c>
      <c r="E63" s="346"/>
      <c r="F63" s="346"/>
      <c r="G63" s="346">
        <f>SUM(G45:G62)</f>
        <v>97.59</v>
      </c>
      <c r="H63" s="57"/>
      <c r="I63" s="57"/>
    </row>
    <row r="64" spans="1:9" hidden="1">
      <c r="A64" s="408"/>
      <c r="B64" s="408"/>
      <c r="C64" s="346"/>
      <c r="D64" s="346"/>
      <c r="E64" s="346"/>
      <c r="F64" s="346"/>
      <c r="G64" s="346"/>
      <c r="H64" s="57"/>
      <c r="I64" s="538"/>
    </row>
    <row r="65" spans="1:9">
      <c r="A65" s="408"/>
      <c r="B65" s="408"/>
      <c r="C65" s="346"/>
      <c r="D65" s="346"/>
      <c r="E65" s="346"/>
      <c r="F65" s="346"/>
      <c r="G65" s="346"/>
      <c r="H65" s="57"/>
      <c r="I65" s="538"/>
    </row>
    <row r="66" spans="1:9">
      <c r="A66" s="310"/>
      <c r="B66" s="310"/>
      <c r="C66" s="1315" t="s">
        <v>1314</v>
      </c>
      <c r="D66" s="1316"/>
      <c r="E66" s="1316"/>
      <c r="F66" s="1316"/>
      <c r="G66" s="1317"/>
      <c r="H66" s="310"/>
    </row>
    <row r="67" spans="1:9" ht="43.5">
      <c r="A67" s="408" t="s">
        <v>1315</v>
      </c>
      <c r="B67" s="346" t="s">
        <v>1316</v>
      </c>
      <c r="C67" s="408" t="s">
        <v>1317</v>
      </c>
      <c r="D67" s="408" t="s">
        <v>1318</v>
      </c>
      <c r="E67" s="408" t="s">
        <v>1319</v>
      </c>
      <c r="F67" s="408" t="s">
        <v>1320</v>
      </c>
      <c r="G67" s="346" t="s">
        <v>20</v>
      </c>
      <c r="H67" s="408" t="s">
        <v>1321</v>
      </c>
    </row>
    <row r="68" spans="1:9">
      <c r="A68" s="331" t="s">
        <v>1031</v>
      </c>
      <c r="B68" s="521">
        <v>1</v>
      </c>
      <c r="C68" s="331" t="s">
        <v>1358</v>
      </c>
      <c r="D68" s="318">
        <v>9.4</v>
      </c>
      <c r="E68" s="309"/>
      <c r="F68" s="309"/>
      <c r="G68" s="544" t="s">
        <v>1360</v>
      </c>
      <c r="H68" s="497" t="s">
        <v>1323</v>
      </c>
    </row>
    <row r="69" spans="1:9">
      <c r="A69" s="331"/>
      <c r="B69" s="521">
        <f>B68+1</f>
        <v>2</v>
      </c>
      <c r="C69" s="331" t="s">
        <v>1359</v>
      </c>
      <c r="D69" s="318">
        <v>9.0960000000000001</v>
      </c>
      <c r="E69" s="309"/>
      <c r="F69" s="309"/>
      <c r="G69" s="544" t="s">
        <v>1361</v>
      </c>
      <c r="H69" s="545"/>
    </row>
    <row r="70" spans="1:9" ht="27.5" customHeight="1">
      <c r="A70" s="331" t="s">
        <v>1025</v>
      </c>
      <c r="B70" s="521">
        <f>B69+1</f>
        <v>3</v>
      </c>
      <c r="C70" s="331" t="s">
        <v>1324</v>
      </c>
      <c r="D70" s="546">
        <v>19.57</v>
      </c>
      <c r="E70" s="521"/>
      <c r="F70" s="531" t="s">
        <v>1325</v>
      </c>
      <c r="G70" s="532" t="s">
        <v>57</v>
      </c>
      <c r="H70" s="498" t="s">
        <v>1326</v>
      </c>
    </row>
    <row r="71" spans="1:9" ht="27.5" customHeight="1">
      <c r="A71" s="331"/>
      <c r="B71" s="521">
        <f>B70+1</f>
        <v>4</v>
      </c>
      <c r="C71" s="331" t="s">
        <v>1434</v>
      </c>
      <c r="D71" s="521">
        <v>2.6179999999999999</v>
      </c>
      <c r="E71" s="521"/>
      <c r="F71" s="531"/>
      <c r="G71" s="597" t="s">
        <v>1436</v>
      </c>
      <c r="H71" s="498"/>
    </row>
    <row r="72" spans="1:9" ht="39">
      <c r="A72" s="331" t="s">
        <v>1025</v>
      </c>
      <c r="B72" s="521">
        <f t="shared" ref="B72:B86" si="2">B71+1</f>
        <v>5</v>
      </c>
      <c r="C72" s="331" t="s">
        <v>1437</v>
      </c>
      <c r="D72" s="521">
        <v>18.193000000000001</v>
      </c>
      <c r="E72" s="521"/>
      <c r="F72" s="531">
        <v>45784</v>
      </c>
      <c r="G72" s="533" t="s">
        <v>1435</v>
      </c>
      <c r="H72" s="534" t="s">
        <v>1328</v>
      </c>
    </row>
    <row r="73" spans="1:9">
      <c r="A73" s="331" t="s">
        <v>1025</v>
      </c>
      <c r="B73" s="521">
        <f t="shared" si="2"/>
        <v>6</v>
      </c>
      <c r="C73" s="331" t="s">
        <v>1329</v>
      </c>
      <c r="D73" s="546">
        <v>6.6589999999999998</v>
      </c>
      <c r="E73" s="521"/>
      <c r="F73" s="531"/>
      <c r="G73" s="535" t="s">
        <v>1357</v>
      </c>
      <c r="H73" s="534"/>
    </row>
    <row r="74" spans="1:9" ht="29">
      <c r="A74" s="331" t="s">
        <v>1025</v>
      </c>
      <c r="B74" s="521">
        <f t="shared" si="2"/>
        <v>7</v>
      </c>
      <c r="C74" s="331" t="s">
        <v>1330</v>
      </c>
      <c r="D74" s="536">
        <v>3.17</v>
      </c>
      <c r="E74" s="531"/>
      <c r="F74" s="531"/>
      <c r="G74" s="533" t="s">
        <v>1331</v>
      </c>
      <c r="H74" s="534" t="s">
        <v>1332</v>
      </c>
    </row>
    <row r="75" spans="1:9">
      <c r="A75" s="331" t="s">
        <v>1025</v>
      </c>
      <c r="B75" s="521">
        <f t="shared" si="2"/>
        <v>8</v>
      </c>
      <c r="C75" s="331" t="s">
        <v>1333</v>
      </c>
      <c r="D75" s="547">
        <v>1.05</v>
      </c>
      <c r="E75" s="531"/>
      <c r="F75" s="531">
        <v>45752</v>
      </c>
      <c r="G75" s="532" t="s">
        <v>1357</v>
      </c>
      <c r="H75"/>
    </row>
    <row r="76" spans="1:9" ht="29">
      <c r="A76" s="1312" t="s">
        <v>1025</v>
      </c>
      <c r="B76" s="521">
        <f t="shared" si="2"/>
        <v>9</v>
      </c>
      <c r="C76" s="331" t="s">
        <v>1334</v>
      </c>
      <c r="D76" s="546">
        <v>7.9619999999999997</v>
      </c>
      <c r="E76" s="531">
        <v>45691</v>
      </c>
      <c r="F76" s="521"/>
      <c r="G76" s="532" t="s">
        <v>57</v>
      </c>
      <c r="H76" s="537" t="s">
        <v>1335</v>
      </c>
    </row>
    <row r="77" spans="1:9">
      <c r="A77" s="1313"/>
      <c r="B77" s="521">
        <f t="shared" si="2"/>
        <v>10</v>
      </c>
      <c r="C77" s="331" t="s">
        <v>1336</v>
      </c>
      <c r="D77" s="546">
        <v>19.567</v>
      </c>
      <c r="E77" s="531">
        <v>45713</v>
      </c>
      <c r="F77" s="521"/>
      <c r="G77" s="532" t="s">
        <v>57</v>
      </c>
      <c r="H77" s="537"/>
    </row>
    <row r="78" spans="1:9">
      <c r="A78" s="1313"/>
      <c r="B78" s="521">
        <f t="shared" si="2"/>
        <v>11</v>
      </c>
      <c r="C78" s="331" t="s">
        <v>1337</v>
      </c>
      <c r="D78" s="546">
        <v>20.273</v>
      </c>
      <c r="E78" s="531">
        <v>45691</v>
      </c>
      <c r="F78" s="521"/>
      <c r="G78" s="532" t="s">
        <v>57</v>
      </c>
      <c r="H78" s="537"/>
    </row>
    <row r="79" spans="1:9">
      <c r="A79" s="1313"/>
      <c r="B79" s="521">
        <f t="shared" si="2"/>
        <v>12</v>
      </c>
      <c r="C79" s="331" t="s">
        <v>1338</v>
      </c>
      <c r="D79" s="546">
        <v>3.0840000000000001</v>
      </c>
      <c r="E79" s="531">
        <v>45712</v>
      </c>
      <c r="F79" s="521"/>
      <c r="G79" s="532" t="s">
        <v>57</v>
      </c>
      <c r="H79" s="537"/>
    </row>
    <row r="80" spans="1:9">
      <c r="A80" s="1313"/>
      <c r="B80" s="521">
        <f t="shared" si="2"/>
        <v>13</v>
      </c>
      <c r="C80" s="331" t="s">
        <v>1339</v>
      </c>
      <c r="D80" s="546">
        <v>14.119</v>
      </c>
      <c r="E80" s="531">
        <v>45715</v>
      </c>
      <c r="F80" s="521"/>
      <c r="G80" s="532" t="s">
        <v>57</v>
      </c>
      <c r="H80" s="537"/>
    </row>
    <row r="81" spans="1:8">
      <c r="A81" s="1313"/>
      <c r="B81" s="521">
        <f t="shared" si="2"/>
        <v>14</v>
      </c>
      <c r="C81" s="331" t="s">
        <v>1340</v>
      </c>
      <c r="D81" s="546">
        <v>9.4949999999999992</v>
      </c>
      <c r="E81" s="531">
        <v>45722</v>
      </c>
      <c r="F81" s="521"/>
      <c r="G81" s="532" t="s">
        <v>57</v>
      </c>
      <c r="H81" s="537"/>
    </row>
    <row r="82" spans="1:8">
      <c r="A82" s="1314"/>
      <c r="B82" s="521">
        <f t="shared" si="2"/>
        <v>15</v>
      </c>
      <c r="C82" s="331" t="s">
        <v>1341</v>
      </c>
      <c r="D82" s="546">
        <v>8.6940000000000008</v>
      </c>
      <c r="E82" s="531">
        <v>45763</v>
      </c>
      <c r="F82" s="521"/>
      <c r="G82" s="532" t="s">
        <v>57</v>
      </c>
      <c r="H82" s="537"/>
    </row>
    <row r="83" spans="1:8" ht="29">
      <c r="A83" s="331" t="s">
        <v>1025</v>
      </c>
      <c r="B83" s="521">
        <f t="shared" si="2"/>
        <v>16</v>
      </c>
      <c r="C83" s="577" t="s">
        <v>1362</v>
      </c>
      <c r="D83" s="572">
        <v>12.558999999999999</v>
      </c>
      <c r="E83" s="531"/>
      <c r="F83" s="531" t="s">
        <v>1325</v>
      </c>
      <c r="G83" s="532" t="s">
        <v>57</v>
      </c>
      <c r="H83" s="498" t="s">
        <v>1343</v>
      </c>
    </row>
    <row r="84" spans="1:8" ht="29">
      <c r="A84" s="331" t="s">
        <v>1025</v>
      </c>
      <c r="B84" s="521">
        <f t="shared" si="2"/>
        <v>17</v>
      </c>
      <c r="C84" s="331" t="s">
        <v>1346</v>
      </c>
      <c r="D84" s="546">
        <v>14.391</v>
      </c>
      <c r="E84" s="531">
        <v>45763</v>
      </c>
      <c r="F84" s="521"/>
      <c r="G84" s="532" t="s">
        <v>57</v>
      </c>
      <c r="H84" s="54" t="s">
        <v>1335</v>
      </c>
    </row>
    <row r="85" spans="1:8">
      <c r="A85" s="331" t="s">
        <v>1025</v>
      </c>
      <c r="B85" s="521">
        <f t="shared" si="2"/>
        <v>18</v>
      </c>
      <c r="C85" s="577" t="s">
        <v>1347</v>
      </c>
      <c r="D85" s="546">
        <v>5.2679999999999998</v>
      </c>
      <c r="E85" s="531"/>
      <c r="F85" s="531">
        <v>45800</v>
      </c>
      <c r="G85" s="532" t="s">
        <v>57</v>
      </c>
      <c r="H85" s="395" t="s">
        <v>1348</v>
      </c>
    </row>
    <row r="86" spans="1:8" ht="29">
      <c r="A86" s="331" t="s">
        <v>1025</v>
      </c>
      <c r="B86" s="521">
        <f t="shared" si="2"/>
        <v>19</v>
      </c>
      <c r="C86" s="331" t="s">
        <v>1349</v>
      </c>
      <c r="D86" s="530">
        <v>2.4740000000000002</v>
      </c>
      <c r="E86" s="531">
        <v>45765</v>
      </c>
      <c r="F86" s="521"/>
      <c r="G86" s="532" t="s">
        <v>1432</v>
      </c>
      <c r="H86" s="499" t="s">
        <v>1350</v>
      </c>
    </row>
    <row r="87" spans="1:8">
      <c r="B87"/>
      <c r="C87"/>
      <c r="D87">
        <f>SUM(D68:D86)</f>
        <v>187.642</v>
      </c>
      <c r="E87" s="539"/>
      <c r="F87"/>
    </row>
    <row r="88" spans="1:8">
      <c r="B88"/>
      <c r="C88"/>
      <c r="D88"/>
      <c r="E88"/>
      <c r="F88"/>
    </row>
    <row r="89" spans="1:8">
      <c r="B89"/>
      <c r="C89"/>
      <c r="D89" s="540" t="s">
        <v>1351</v>
      </c>
      <c r="E89" s="540">
        <f>187.176-(18.496+2.618)</f>
        <v>166.06199999999998</v>
      </c>
      <c r="F89"/>
    </row>
    <row r="90" spans="1:8" hidden="1">
      <c r="B90"/>
      <c r="C90"/>
      <c r="D90" s="540"/>
      <c r="E90" s="540">
        <v>2.6179999999999999</v>
      </c>
      <c r="F90" s="548" t="s">
        <v>1352</v>
      </c>
    </row>
    <row r="91" spans="1:8">
      <c r="B91"/>
      <c r="C91"/>
      <c r="D91" s="347" t="s">
        <v>1353</v>
      </c>
      <c r="E91" s="347">
        <f>D87</f>
        <v>187.642</v>
      </c>
      <c r="F91"/>
    </row>
    <row r="92" spans="1:8">
      <c r="B92"/>
      <c r="C92"/>
      <c r="D92" s="347" t="s">
        <v>61</v>
      </c>
      <c r="E92" s="347">
        <f>D70+D73+SUM(D75:D86)</f>
        <v>145.16500000000002</v>
      </c>
      <c r="F92"/>
    </row>
    <row r="93" spans="1:8">
      <c r="D93" s="549" t="s">
        <v>19</v>
      </c>
      <c r="E93" s="549">
        <f>E91-E92</f>
        <v>42.476999999999975</v>
      </c>
    </row>
    <row r="95" spans="1:8" ht="15" hidden="1" customHeight="1" thickBot="1">
      <c r="B95" s="1264" t="s">
        <v>1314</v>
      </c>
      <c r="C95" s="1265"/>
      <c r="D95" s="1265"/>
      <c r="E95" s="1265"/>
      <c r="F95" s="1265"/>
      <c r="G95" s="1265"/>
    </row>
    <row r="96" spans="1:8" ht="15" hidden="1" customHeight="1" thickBot="1">
      <c r="B96" s="550" t="s">
        <v>1316</v>
      </c>
      <c r="C96" s="551" t="s">
        <v>1317</v>
      </c>
      <c r="D96" s="551" t="s">
        <v>1318</v>
      </c>
      <c r="E96" s="551" t="s">
        <v>57</v>
      </c>
      <c r="F96" s="551" t="s">
        <v>1363</v>
      </c>
      <c r="G96" s="551" t="s">
        <v>20</v>
      </c>
    </row>
    <row r="97" spans="2:7" ht="29.5" hidden="1" customHeight="1" thickBot="1">
      <c r="B97" s="552">
        <v>1</v>
      </c>
      <c r="C97" s="553" t="s">
        <v>1322</v>
      </c>
      <c r="D97" s="554">
        <v>18.116</v>
      </c>
      <c r="E97" s="555"/>
      <c r="F97" s="555" t="s">
        <v>1364</v>
      </c>
      <c r="G97" s="556" t="s">
        <v>1365</v>
      </c>
    </row>
    <row r="98" spans="2:7" ht="15" hidden="1" customHeight="1" thickBot="1">
      <c r="B98" s="552">
        <v>2</v>
      </c>
      <c r="C98" s="553" t="s">
        <v>1324</v>
      </c>
      <c r="D98" s="554">
        <v>19.57</v>
      </c>
      <c r="E98" s="554"/>
      <c r="F98" s="555" t="s">
        <v>1366</v>
      </c>
      <c r="G98" s="556" t="s">
        <v>1367</v>
      </c>
    </row>
    <row r="99" spans="2:7" ht="44" hidden="1" customHeight="1" thickBot="1">
      <c r="B99" s="552">
        <v>3</v>
      </c>
      <c r="C99" s="553" t="s">
        <v>1327</v>
      </c>
      <c r="D99" s="554">
        <v>20.811</v>
      </c>
      <c r="E99" s="554"/>
      <c r="F99" s="555" t="s">
        <v>1364</v>
      </c>
      <c r="G99" s="556" t="s">
        <v>1368</v>
      </c>
    </row>
    <row r="100" spans="2:7" ht="29.5" hidden="1" customHeight="1" thickBot="1">
      <c r="B100" s="1266">
        <v>4</v>
      </c>
      <c r="C100" s="553" t="s">
        <v>1369</v>
      </c>
      <c r="D100" s="1268">
        <v>10.894</v>
      </c>
      <c r="E100" s="554"/>
      <c r="F100" s="555" t="s">
        <v>1366</v>
      </c>
      <c r="G100" s="556" t="s">
        <v>1370</v>
      </c>
    </row>
    <row r="101" spans="2:7" ht="29.5" hidden="1" customHeight="1" thickBot="1">
      <c r="B101" s="1267"/>
      <c r="C101" s="553" t="s">
        <v>1371</v>
      </c>
      <c r="D101" s="1269"/>
      <c r="E101" s="554"/>
      <c r="F101" s="555" t="s">
        <v>1364</v>
      </c>
      <c r="G101" s="556" t="s">
        <v>1372</v>
      </c>
    </row>
    <row r="102" spans="2:7" ht="15" hidden="1" customHeight="1" thickBot="1">
      <c r="B102" s="552">
        <v>5</v>
      </c>
      <c r="C102" s="553" t="s">
        <v>1334</v>
      </c>
      <c r="D102" s="554">
        <v>7.9619999999999997</v>
      </c>
      <c r="E102" s="557">
        <v>45691</v>
      </c>
      <c r="F102" s="554"/>
      <c r="G102" s="556"/>
    </row>
    <row r="103" spans="2:7" ht="15" hidden="1" customHeight="1" thickBot="1">
      <c r="B103" s="552">
        <v>6</v>
      </c>
      <c r="C103" s="553" t="s">
        <v>1336</v>
      </c>
      <c r="D103" s="554">
        <v>19.567</v>
      </c>
      <c r="E103" s="557">
        <v>45713</v>
      </c>
      <c r="F103" s="554"/>
      <c r="G103" s="556"/>
    </row>
    <row r="104" spans="2:7" ht="15" hidden="1" customHeight="1" thickBot="1">
      <c r="B104" s="552">
        <v>7</v>
      </c>
      <c r="C104" s="553" t="s">
        <v>1337</v>
      </c>
      <c r="D104" s="554">
        <v>20.273</v>
      </c>
      <c r="E104" s="557">
        <v>45691</v>
      </c>
      <c r="F104" s="554"/>
      <c r="G104" s="556"/>
    </row>
    <row r="105" spans="2:7" ht="15" hidden="1" customHeight="1" thickBot="1">
      <c r="B105" s="552">
        <v>8</v>
      </c>
      <c r="C105" s="553" t="s">
        <v>1338</v>
      </c>
      <c r="D105" s="554">
        <v>3.0840000000000001</v>
      </c>
      <c r="E105" s="557">
        <v>45712</v>
      </c>
      <c r="F105" s="554"/>
      <c r="G105" s="556"/>
    </row>
    <row r="106" spans="2:7" ht="15" hidden="1" customHeight="1" thickBot="1">
      <c r="B106" s="552">
        <v>9</v>
      </c>
      <c r="C106" s="553" t="s">
        <v>1339</v>
      </c>
      <c r="D106" s="554">
        <v>14.016999999999999</v>
      </c>
      <c r="E106" s="557">
        <v>45715</v>
      </c>
      <c r="F106" s="554"/>
      <c r="G106" s="556"/>
    </row>
    <row r="107" spans="2:7" ht="15" hidden="1" customHeight="1" thickBot="1">
      <c r="B107" s="552">
        <v>10</v>
      </c>
      <c r="C107" s="553" t="s">
        <v>1340</v>
      </c>
      <c r="D107" s="554">
        <v>9.4949999999999992</v>
      </c>
      <c r="E107" s="557">
        <v>45722</v>
      </c>
      <c r="F107" s="554"/>
      <c r="G107" s="556"/>
    </row>
    <row r="108" spans="2:7" ht="15" hidden="1" customHeight="1" thickBot="1">
      <c r="B108" s="552">
        <v>11</v>
      </c>
      <c r="C108" s="553" t="s">
        <v>1341</v>
      </c>
      <c r="D108" s="554">
        <v>8.6940000000000008</v>
      </c>
      <c r="E108" s="557">
        <v>45763</v>
      </c>
      <c r="F108" s="554"/>
      <c r="G108" s="556"/>
    </row>
    <row r="109" spans="2:7" ht="15" hidden="1" customHeight="1" thickBot="1">
      <c r="B109" s="552">
        <v>12</v>
      </c>
      <c r="C109" s="553" t="s">
        <v>1342</v>
      </c>
      <c r="D109" s="554">
        <v>3.0840000000000001</v>
      </c>
      <c r="E109" s="554"/>
      <c r="F109" s="555" t="s">
        <v>1364</v>
      </c>
      <c r="G109" s="554" t="s">
        <v>1373</v>
      </c>
    </row>
    <row r="110" spans="2:7" ht="15" hidden="1" customHeight="1" thickBot="1">
      <c r="B110" s="552">
        <v>13</v>
      </c>
      <c r="C110" s="553" t="s">
        <v>1344</v>
      </c>
      <c r="D110" s="554">
        <v>5.6189999999999998</v>
      </c>
      <c r="E110" s="553"/>
      <c r="F110" s="555" t="s">
        <v>1364</v>
      </c>
      <c r="G110" s="554" t="s">
        <v>1373</v>
      </c>
    </row>
    <row r="111" spans="2:7" ht="15" hidden="1" customHeight="1" thickBot="1">
      <c r="B111" s="552">
        <v>14</v>
      </c>
      <c r="C111" s="553" t="s">
        <v>1345</v>
      </c>
      <c r="D111" s="554">
        <v>3.8559999999999999</v>
      </c>
      <c r="E111" s="554"/>
      <c r="F111" s="555" t="s">
        <v>1364</v>
      </c>
      <c r="G111" s="554" t="s">
        <v>1373</v>
      </c>
    </row>
    <row r="112" spans="2:7" ht="15" hidden="1" customHeight="1" thickBot="1">
      <c r="B112" s="552">
        <v>15</v>
      </c>
      <c r="C112" s="553" t="s">
        <v>1346</v>
      </c>
      <c r="D112" s="554">
        <v>14.391</v>
      </c>
      <c r="E112" s="557">
        <v>45763</v>
      </c>
      <c r="F112" s="554"/>
      <c r="G112" s="556"/>
    </row>
    <row r="113" spans="2:7" ht="15" hidden="1" customHeight="1" thickBot="1">
      <c r="B113" s="552">
        <v>16</v>
      </c>
      <c r="C113" s="553" t="s">
        <v>1347</v>
      </c>
      <c r="D113" s="554">
        <v>5.2679999999999998</v>
      </c>
      <c r="E113" s="554"/>
      <c r="F113" s="555" t="s">
        <v>1366</v>
      </c>
      <c r="G113" s="556" t="s">
        <v>1367</v>
      </c>
    </row>
    <row r="114" spans="2:7" ht="26.5" hidden="1" customHeight="1" thickBot="1">
      <c r="B114" s="552">
        <v>17</v>
      </c>
      <c r="C114" s="553" t="s">
        <v>1349</v>
      </c>
      <c r="D114" s="554">
        <v>2.4740000000000002</v>
      </c>
      <c r="E114" s="557">
        <v>45765</v>
      </c>
      <c r="F114" s="555" t="s">
        <v>1374</v>
      </c>
      <c r="G114" s="554" t="s">
        <v>1375</v>
      </c>
    </row>
    <row r="115" spans="2:7" ht="14.5" hidden="1" customHeight="1">
      <c r="B115" s="558"/>
      <c r="C115" s="559" t="s">
        <v>444</v>
      </c>
      <c r="D115" s="560">
        <v>187.17500000000001</v>
      </c>
      <c r="E115" s="558"/>
      <c r="F115" s="558"/>
      <c r="G115" s="558"/>
    </row>
  </sheetData>
  <mergeCells count="14">
    <mergeCell ref="A76:A82"/>
    <mergeCell ref="C66:G66"/>
    <mergeCell ref="B95:G95"/>
    <mergeCell ref="B100:B101"/>
    <mergeCell ref="D100:D101"/>
    <mergeCell ref="A63:B63"/>
    <mergeCell ref="E11:E14"/>
    <mergeCell ref="A1:AE1"/>
    <mergeCell ref="A2:AE2"/>
    <mergeCell ref="A3:AE3"/>
    <mergeCell ref="A4:AE4"/>
    <mergeCell ref="D6:D7"/>
    <mergeCell ref="E6:E7"/>
    <mergeCell ref="H18:H19"/>
  </mergeCells>
  <phoneticPr fontId="142" type="noConversion"/>
  <pageMargins left="0.7" right="0.7" top="0.75" bottom="0.75" header="0.3" footer="0.3"/>
  <pageSetup paperSize="9" scale="35" orientation="portrait" r:id="rId1"/>
  <colBreaks count="1" manualBreakCount="1">
    <brk id="15" max="1048575" man="1"/>
  </colBreak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25DF1E-B174-4B98-B0F2-181885BFB4C8}">
  <dimension ref="A1:E30"/>
  <sheetViews>
    <sheetView workbookViewId="0">
      <selection activeCell="A7" sqref="A7:E9"/>
    </sheetView>
  </sheetViews>
  <sheetFormatPr defaultRowHeight="14.5"/>
  <cols>
    <col min="2" max="2" width="36.453125" customWidth="1"/>
    <col min="3" max="3" width="36.1796875" customWidth="1"/>
    <col min="4" max="4" width="26.81640625" customWidth="1"/>
    <col min="5" max="5" width="31.6328125" customWidth="1"/>
  </cols>
  <sheetData>
    <row r="1" spans="1:5" ht="15" thickBot="1">
      <c r="A1" s="561" t="s">
        <v>1376</v>
      </c>
      <c r="B1" s="562" t="s">
        <v>1377</v>
      </c>
      <c r="C1" s="562" t="s">
        <v>1378</v>
      </c>
      <c r="D1" s="562" t="s">
        <v>977</v>
      </c>
      <c r="E1" s="563" t="s">
        <v>1379</v>
      </c>
    </row>
    <row r="2" spans="1:5" ht="15" thickBot="1">
      <c r="A2" s="564">
        <v>1</v>
      </c>
      <c r="B2" s="565" t="s">
        <v>1380</v>
      </c>
      <c r="C2" s="566"/>
      <c r="D2" s="566"/>
      <c r="E2" s="566"/>
    </row>
    <row r="3" spans="1:5" ht="29.5" thickBot="1">
      <c r="A3" s="564" t="s">
        <v>1381</v>
      </c>
      <c r="B3" s="556" t="s">
        <v>1382</v>
      </c>
      <c r="C3" s="567">
        <v>45821</v>
      </c>
      <c r="D3" s="566" t="s">
        <v>1383</v>
      </c>
      <c r="E3" s="566" t="s">
        <v>1384</v>
      </c>
    </row>
    <row r="4" spans="1:5" ht="15" thickBot="1">
      <c r="A4" s="564" t="s">
        <v>1385</v>
      </c>
      <c r="B4" s="556" t="s">
        <v>1386</v>
      </c>
      <c r="C4" s="567">
        <v>45833</v>
      </c>
      <c r="D4" s="566" t="s">
        <v>1387</v>
      </c>
      <c r="E4" s="566" t="s">
        <v>1388</v>
      </c>
    </row>
    <row r="5" spans="1:5" ht="44" thickBot="1">
      <c r="A5" s="568" t="s">
        <v>1389</v>
      </c>
      <c r="B5" s="569" t="s">
        <v>1390</v>
      </c>
      <c r="C5" s="570">
        <v>45824</v>
      </c>
      <c r="D5" s="571" t="s">
        <v>1387</v>
      </c>
      <c r="E5" s="571" t="s">
        <v>1391</v>
      </c>
    </row>
    <row r="6" spans="1:5" ht="15" thickBot="1">
      <c r="A6" s="564">
        <v>2</v>
      </c>
      <c r="B6" s="565" t="s">
        <v>1314</v>
      </c>
      <c r="C6" s="566"/>
      <c r="D6" s="566"/>
      <c r="E6" s="566"/>
    </row>
    <row r="7" spans="1:5" ht="29.5" thickBot="1">
      <c r="A7" s="568" t="s">
        <v>1381</v>
      </c>
      <c r="B7" s="569" t="s">
        <v>1392</v>
      </c>
      <c r="C7" s="570">
        <v>45820</v>
      </c>
      <c r="D7" s="571" t="s">
        <v>1393</v>
      </c>
      <c r="E7" s="571" t="s">
        <v>1394</v>
      </c>
    </row>
    <row r="8" spans="1:5" ht="15" thickBot="1">
      <c r="A8" s="568" t="s">
        <v>1385</v>
      </c>
      <c r="B8" s="569" t="s">
        <v>1395</v>
      </c>
      <c r="C8" s="570">
        <v>45828</v>
      </c>
      <c r="D8" s="571" t="s">
        <v>1393</v>
      </c>
      <c r="E8" s="571" t="s">
        <v>1396</v>
      </c>
    </row>
    <row r="9" spans="1:5" ht="29.5" thickBot="1">
      <c r="A9" s="568" t="s">
        <v>1389</v>
      </c>
      <c r="B9" s="569" t="s">
        <v>1397</v>
      </c>
      <c r="C9" s="570">
        <v>46198</v>
      </c>
      <c r="D9" s="571" t="s">
        <v>1387</v>
      </c>
      <c r="E9" s="571" t="s">
        <v>1388</v>
      </c>
    </row>
    <row r="10" spans="1:5" ht="15" thickBot="1">
      <c r="A10" s="564">
        <v>3</v>
      </c>
      <c r="B10" s="565" t="s">
        <v>1398</v>
      </c>
      <c r="C10" s="566"/>
      <c r="D10" s="566"/>
      <c r="E10" s="566"/>
    </row>
    <row r="11" spans="1:5" ht="15" thickBot="1">
      <c r="A11" s="564" t="s">
        <v>1381</v>
      </c>
      <c r="B11" s="556" t="s">
        <v>1399</v>
      </c>
      <c r="C11" s="567">
        <v>45838</v>
      </c>
      <c r="D11" s="566" t="s">
        <v>1387</v>
      </c>
      <c r="E11" s="566" t="s">
        <v>1396</v>
      </c>
    </row>
    <row r="12" spans="1:5" ht="15" thickBot="1">
      <c r="A12" s="564" t="s">
        <v>1385</v>
      </c>
      <c r="B12" s="556" t="s">
        <v>1400</v>
      </c>
      <c r="C12" s="567">
        <v>45838</v>
      </c>
      <c r="D12" s="566" t="s">
        <v>1387</v>
      </c>
      <c r="E12" s="566" t="s">
        <v>1396</v>
      </c>
    </row>
    <row r="13" spans="1:5" ht="29.5" thickBot="1">
      <c r="A13" s="564" t="s">
        <v>1389</v>
      </c>
      <c r="B13" s="556" t="s">
        <v>1401</v>
      </c>
      <c r="C13" s="566" t="s">
        <v>1402</v>
      </c>
      <c r="D13" s="566" t="s">
        <v>1387</v>
      </c>
      <c r="E13" s="566" t="s">
        <v>1396</v>
      </c>
    </row>
    <row r="14" spans="1:5" ht="29.5" thickBot="1">
      <c r="A14" s="564" t="s">
        <v>1403</v>
      </c>
      <c r="B14" s="556" t="s">
        <v>1404</v>
      </c>
      <c r="C14" s="566" t="s">
        <v>1405</v>
      </c>
      <c r="D14" s="566" t="s">
        <v>1393</v>
      </c>
      <c r="E14" s="566" t="s">
        <v>1396</v>
      </c>
    </row>
    <row r="15" spans="1:5" ht="29.5" thickBot="1">
      <c r="A15" s="564" t="s">
        <v>1406</v>
      </c>
      <c r="B15" s="556" t="s">
        <v>1407</v>
      </c>
      <c r="C15" s="567">
        <v>45828</v>
      </c>
      <c r="D15" s="566" t="s">
        <v>1383</v>
      </c>
      <c r="E15" s="566" t="s">
        <v>1396</v>
      </c>
    </row>
    <row r="16" spans="1:5" ht="29.5" thickBot="1">
      <c r="A16" s="564" t="s">
        <v>1408</v>
      </c>
      <c r="B16" s="556" t="s">
        <v>1409</v>
      </c>
      <c r="C16" s="567">
        <v>45828</v>
      </c>
      <c r="D16" s="566" t="s">
        <v>1366</v>
      </c>
      <c r="E16" s="566" t="s">
        <v>1396</v>
      </c>
    </row>
    <row r="17" spans="1:5" ht="44" thickBot="1">
      <c r="A17" s="564">
        <v>4</v>
      </c>
      <c r="B17" s="556" t="s">
        <v>1410</v>
      </c>
      <c r="C17" s="567">
        <v>45820</v>
      </c>
      <c r="D17" s="566" t="s">
        <v>1387</v>
      </c>
      <c r="E17" s="566" t="s">
        <v>1396</v>
      </c>
    </row>
    <row r="18" spans="1:5" ht="44" thickBot="1">
      <c r="A18" s="564">
        <v>5</v>
      </c>
      <c r="B18" s="556" t="s">
        <v>1411</v>
      </c>
      <c r="C18" s="567">
        <v>45838</v>
      </c>
      <c r="D18" s="566" t="s">
        <v>1393</v>
      </c>
      <c r="E18" s="566" t="s">
        <v>1412</v>
      </c>
    </row>
    <row r="19" spans="1:5" ht="44" thickBot="1">
      <c r="A19" s="564">
        <v>6</v>
      </c>
      <c r="B19" s="556" t="s">
        <v>1413</v>
      </c>
      <c r="C19" s="566" t="s">
        <v>1402</v>
      </c>
      <c r="D19" s="566" t="s">
        <v>1387</v>
      </c>
      <c r="E19" s="566" t="s">
        <v>1396</v>
      </c>
    </row>
    <row r="20" spans="1:5" ht="58.5" thickBot="1">
      <c r="A20" s="564">
        <v>7</v>
      </c>
      <c r="B20" s="556" t="s">
        <v>1414</v>
      </c>
      <c r="C20" s="566" t="s">
        <v>1402</v>
      </c>
      <c r="D20" s="566" t="s">
        <v>1387</v>
      </c>
      <c r="E20" s="566" t="s">
        <v>1415</v>
      </c>
    </row>
    <row r="21" spans="1:5" ht="29.5" thickBot="1">
      <c r="A21" s="564">
        <v>8</v>
      </c>
      <c r="B21" s="556" t="s">
        <v>1416</v>
      </c>
      <c r="C21" s="567">
        <v>45838</v>
      </c>
      <c r="D21" s="566" t="s">
        <v>1387</v>
      </c>
      <c r="E21" s="566" t="s">
        <v>1065</v>
      </c>
    </row>
    <row r="22" spans="1:5" ht="15" thickBot="1">
      <c r="A22" s="564">
        <v>9</v>
      </c>
      <c r="B22" s="565" t="s">
        <v>1417</v>
      </c>
      <c r="C22" s="566"/>
      <c r="D22" s="566"/>
      <c r="E22" s="566"/>
    </row>
    <row r="23" spans="1:5" ht="29.5" thickBot="1">
      <c r="A23" s="564" t="s">
        <v>1381</v>
      </c>
      <c r="B23" s="556" t="s">
        <v>1418</v>
      </c>
      <c r="C23" s="566" t="s">
        <v>1405</v>
      </c>
      <c r="D23" s="566" t="s">
        <v>1387</v>
      </c>
      <c r="E23" s="566" t="s">
        <v>1065</v>
      </c>
    </row>
    <row r="24" spans="1:5" ht="29.5" thickBot="1">
      <c r="A24" s="564" t="s">
        <v>1385</v>
      </c>
      <c r="B24" s="556" t="s">
        <v>1419</v>
      </c>
      <c r="C24" s="566" t="s">
        <v>1065</v>
      </c>
      <c r="D24" s="566" t="s">
        <v>1387</v>
      </c>
      <c r="E24" s="566" t="s">
        <v>1065</v>
      </c>
    </row>
    <row r="25" spans="1:5" ht="44" thickBot="1">
      <c r="A25" s="564" t="s">
        <v>1389</v>
      </c>
      <c r="B25" s="556" t="s">
        <v>1420</v>
      </c>
      <c r="C25" s="566" t="s">
        <v>1402</v>
      </c>
      <c r="D25" s="566" t="s">
        <v>1393</v>
      </c>
      <c r="E25" s="566" t="s">
        <v>1421</v>
      </c>
    </row>
    <row r="26" spans="1:5" ht="29.5" thickBot="1">
      <c r="A26" s="564" t="s">
        <v>1403</v>
      </c>
      <c r="B26" s="556" t="s">
        <v>1422</v>
      </c>
      <c r="C26" s="567">
        <v>45821</v>
      </c>
      <c r="D26" s="566" t="s">
        <v>1387</v>
      </c>
      <c r="E26" s="566" t="s">
        <v>1396</v>
      </c>
    </row>
    <row r="27" spans="1:5" ht="29.5" thickBot="1">
      <c r="A27" s="564">
        <v>10</v>
      </c>
      <c r="B27" s="556" t="s">
        <v>1423</v>
      </c>
      <c r="C27" s="567">
        <v>45826</v>
      </c>
      <c r="D27" s="566" t="s">
        <v>1387</v>
      </c>
      <c r="E27" s="566" t="s">
        <v>1424</v>
      </c>
    </row>
    <row r="28" spans="1:5" ht="29.5" thickBot="1">
      <c r="A28" s="564">
        <v>11</v>
      </c>
      <c r="B28" s="556" t="s">
        <v>1425</v>
      </c>
      <c r="C28" s="567">
        <v>45824</v>
      </c>
      <c r="D28" s="566" t="s">
        <v>1387</v>
      </c>
      <c r="E28" s="566" t="s">
        <v>1426</v>
      </c>
    </row>
    <row r="29" spans="1:5" ht="29.5" thickBot="1">
      <c r="A29" s="564">
        <v>12</v>
      </c>
      <c r="B29" s="556" t="s">
        <v>1427</v>
      </c>
      <c r="C29" s="567">
        <v>45930</v>
      </c>
      <c r="D29" s="566" t="s">
        <v>1383</v>
      </c>
      <c r="E29" s="566" t="s">
        <v>1428</v>
      </c>
    </row>
    <row r="30" spans="1:5" ht="58.5" thickBot="1">
      <c r="A30" s="564">
        <v>13</v>
      </c>
      <c r="B30" s="556" t="s">
        <v>1429</v>
      </c>
      <c r="C30" s="567">
        <v>45848</v>
      </c>
      <c r="D30" s="566" t="s">
        <v>1387</v>
      </c>
      <c r="E30" s="566" t="s">
        <v>1430</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5E5A43-5B5C-418D-992A-7F2FF227D1B4}">
  <dimension ref="C2:F20"/>
  <sheetViews>
    <sheetView workbookViewId="0">
      <selection activeCell="K8" sqref="K8"/>
    </sheetView>
  </sheetViews>
  <sheetFormatPr defaultRowHeight="14.5"/>
  <cols>
    <col min="4" max="4" width="19" bestFit="1" customWidth="1"/>
    <col min="6" max="6" width="18" customWidth="1"/>
  </cols>
  <sheetData>
    <row r="2" spans="3:6">
      <c r="C2" s="874" t="s">
        <v>3</v>
      </c>
    </row>
    <row r="4" spans="3:6" ht="29">
      <c r="C4" s="873" t="s">
        <v>1553</v>
      </c>
      <c r="D4" s="408" t="s">
        <v>1317</v>
      </c>
      <c r="E4" s="408" t="s">
        <v>1318</v>
      </c>
      <c r="F4" s="878" t="s">
        <v>20</v>
      </c>
    </row>
    <row r="5" spans="3:6">
      <c r="C5" s="873">
        <v>1</v>
      </c>
      <c r="D5" s="331" t="s">
        <v>1434</v>
      </c>
      <c r="E5" s="521">
        <v>2.6179999999999999</v>
      </c>
      <c r="F5" s="310"/>
    </row>
    <row r="6" spans="3:6">
      <c r="C6" s="873">
        <f t="shared" ref="C6:C11" si="0">C5+1</f>
        <v>2</v>
      </c>
      <c r="D6" s="331" t="s">
        <v>1556</v>
      </c>
      <c r="E6" s="521">
        <v>1.4279999999999999</v>
      </c>
      <c r="F6" s="310"/>
    </row>
    <row r="7" spans="3:6">
      <c r="C7" s="873">
        <f t="shared" si="0"/>
        <v>3</v>
      </c>
      <c r="D7" s="331" t="s">
        <v>1557</v>
      </c>
      <c r="E7" s="521">
        <v>16.760000000000002</v>
      </c>
      <c r="F7" s="310"/>
    </row>
    <row r="8" spans="3:6">
      <c r="C8" s="873">
        <f t="shared" si="0"/>
        <v>4</v>
      </c>
      <c r="D8" s="331" t="s">
        <v>1330</v>
      </c>
      <c r="E8" s="876">
        <v>3.1869999999999998</v>
      </c>
      <c r="F8" s="310"/>
    </row>
    <row r="9" spans="3:6">
      <c r="C9" s="873">
        <f t="shared" si="0"/>
        <v>5</v>
      </c>
      <c r="D9" s="331" t="s">
        <v>1483</v>
      </c>
      <c r="E9" s="521">
        <v>0.73199999999999998</v>
      </c>
      <c r="F9" s="310"/>
    </row>
    <row r="10" spans="3:6">
      <c r="C10" s="873">
        <f t="shared" si="0"/>
        <v>6</v>
      </c>
      <c r="D10" s="331" t="s">
        <v>1484</v>
      </c>
      <c r="E10" s="776">
        <v>0.218</v>
      </c>
      <c r="F10" s="310"/>
    </row>
    <row r="11" spans="3:6">
      <c r="C11" s="873">
        <f t="shared" si="0"/>
        <v>7</v>
      </c>
      <c r="D11" s="331" t="s">
        <v>1486</v>
      </c>
      <c r="E11" s="776">
        <v>0.57099999999999995</v>
      </c>
      <c r="F11" s="310"/>
    </row>
    <row r="12" spans="3:6">
      <c r="C12" s="310"/>
      <c r="D12" s="875" t="s">
        <v>1353</v>
      </c>
      <c r="E12" s="347">
        <f>SUM(E5:E11)</f>
        <v>25.514000000000003</v>
      </c>
      <c r="F12" s="310"/>
    </row>
    <row r="14" spans="3:6">
      <c r="C14" s="874" t="s">
        <v>1602</v>
      </c>
    </row>
    <row r="15" spans="3:6">
      <c r="C15" s="872"/>
    </row>
    <row r="16" spans="3:6" ht="29">
      <c r="C16" s="873" t="s">
        <v>1553</v>
      </c>
      <c r="D16" s="408" t="s">
        <v>1317</v>
      </c>
      <c r="E16" s="408" t="s">
        <v>1318</v>
      </c>
      <c r="F16" s="1318" t="s">
        <v>1605</v>
      </c>
    </row>
    <row r="17" spans="3:6">
      <c r="C17" s="873"/>
      <c r="D17" s="408" t="s">
        <v>1603</v>
      </c>
      <c r="E17" s="408">
        <f>7584/1000</f>
        <v>7.5839999999999996</v>
      </c>
      <c r="F17" s="1318"/>
    </row>
    <row r="18" spans="3:6">
      <c r="C18" s="873"/>
      <c r="D18" s="877" t="s">
        <v>1604</v>
      </c>
      <c r="E18" s="408">
        <f>6951/1000</f>
        <v>6.9509999999999996</v>
      </c>
      <c r="F18" s="1318"/>
    </row>
    <row r="19" spans="3:6" ht="1" customHeight="1">
      <c r="C19" s="310"/>
      <c r="D19" s="875" t="s">
        <v>1353</v>
      </c>
      <c r="E19" s="347">
        <f>SUM(E17:E18)</f>
        <v>14.535</v>
      </c>
      <c r="F19" s="1318"/>
    </row>
    <row r="20" spans="3:6" hidden="1"/>
  </sheetData>
  <mergeCells count="1">
    <mergeCell ref="F16:F19"/>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B1:L29"/>
  <sheetViews>
    <sheetView topLeftCell="A19" workbookViewId="0">
      <selection activeCell="C23" sqref="C23:C29"/>
    </sheetView>
  </sheetViews>
  <sheetFormatPr defaultColWidth="9" defaultRowHeight="14.5"/>
  <cols>
    <col min="6" max="6" width="9.1796875" customWidth="1"/>
    <col min="8" max="9" width="10.08984375" customWidth="1"/>
    <col min="12" max="12" width="37.08984375" customWidth="1"/>
  </cols>
  <sheetData>
    <row r="1" spans="2:12">
      <c r="B1" s="316" t="s">
        <v>181</v>
      </c>
      <c r="C1" s="317"/>
      <c r="D1" s="316"/>
      <c r="E1" s="317"/>
      <c r="F1" s="317"/>
      <c r="G1" s="317"/>
      <c r="H1" s="316"/>
      <c r="I1" s="316"/>
      <c r="J1" s="57">
        <f>SUBTOTAL(3,J5:J24)</f>
        <v>18</v>
      </c>
      <c r="K1" s="316"/>
      <c r="L1" s="316"/>
    </row>
    <row r="2" spans="2:12">
      <c r="B2" s="1319" t="s">
        <v>166</v>
      </c>
      <c r="C2" s="1319" t="s">
        <v>167</v>
      </c>
      <c r="D2" s="1321" t="s">
        <v>182</v>
      </c>
      <c r="E2" s="1319" t="s">
        <v>168</v>
      </c>
      <c r="F2" s="1320" t="s">
        <v>183</v>
      </c>
      <c r="G2" s="1319" t="s">
        <v>184</v>
      </c>
      <c r="H2" s="1319"/>
      <c r="I2" s="1319"/>
      <c r="J2" s="1319"/>
      <c r="K2" s="1319"/>
      <c r="L2" s="316"/>
    </row>
    <row r="3" spans="2:12" ht="26">
      <c r="B3" s="1320"/>
      <c r="C3" s="1320"/>
      <c r="D3" s="1321"/>
      <c r="E3" s="1320"/>
      <c r="F3" s="1322"/>
      <c r="G3" s="1320"/>
      <c r="H3" s="312" t="s">
        <v>185</v>
      </c>
      <c r="I3" s="312" t="s">
        <v>171</v>
      </c>
      <c r="J3" s="311" t="s">
        <v>186</v>
      </c>
      <c r="K3" s="311" t="s">
        <v>187</v>
      </c>
      <c r="L3" s="311" t="s">
        <v>20</v>
      </c>
    </row>
    <row r="4" spans="2:12" ht="26">
      <c r="B4" s="318">
        <v>1</v>
      </c>
      <c r="C4" s="309" t="s">
        <v>188</v>
      </c>
      <c r="D4" s="309" t="s">
        <v>188</v>
      </c>
      <c r="E4" s="309" t="s">
        <v>149</v>
      </c>
      <c r="F4" s="309"/>
      <c r="G4" s="309" t="s">
        <v>173</v>
      </c>
      <c r="H4" s="313">
        <v>45665</v>
      </c>
      <c r="I4" s="313">
        <v>45674</v>
      </c>
      <c r="J4" s="309" t="s">
        <v>189</v>
      </c>
      <c r="K4" s="338">
        <v>45674</v>
      </c>
      <c r="L4" s="339" t="s">
        <v>72</v>
      </c>
    </row>
    <row r="5" spans="2:12" ht="26">
      <c r="B5" s="320">
        <f>B4+1</f>
        <v>2</v>
      </c>
      <c r="C5" s="320" t="s">
        <v>190</v>
      </c>
      <c r="D5" s="309" t="s">
        <v>190</v>
      </c>
      <c r="E5" s="309" t="s">
        <v>146</v>
      </c>
      <c r="F5" s="309"/>
      <c r="G5" s="309" t="s">
        <v>173</v>
      </c>
      <c r="H5" s="313">
        <v>45675</v>
      </c>
      <c r="I5" s="340" t="s">
        <v>191</v>
      </c>
      <c r="J5" s="309" t="s">
        <v>189</v>
      </c>
      <c r="K5" s="340" t="s">
        <v>192</v>
      </c>
      <c r="L5" s="322" t="s">
        <v>193</v>
      </c>
    </row>
    <row r="6" spans="2:12">
      <c r="B6" s="320">
        <f t="shared" ref="B6:B29" si="0">B5+1</f>
        <v>3</v>
      </c>
      <c r="C6" s="320" t="s">
        <v>194</v>
      </c>
      <c r="D6" s="321" t="s">
        <v>194</v>
      </c>
      <c r="E6" s="309" t="s">
        <v>146</v>
      </c>
      <c r="F6" s="309"/>
      <c r="G6" s="309" t="s">
        <v>173</v>
      </c>
      <c r="H6" s="313">
        <v>45675</v>
      </c>
      <c r="I6" s="313">
        <v>45684</v>
      </c>
      <c r="J6" s="309" t="s">
        <v>195</v>
      </c>
      <c r="K6" s="340"/>
      <c r="L6" s="339" t="s">
        <v>196</v>
      </c>
    </row>
    <row r="7" spans="2:12">
      <c r="B7" s="320">
        <f t="shared" si="0"/>
        <v>4</v>
      </c>
      <c r="C7" s="321" t="s">
        <v>172</v>
      </c>
      <c r="D7" s="322"/>
      <c r="E7" s="309" t="s">
        <v>146</v>
      </c>
      <c r="F7" s="320"/>
      <c r="G7" s="309" t="s">
        <v>173</v>
      </c>
      <c r="H7" s="313">
        <v>45685</v>
      </c>
      <c r="I7" s="313">
        <v>45690</v>
      </c>
      <c r="J7" s="309" t="s">
        <v>195</v>
      </c>
      <c r="K7" s="341"/>
      <c r="L7" s="339" t="s">
        <v>174</v>
      </c>
    </row>
    <row r="8" spans="2:12">
      <c r="B8" s="320">
        <f t="shared" si="0"/>
        <v>5</v>
      </c>
      <c r="C8" s="321" t="s">
        <v>175</v>
      </c>
      <c r="D8" s="322"/>
      <c r="E8" s="309" t="s">
        <v>146</v>
      </c>
      <c r="F8" s="320"/>
      <c r="G8" s="309" t="s">
        <v>173</v>
      </c>
      <c r="H8" s="313">
        <v>45685</v>
      </c>
      <c r="I8" s="313">
        <v>45693</v>
      </c>
      <c r="J8" s="309" t="s">
        <v>195</v>
      </c>
      <c r="K8" s="341"/>
      <c r="L8" s="339" t="s">
        <v>197</v>
      </c>
    </row>
    <row r="9" spans="2:12" ht="39">
      <c r="B9" s="320">
        <f t="shared" si="0"/>
        <v>6</v>
      </c>
      <c r="C9" s="321" t="s">
        <v>176</v>
      </c>
      <c r="D9" s="322"/>
      <c r="E9" s="309" t="s">
        <v>146</v>
      </c>
      <c r="F9" s="320"/>
      <c r="G9" s="309" t="s">
        <v>173</v>
      </c>
      <c r="H9" s="313">
        <v>45686</v>
      </c>
      <c r="I9" s="313">
        <v>45693</v>
      </c>
      <c r="J9" s="309" t="s">
        <v>198</v>
      </c>
      <c r="K9" s="341"/>
      <c r="L9" s="339" t="s">
        <v>174</v>
      </c>
    </row>
    <row r="10" spans="2:12" ht="39">
      <c r="B10" s="320">
        <f t="shared" si="0"/>
        <v>7</v>
      </c>
      <c r="C10" s="321" t="s">
        <v>177</v>
      </c>
      <c r="D10" s="322"/>
      <c r="E10" s="309" t="s">
        <v>149</v>
      </c>
      <c r="F10" s="320"/>
      <c r="G10" s="309" t="s">
        <v>173</v>
      </c>
      <c r="H10" s="313">
        <v>45691</v>
      </c>
      <c r="I10" s="313">
        <v>45698</v>
      </c>
      <c r="J10" s="309" t="s">
        <v>198</v>
      </c>
      <c r="K10" s="341"/>
      <c r="L10" s="339" t="s">
        <v>197</v>
      </c>
    </row>
    <row r="11" spans="2:12" ht="39">
      <c r="B11" s="320">
        <f t="shared" si="0"/>
        <v>8</v>
      </c>
      <c r="C11" s="321" t="s">
        <v>199</v>
      </c>
      <c r="D11" s="322"/>
      <c r="E11" s="309" t="s">
        <v>146</v>
      </c>
      <c r="F11" s="320"/>
      <c r="G11" s="309" t="s">
        <v>173</v>
      </c>
      <c r="H11" s="313">
        <v>45697</v>
      </c>
      <c r="I11" s="313">
        <v>45705</v>
      </c>
      <c r="J11" s="309" t="s">
        <v>198</v>
      </c>
      <c r="K11" s="341"/>
      <c r="L11" s="339" t="s">
        <v>197</v>
      </c>
    </row>
    <row r="12" spans="2:12" ht="39">
      <c r="B12" s="320">
        <f t="shared" si="0"/>
        <v>9</v>
      </c>
      <c r="C12" s="321" t="s">
        <v>200</v>
      </c>
      <c r="D12" s="322"/>
      <c r="E12" s="309" t="s">
        <v>146</v>
      </c>
      <c r="F12" s="320"/>
      <c r="G12" s="309" t="s">
        <v>173</v>
      </c>
      <c r="H12" s="313">
        <v>45700</v>
      </c>
      <c r="I12" s="313">
        <v>45706</v>
      </c>
      <c r="J12" s="309" t="s">
        <v>198</v>
      </c>
      <c r="K12" s="341"/>
      <c r="L12" s="339" t="s">
        <v>197</v>
      </c>
    </row>
    <row r="13" spans="2:12" ht="39">
      <c r="B13" s="320">
        <f t="shared" si="0"/>
        <v>10</v>
      </c>
      <c r="C13" s="321" t="s">
        <v>178</v>
      </c>
      <c r="D13" s="322"/>
      <c r="E13" s="309" t="s">
        <v>146</v>
      </c>
      <c r="F13" s="320"/>
      <c r="G13" s="309" t="s">
        <v>173</v>
      </c>
      <c r="H13" s="313">
        <v>45691</v>
      </c>
      <c r="I13" s="313">
        <v>45699</v>
      </c>
      <c r="J13" s="309" t="s">
        <v>201</v>
      </c>
      <c r="K13" s="341"/>
      <c r="L13" s="339" t="s">
        <v>197</v>
      </c>
    </row>
    <row r="14" spans="2:12">
      <c r="B14" s="320">
        <f t="shared" si="0"/>
        <v>11</v>
      </c>
      <c r="C14" s="321" t="s">
        <v>179</v>
      </c>
      <c r="D14" s="322"/>
      <c r="E14" s="309" t="s">
        <v>149</v>
      </c>
      <c r="F14" s="320"/>
      <c r="G14" s="309" t="s">
        <v>173</v>
      </c>
      <c r="H14" s="313">
        <v>45691</v>
      </c>
      <c r="I14" s="313">
        <v>45697</v>
      </c>
      <c r="J14" s="309" t="s">
        <v>195</v>
      </c>
      <c r="K14" s="341"/>
      <c r="L14" s="339" t="s">
        <v>174</v>
      </c>
    </row>
    <row r="15" spans="2:12">
      <c r="B15" s="320">
        <f t="shared" si="0"/>
        <v>12</v>
      </c>
      <c r="C15" s="321" t="s">
        <v>202</v>
      </c>
      <c r="D15" s="322"/>
      <c r="E15" s="309" t="s">
        <v>146</v>
      </c>
      <c r="F15" s="320"/>
      <c r="G15" s="309" t="s">
        <v>173</v>
      </c>
      <c r="H15" s="313">
        <v>45696</v>
      </c>
      <c r="I15" s="313">
        <v>45702</v>
      </c>
      <c r="J15" s="309" t="s">
        <v>195</v>
      </c>
      <c r="K15" s="341"/>
      <c r="L15" s="339" t="s">
        <v>197</v>
      </c>
    </row>
    <row r="16" spans="2:12" ht="39">
      <c r="B16" s="320">
        <f t="shared" si="0"/>
        <v>13</v>
      </c>
      <c r="C16" s="321" t="s">
        <v>203</v>
      </c>
      <c r="D16" s="322"/>
      <c r="E16" s="309" t="s">
        <v>149</v>
      </c>
      <c r="F16" s="320"/>
      <c r="G16" s="309" t="s">
        <v>173</v>
      </c>
      <c r="H16" s="313">
        <v>42046</v>
      </c>
      <c r="I16" s="313">
        <v>45705</v>
      </c>
      <c r="J16" s="309" t="s">
        <v>201</v>
      </c>
      <c r="K16" s="341"/>
      <c r="L16" s="339" t="s">
        <v>197</v>
      </c>
    </row>
    <row r="17" spans="2:12">
      <c r="B17" s="320">
        <f t="shared" si="0"/>
        <v>14</v>
      </c>
      <c r="C17" s="321" t="s">
        <v>204</v>
      </c>
      <c r="D17" s="322"/>
      <c r="E17" s="309" t="s">
        <v>205</v>
      </c>
      <c r="F17" s="320"/>
      <c r="G17" s="309" t="s">
        <v>173</v>
      </c>
      <c r="H17" s="313">
        <v>45701</v>
      </c>
      <c r="I17" s="340"/>
      <c r="J17" s="309" t="s">
        <v>195</v>
      </c>
      <c r="K17" s="341"/>
      <c r="L17" s="342" t="s">
        <v>206</v>
      </c>
    </row>
    <row r="18" spans="2:12" ht="39">
      <c r="B18" s="320">
        <f t="shared" si="0"/>
        <v>15</v>
      </c>
      <c r="C18" s="321" t="s">
        <v>207</v>
      </c>
      <c r="D18" s="322"/>
      <c r="E18" s="309" t="s">
        <v>146</v>
      </c>
      <c r="F18" s="320"/>
      <c r="G18" s="309" t="s">
        <v>173</v>
      </c>
      <c r="H18" s="313">
        <v>45698</v>
      </c>
      <c r="I18" s="340"/>
      <c r="J18" s="309" t="s">
        <v>208</v>
      </c>
      <c r="K18" s="341"/>
      <c r="L18" s="342" t="s">
        <v>209</v>
      </c>
    </row>
    <row r="19" spans="2:12" ht="39">
      <c r="B19" s="320">
        <f t="shared" si="0"/>
        <v>16</v>
      </c>
      <c r="C19" s="321" t="s">
        <v>210</v>
      </c>
      <c r="D19" s="322"/>
      <c r="E19" s="309" t="s">
        <v>211</v>
      </c>
      <c r="F19" s="320"/>
      <c r="G19" s="309" t="s">
        <v>173</v>
      </c>
      <c r="H19" s="313">
        <v>45705</v>
      </c>
      <c r="I19" s="340"/>
      <c r="J19" s="309" t="s">
        <v>212</v>
      </c>
      <c r="K19" s="341"/>
      <c r="L19" s="342" t="s">
        <v>213</v>
      </c>
    </row>
    <row r="20" spans="2:12" ht="39">
      <c r="B20" s="320">
        <f t="shared" si="0"/>
        <v>17</v>
      </c>
      <c r="C20" s="321" t="s">
        <v>214</v>
      </c>
      <c r="D20" s="322"/>
      <c r="E20" s="309" t="s">
        <v>211</v>
      </c>
      <c r="F20" s="320"/>
      <c r="G20" s="309" t="s">
        <v>173</v>
      </c>
      <c r="H20" s="313">
        <v>45705</v>
      </c>
      <c r="I20" s="340"/>
      <c r="J20" s="309" t="s">
        <v>198</v>
      </c>
      <c r="K20" s="341"/>
      <c r="L20" s="342" t="s">
        <v>215</v>
      </c>
    </row>
    <row r="21" spans="2:12" ht="39">
      <c r="B21" s="320">
        <f t="shared" si="0"/>
        <v>18</v>
      </c>
      <c r="C21" s="321" t="s">
        <v>216</v>
      </c>
      <c r="D21" s="322"/>
      <c r="E21" s="309" t="s">
        <v>211</v>
      </c>
      <c r="F21" s="320"/>
      <c r="G21" s="309" t="s">
        <v>173</v>
      </c>
      <c r="H21" s="313">
        <v>45705</v>
      </c>
      <c r="I21" s="340"/>
      <c r="J21" s="309" t="s">
        <v>217</v>
      </c>
      <c r="K21" s="341"/>
      <c r="L21" s="342" t="s">
        <v>215</v>
      </c>
    </row>
    <row r="22" spans="2:12" ht="39">
      <c r="B22" s="320">
        <f t="shared" si="0"/>
        <v>19</v>
      </c>
      <c r="C22" s="321" t="s">
        <v>180</v>
      </c>
      <c r="D22" s="322"/>
      <c r="E22" s="309" t="s">
        <v>146</v>
      </c>
      <c r="F22" s="320"/>
      <c r="G22" s="309" t="s">
        <v>173</v>
      </c>
      <c r="H22" s="331"/>
      <c r="I22" s="340"/>
      <c r="J22" s="309" t="s">
        <v>218</v>
      </c>
      <c r="K22" s="341"/>
      <c r="L22" s="322" t="s">
        <v>219</v>
      </c>
    </row>
    <row r="23" spans="2:12">
      <c r="B23" s="320">
        <f t="shared" si="0"/>
        <v>20</v>
      </c>
      <c r="C23" s="332" t="s">
        <v>220</v>
      </c>
      <c r="D23" s="333"/>
      <c r="E23" s="334"/>
      <c r="F23" s="335"/>
      <c r="G23" s="336"/>
      <c r="H23" s="333"/>
      <c r="I23" s="335"/>
      <c r="J23" s="336"/>
      <c r="K23" s="333"/>
      <c r="L23" s="343"/>
    </row>
    <row r="24" spans="2:12">
      <c r="B24" s="320">
        <f t="shared" si="0"/>
        <v>21</v>
      </c>
      <c r="C24" s="332" t="s">
        <v>221</v>
      </c>
      <c r="D24" s="333"/>
      <c r="E24" s="334"/>
      <c r="F24" s="335"/>
      <c r="G24" s="334"/>
      <c r="H24" s="333"/>
      <c r="I24" s="335"/>
      <c r="J24" s="334"/>
      <c r="K24" s="333"/>
      <c r="L24" s="343"/>
    </row>
    <row r="25" spans="2:12">
      <c r="B25" s="320">
        <f t="shared" si="0"/>
        <v>22</v>
      </c>
      <c r="C25" s="337" t="s">
        <v>222</v>
      </c>
      <c r="D25" s="333"/>
      <c r="E25" s="337"/>
      <c r="F25" s="335"/>
      <c r="G25" s="337"/>
      <c r="H25" s="333"/>
      <c r="I25" s="335"/>
      <c r="J25" s="337"/>
      <c r="K25" s="333"/>
      <c r="L25" s="343"/>
    </row>
    <row r="26" spans="2:12">
      <c r="B26" s="320">
        <f t="shared" si="0"/>
        <v>23</v>
      </c>
      <c r="C26" s="337" t="s">
        <v>223</v>
      </c>
      <c r="D26" s="333"/>
      <c r="E26" s="337"/>
      <c r="F26" s="337"/>
      <c r="G26" s="337"/>
      <c r="H26" s="333"/>
      <c r="I26" s="337"/>
      <c r="J26" s="337"/>
      <c r="K26" s="333"/>
      <c r="L26" s="343"/>
    </row>
    <row r="27" spans="2:12">
      <c r="B27" s="320">
        <f t="shared" si="0"/>
        <v>24</v>
      </c>
      <c r="C27" s="337" t="s">
        <v>224</v>
      </c>
      <c r="D27" s="333"/>
      <c r="E27" s="337"/>
      <c r="F27" s="337"/>
      <c r="G27" s="337"/>
      <c r="H27" s="333"/>
      <c r="I27" s="337"/>
      <c r="J27" s="337"/>
      <c r="K27" s="333"/>
      <c r="L27" s="343"/>
    </row>
    <row r="28" spans="2:12">
      <c r="B28" s="320">
        <f t="shared" si="0"/>
        <v>25</v>
      </c>
      <c r="C28" s="337" t="s">
        <v>225</v>
      </c>
      <c r="D28" s="333"/>
      <c r="E28" s="337"/>
      <c r="F28" s="337"/>
      <c r="G28" s="337"/>
      <c r="H28" s="333"/>
      <c r="I28" s="337"/>
      <c r="J28" s="337"/>
      <c r="K28" s="333"/>
      <c r="L28" s="343"/>
    </row>
    <row r="29" spans="2:12">
      <c r="B29" s="320">
        <f t="shared" si="0"/>
        <v>26</v>
      </c>
      <c r="C29" s="337" t="s">
        <v>226</v>
      </c>
      <c r="D29" s="333"/>
      <c r="E29" s="337"/>
      <c r="F29" s="337"/>
      <c r="G29" s="337"/>
      <c r="H29" s="333"/>
      <c r="I29" s="337"/>
      <c r="J29" s="337"/>
      <c r="K29" s="333"/>
      <c r="L29" s="343"/>
    </row>
  </sheetData>
  <mergeCells count="7">
    <mergeCell ref="H2:K2"/>
    <mergeCell ref="B2:B3"/>
    <mergeCell ref="C2:C3"/>
    <mergeCell ref="D2:D3"/>
    <mergeCell ref="E2:E3"/>
    <mergeCell ref="F2:F3"/>
    <mergeCell ref="G2:G3"/>
  </mergeCells>
  <conditionalFormatting sqref="C2:C3">
    <cfRule type="duplicateValues" dxfId="299" priority="7"/>
    <cfRule type="duplicateValues" dxfId="298" priority="8"/>
    <cfRule type="duplicateValues" dxfId="297" priority="9" stopIfTrue="1"/>
  </conditionalFormatting>
  <conditionalFormatting sqref="C7:C22">
    <cfRule type="duplicateValues" dxfId="296" priority="22"/>
    <cfRule type="duplicateValues" dxfId="295" priority="26"/>
    <cfRule type="duplicateValues" dxfId="294" priority="27" stopIfTrue="1"/>
  </conditionalFormatting>
  <conditionalFormatting sqref="C23:C24">
    <cfRule type="duplicateValues" dxfId="293" priority="125"/>
  </conditionalFormatting>
  <conditionalFormatting sqref="C23:C29">
    <cfRule type="duplicateValues" dxfId="292" priority="127" stopIfTrue="1"/>
    <cfRule type="duplicateValues" dxfId="291" priority="129"/>
  </conditionalFormatting>
  <conditionalFormatting sqref="D4 D6 D5:G5">
    <cfRule type="duplicateValues" dxfId="290" priority="19"/>
    <cfRule type="duplicateValues" dxfId="289" priority="20"/>
    <cfRule type="duplicateValues" dxfId="288" priority="21" stopIfTrue="1"/>
  </conditionalFormatting>
  <conditionalFormatting sqref="E11">
    <cfRule type="duplicateValues" dxfId="287" priority="13"/>
    <cfRule type="duplicateValues" dxfId="286" priority="14"/>
    <cfRule type="duplicateValues" dxfId="285" priority="15" stopIfTrue="1"/>
  </conditionalFormatting>
  <conditionalFormatting sqref="E12">
    <cfRule type="duplicateValues" dxfId="284" priority="10"/>
    <cfRule type="duplicateValues" dxfId="283" priority="11"/>
    <cfRule type="duplicateValues" dxfId="282" priority="12" stopIfTrue="1"/>
  </conditionalFormatting>
  <conditionalFormatting sqref="E17">
    <cfRule type="duplicateValues" dxfId="281" priority="23"/>
    <cfRule type="duplicateValues" dxfId="280" priority="24"/>
    <cfRule type="duplicateValues" dxfId="279" priority="25" stopIfTrue="1"/>
  </conditionalFormatting>
  <conditionalFormatting sqref="E23:E24">
    <cfRule type="duplicateValues" dxfId="278" priority="119"/>
    <cfRule type="duplicateValues" dxfId="277" priority="120"/>
    <cfRule type="duplicateValues" dxfId="276" priority="121" stopIfTrue="1"/>
  </conditionalFormatting>
  <conditionalFormatting sqref="E6:G6">
    <cfRule type="duplicateValues" dxfId="275" priority="16"/>
    <cfRule type="duplicateValues" dxfId="274" priority="17"/>
    <cfRule type="duplicateValues" dxfId="273" priority="18" stopIfTrue="1"/>
  </conditionalFormatting>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pageSetUpPr fitToPage="1"/>
  </sheetPr>
  <dimension ref="A1:V212"/>
  <sheetViews>
    <sheetView topLeftCell="A41" zoomScale="70" zoomScaleNormal="70" zoomScaleSheetLayoutView="70" workbookViewId="0">
      <selection activeCell="N74" sqref="N74"/>
    </sheetView>
  </sheetViews>
  <sheetFormatPr defaultColWidth="9" defaultRowHeight="14.5"/>
  <cols>
    <col min="4" max="4" width="12" customWidth="1"/>
  </cols>
  <sheetData>
    <row r="1" spans="1:22">
      <c r="A1" s="247"/>
      <c r="B1" s="1336" t="s">
        <v>261</v>
      </c>
      <c r="C1" s="1337"/>
      <c r="D1" s="1337"/>
      <c r="E1" s="1337"/>
      <c r="F1" s="1337"/>
      <c r="G1" s="1337"/>
      <c r="H1" s="1337"/>
      <c r="I1" s="1337"/>
      <c r="J1" s="1337"/>
      <c r="K1" s="1337"/>
      <c r="L1" s="1337"/>
      <c r="M1" s="1337"/>
      <c r="N1" s="1337"/>
      <c r="O1" s="1337"/>
      <c r="P1" s="1337"/>
      <c r="Q1" s="1337"/>
      <c r="R1" s="1337"/>
      <c r="S1" s="1337"/>
      <c r="T1" s="1337"/>
      <c r="U1" s="1338"/>
      <c r="V1" s="166"/>
    </row>
    <row r="2" spans="1:22">
      <c r="A2" s="1339" t="s">
        <v>262</v>
      </c>
      <c r="B2" s="1340"/>
      <c r="C2" s="1340"/>
      <c r="D2" s="1340"/>
      <c r="E2" s="1340"/>
      <c r="F2" s="1340"/>
      <c r="G2" s="1340"/>
      <c r="H2" s="1340"/>
      <c r="I2" s="1340"/>
      <c r="J2" s="1340"/>
      <c r="K2" s="1340"/>
      <c r="L2" s="1340"/>
      <c r="M2" s="1340"/>
      <c r="N2" s="1340"/>
      <c r="O2" s="1340"/>
      <c r="P2" s="1340"/>
      <c r="Q2" s="1340"/>
      <c r="R2" s="1340"/>
      <c r="S2" s="1340"/>
      <c r="T2" s="1341"/>
      <c r="U2" s="264"/>
    </row>
    <row r="3" spans="1:22">
      <c r="A3" s="296"/>
      <c r="B3" s="126"/>
      <c r="C3" s="126"/>
      <c r="D3" s="126"/>
      <c r="E3" s="126"/>
      <c r="F3" s="126"/>
      <c r="G3" s="126"/>
      <c r="H3" s="126"/>
      <c r="I3" s="126"/>
      <c r="J3" s="126"/>
      <c r="K3" s="126"/>
      <c r="L3" s="126"/>
      <c r="M3" s="126"/>
      <c r="N3" s="126"/>
      <c r="O3" s="126"/>
      <c r="P3" s="126"/>
      <c r="Q3" s="126"/>
      <c r="R3" s="126"/>
      <c r="S3" s="126"/>
      <c r="T3" s="126"/>
      <c r="U3" s="262"/>
    </row>
    <row r="4" spans="1:22">
      <c r="A4" s="1330" t="s">
        <v>263</v>
      </c>
      <c r="B4" s="1331"/>
      <c r="C4" s="127"/>
      <c r="D4" s="1332" t="s">
        <v>264</v>
      </c>
      <c r="E4" s="1333"/>
      <c r="F4" s="1325" t="s">
        <v>265</v>
      </c>
      <c r="G4" s="1326" t="s">
        <v>266</v>
      </c>
      <c r="H4" s="1326" t="s">
        <v>267</v>
      </c>
      <c r="I4" s="1326"/>
      <c r="J4" s="1326"/>
      <c r="K4" s="128" t="s">
        <v>268</v>
      </c>
      <c r="L4" s="1342" t="s">
        <v>269</v>
      </c>
      <c r="M4" s="1343"/>
      <c r="N4" s="1344"/>
      <c r="O4" s="1326" t="s">
        <v>270</v>
      </c>
      <c r="P4" s="1326"/>
      <c r="Q4" s="1326"/>
      <c r="R4" s="1345"/>
      <c r="S4" s="1345"/>
      <c r="T4" s="1345"/>
      <c r="U4" s="264"/>
    </row>
    <row r="5" spans="1:22">
      <c r="A5" s="1330"/>
      <c r="B5" s="1331"/>
      <c r="C5" s="127"/>
      <c r="D5" s="1334"/>
      <c r="E5" s="1335"/>
      <c r="F5" s="1325"/>
      <c r="G5" s="1326"/>
      <c r="H5" s="128" t="s">
        <v>271</v>
      </c>
      <c r="I5" s="128" t="s">
        <v>241</v>
      </c>
      <c r="J5" s="128" t="s">
        <v>272</v>
      </c>
      <c r="K5" s="128" t="s">
        <v>271</v>
      </c>
      <c r="L5" s="128" t="s">
        <v>271</v>
      </c>
      <c r="M5" s="128" t="s">
        <v>241</v>
      </c>
      <c r="N5" s="128" t="s">
        <v>272</v>
      </c>
      <c r="O5" s="128" t="s">
        <v>271</v>
      </c>
      <c r="P5" s="128" t="s">
        <v>241</v>
      </c>
      <c r="Q5" s="128" t="s">
        <v>272</v>
      </c>
      <c r="R5" s="165"/>
      <c r="S5" s="165"/>
      <c r="T5" s="165"/>
      <c r="U5" s="264"/>
    </row>
    <row r="6" spans="1:22">
      <c r="A6" s="297"/>
      <c r="B6" s="127"/>
      <c r="C6" s="127"/>
      <c r="D6" s="1323"/>
      <c r="E6" s="1324"/>
      <c r="F6" s="130">
        <v>163</v>
      </c>
      <c r="G6" s="131">
        <v>50.886000000000003</v>
      </c>
      <c r="H6" s="130">
        <v>16</v>
      </c>
      <c r="I6" s="130">
        <v>5</v>
      </c>
      <c r="J6" s="130">
        <f>F6-H6-I6</f>
        <v>142</v>
      </c>
      <c r="K6" s="130">
        <v>10</v>
      </c>
      <c r="L6" s="130"/>
      <c r="M6" s="130"/>
      <c r="N6" s="130">
        <f>F6-L6</f>
        <v>163</v>
      </c>
      <c r="O6" s="130"/>
      <c r="P6" s="130"/>
      <c r="Q6" s="168">
        <f>G6-O6</f>
        <v>50.886000000000003</v>
      </c>
      <c r="R6" s="165"/>
      <c r="S6" s="165"/>
      <c r="T6" s="169"/>
      <c r="U6" s="264"/>
    </row>
    <row r="7" spans="1:22">
      <c r="A7" s="209"/>
      <c r="B7" s="133"/>
      <c r="C7" s="133"/>
      <c r="D7" s="133"/>
      <c r="E7" s="133"/>
      <c r="F7" s="133"/>
      <c r="G7" s="133"/>
      <c r="H7" s="133"/>
      <c r="I7" s="133"/>
      <c r="J7" s="133"/>
      <c r="K7" s="133"/>
      <c r="L7" s="133"/>
      <c r="M7" s="133"/>
      <c r="N7" s="133"/>
      <c r="O7" s="133"/>
      <c r="P7" s="133"/>
      <c r="Q7" s="133"/>
      <c r="R7" s="133"/>
      <c r="S7" s="133"/>
      <c r="T7" s="133"/>
      <c r="U7" s="236"/>
    </row>
    <row r="8" spans="1:22">
      <c r="A8" s="209"/>
      <c r="B8" s="133"/>
      <c r="C8" s="133">
        <f>A8+1</f>
        <v>1</v>
      </c>
      <c r="D8" s="133"/>
      <c r="E8" s="133">
        <f>C8+1</f>
        <v>2</v>
      </c>
      <c r="F8" s="133"/>
      <c r="G8" s="133">
        <f>E8+1</f>
        <v>3</v>
      </c>
      <c r="H8" s="133"/>
      <c r="I8" s="133">
        <f>G8+1</f>
        <v>4</v>
      </c>
      <c r="J8" s="133"/>
      <c r="K8" s="133">
        <f>I8+1</f>
        <v>5</v>
      </c>
      <c r="L8" s="133"/>
      <c r="M8" s="133">
        <f>K8+1</f>
        <v>6</v>
      </c>
      <c r="N8" s="133"/>
      <c r="O8" s="133">
        <f>M8+1</f>
        <v>7</v>
      </c>
      <c r="P8" s="133"/>
      <c r="Q8" s="133">
        <f>O8+1</f>
        <v>8</v>
      </c>
      <c r="R8" s="133"/>
      <c r="S8" s="161">
        <f>Q8+1</f>
        <v>9</v>
      </c>
      <c r="T8" s="133"/>
      <c r="U8" s="236"/>
    </row>
    <row r="9" spans="1:22">
      <c r="A9" s="209"/>
      <c r="B9" s="133"/>
      <c r="C9" s="133"/>
      <c r="D9" s="133"/>
      <c r="E9" s="133"/>
      <c r="F9" s="133"/>
      <c r="G9" s="133"/>
      <c r="H9" s="133"/>
      <c r="I9" s="133"/>
      <c r="J9" s="133"/>
      <c r="K9" s="133"/>
      <c r="L9" s="133"/>
      <c r="M9" s="133"/>
      <c r="N9" s="133"/>
      <c r="O9" s="133"/>
      <c r="P9" s="133"/>
      <c r="Q9" s="133"/>
      <c r="R9" s="133"/>
      <c r="S9" s="133"/>
      <c r="T9" s="133"/>
      <c r="U9" s="236"/>
    </row>
    <row r="10" spans="1:22">
      <c r="A10" s="298"/>
      <c r="B10" s="135"/>
      <c r="C10" s="135"/>
      <c r="D10" s="135">
        <v>465.03</v>
      </c>
      <c r="E10" s="133"/>
      <c r="F10" s="135">
        <v>375.98</v>
      </c>
      <c r="G10" s="133"/>
      <c r="H10" s="135">
        <v>414.86</v>
      </c>
      <c r="I10" s="133"/>
      <c r="J10" s="135">
        <v>381.02</v>
      </c>
      <c r="K10" s="135"/>
      <c r="L10" s="135">
        <v>353.63</v>
      </c>
      <c r="M10" s="133"/>
      <c r="N10" s="135">
        <v>351.4</v>
      </c>
      <c r="O10" s="135"/>
      <c r="P10" s="135">
        <v>433.26</v>
      </c>
      <c r="Q10" s="135"/>
      <c r="R10" s="135">
        <v>396.56</v>
      </c>
      <c r="S10" s="133"/>
      <c r="T10" s="135">
        <v>408.11</v>
      </c>
      <c r="U10" s="265">
        <f>B10+F10+H10+J10+L10+D10+N10+P10+R10+T10</f>
        <v>3579.8500000000004</v>
      </c>
    </row>
    <row r="11" spans="1:22">
      <c r="A11" s="299"/>
      <c r="B11" s="137"/>
      <c r="C11" s="138"/>
      <c r="D11" s="139"/>
      <c r="E11" s="138"/>
      <c r="F11" s="133"/>
      <c r="G11" s="140"/>
      <c r="H11" s="139"/>
      <c r="I11" s="140"/>
      <c r="J11" s="139"/>
      <c r="K11" s="140"/>
      <c r="L11" s="139"/>
      <c r="M11" s="140"/>
      <c r="N11" s="139"/>
      <c r="O11" s="140"/>
      <c r="P11" s="139"/>
      <c r="Q11" s="140"/>
      <c r="R11" s="139"/>
      <c r="S11" s="140"/>
      <c r="T11" s="162"/>
      <c r="U11" s="265"/>
    </row>
    <row r="12" spans="1:22">
      <c r="A12" s="209"/>
      <c r="B12" s="133"/>
      <c r="C12" s="141"/>
      <c r="D12" s="139"/>
      <c r="E12" s="141"/>
      <c r="F12" s="133"/>
      <c r="G12" s="141"/>
      <c r="H12" s="139"/>
      <c r="I12" s="141"/>
      <c r="J12" s="139"/>
      <c r="K12" s="141"/>
      <c r="L12" s="139"/>
      <c r="M12" s="141"/>
      <c r="N12" s="139"/>
      <c r="O12" s="141"/>
      <c r="P12" s="139"/>
      <c r="Q12" s="141"/>
      <c r="R12" s="139"/>
      <c r="S12" s="141"/>
      <c r="T12" s="162"/>
      <c r="U12" s="236"/>
    </row>
    <row r="13" spans="1:22">
      <c r="A13" s="300"/>
      <c r="B13" s="143"/>
      <c r="C13" s="144" t="s">
        <v>273</v>
      </c>
      <c r="D13" s="145"/>
      <c r="E13" s="358" t="s">
        <v>235</v>
      </c>
      <c r="F13" s="145"/>
      <c r="G13" s="358" t="s">
        <v>236</v>
      </c>
      <c r="H13" s="145"/>
      <c r="I13" s="358" t="s">
        <v>274</v>
      </c>
      <c r="J13" s="133"/>
      <c r="K13" s="144" t="s">
        <v>275</v>
      </c>
      <c r="L13" s="133"/>
      <c r="M13" s="358" t="s">
        <v>276</v>
      </c>
      <c r="N13" s="133"/>
      <c r="O13" s="144" t="s">
        <v>277</v>
      </c>
      <c r="P13" s="133"/>
      <c r="Q13" s="144" t="s">
        <v>278</v>
      </c>
      <c r="R13" s="133"/>
      <c r="S13" s="358" t="s">
        <v>279</v>
      </c>
      <c r="T13" s="133"/>
      <c r="U13" s="236"/>
    </row>
    <row r="14" spans="1:22">
      <c r="A14" s="301"/>
      <c r="B14" s="143"/>
      <c r="C14" s="147" t="s">
        <v>81</v>
      </c>
      <c r="D14" s="148"/>
      <c r="E14" s="148" t="s">
        <v>280</v>
      </c>
      <c r="F14" s="148"/>
      <c r="G14" s="149" t="s">
        <v>259</v>
      </c>
      <c r="H14" s="148"/>
      <c r="I14" s="149" t="s">
        <v>280</v>
      </c>
      <c r="J14" s="149"/>
      <c r="K14" s="147" t="s">
        <v>83</v>
      </c>
      <c r="L14" s="149"/>
      <c r="M14" s="149" t="s">
        <v>281</v>
      </c>
      <c r="N14" s="149"/>
      <c r="O14" s="147" t="s">
        <v>89</v>
      </c>
      <c r="P14" s="149"/>
      <c r="Q14" s="147" t="s">
        <v>282</v>
      </c>
      <c r="R14" s="149"/>
      <c r="S14" s="149" t="s">
        <v>280</v>
      </c>
      <c r="T14" s="133"/>
      <c r="U14" s="236"/>
    </row>
    <row r="15" spans="1:22">
      <c r="A15" s="302"/>
      <c r="B15" s="255"/>
      <c r="C15" s="255"/>
      <c r="D15" s="255"/>
      <c r="E15" s="255"/>
      <c r="F15" s="255"/>
      <c r="G15" s="255"/>
      <c r="H15" s="255"/>
      <c r="I15" s="255"/>
      <c r="J15" s="255"/>
      <c r="K15" s="306" t="s">
        <v>183</v>
      </c>
      <c r="L15" s="255"/>
      <c r="M15" s="306" t="s">
        <v>183</v>
      </c>
      <c r="N15" s="255"/>
      <c r="O15" s="255"/>
      <c r="P15" s="255"/>
      <c r="Q15" s="255"/>
      <c r="R15" s="255"/>
      <c r="S15" s="255"/>
      <c r="T15" s="224"/>
      <c r="U15" s="244"/>
    </row>
    <row r="16" spans="1:22">
      <c r="A16" s="303"/>
      <c r="B16" s="149"/>
      <c r="C16" s="149"/>
      <c r="D16" s="149"/>
      <c r="E16" s="149"/>
      <c r="F16" s="149"/>
      <c r="G16" s="149"/>
      <c r="H16" s="149"/>
      <c r="I16" s="149"/>
      <c r="J16" s="149"/>
      <c r="K16" s="149"/>
      <c r="L16" s="149"/>
      <c r="M16" s="149"/>
      <c r="N16" s="149"/>
      <c r="O16" s="149"/>
      <c r="P16" s="149"/>
      <c r="Q16" s="149"/>
      <c r="R16" s="149"/>
      <c r="S16" s="149"/>
      <c r="T16" s="149"/>
      <c r="U16" s="133"/>
      <c r="V16" s="170"/>
    </row>
    <row r="17" spans="1:22">
      <c r="A17" s="132"/>
      <c r="B17" s="133">
        <f>S8+1</f>
        <v>10</v>
      </c>
      <c r="C17" s="133"/>
      <c r="D17" s="133">
        <f>B17+1</f>
        <v>11</v>
      </c>
      <c r="E17" s="133"/>
      <c r="F17" s="133">
        <f>D17+1</f>
        <v>12</v>
      </c>
      <c r="G17" s="133"/>
      <c r="H17" s="133">
        <f>F17+1</f>
        <v>13</v>
      </c>
      <c r="I17" s="133"/>
      <c r="J17" s="133">
        <f>H17+1</f>
        <v>14</v>
      </c>
      <c r="K17" s="133"/>
      <c r="L17" s="133">
        <f>J17+1</f>
        <v>15</v>
      </c>
      <c r="M17" s="133"/>
      <c r="N17" s="133">
        <f>L17+1</f>
        <v>16</v>
      </c>
      <c r="O17" s="133"/>
      <c r="P17" s="133">
        <f>N17+1</f>
        <v>17</v>
      </c>
      <c r="Q17" s="133"/>
      <c r="R17" s="133">
        <f>P17+1</f>
        <v>18</v>
      </c>
      <c r="S17" s="133"/>
      <c r="T17" s="161">
        <f>R17+1</f>
        <v>19</v>
      </c>
      <c r="U17" s="133"/>
      <c r="V17" s="170"/>
    </row>
    <row r="18" spans="1:22">
      <c r="A18" s="209"/>
      <c r="B18" s="149"/>
      <c r="C18" s="149"/>
      <c r="D18" s="149"/>
      <c r="E18" s="149"/>
      <c r="F18" s="149"/>
      <c r="G18" s="149"/>
      <c r="H18" s="149"/>
      <c r="I18" s="149"/>
      <c r="J18" s="149"/>
      <c r="K18" s="149"/>
      <c r="L18" s="149"/>
      <c r="M18" s="149"/>
      <c r="N18" s="149"/>
      <c r="O18" s="149"/>
      <c r="P18" s="149"/>
      <c r="Q18" s="149"/>
      <c r="R18" s="149"/>
      <c r="S18" s="149"/>
      <c r="T18" s="149"/>
      <c r="U18" s="133"/>
      <c r="V18" s="170"/>
    </row>
    <row r="19" spans="1:22">
      <c r="A19" s="209"/>
      <c r="B19" s="135"/>
      <c r="C19" s="135">
        <v>425.22</v>
      </c>
      <c r="D19" s="135"/>
      <c r="E19" s="135">
        <v>420.54</v>
      </c>
      <c r="F19" s="133"/>
      <c r="G19" s="135">
        <v>340.56</v>
      </c>
      <c r="H19" s="133"/>
      <c r="I19" s="135">
        <v>336.52</v>
      </c>
      <c r="J19" s="133"/>
      <c r="K19" s="135">
        <v>375.99</v>
      </c>
      <c r="L19" s="135"/>
      <c r="M19" s="135">
        <v>303.41000000000003</v>
      </c>
      <c r="N19" s="133"/>
      <c r="O19" s="135">
        <v>448.76</v>
      </c>
      <c r="P19" s="135"/>
      <c r="Q19" s="135">
        <v>393.09</v>
      </c>
      <c r="R19" s="135"/>
      <c r="S19" s="135">
        <v>407.8</v>
      </c>
      <c r="T19" s="133"/>
      <c r="U19" s="135">
        <v>206.06</v>
      </c>
      <c r="V19" s="171">
        <f>C19+G19+I19+K19+M19+E19+O19+Q19+S19+U19</f>
        <v>3657.9500000000003</v>
      </c>
    </row>
    <row r="20" spans="1:22">
      <c r="A20" s="209"/>
      <c r="B20" s="140"/>
      <c r="C20" s="139"/>
      <c r="D20" s="140"/>
      <c r="E20" s="139"/>
      <c r="F20" s="140"/>
      <c r="G20" s="133"/>
      <c r="H20" s="140"/>
      <c r="I20" s="139"/>
      <c r="J20" s="140"/>
      <c r="K20" s="139"/>
      <c r="L20" s="140"/>
      <c r="M20" s="139"/>
      <c r="N20" s="140"/>
      <c r="O20" s="139"/>
      <c r="P20" s="140"/>
      <c r="Q20" s="139"/>
      <c r="R20" s="140"/>
      <c r="S20" s="139"/>
      <c r="T20" s="140"/>
      <c r="U20" s="162"/>
      <c r="V20" s="171"/>
    </row>
    <row r="21" spans="1:22">
      <c r="A21" s="209"/>
      <c r="B21" s="141"/>
      <c r="C21" s="139"/>
      <c r="D21" s="141"/>
      <c r="E21" s="139"/>
      <c r="F21" s="141"/>
      <c r="G21" s="133"/>
      <c r="H21" s="141"/>
      <c r="I21" s="139"/>
      <c r="J21" s="141"/>
      <c r="K21" s="139"/>
      <c r="L21" s="141"/>
      <c r="M21" s="139"/>
      <c r="N21" s="141"/>
      <c r="O21" s="139"/>
      <c r="P21" s="141"/>
      <c r="Q21" s="139"/>
      <c r="R21" s="141"/>
      <c r="S21" s="139"/>
      <c r="T21" s="141"/>
      <c r="U21" s="162"/>
      <c r="V21" s="170"/>
    </row>
    <row r="22" spans="1:22">
      <c r="A22" s="209"/>
      <c r="B22" s="359" t="s">
        <v>283</v>
      </c>
      <c r="C22" s="133"/>
      <c r="D22" s="359" t="s">
        <v>284</v>
      </c>
      <c r="E22" s="133"/>
      <c r="F22" s="144" t="s">
        <v>285</v>
      </c>
      <c r="G22" s="133"/>
      <c r="H22" s="144" t="s">
        <v>286</v>
      </c>
      <c r="I22" s="133"/>
      <c r="J22" s="144" t="s">
        <v>287</v>
      </c>
      <c r="K22" s="133"/>
      <c r="L22" s="359" t="s">
        <v>288</v>
      </c>
      <c r="M22" s="133"/>
      <c r="N22" s="144" t="s">
        <v>289</v>
      </c>
      <c r="O22" s="133"/>
      <c r="P22" s="359" t="s">
        <v>290</v>
      </c>
      <c r="Q22" s="133"/>
      <c r="R22" s="359" t="s">
        <v>291</v>
      </c>
      <c r="S22" s="133"/>
      <c r="T22" s="144" t="s">
        <v>292</v>
      </c>
      <c r="U22" s="133"/>
      <c r="V22" s="144"/>
    </row>
    <row r="23" spans="1:22">
      <c r="A23" s="209"/>
      <c r="B23" s="133" t="s">
        <v>281</v>
      </c>
      <c r="C23" s="133"/>
      <c r="D23" s="133" t="s">
        <v>280</v>
      </c>
      <c r="E23" s="133"/>
      <c r="F23" s="144" t="s">
        <v>81</v>
      </c>
      <c r="G23" s="133"/>
      <c r="H23" s="144" t="s">
        <v>293</v>
      </c>
      <c r="I23" s="133"/>
      <c r="J23" s="144" t="s">
        <v>96</v>
      </c>
      <c r="K23" s="133"/>
      <c r="L23" s="145" t="s">
        <v>146</v>
      </c>
      <c r="M23" s="133"/>
      <c r="N23" s="144" t="s">
        <v>96</v>
      </c>
      <c r="O23" s="133"/>
      <c r="P23" s="145" t="s">
        <v>205</v>
      </c>
      <c r="Q23" s="133"/>
      <c r="R23" s="145" t="s">
        <v>205</v>
      </c>
      <c r="S23" s="133"/>
      <c r="T23" s="144" t="s">
        <v>293</v>
      </c>
      <c r="U23" s="133"/>
      <c r="V23" s="144"/>
    </row>
    <row r="24" spans="1:22">
      <c r="A24" s="209"/>
      <c r="B24" s="144" t="s">
        <v>294</v>
      </c>
      <c r="C24" s="133"/>
      <c r="D24" s="144" t="s">
        <v>183</v>
      </c>
      <c r="E24" s="133"/>
      <c r="F24" s="144" t="s">
        <v>183</v>
      </c>
      <c r="G24" s="133"/>
      <c r="H24" s="144" t="s">
        <v>294</v>
      </c>
      <c r="I24" s="133"/>
      <c r="J24" s="133"/>
      <c r="K24" s="133"/>
      <c r="L24" s="144" t="s">
        <v>295</v>
      </c>
      <c r="M24" s="133"/>
      <c r="N24" s="133"/>
      <c r="O24" s="133"/>
      <c r="P24" s="160"/>
      <c r="Q24" s="133"/>
      <c r="R24" s="144" t="s">
        <v>294</v>
      </c>
      <c r="S24" s="133"/>
      <c r="T24" s="144" t="s">
        <v>294</v>
      </c>
      <c r="U24" s="143"/>
      <c r="V24" s="170"/>
    </row>
    <row r="25" spans="1:22">
      <c r="A25" s="209"/>
      <c r="B25" s="133"/>
      <c r="C25" s="133"/>
      <c r="D25" s="133"/>
      <c r="E25" s="133"/>
      <c r="F25" s="133"/>
      <c r="G25" s="133"/>
      <c r="H25" s="133"/>
      <c r="I25" s="133"/>
      <c r="J25" s="133"/>
      <c r="K25" s="133"/>
      <c r="L25" s="133"/>
      <c r="M25" s="133"/>
      <c r="N25" s="133"/>
      <c r="O25" s="133"/>
      <c r="P25" s="133"/>
      <c r="Q25" s="133"/>
      <c r="R25" s="133"/>
      <c r="S25" s="133"/>
      <c r="T25" s="133"/>
      <c r="U25" s="133"/>
      <c r="V25" s="170"/>
    </row>
    <row r="26" spans="1:22">
      <c r="A26" s="209"/>
      <c r="B26" s="133">
        <f>T17+1</f>
        <v>20</v>
      </c>
      <c r="C26" s="133"/>
      <c r="D26" s="133">
        <f>B26+1</f>
        <v>21</v>
      </c>
      <c r="E26" s="133"/>
      <c r="F26" s="133">
        <f>D26+1</f>
        <v>22</v>
      </c>
      <c r="G26" s="133"/>
      <c r="H26" s="133">
        <f>F26+1</f>
        <v>23</v>
      </c>
      <c r="I26" s="133"/>
      <c r="J26" s="133">
        <f>H26+1</f>
        <v>24</v>
      </c>
      <c r="K26" s="133"/>
      <c r="L26" s="133">
        <f>J26+1</f>
        <v>25</v>
      </c>
      <c r="M26" s="133"/>
      <c r="N26" s="133">
        <f>L26+1</f>
        <v>26</v>
      </c>
      <c r="O26" s="133"/>
      <c r="P26" s="133">
        <f>N26+1</f>
        <v>27</v>
      </c>
      <c r="Q26" s="133"/>
      <c r="R26" s="133">
        <f>P26+1</f>
        <v>28</v>
      </c>
      <c r="S26" s="133"/>
      <c r="T26" s="161">
        <f>R26+1</f>
        <v>29</v>
      </c>
      <c r="U26" s="133"/>
      <c r="V26" s="170"/>
    </row>
    <row r="27" spans="1:22">
      <c r="A27" s="209"/>
      <c r="B27" s="133"/>
      <c r="C27" s="133"/>
      <c r="D27" s="133"/>
      <c r="E27" s="133"/>
      <c r="F27" s="133"/>
      <c r="G27" s="133"/>
      <c r="H27" s="133"/>
      <c r="I27" s="133"/>
      <c r="J27" s="133"/>
      <c r="K27" s="133"/>
      <c r="L27" s="133"/>
      <c r="M27" s="133"/>
      <c r="N27" s="133"/>
      <c r="O27" s="133"/>
      <c r="P27" s="133"/>
      <c r="Q27" s="133"/>
      <c r="R27" s="133"/>
      <c r="S27" s="133"/>
      <c r="T27" s="133"/>
      <c r="U27" s="133"/>
      <c r="V27" s="170"/>
    </row>
    <row r="28" spans="1:22">
      <c r="A28" s="209"/>
      <c r="B28" s="135"/>
      <c r="C28" s="135">
        <v>417.38</v>
      </c>
      <c r="D28" s="135"/>
      <c r="E28" s="135">
        <v>304.56</v>
      </c>
      <c r="F28" s="133"/>
      <c r="G28" s="135">
        <v>408.66</v>
      </c>
      <c r="H28" s="133"/>
      <c r="I28" s="135">
        <v>434.89</v>
      </c>
      <c r="J28" s="133"/>
      <c r="K28" s="135">
        <v>408.17</v>
      </c>
      <c r="L28" s="135"/>
      <c r="M28" s="135">
        <v>398.59</v>
      </c>
      <c r="N28" s="133"/>
      <c r="O28" s="135">
        <v>446.37</v>
      </c>
      <c r="P28" s="135"/>
      <c r="Q28" s="135">
        <v>297.58</v>
      </c>
      <c r="R28" s="135"/>
      <c r="S28" s="135">
        <v>240.47</v>
      </c>
      <c r="T28" s="133"/>
      <c r="U28" s="135">
        <v>312.69</v>
      </c>
      <c r="V28" s="171">
        <f>C28+G28+I28+K28+M28+E28+O28+Q28+S28+U28</f>
        <v>3669.3599999999997</v>
      </c>
    </row>
    <row r="29" spans="1:22">
      <c r="A29" s="209"/>
      <c r="B29" s="138"/>
      <c r="C29" s="139"/>
      <c r="D29" s="140"/>
      <c r="E29" s="139"/>
      <c r="F29" s="140"/>
      <c r="G29" s="133"/>
      <c r="H29" s="140"/>
      <c r="I29" s="139"/>
      <c r="J29" s="140"/>
      <c r="K29" s="139"/>
      <c r="L29" s="140"/>
      <c r="M29" s="139"/>
      <c r="N29" s="138"/>
      <c r="O29" s="139"/>
      <c r="P29" s="140"/>
      <c r="Q29" s="139"/>
      <c r="R29" s="138"/>
      <c r="S29" s="139"/>
      <c r="T29" s="140"/>
      <c r="U29" s="162"/>
      <c r="V29" s="171"/>
    </row>
    <row r="30" spans="1:22">
      <c r="A30" s="209"/>
      <c r="B30" s="141"/>
      <c r="C30" s="139"/>
      <c r="D30" s="141"/>
      <c r="E30" s="139"/>
      <c r="F30" s="141"/>
      <c r="G30" s="133"/>
      <c r="H30" s="141"/>
      <c r="I30" s="139"/>
      <c r="J30" s="141"/>
      <c r="K30" s="139"/>
      <c r="L30" s="141"/>
      <c r="M30" s="139"/>
      <c r="N30" s="141"/>
      <c r="O30" s="139"/>
      <c r="P30" s="141"/>
      <c r="Q30" s="139"/>
      <c r="R30" s="141"/>
      <c r="S30" s="139"/>
      <c r="T30" s="141"/>
      <c r="U30" s="162"/>
      <c r="V30" s="170"/>
    </row>
    <row r="31" spans="1:22">
      <c r="A31" s="209"/>
      <c r="B31" s="144" t="s">
        <v>296</v>
      </c>
      <c r="C31" s="133"/>
      <c r="D31" s="144" t="s">
        <v>297</v>
      </c>
      <c r="E31" s="133"/>
      <c r="F31" s="359" t="s">
        <v>298</v>
      </c>
      <c r="G31" s="133"/>
      <c r="H31" s="144" t="s">
        <v>299</v>
      </c>
      <c r="I31" s="133"/>
      <c r="J31" s="359" t="s">
        <v>300</v>
      </c>
      <c r="K31" s="133"/>
      <c r="L31" s="359" t="s">
        <v>301</v>
      </c>
      <c r="M31" s="133"/>
      <c r="N31" s="359" t="s">
        <v>302</v>
      </c>
      <c r="O31" s="133"/>
      <c r="P31" s="144" t="s">
        <v>303</v>
      </c>
      <c r="Q31" s="133"/>
      <c r="R31" s="359" t="s">
        <v>244</v>
      </c>
      <c r="S31" s="133"/>
      <c r="T31" s="144" t="s">
        <v>304</v>
      </c>
      <c r="U31" s="133"/>
      <c r="V31" s="304"/>
    </row>
    <row r="32" spans="1:22">
      <c r="A32" s="209"/>
      <c r="B32" s="144" t="s">
        <v>293</v>
      </c>
      <c r="C32" s="133"/>
      <c r="D32" s="144" t="s">
        <v>305</v>
      </c>
      <c r="E32" s="133"/>
      <c r="F32" s="145" t="s">
        <v>146</v>
      </c>
      <c r="G32" s="133"/>
      <c r="H32" s="144" t="s">
        <v>306</v>
      </c>
      <c r="I32" s="133"/>
      <c r="J32" s="145" t="s">
        <v>211</v>
      </c>
      <c r="K32" s="133"/>
      <c r="L32" s="145" t="s">
        <v>146</v>
      </c>
      <c r="M32" s="133"/>
      <c r="N32" s="145" t="s">
        <v>211</v>
      </c>
      <c r="O32" s="133"/>
      <c r="P32" s="144" t="s">
        <v>282</v>
      </c>
      <c r="Q32" s="133"/>
      <c r="R32" s="145" t="s">
        <v>211</v>
      </c>
      <c r="S32" s="133"/>
      <c r="T32" s="144" t="s">
        <v>307</v>
      </c>
      <c r="U32" s="133"/>
      <c r="V32" s="145"/>
    </row>
    <row r="33" spans="1:22">
      <c r="A33" s="209"/>
      <c r="B33" s="133"/>
      <c r="C33" s="133"/>
      <c r="D33" s="133"/>
      <c r="E33" s="133"/>
      <c r="F33" s="144" t="s">
        <v>308</v>
      </c>
      <c r="G33" s="133"/>
      <c r="H33" s="144"/>
      <c r="I33" s="133"/>
      <c r="J33" s="155"/>
      <c r="K33" s="155"/>
      <c r="L33" s="155"/>
      <c r="M33" s="155"/>
      <c r="N33" s="144" t="s">
        <v>183</v>
      </c>
      <c r="O33" s="155"/>
      <c r="P33" s="155"/>
      <c r="Q33" s="155"/>
      <c r="R33" s="155"/>
      <c r="S33" s="155"/>
      <c r="T33" s="155"/>
      <c r="U33" s="133"/>
      <c r="V33" s="170"/>
    </row>
    <row r="34" spans="1:22">
      <c r="A34" s="209"/>
      <c r="B34" s="133"/>
      <c r="C34" s="133"/>
      <c r="D34" s="133"/>
      <c r="E34" s="133"/>
      <c r="F34" s="133"/>
      <c r="G34" s="133"/>
      <c r="H34" s="133"/>
      <c r="I34" s="133"/>
      <c r="J34" s="133"/>
      <c r="K34" s="133"/>
      <c r="L34" s="133"/>
      <c r="M34" s="133"/>
      <c r="N34" s="133"/>
      <c r="O34" s="133"/>
      <c r="P34" s="133"/>
      <c r="Q34" s="133"/>
      <c r="R34" s="133"/>
      <c r="S34" s="133"/>
      <c r="T34" s="133"/>
      <c r="U34" s="133"/>
      <c r="V34" s="170"/>
    </row>
    <row r="35" spans="1:22">
      <c r="A35" s="209"/>
      <c r="B35" s="133">
        <f>T26+1</f>
        <v>30</v>
      </c>
      <c r="C35" s="133"/>
      <c r="D35" s="133">
        <f>B35+1</f>
        <v>31</v>
      </c>
      <c r="E35" s="133"/>
      <c r="F35" s="133">
        <f>D35+1</f>
        <v>32</v>
      </c>
      <c r="G35" s="133"/>
      <c r="H35" s="133">
        <f>F35+1</f>
        <v>33</v>
      </c>
      <c r="I35" s="133"/>
      <c r="J35" s="133">
        <f>H35+1</f>
        <v>34</v>
      </c>
      <c r="K35" s="133"/>
      <c r="L35" s="133">
        <f>J35+1</f>
        <v>35</v>
      </c>
      <c r="M35" s="133"/>
      <c r="N35" s="133">
        <f>L35+1</f>
        <v>36</v>
      </c>
      <c r="O35" s="133"/>
      <c r="P35" s="133">
        <f>N35+1</f>
        <v>37</v>
      </c>
      <c r="Q35" s="133"/>
      <c r="R35" s="161">
        <f>P35+1</f>
        <v>38</v>
      </c>
      <c r="S35" s="133"/>
      <c r="T35" s="133">
        <f>R35+1</f>
        <v>39</v>
      </c>
      <c r="U35" s="133"/>
      <c r="V35" s="170"/>
    </row>
    <row r="36" spans="1:22">
      <c r="A36" s="209"/>
      <c r="B36" s="133"/>
      <c r="C36" s="133"/>
      <c r="D36" s="133"/>
      <c r="E36" s="133"/>
      <c r="F36" s="133"/>
      <c r="G36" s="133"/>
      <c r="H36" s="133"/>
      <c r="I36" s="133"/>
      <c r="J36" s="133"/>
      <c r="K36" s="133"/>
      <c r="L36" s="133"/>
      <c r="M36" s="133"/>
      <c r="N36" s="133"/>
      <c r="O36" s="133"/>
      <c r="P36" s="133"/>
      <c r="Q36" s="133"/>
      <c r="R36" s="133"/>
      <c r="S36" s="133"/>
      <c r="T36" s="149"/>
      <c r="U36" s="149"/>
      <c r="V36" s="170"/>
    </row>
    <row r="37" spans="1:22">
      <c r="A37" s="209"/>
      <c r="B37" s="135"/>
      <c r="C37" s="135">
        <v>347.88</v>
      </c>
      <c r="D37" s="135"/>
      <c r="E37" s="135">
        <v>379.25</v>
      </c>
      <c r="F37" s="133"/>
      <c r="G37" s="135">
        <v>398.7</v>
      </c>
      <c r="H37" s="133"/>
      <c r="I37" s="135">
        <v>439.06</v>
      </c>
      <c r="J37" s="133"/>
      <c r="K37" s="135">
        <v>381.53</v>
      </c>
      <c r="L37" s="135"/>
      <c r="M37" s="135">
        <v>379.71</v>
      </c>
      <c r="N37" s="133"/>
      <c r="O37" s="135">
        <v>426.3</v>
      </c>
      <c r="P37" s="135"/>
      <c r="Q37" s="135">
        <v>387.14</v>
      </c>
      <c r="R37" s="133"/>
      <c r="S37" s="133"/>
      <c r="T37" s="156"/>
      <c r="U37" s="156">
        <v>423.77</v>
      </c>
      <c r="V37" s="171" t="e">
        <f>C37+G37+I37+K37+M37+E37+#REF!+O37+Q37+#REF!</f>
        <v>#REF!</v>
      </c>
    </row>
    <row r="38" spans="1:22">
      <c r="A38" s="209"/>
      <c r="B38" s="140"/>
      <c r="C38" s="139"/>
      <c r="D38" s="140"/>
      <c r="E38" s="139"/>
      <c r="F38" s="140"/>
      <c r="G38" s="133"/>
      <c r="H38" s="140"/>
      <c r="I38" s="139"/>
      <c r="J38" s="140"/>
      <c r="K38" s="139"/>
      <c r="L38" s="140"/>
      <c r="M38" s="139"/>
      <c r="N38" s="140"/>
      <c r="O38" s="137"/>
      <c r="P38" s="140"/>
      <c r="Q38" s="162"/>
      <c r="R38" s="181"/>
      <c r="S38" s="133"/>
      <c r="T38" s="181"/>
      <c r="U38" s="133"/>
      <c r="V38" s="171"/>
    </row>
    <row r="39" spans="1:22">
      <c r="A39" s="209"/>
      <c r="B39" s="141"/>
      <c r="C39" s="139"/>
      <c r="D39" s="141"/>
      <c r="E39" s="139"/>
      <c r="F39" s="141"/>
      <c r="G39" s="133"/>
      <c r="H39" s="141"/>
      <c r="I39" s="139"/>
      <c r="J39" s="141"/>
      <c r="K39" s="139"/>
      <c r="L39" s="141"/>
      <c r="M39" s="139"/>
      <c r="N39" s="141"/>
      <c r="O39" s="137"/>
      <c r="P39" s="141"/>
      <c r="Q39" s="162"/>
      <c r="R39" s="182"/>
      <c r="S39" s="133"/>
      <c r="T39" s="182"/>
      <c r="U39" s="133"/>
      <c r="V39" s="170"/>
    </row>
    <row r="40" spans="1:22">
      <c r="A40" s="209"/>
      <c r="B40" s="359" t="s">
        <v>309</v>
      </c>
      <c r="C40" s="133"/>
      <c r="D40" s="359" t="s">
        <v>310</v>
      </c>
      <c r="E40" s="133"/>
      <c r="F40" s="359" t="s">
        <v>311</v>
      </c>
      <c r="G40" s="133"/>
      <c r="H40" s="359" t="s">
        <v>245</v>
      </c>
      <c r="I40" s="133"/>
      <c r="J40" s="359" t="s">
        <v>246</v>
      </c>
      <c r="K40" s="133"/>
      <c r="L40" s="144" t="s">
        <v>312</v>
      </c>
      <c r="M40" s="133"/>
      <c r="N40" s="359" t="s">
        <v>313</v>
      </c>
      <c r="O40" s="133"/>
      <c r="P40" s="144" t="s">
        <v>314</v>
      </c>
      <c r="Q40" s="133"/>
      <c r="R40" s="359" t="s">
        <v>315</v>
      </c>
      <c r="S40" s="133"/>
      <c r="T40" s="359" t="s">
        <v>316</v>
      </c>
      <c r="U40" s="133"/>
      <c r="V40" s="170"/>
    </row>
    <row r="41" spans="1:22">
      <c r="A41" s="209"/>
      <c r="B41" s="145" t="s">
        <v>146</v>
      </c>
      <c r="C41" s="149"/>
      <c r="D41" s="148" t="s">
        <v>146</v>
      </c>
      <c r="E41" s="149"/>
      <c r="F41" s="148" t="s">
        <v>258</v>
      </c>
      <c r="G41" s="149"/>
      <c r="H41" s="148" t="s">
        <v>281</v>
      </c>
      <c r="I41" s="149"/>
      <c r="J41" s="148" t="s">
        <v>281</v>
      </c>
      <c r="K41" s="149"/>
      <c r="L41" s="147" t="s">
        <v>282</v>
      </c>
      <c r="M41" s="149"/>
      <c r="N41" s="148" t="s">
        <v>146</v>
      </c>
      <c r="O41" s="149"/>
      <c r="P41" s="147" t="s">
        <v>305</v>
      </c>
      <c r="Q41" s="149"/>
      <c r="R41" s="148" t="s">
        <v>211</v>
      </c>
      <c r="S41" s="133"/>
      <c r="T41" s="148" t="s">
        <v>211</v>
      </c>
      <c r="U41" s="133"/>
      <c r="V41" s="170"/>
    </row>
    <row r="42" spans="1:22">
      <c r="A42" s="209"/>
      <c r="B42" s="154" t="s">
        <v>183</v>
      </c>
      <c r="C42" s="155"/>
      <c r="D42" s="155"/>
      <c r="E42" s="155"/>
      <c r="F42" s="154" t="s">
        <v>183</v>
      </c>
      <c r="G42" s="155"/>
      <c r="H42" s="155"/>
      <c r="I42" s="155"/>
      <c r="J42" s="155"/>
      <c r="K42" s="155"/>
      <c r="L42" s="155"/>
      <c r="M42" s="155"/>
      <c r="N42" s="155"/>
      <c r="O42" s="155"/>
      <c r="P42" s="144" t="s">
        <v>294</v>
      </c>
      <c r="Q42" s="155"/>
      <c r="R42" s="155"/>
      <c r="S42" s="133"/>
      <c r="T42" s="154" t="s">
        <v>183</v>
      </c>
      <c r="U42" s="133"/>
      <c r="V42" s="170"/>
    </row>
    <row r="43" spans="1:22">
      <c r="A43" s="209"/>
      <c r="B43" s="133">
        <f>T35+1</f>
        <v>40</v>
      </c>
      <c r="C43" s="133"/>
      <c r="D43" s="133">
        <f>B43+1</f>
        <v>41</v>
      </c>
      <c r="E43" s="133"/>
      <c r="F43" s="133">
        <f>D43+1</f>
        <v>42</v>
      </c>
      <c r="G43" s="133"/>
      <c r="H43" s="133">
        <f>F43+1</f>
        <v>43</v>
      </c>
      <c r="I43" s="133"/>
      <c r="J43" s="133">
        <f>H43+1</f>
        <v>44</v>
      </c>
      <c r="K43" s="133"/>
      <c r="L43" s="133">
        <f>J43+1</f>
        <v>45</v>
      </c>
      <c r="M43" s="133"/>
      <c r="N43" s="133">
        <f>L43+1</f>
        <v>46</v>
      </c>
      <c r="O43" s="133"/>
      <c r="P43" s="133">
        <f>N43+1</f>
        <v>47</v>
      </c>
      <c r="Q43" s="133"/>
      <c r="R43" s="133">
        <f>P43+1</f>
        <v>48</v>
      </c>
      <c r="S43" s="133"/>
      <c r="T43" s="133">
        <f>R43+1</f>
        <v>49</v>
      </c>
      <c r="U43" s="133"/>
    </row>
    <row r="44" spans="1:22">
      <c r="A44" s="209"/>
      <c r="B44" s="149"/>
      <c r="C44" s="149"/>
      <c r="D44" s="149"/>
      <c r="E44" s="149"/>
      <c r="F44" s="149"/>
      <c r="G44" s="149"/>
      <c r="H44" s="149"/>
      <c r="I44" s="149"/>
      <c r="J44" s="149"/>
      <c r="K44" s="149"/>
      <c r="L44" s="149"/>
      <c r="M44" s="149"/>
      <c r="N44" s="149"/>
      <c r="O44" s="149"/>
      <c r="P44" s="149"/>
      <c r="Q44" s="149"/>
      <c r="R44" s="149"/>
      <c r="S44" s="149"/>
      <c r="T44" s="149"/>
      <c r="U44" s="149"/>
    </row>
    <row r="45" spans="1:22">
      <c r="A45" s="209"/>
      <c r="B45" s="156"/>
      <c r="C45" s="156">
        <v>407.9</v>
      </c>
      <c r="D45" s="149"/>
      <c r="E45" s="156">
        <v>426.63</v>
      </c>
      <c r="F45" s="149"/>
      <c r="G45" s="156">
        <v>392.27</v>
      </c>
      <c r="H45" s="149"/>
      <c r="I45" s="156">
        <v>431.96</v>
      </c>
      <c r="J45" s="156"/>
      <c r="K45" s="156">
        <v>426.02</v>
      </c>
      <c r="L45" s="149"/>
      <c r="M45" s="156">
        <v>405.36</v>
      </c>
      <c r="N45" s="156"/>
      <c r="O45" s="156">
        <v>411.93</v>
      </c>
      <c r="P45" s="156"/>
      <c r="Q45" s="156">
        <v>423.77</v>
      </c>
      <c r="R45" s="156"/>
      <c r="S45" s="156">
        <v>407.9</v>
      </c>
      <c r="T45" s="149"/>
      <c r="U45" s="156">
        <v>426.63</v>
      </c>
    </row>
    <row r="46" spans="1:22">
      <c r="A46" s="209"/>
      <c r="B46" s="157" t="s">
        <v>317</v>
      </c>
      <c r="C46" s="139"/>
      <c r="D46" s="305" t="s">
        <v>241</v>
      </c>
      <c r="E46" s="133"/>
      <c r="F46" s="140"/>
      <c r="G46" s="139"/>
      <c r="H46" s="140"/>
      <c r="I46" s="139"/>
      <c r="J46" s="140"/>
      <c r="K46" s="139"/>
      <c r="L46" s="140"/>
      <c r="M46" s="139"/>
      <c r="N46" s="140"/>
      <c r="O46" s="139"/>
      <c r="P46" s="140"/>
      <c r="Q46" s="137"/>
      <c r="R46" s="157" t="s">
        <v>317</v>
      </c>
      <c r="S46" s="139"/>
      <c r="T46" s="157" t="s">
        <v>317</v>
      </c>
      <c r="U46" s="133"/>
    </row>
    <row r="47" spans="1:22">
      <c r="A47" s="209"/>
      <c r="B47" s="141"/>
      <c r="C47" s="139"/>
      <c r="D47" s="141"/>
      <c r="E47" s="133"/>
      <c r="F47" s="141"/>
      <c r="G47" s="139"/>
      <c r="H47" s="141"/>
      <c r="I47" s="139"/>
      <c r="J47" s="141"/>
      <c r="K47" s="139"/>
      <c r="L47" s="141"/>
      <c r="M47" s="139"/>
      <c r="N47" s="141"/>
      <c r="O47" s="139"/>
      <c r="P47" s="141"/>
      <c r="Q47" s="137"/>
      <c r="R47" s="141"/>
      <c r="S47" s="139"/>
      <c r="T47" s="141"/>
      <c r="U47" s="133"/>
      <c r="V47" s="170"/>
    </row>
    <row r="48" spans="1:22">
      <c r="A48" s="209"/>
      <c r="B48" s="359" t="s">
        <v>237</v>
      </c>
      <c r="C48" s="133"/>
      <c r="D48" s="359" t="s">
        <v>238</v>
      </c>
      <c r="E48" s="133"/>
      <c r="F48" s="359" t="s">
        <v>318</v>
      </c>
      <c r="G48" s="133"/>
      <c r="H48" s="359" t="s">
        <v>247</v>
      </c>
      <c r="I48" s="133"/>
      <c r="J48" s="359" t="s">
        <v>248</v>
      </c>
      <c r="K48" s="133"/>
      <c r="L48" s="144" t="s">
        <v>319</v>
      </c>
      <c r="M48" s="133"/>
      <c r="N48" s="144" t="s">
        <v>320</v>
      </c>
      <c r="O48" s="133"/>
      <c r="P48" s="144" t="s">
        <v>118</v>
      </c>
      <c r="Q48" s="133"/>
      <c r="R48" s="359" t="s">
        <v>210</v>
      </c>
      <c r="S48" s="133"/>
      <c r="T48" s="359" t="s">
        <v>223</v>
      </c>
      <c r="U48" s="133"/>
      <c r="V48" s="170"/>
    </row>
    <row r="49" spans="1:22">
      <c r="A49" s="209"/>
      <c r="B49" s="145" t="s">
        <v>211</v>
      </c>
      <c r="C49" s="133"/>
      <c r="D49" s="145" t="s">
        <v>211</v>
      </c>
      <c r="E49" s="133"/>
      <c r="F49" s="145" t="s">
        <v>211</v>
      </c>
      <c r="G49" s="133"/>
      <c r="H49" s="145" t="s">
        <v>149</v>
      </c>
      <c r="I49" s="133"/>
      <c r="J49" s="145" t="s">
        <v>149</v>
      </c>
      <c r="K49" s="133"/>
      <c r="L49" s="144" t="s">
        <v>89</v>
      </c>
      <c r="M49" s="133"/>
      <c r="N49" s="144" t="s">
        <v>293</v>
      </c>
      <c r="O49" s="133"/>
      <c r="P49" s="144" t="s">
        <v>89</v>
      </c>
      <c r="Q49" s="133"/>
      <c r="R49" s="148" t="s">
        <v>211</v>
      </c>
      <c r="S49" s="133"/>
      <c r="T49" s="145" t="s">
        <v>146</v>
      </c>
      <c r="U49" s="133"/>
      <c r="V49" s="171" t="e">
        <f>#REF!+I77+K77+M77+O77+G77+Q77+S77+#REF!+#REF!</f>
        <v>#REF!</v>
      </c>
    </row>
    <row r="50" spans="1:22">
      <c r="A50" s="209"/>
      <c r="B50" s="145"/>
      <c r="C50" s="133"/>
      <c r="D50" s="145"/>
      <c r="E50" s="133"/>
      <c r="F50" s="145"/>
      <c r="G50" s="133"/>
      <c r="H50" s="145"/>
      <c r="I50" s="133"/>
      <c r="J50" s="145"/>
      <c r="K50" s="133"/>
      <c r="L50" s="144"/>
      <c r="M50" s="133"/>
      <c r="N50" s="144"/>
      <c r="O50" s="133"/>
      <c r="P50" s="154" t="s">
        <v>183</v>
      </c>
      <c r="Q50" s="133"/>
      <c r="R50" s="148"/>
      <c r="S50" s="133"/>
      <c r="T50" s="145"/>
      <c r="U50" s="133"/>
      <c r="V50" s="171"/>
    </row>
    <row r="51" spans="1:22">
      <c r="A51" s="209"/>
      <c r="B51" s="133">
        <f>T43+1</f>
        <v>50</v>
      </c>
      <c r="C51" s="133"/>
      <c r="D51" s="133">
        <f>B51+1</f>
        <v>51</v>
      </c>
      <c r="E51" s="133"/>
      <c r="F51" s="133">
        <f>D51+1</f>
        <v>52</v>
      </c>
      <c r="G51" s="133"/>
      <c r="H51" s="133">
        <f>F51+1</f>
        <v>53</v>
      </c>
      <c r="I51" s="133"/>
      <c r="J51" s="133">
        <f>H51+1</f>
        <v>54</v>
      </c>
      <c r="K51" s="133"/>
      <c r="L51" s="133">
        <f>J51+1</f>
        <v>55</v>
      </c>
      <c r="M51" s="133"/>
      <c r="N51" s="133">
        <f>L51+1</f>
        <v>56</v>
      </c>
      <c r="O51" s="133"/>
      <c r="P51" s="161">
        <f>N51+1</f>
        <v>57</v>
      </c>
      <c r="Q51" s="133"/>
      <c r="R51" s="133">
        <f>P51+1</f>
        <v>58</v>
      </c>
      <c r="S51" s="133"/>
      <c r="T51" s="133">
        <f>R51+1</f>
        <v>59</v>
      </c>
      <c r="V51" s="170"/>
    </row>
    <row r="52" spans="1:22">
      <c r="A52" s="209"/>
      <c r="B52" s="149"/>
      <c r="C52" s="149"/>
      <c r="D52" s="149"/>
      <c r="E52" s="149"/>
      <c r="F52" s="149"/>
      <c r="G52" s="149"/>
      <c r="H52" s="149"/>
      <c r="I52" s="149"/>
      <c r="J52" s="149"/>
      <c r="K52" s="149"/>
      <c r="L52" s="149"/>
      <c r="M52" s="149"/>
      <c r="N52" s="149"/>
      <c r="O52" s="133"/>
      <c r="P52" s="149"/>
      <c r="Q52" s="133"/>
      <c r="R52" s="133"/>
      <c r="S52" s="133"/>
      <c r="T52" s="133"/>
      <c r="V52" s="147"/>
    </row>
    <row r="53" spans="1:22">
      <c r="A53" s="209"/>
      <c r="B53" s="149"/>
      <c r="C53" s="156">
        <v>392.27</v>
      </c>
      <c r="D53" s="149"/>
      <c r="E53" s="156">
        <v>431.96</v>
      </c>
      <c r="F53" s="156"/>
      <c r="G53" s="156">
        <v>426.02</v>
      </c>
      <c r="H53" s="149"/>
      <c r="I53" s="156">
        <v>405.36</v>
      </c>
      <c r="J53" s="156"/>
      <c r="K53" s="156">
        <v>411.93</v>
      </c>
      <c r="L53" s="156"/>
      <c r="M53" s="156">
        <v>350.33</v>
      </c>
      <c r="N53" s="149"/>
      <c r="O53" s="135">
        <v>378.3</v>
      </c>
      <c r="P53" s="156"/>
      <c r="Q53" s="135">
        <v>416.82</v>
      </c>
      <c r="R53" s="135"/>
      <c r="S53" s="135">
        <v>371.85</v>
      </c>
      <c r="T53" s="133"/>
      <c r="V53" s="147"/>
    </row>
    <row r="54" spans="1:22">
      <c r="A54" s="209"/>
      <c r="B54" s="305" t="s">
        <v>241</v>
      </c>
      <c r="C54" s="139"/>
      <c r="D54" s="140"/>
      <c r="E54" s="139"/>
      <c r="F54" s="140"/>
      <c r="G54" s="139"/>
      <c r="H54" s="140"/>
      <c r="I54" s="139"/>
      <c r="J54" s="140"/>
      <c r="K54" s="139"/>
      <c r="L54" s="140"/>
      <c r="M54" s="139"/>
      <c r="N54" s="140"/>
      <c r="O54" s="162"/>
      <c r="P54" s="140"/>
      <c r="Q54" s="139"/>
      <c r="R54" s="140"/>
      <c r="S54" s="139"/>
      <c r="T54" s="140"/>
      <c r="V54" s="170"/>
    </row>
    <row r="55" spans="1:22">
      <c r="A55" s="209"/>
      <c r="B55" s="141"/>
      <c r="C55" s="139"/>
      <c r="D55" s="141"/>
      <c r="E55" s="139"/>
      <c r="F55" s="141"/>
      <c r="G55" s="139"/>
      <c r="H55" s="141"/>
      <c r="I55" s="139"/>
      <c r="J55" s="141"/>
      <c r="K55" s="139"/>
      <c r="L55" s="141"/>
      <c r="M55" s="139"/>
      <c r="N55" s="141"/>
      <c r="O55" s="162"/>
      <c r="P55" s="141"/>
      <c r="Q55" s="139"/>
      <c r="R55" s="141"/>
      <c r="S55" s="139"/>
      <c r="T55" s="141"/>
      <c r="U55" s="133"/>
      <c r="V55" s="170"/>
    </row>
    <row r="56" spans="1:22">
      <c r="A56" s="209"/>
      <c r="B56" s="359" t="s">
        <v>224</v>
      </c>
      <c r="C56" s="133"/>
      <c r="D56" s="359" t="s">
        <v>249</v>
      </c>
      <c r="E56" s="133"/>
      <c r="F56" s="144" t="s">
        <v>321</v>
      </c>
      <c r="G56" s="133"/>
      <c r="H56" s="359" t="s">
        <v>322</v>
      </c>
      <c r="I56" s="133"/>
      <c r="J56" s="359" t="s">
        <v>323</v>
      </c>
      <c r="K56" s="133"/>
      <c r="L56" s="144" t="s">
        <v>324</v>
      </c>
      <c r="M56" s="133"/>
      <c r="N56" s="144" t="s">
        <v>325</v>
      </c>
      <c r="O56" s="133"/>
      <c r="P56" s="359" t="s">
        <v>326</v>
      </c>
      <c r="Q56" s="133"/>
      <c r="R56" s="359" t="s">
        <v>327</v>
      </c>
      <c r="S56" s="133"/>
      <c r="T56" s="359" t="s">
        <v>328</v>
      </c>
      <c r="V56" s="170"/>
    </row>
    <row r="57" spans="1:22">
      <c r="A57" s="209"/>
      <c r="B57" s="148" t="s">
        <v>149</v>
      </c>
      <c r="C57" s="133"/>
      <c r="D57" s="145" t="s">
        <v>211</v>
      </c>
      <c r="E57" s="133"/>
      <c r="F57" s="147" t="s">
        <v>92</v>
      </c>
      <c r="G57" s="133"/>
      <c r="H57" s="145" t="s">
        <v>205</v>
      </c>
      <c r="I57" s="133"/>
      <c r="J57" s="145" t="s">
        <v>83</v>
      </c>
      <c r="K57" s="133"/>
      <c r="L57" s="144" t="s">
        <v>293</v>
      </c>
      <c r="M57" s="133"/>
      <c r="N57" s="144" t="s">
        <v>107</v>
      </c>
      <c r="O57" s="133"/>
      <c r="P57" s="145" t="s">
        <v>205</v>
      </c>
      <c r="Q57" s="133"/>
      <c r="R57" s="145" t="s">
        <v>146</v>
      </c>
      <c r="S57" s="133"/>
      <c r="T57" s="145" t="s">
        <v>259</v>
      </c>
      <c r="V57" s="170"/>
    </row>
    <row r="58" spans="1:22">
      <c r="A58" s="209"/>
      <c r="B58" s="154"/>
      <c r="C58" s="155"/>
      <c r="D58" s="155"/>
      <c r="E58" s="155"/>
      <c r="F58" s="154" t="s">
        <v>183</v>
      </c>
      <c r="G58" s="155"/>
      <c r="H58" s="155"/>
      <c r="I58" s="155"/>
      <c r="J58" s="155"/>
      <c r="K58" s="155"/>
      <c r="L58" s="155"/>
      <c r="M58" s="155"/>
      <c r="N58" s="155"/>
      <c r="O58" s="155"/>
      <c r="P58" s="155"/>
      <c r="Q58" s="155"/>
      <c r="R58" s="154" t="s">
        <v>329</v>
      </c>
      <c r="S58" s="133"/>
      <c r="T58" s="154" t="s">
        <v>183</v>
      </c>
      <c r="V58" s="171" t="e">
        <f>A85+I77+K77+M77+O77+G77+Q77+S77+#REF!+C77</f>
        <v>#REF!</v>
      </c>
    </row>
    <row r="59" spans="1:22">
      <c r="A59" s="209"/>
      <c r="B59" s="133">
        <f>T51+1</f>
        <v>60</v>
      </c>
      <c r="C59" s="133"/>
      <c r="D59" s="133">
        <f>B59+1</f>
        <v>61</v>
      </c>
      <c r="E59" s="133"/>
      <c r="F59" s="133">
        <f>D59+1</f>
        <v>62</v>
      </c>
      <c r="G59" s="133"/>
      <c r="H59" s="133">
        <f>F59+1</f>
        <v>63</v>
      </c>
      <c r="I59" s="133"/>
      <c r="J59" s="133">
        <f>H59+1</f>
        <v>64</v>
      </c>
      <c r="K59" s="133"/>
      <c r="L59" s="133">
        <f>J59+1</f>
        <v>65</v>
      </c>
      <c r="M59" s="133"/>
      <c r="N59" s="133">
        <f>L59+1</f>
        <v>66</v>
      </c>
      <c r="O59" s="133"/>
      <c r="P59" s="161">
        <f>N59+1</f>
        <v>67</v>
      </c>
      <c r="Q59" s="133"/>
      <c r="R59" s="133">
        <f>P59+1</f>
        <v>68</v>
      </c>
      <c r="S59" s="133"/>
      <c r="T59" s="133">
        <f>R59+1</f>
        <v>69</v>
      </c>
      <c r="V59" s="170"/>
    </row>
    <row r="60" spans="1:22">
      <c r="A60" s="209"/>
      <c r="B60" s="149"/>
      <c r="C60" s="149"/>
      <c r="D60" s="149"/>
      <c r="E60" s="149"/>
      <c r="F60" s="149"/>
      <c r="G60" s="149"/>
      <c r="H60" s="149"/>
      <c r="I60" s="149"/>
      <c r="J60" s="149"/>
      <c r="K60" s="149"/>
      <c r="L60" s="149"/>
      <c r="M60" s="149"/>
      <c r="N60" s="149"/>
      <c r="O60" s="133"/>
      <c r="P60" s="149"/>
      <c r="Q60" s="133"/>
      <c r="R60" s="133"/>
      <c r="S60" s="133"/>
      <c r="T60" s="133"/>
      <c r="V60" s="147"/>
    </row>
    <row r="61" spans="1:22">
      <c r="A61" s="209"/>
      <c r="B61" s="149"/>
      <c r="C61" s="156">
        <v>392.27</v>
      </c>
      <c r="D61" s="149"/>
      <c r="E61" s="156">
        <v>431.96</v>
      </c>
      <c r="F61" s="156"/>
      <c r="G61" s="156">
        <v>426.02</v>
      </c>
      <c r="H61" s="149"/>
      <c r="I61" s="156">
        <v>405.36</v>
      </c>
      <c r="J61" s="156"/>
      <c r="K61" s="156">
        <v>411.93</v>
      </c>
      <c r="L61" s="156"/>
      <c r="M61" s="156">
        <v>350.33</v>
      </c>
      <c r="N61" s="149"/>
      <c r="O61" s="135">
        <v>378.3</v>
      </c>
      <c r="P61" s="156"/>
      <c r="Q61" s="135">
        <v>416.82</v>
      </c>
      <c r="R61" s="135"/>
      <c r="S61" s="135">
        <v>371.85</v>
      </c>
      <c r="T61" s="133"/>
      <c r="V61" s="147"/>
    </row>
    <row r="62" spans="1:22">
      <c r="A62" s="209"/>
      <c r="B62" s="140"/>
      <c r="C62" s="139"/>
      <c r="D62" s="140"/>
      <c r="E62" s="139"/>
      <c r="F62" s="140"/>
      <c r="G62" s="139"/>
      <c r="H62" s="140"/>
      <c r="I62" s="139"/>
      <c r="J62" s="140"/>
      <c r="K62" s="139"/>
      <c r="L62" s="140"/>
      <c r="M62" s="139"/>
      <c r="N62" s="140"/>
      <c r="O62" s="162"/>
      <c r="P62" s="140"/>
      <c r="Q62" s="139"/>
      <c r="R62" s="140"/>
      <c r="S62" s="139"/>
      <c r="T62" s="157" t="s">
        <v>317</v>
      </c>
      <c r="V62" s="170"/>
    </row>
    <row r="63" spans="1:22">
      <c r="A63" s="209"/>
      <c r="B63" s="141"/>
      <c r="C63" s="139"/>
      <c r="D63" s="141"/>
      <c r="E63" s="139"/>
      <c r="F63" s="141"/>
      <c r="G63" s="139"/>
      <c r="H63" s="141"/>
      <c r="I63" s="139"/>
      <c r="J63" s="141"/>
      <c r="K63" s="139"/>
      <c r="L63" s="141"/>
      <c r="M63" s="139"/>
      <c r="N63" s="141"/>
      <c r="O63" s="162"/>
      <c r="P63" s="141"/>
      <c r="Q63" s="139"/>
      <c r="R63" s="141"/>
      <c r="S63" s="139"/>
      <c r="T63" s="141"/>
      <c r="U63" s="133"/>
      <c r="V63" s="170"/>
    </row>
    <row r="64" spans="1:22">
      <c r="A64" s="209"/>
      <c r="B64" s="147" t="s">
        <v>330</v>
      </c>
      <c r="C64" s="149"/>
      <c r="D64" s="360" t="s">
        <v>250</v>
      </c>
      <c r="E64" s="133"/>
      <c r="F64" s="360" t="s">
        <v>331</v>
      </c>
      <c r="G64" s="149"/>
      <c r="H64" s="360" t="s">
        <v>332</v>
      </c>
      <c r="I64" s="133"/>
      <c r="J64" s="147" t="s">
        <v>333</v>
      </c>
      <c r="K64" s="149"/>
      <c r="L64" s="360" t="s">
        <v>334</v>
      </c>
      <c r="M64" s="149"/>
      <c r="N64" s="360" t="s">
        <v>335</v>
      </c>
      <c r="O64" s="149"/>
      <c r="P64" s="147" t="s">
        <v>336</v>
      </c>
      <c r="Q64" s="149"/>
      <c r="R64" s="360" t="s">
        <v>251</v>
      </c>
      <c r="S64" s="149"/>
      <c r="T64" s="360" t="s">
        <v>222</v>
      </c>
      <c r="V64" s="170"/>
    </row>
    <row r="65" spans="1:22">
      <c r="A65" s="209"/>
      <c r="B65" s="147" t="s">
        <v>307</v>
      </c>
      <c r="C65" s="149"/>
      <c r="D65" s="148" t="s">
        <v>258</v>
      </c>
      <c r="E65" s="133"/>
      <c r="F65" s="148" t="s">
        <v>259</v>
      </c>
      <c r="G65" s="149"/>
      <c r="H65" s="148" t="s">
        <v>259</v>
      </c>
      <c r="I65" s="133"/>
      <c r="J65" s="147" t="s">
        <v>306</v>
      </c>
      <c r="K65" s="149"/>
      <c r="L65" s="148" t="s">
        <v>280</v>
      </c>
      <c r="M65" s="149"/>
      <c r="N65" s="148" t="s">
        <v>280</v>
      </c>
      <c r="O65" s="149"/>
      <c r="P65" s="147" t="s">
        <v>307</v>
      </c>
      <c r="Q65" s="149"/>
      <c r="R65" s="148" t="s">
        <v>259</v>
      </c>
      <c r="S65" s="149"/>
      <c r="T65" s="148" t="s">
        <v>258</v>
      </c>
      <c r="V65" s="170"/>
    </row>
    <row r="66" spans="1:22">
      <c r="A66" s="209"/>
      <c r="B66" s="154"/>
      <c r="C66" s="155"/>
      <c r="D66" s="155"/>
      <c r="E66" s="155"/>
      <c r="F66" s="155"/>
      <c r="G66" s="155"/>
      <c r="H66" s="154" t="s">
        <v>183</v>
      </c>
      <c r="I66" s="133"/>
      <c r="J66" s="144" t="s">
        <v>294</v>
      </c>
      <c r="K66" s="155"/>
      <c r="L66" s="154" t="s">
        <v>183</v>
      </c>
      <c r="M66" s="155"/>
      <c r="N66" s="155"/>
      <c r="O66" s="155"/>
      <c r="P66" s="155"/>
      <c r="Q66" s="155"/>
      <c r="R66" s="154" t="s">
        <v>337</v>
      </c>
      <c r="S66" s="155"/>
      <c r="T66" s="184" t="s">
        <v>338</v>
      </c>
      <c r="V66" s="171">
        <f>A93+I85+K85+M85+O85+G85+Q85+S85+U85+C85</f>
        <v>3994.99</v>
      </c>
    </row>
    <row r="67" spans="1:22">
      <c r="A67" s="209"/>
      <c r="B67" s="133">
        <f>T59+1</f>
        <v>70</v>
      </c>
      <c r="C67" s="133"/>
      <c r="D67" s="133">
        <f>B67+1</f>
        <v>71</v>
      </c>
      <c r="E67" s="133"/>
      <c r="F67" s="133">
        <f>D67+1</f>
        <v>72</v>
      </c>
      <c r="G67" s="133"/>
      <c r="H67" s="133">
        <f>F67+1</f>
        <v>73</v>
      </c>
      <c r="I67" s="133"/>
      <c r="J67" s="133">
        <f>H67+1</f>
        <v>74</v>
      </c>
      <c r="K67" s="133"/>
      <c r="L67" s="133">
        <f>J67+1</f>
        <v>75</v>
      </c>
      <c r="M67" s="133"/>
      <c r="N67" s="133">
        <f>L67+1</f>
        <v>76</v>
      </c>
      <c r="O67" s="133"/>
      <c r="P67" s="133">
        <f>N67+1</f>
        <v>77</v>
      </c>
      <c r="Q67" s="133"/>
      <c r="R67" s="133">
        <f>P67+1</f>
        <v>78</v>
      </c>
      <c r="S67" s="133"/>
      <c r="T67" s="161">
        <f>R67+1</f>
        <v>79</v>
      </c>
      <c r="V67" s="171"/>
    </row>
    <row r="68" spans="1:22">
      <c r="A68" s="209"/>
      <c r="B68" s="133"/>
      <c r="C68" s="133"/>
      <c r="D68" s="133"/>
      <c r="E68" s="133"/>
      <c r="F68" s="133"/>
      <c r="G68" s="133"/>
      <c r="H68" s="133"/>
      <c r="I68" s="133"/>
      <c r="J68" s="133"/>
      <c r="K68" s="133"/>
      <c r="L68" s="133"/>
      <c r="M68" s="133"/>
      <c r="N68" s="133"/>
      <c r="O68" s="133"/>
      <c r="P68" s="133"/>
      <c r="Q68" s="133"/>
      <c r="R68" s="133"/>
      <c r="S68" s="133"/>
      <c r="T68" s="133"/>
      <c r="V68" s="170"/>
    </row>
    <row r="69" spans="1:22">
      <c r="A69" s="209"/>
      <c r="B69" s="135"/>
      <c r="C69" s="135">
        <v>385.17</v>
      </c>
      <c r="D69" s="135"/>
      <c r="E69" s="135">
        <v>345.19</v>
      </c>
      <c r="F69" s="133"/>
      <c r="G69" s="135">
        <v>332.38</v>
      </c>
      <c r="H69" s="133"/>
      <c r="I69" s="135">
        <v>393.62</v>
      </c>
      <c r="J69" s="133"/>
      <c r="K69" s="135">
        <v>387.95</v>
      </c>
      <c r="L69" s="135"/>
      <c r="M69" s="135">
        <v>340.35</v>
      </c>
      <c r="N69" s="133"/>
      <c r="O69" s="135">
        <v>393.12</v>
      </c>
      <c r="P69" s="135"/>
      <c r="Q69" s="135">
        <v>328.54</v>
      </c>
      <c r="R69" s="135"/>
      <c r="S69" s="135">
        <v>398.52</v>
      </c>
      <c r="T69" s="133"/>
      <c r="V69" s="170"/>
    </row>
    <row r="70" spans="1:22">
      <c r="A70" s="209"/>
      <c r="B70" s="158" t="s">
        <v>317</v>
      </c>
      <c r="C70" s="139"/>
      <c r="D70" s="140"/>
      <c r="E70" s="139"/>
      <c r="F70" s="157" t="s">
        <v>317</v>
      </c>
      <c r="G70" s="133"/>
      <c r="H70" s="141"/>
      <c r="I70" s="139"/>
      <c r="J70" s="158" t="s">
        <v>317</v>
      </c>
      <c r="K70" s="139"/>
      <c r="L70" s="158" t="s">
        <v>317</v>
      </c>
      <c r="M70" s="139"/>
      <c r="N70" s="158" t="s">
        <v>317</v>
      </c>
      <c r="O70" s="139"/>
      <c r="P70" s="158" t="s">
        <v>317</v>
      </c>
      <c r="Q70" s="139"/>
      <c r="R70" s="158" t="s">
        <v>317</v>
      </c>
      <c r="S70" s="139"/>
      <c r="T70" s="158" t="s">
        <v>317</v>
      </c>
      <c r="V70" s="170"/>
    </row>
    <row r="71" spans="1:22">
      <c r="A71" s="209"/>
      <c r="B71" s="141" t="s">
        <v>339</v>
      </c>
      <c r="C71" s="139"/>
      <c r="D71" s="141"/>
      <c r="E71" s="139"/>
      <c r="F71" s="141"/>
      <c r="G71" s="133"/>
      <c r="H71" s="141"/>
      <c r="I71" s="139"/>
      <c r="J71" s="141" t="s">
        <v>339</v>
      </c>
      <c r="K71" s="139"/>
      <c r="L71" s="141" t="s">
        <v>339</v>
      </c>
      <c r="M71" s="139"/>
      <c r="N71" s="141" t="s">
        <v>339</v>
      </c>
      <c r="O71" s="139"/>
      <c r="P71" s="141"/>
      <c r="Q71" s="139"/>
      <c r="R71" s="141"/>
      <c r="S71" s="139"/>
      <c r="T71" s="141" t="s">
        <v>339</v>
      </c>
      <c r="V71" s="170"/>
    </row>
    <row r="72" spans="1:22">
      <c r="A72" s="209"/>
      <c r="B72" s="360" t="s">
        <v>214</v>
      </c>
      <c r="C72" s="133"/>
      <c r="D72" s="147" t="s">
        <v>340</v>
      </c>
      <c r="E72" s="133"/>
      <c r="F72" s="360" t="s">
        <v>260</v>
      </c>
      <c r="G72" s="133"/>
      <c r="H72" s="147" t="s">
        <v>341</v>
      </c>
      <c r="I72" s="133"/>
      <c r="J72" s="360" t="s">
        <v>199</v>
      </c>
      <c r="K72" s="133"/>
      <c r="L72" s="360" t="s">
        <v>200</v>
      </c>
      <c r="M72" s="133"/>
      <c r="N72" s="360" t="s">
        <v>177</v>
      </c>
      <c r="O72" s="133"/>
      <c r="P72" s="360" t="s">
        <v>176</v>
      </c>
      <c r="Q72" s="133"/>
      <c r="R72" s="360" t="s">
        <v>175</v>
      </c>
      <c r="S72" s="133"/>
      <c r="T72" s="360" t="s">
        <v>172</v>
      </c>
      <c r="V72" s="170"/>
    </row>
    <row r="73" spans="1:22">
      <c r="A73" s="209"/>
      <c r="B73" s="148" t="s">
        <v>258</v>
      </c>
      <c r="C73" s="133"/>
      <c r="D73" s="147" t="s">
        <v>293</v>
      </c>
      <c r="E73" s="133"/>
      <c r="F73" s="145" t="s">
        <v>146</v>
      </c>
      <c r="G73" s="133"/>
      <c r="H73" s="147" t="s">
        <v>79</v>
      </c>
      <c r="I73" s="133"/>
      <c r="J73" s="145" t="s">
        <v>259</v>
      </c>
      <c r="K73" s="133"/>
      <c r="L73" s="145" t="s">
        <v>146</v>
      </c>
      <c r="M73" s="133"/>
      <c r="N73" s="145" t="s">
        <v>149</v>
      </c>
      <c r="O73" s="133"/>
      <c r="P73" s="145" t="s">
        <v>146</v>
      </c>
      <c r="Q73" s="133"/>
      <c r="R73" s="145" t="s">
        <v>146</v>
      </c>
      <c r="S73" s="133"/>
      <c r="T73" s="145" t="s">
        <v>146</v>
      </c>
    </row>
    <row r="74" spans="1:22">
      <c r="A74" s="209"/>
      <c r="B74" s="184" t="s">
        <v>338</v>
      </c>
      <c r="C74" s="133"/>
      <c r="D74" s="155"/>
      <c r="E74" s="155"/>
      <c r="F74" s="155"/>
      <c r="G74" s="155"/>
      <c r="H74" s="144" t="s">
        <v>329</v>
      </c>
      <c r="I74" s="192"/>
      <c r="J74" s="144" t="s">
        <v>329</v>
      </c>
      <c r="K74" s="192"/>
      <c r="L74" s="144" t="s">
        <v>294</v>
      </c>
      <c r="M74" s="192"/>
      <c r="N74" s="192"/>
      <c r="O74" s="192"/>
      <c r="P74" s="192"/>
      <c r="Q74" s="192"/>
      <c r="R74" s="192"/>
      <c r="S74" s="192"/>
      <c r="T74" s="192"/>
    </row>
    <row r="75" spans="1:22">
      <c r="A75" s="209"/>
      <c r="B75" s="133">
        <f>T67+1</f>
        <v>80</v>
      </c>
      <c r="D75" s="133">
        <f>B75+1</f>
        <v>81</v>
      </c>
      <c r="F75" s="133">
        <f>D75+1</f>
        <v>82</v>
      </c>
      <c r="G75" s="133"/>
      <c r="H75" s="133">
        <f>F75+1</f>
        <v>83</v>
      </c>
      <c r="I75" s="133"/>
      <c r="J75" s="133">
        <f>H75+1</f>
        <v>84</v>
      </c>
      <c r="K75" s="133"/>
      <c r="L75" s="133">
        <f>J75+1</f>
        <v>85</v>
      </c>
      <c r="M75" s="133"/>
      <c r="N75" s="133">
        <f>L75+1</f>
        <v>86</v>
      </c>
      <c r="O75" s="133"/>
      <c r="P75" s="133">
        <f>N75+1</f>
        <v>87</v>
      </c>
      <c r="Q75" s="133"/>
      <c r="R75" s="133">
        <f>P75+1</f>
        <v>88</v>
      </c>
      <c r="S75" s="133"/>
      <c r="T75" s="133">
        <f>R75+1</f>
        <v>89</v>
      </c>
    </row>
    <row r="76" spans="1:22">
      <c r="A76" s="209"/>
      <c r="B76" s="149"/>
      <c r="D76" s="133"/>
      <c r="F76" s="133"/>
      <c r="G76" s="133"/>
      <c r="H76" s="133"/>
      <c r="I76" s="133"/>
      <c r="J76" s="133"/>
      <c r="K76" s="133"/>
      <c r="L76" s="133"/>
      <c r="M76" s="133"/>
      <c r="N76" s="133"/>
      <c r="O76" s="133"/>
      <c r="P76" s="133"/>
      <c r="Q76" s="133"/>
      <c r="R76" s="133"/>
      <c r="S76" s="133"/>
      <c r="T76" s="133"/>
    </row>
    <row r="77" spans="1:22">
      <c r="A77" s="209"/>
      <c r="B77" s="156"/>
      <c r="D77" s="135"/>
      <c r="F77" s="135"/>
      <c r="G77" s="135">
        <v>388.46</v>
      </c>
      <c r="H77" s="133"/>
      <c r="I77" s="135">
        <v>380.96</v>
      </c>
      <c r="J77" s="133"/>
      <c r="K77" s="135">
        <v>374.03</v>
      </c>
      <c r="L77" s="133"/>
      <c r="M77" s="135">
        <v>351.96</v>
      </c>
      <c r="N77" s="135"/>
      <c r="O77" s="135">
        <v>395.64</v>
      </c>
      <c r="P77" s="133"/>
      <c r="Q77" s="135">
        <v>414.76</v>
      </c>
      <c r="R77" s="135"/>
      <c r="S77" s="135">
        <v>401.93</v>
      </c>
      <c r="T77" s="135"/>
    </row>
    <row r="78" spans="1:22">
      <c r="A78" s="209"/>
      <c r="B78" s="185" t="s">
        <v>317</v>
      </c>
      <c r="D78" s="140"/>
      <c r="F78" s="157" t="s">
        <v>317</v>
      </c>
      <c r="G78" s="139"/>
      <c r="H78" s="140"/>
      <c r="I78" s="133"/>
      <c r="J78" s="158" t="s">
        <v>317</v>
      </c>
      <c r="K78" s="139"/>
      <c r="L78" s="158" t="s">
        <v>317</v>
      </c>
      <c r="M78" s="139"/>
      <c r="N78" s="158" t="s">
        <v>317</v>
      </c>
      <c r="O78" s="139"/>
      <c r="P78" s="158" t="s">
        <v>317</v>
      </c>
      <c r="Q78" s="139"/>
      <c r="R78" s="158" t="s">
        <v>317</v>
      </c>
      <c r="S78" s="139"/>
      <c r="T78" s="140"/>
    </row>
    <row r="79" spans="1:22">
      <c r="A79" s="209"/>
      <c r="B79" s="186" t="s">
        <v>339</v>
      </c>
      <c r="D79" s="141"/>
      <c r="F79" s="141"/>
      <c r="G79" s="139"/>
      <c r="H79" s="141"/>
      <c r="I79" s="133"/>
      <c r="J79" s="141" t="s">
        <v>339</v>
      </c>
      <c r="K79" s="139"/>
      <c r="L79" s="141"/>
      <c r="M79" s="139"/>
      <c r="N79" s="141"/>
      <c r="O79" s="139"/>
      <c r="P79" s="141" t="s">
        <v>339</v>
      </c>
      <c r="Q79" s="139"/>
      <c r="R79" s="141" t="s">
        <v>339</v>
      </c>
      <c r="S79" s="139"/>
      <c r="T79" s="141"/>
    </row>
    <row r="80" spans="1:22">
      <c r="A80" s="209"/>
      <c r="B80" s="360" t="s">
        <v>194</v>
      </c>
      <c r="D80" s="144" t="s">
        <v>342</v>
      </c>
      <c r="F80" s="360" t="s">
        <v>226</v>
      </c>
      <c r="G80" s="149"/>
      <c r="H80" s="147" t="s">
        <v>343</v>
      </c>
      <c r="I80" s="149"/>
      <c r="J80" s="360" t="s">
        <v>178</v>
      </c>
      <c r="K80" s="149"/>
      <c r="L80" s="360" t="s">
        <v>179</v>
      </c>
      <c r="M80" s="149"/>
      <c r="N80" s="360" t="s">
        <v>202</v>
      </c>
      <c r="O80" s="149"/>
      <c r="P80" s="360" t="s">
        <v>203</v>
      </c>
      <c r="Q80" s="149"/>
      <c r="R80" s="360" t="s">
        <v>204</v>
      </c>
      <c r="S80" s="149"/>
      <c r="T80" s="147" t="s">
        <v>344</v>
      </c>
    </row>
    <row r="81" spans="1:22">
      <c r="A81" s="209"/>
      <c r="B81" s="145" t="s">
        <v>146</v>
      </c>
      <c r="C81" s="149"/>
      <c r="D81" s="144" t="s">
        <v>282</v>
      </c>
      <c r="F81" s="145" t="s">
        <v>281</v>
      </c>
      <c r="G81" s="149"/>
      <c r="H81" s="147" t="s">
        <v>307</v>
      </c>
      <c r="I81" s="149"/>
      <c r="J81" s="148" t="s">
        <v>259</v>
      </c>
      <c r="K81" s="149"/>
      <c r="L81" s="148" t="s">
        <v>280</v>
      </c>
      <c r="M81" s="149"/>
      <c r="N81" s="148" t="s">
        <v>259</v>
      </c>
      <c r="O81" s="149"/>
      <c r="P81" s="148" t="s">
        <v>280</v>
      </c>
      <c r="Q81" s="149"/>
      <c r="R81" s="148" t="s">
        <v>281</v>
      </c>
      <c r="S81" s="149"/>
      <c r="T81" s="147" t="s">
        <v>282</v>
      </c>
      <c r="U81" s="133"/>
      <c r="V81" s="170"/>
    </row>
    <row r="82" spans="1:22">
      <c r="F82" s="184" t="s">
        <v>345</v>
      </c>
      <c r="G82" s="149"/>
      <c r="H82" s="148"/>
      <c r="I82" s="149"/>
      <c r="J82" s="147"/>
      <c r="K82" s="149"/>
      <c r="L82" s="144" t="s">
        <v>329</v>
      </c>
      <c r="M82" s="149"/>
      <c r="N82" s="148"/>
      <c r="O82" s="149"/>
      <c r="P82" s="147"/>
      <c r="Q82" s="149"/>
      <c r="R82" s="148"/>
      <c r="S82" s="149"/>
      <c r="T82" s="148"/>
    </row>
    <row r="83" spans="1:22">
      <c r="B83" s="161">
        <f>T75+1</f>
        <v>90</v>
      </c>
      <c r="C83" s="133"/>
      <c r="D83" s="133">
        <f>B83+1</f>
        <v>91</v>
      </c>
      <c r="F83" s="133">
        <f>D83+1</f>
        <v>92</v>
      </c>
      <c r="G83" s="133"/>
      <c r="H83" s="133">
        <f>F83+1</f>
        <v>93</v>
      </c>
      <c r="I83" s="133"/>
      <c r="J83" s="133">
        <f>H83+1</f>
        <v>94</v>
      </c>
      <c r="K83" s="133"/>
      <c r="L83" s="133">
        <f>J83+1</f>
        <v>95</v>
      </c>
      <c r="M83" s="133"/>
      <c r="N83" s="133">
        <f>L83+1</f>
        <v>96</v>
      </c>
      <c r="O83" s="133"/>
      <c r="P83" s="133">
        <f>N83+1</f>
        <v>97</v>
      </c>
      <c r="Q83" s="133"/>
      <c r="R83" s="133">
        <f>P83+1</f>
        <v>98</v>
      </c>
      <c r="S83" s="133"/>
      <c r="T83" s="133">
        <f>R83+1</f>
        <v>99</v>
      </c>
      <c r="U83" s="133"/>
    </row>
    <row r="84" spans="1:22">
      <c r="B84" s="133"/>
      <c r="C84" s="133"/>
      <c r="D84" s="133"/>
      <c r="F84" s="133"/>
      <c r="G84" s="133"/>
      <c r="H84" s="133"/>
      <c r="I84" s="133"/>
      <c r="J84" s="133"/>
      <c r="K84" s="133"/>
      <c r="L84" s="133"/>
      <c r="M84" s="133"/>
      <c r="N84" s="133"/>
      <c r="O84" s="133"/>
      <c r="P84" s="133"/>
      <c r="Q84" s="133"/>
      <c r="R84" s="133"/>
      <c r="S84" s="133"/>
      <c r="T84" s="133"/>
      <c r="U84" s="133"/>
    </row>
    <row r="85" spans="1:22">
      <c r="B85" s="133"/>
      <c r="C85" s="135">
        <v>385.54</v>
      </c>
      <c r="D85" s="135"/>
      <c r="F85" s="135"/>
      <c r="G85" s="135">
        <v>351.18</v>
      </c>
      <c r="H85" s="133"/>
      <c r="I85" s="135">
        <v>441.06</v>
      </c>
      <c r="J85" s="133"/>
      <c r="K85" s="135">
        <v>387.5</v>
      </c>
      <c r="L85" s="133"/>
      <c r="M85" s="135">
        <v>372.63</v>
      </c>
      <c r="N85" s="135"/>
      <c r="O85" s="135">
        <v>415.3</v>
      </c>
      <c r="P85" s="133"/>
      <c r="Q85" s="135">
        <v>424.58</v>
      </c>
      <c r="R85" s="135"/>
      <c r="S85" s="135">
        <v>391.7</v>
      </c>
      <c r="T85" s="135"/>
      <c r="U85" s="135">
        <v>410.47</v>
      </c>
    </row>
    <row r="86" spans="1:22">
      <c r="B86" s="140"/>
      <c r="C86" s="133"/>
      <c r="D86" s="140"/>
      <c r="F86" s="158" t="s">
        <v>317</v>
      </c>
      <c r="G86" s="139"/>
      <c r="H86" s="140"/>
      <c r="I86" s="133"/>
      <c r="J86" s="140"/>
      <c r="K86" s="139"/>
      <c r="L86" s="158" t="s">
        <v>317</v>
      </c>
      <c r="M86" s="139"/>
      <c r="N86" s="140"/>
      <c r="O86" s="139"/>
      <c r="P86" s="140"/>
      <c r="Q86" s="139"/>
      <c r="R86" s="140"/>
      <c r="S86" s="139"/>
      <c r="T86" s="138"/>
      <c r="U86" s="162"/>
    </row>
    <row r="87" spans="1:22">
      <c r="B87" s="141"/>
      <c r="C87" s="133"/>
      <c r="D87" s="141"/>
      <c r="F87" s="141" t="s">
        <v>339</v>
      </c>
      <c r="G87" s="139"/>
      <c r="H87" s="141"/>
      <c r="I87" s="133"/>
      <c r="J87" s="141"/>
      <c r="K87" s="139"/>
      <c r="L87" s="141"/>
      <c r="M87" s="139"/>
      <c r="N87" s="141"/>
      <c r="O87" s="139"/>
      <c r="P87" s="141"/>
      <c r="Q87" s="139"/>
      <c r="R87" s="141"/>
      <c r="S87" s="139"/>
      <c r="T87" s="141"/>
      <c r="U87" s="162"/>
    </row>
    <row r="88" spans="1:22">
      <c r="B88" s="360" t="s">
        <v>346</v>
      </c>
      <c r="C88" s="133"/>
      <c r="D88" s="147" t="s">
        <v>347</v>
      </c>
      <c r="F88" s="360" t="s">
        <v>216</v>
      </c>
      <c r="G88" s="133"/>
      <c r="H88" s="360" t="s">
        <v>348</v>
      </c>
      <c r="I88" s="133"/>
      <c r="J88" s="147" t="s">
        <v>349</v>
      </c>
      <c r="K88" s="133"/>
      <c r="L88" s="147" t="s">
        <v>220</v>
      </c>
      <c r="M88" s="133"/>
      <c r="N88" s="147" t="s">
        <v>350</v>
      </c>
      <c r="O88" s="133"/>
      <c r="P88" s="360" t="s">
        <v>230</v>
      </c>
      <c r="Q88" s="133"/>
      <c r="R88" s="360" t="s">
        <v>231</v>
      </c>
      <c r="S88" s="133"/>
      <c r="T88" s="360" t="s">
        <v>232</v>
      </c>
      <c r="U88" s="133"/>
    </row>
    <row r="89" spans="1:22">
      <c r="B89" s="148" t="s">
        <v>280</v>
      </c>
      <c r="C89" s="133"/>
      <c r="D89" s="147" t="s">
        <v>306</v>
      </c>
      <c r="F89" s="148" t="s">
        <v>258</v>
      </c>
      <c r="G89" s="133"/>
      <c r="H89" s="148" t="s">
        <v>259</v>
      </c>
      <c r="I89" s="133"/>
      <c r="J89" s="147" t="s">
        <v>351</v>
      </c>
      <c r="K89" s="133"/>
      <c r="L89" s="147" t="s">
        <v>211</v>
      </c>
      <c r="M89" s="133"/>
      <c r="N89" s="147" t="s">
        <v>293</v>
      </c>
      <c r="O89" s="133"/>
      <c r="P89" s="148" t="s">
        <v>259</v>
      </c>
      <c r="Q89" s="133"/>
      <c r="R89" s="148" t="s">
        <v>280</v>
      </c>
      <c r="S89" s="133"/>
      <c r="T89" s="148" t="s">
        <v>259</v>
      </c>
      <c r="U89" s="133"/>
    </row>
    <row r="90" spans="1:22">
      <c r="F90" s="184" t="s">
        <v>345</v>
      </c>
      <c r="G90" s="133"/>
      <c r="H90" s="144" t="s">
        <v>352</v>
      </c>
      <c r="I90" s="133"/>
      <c r="J90" s="147"/>
      <c r="K90" s="133"/>
      <c r="L90" s="144" t="s">
        <v>329</v>
      </c>
      <c r="M90" s="133"/>
      <c r="N90" s="147"/>
      <c r="O90" s="133"/>
      <c r="P90" s="144" t="s">
        <v>294</v>
      </c>
      <c r="Q90" s="133"/>
      <c r="R90" s="148"/>
      <c r="S90" s="133"/>
      <c r="T90" s="148"/>
      <c r="U90" s="133"/>
      <c r="V90" s="170"/>
    </row>
    <row r="91" spans="1:22">
      <c r="A91" s="133"/>
      <c r="B91" s="161">
        <f>T83+1</f>
        <v>100</v>
      </c>
      <c r="C91" s="133"/>
      <c r="D91" s="133">
        <f>B91+1</f>
        <v>101</v>
      </c>
      <c r="E91" s="188"/>
      <c r="F91" s="188">
        <f>D91+1</f>
        <v>102</v>
      </c>
      <c r="G91" s="188"/>
      <c r="H91" s="188">
        <f>F91+1</f>
        <v>103</v>
      </c>
      <c r="I91" s="188"/>
      <c r="J91" s="188">
        <f>H91+1</f>
        <v>104</v>
      </c>
      <c r="K91" s="133"/>
      <c r="L91" s="188">
        <f>J91+1</f>
        <v>105</v>
      </c>
      <c r="M91" s="133"/>
      <c r="N91" s="188">
        <f>L91+1</f>
        <v>106</v>
      </c>
      <c r="O91" s="133"/>
      <c r="P91" s="188">
        <f>N91+1</f>
        <v>107</v>
      </c>
      <c r="Q91" s="133"/>
      <c r="R91" s="188">
        <f>P91+1</f>
        <v>108</v>
      </c>
      <c r="S91" s="133"/>
      <c r="T91" s="188">
        <f>R91+1</f>
        <v>109</v>
      </c>
      <c r="V91" s="170"/>
    </row>
    <row r="92" spans="1:22">
      <c r="A92" s="133"/>
      <c r="B92" s="133"/>
      <c r="C92" s="133"/>
      <c r="D92" s="133"/>
      <c r="F92" s="133"/>
      <c r="G92" s="133"/>
      <c r="H92" s="133"/>
      <c r="I92" s="133"/>
      <c r="J92" s="133"/>
      <c r="K92" s="133"/>
      <c r="L92" s="133"/>
      <c r="M92" s="133"/>
      <c r="N92" s="133"/>
      <c r="O92" s="133"/>
      <c r="P92" s="133"/>
      <c r="Q92" s="133"/>
      <c r="R92" s="133"/>
      <c r="S92" s="133"/>
      <c r="T92" s="133"/>
      <c r="V92" s="171" t="e">
        <f>G110+K110+M110+O110+Q110+I110+S110+#REF!+C110+#REF!</f>
        <v>#REF!</v>
      </c>
    </row>
    <row r="93" spans="1:22">
      <c r="A93" s="135">
        <v>415.03</v>
      </c>
      <c r="B93" s="133"/>
      <c r="C93" s="135">
        <v>416.87</v>
      </c>
      <c r="D93" s="135"/>
      <c r="F93" s="135"/>
      <c r="G93" s="135">
        <v>426.47</v>
      </c>
      <c r="H93" s="133"/>
      <c r="I93" s="135">
        <v>396.98</v>
      </c>
      <c r="J93" s="133"/>
      <c r="K93" s="135">
        <v>429.38</v>
      </c>
      <c r="L93" s="133"/>
      <c r="M93" s="135">
        <v>403.83</v>
      </c>
      <c r="N93" s="135"/>
      <c r="O93" s="135">
        <v>384.63</v>
      </c>
      <c r="P93" s="133"/>
      <c r="Q93" s="135">
        <v>380.68</v>
      </c>
      <c r="R93" s="135"/>
      <c r="S93" s="135">
        <v>354.53</v>
      </c>
      <c r="T93" s="135"/>
      <c r="V93" s="171"/>
    </row>
    <row r="94" spans="1:22">
      <c r="A94" s="139"/>
      <c r="B94" s="190" t="s">
        <v>191</v>
      </c>
      <c r="C94" s="162"/>
      <c r="D94" s="140"/>
      <c r="F94" s="140"/>
      <c r="G94" s="139"/>
      <c r="H94" s="140"/>
      <c r="I94" s="133"/>
      <c r="J94" s="140"/>
      <c r="K94" s="139"/>
      <c r="L94" s="141"/>
      <c r="M94" s="139"/>
      <c r="N94" s="158" t="s">
        <v>317</v>
      </c>
      <c r="O94" s="139"/>
      <c r="P94" s="140"/>
      <c r="Q94" s="139"/>
      <c r="R94" s="140"/>
      <c r="S94" s="139"/>
      <c r="T94" s="140"/>
      <c r="V94" s="170"/>
    </row>
    <row r="95" spans="1:22">
      <c r="A95" s="139"/>
      <c r="B95" s="141" t="s">
        <v>353</v>
      </c>
      <c r="C95" s="162"/>
      <c r="D95" s="141"/>
      <c r="F95" s="141"/>
      <c r="G95" s="139"/>
      <c r="H95" s="141"/>
      <c r="I95" s="133"/>
      <c r="J95" s="141"/>
      <c r="K95" s="139"/>
      <c r="L95" s="141"/>
      <c r="M95" s="139"/>
      <c r="N95" s="141"/>
      <c r="O95" s="139"/>
      <c r="P95" s="141"/>
      <c r="Q95" s="139"/>
      <c r="R95" s="141"/>
      <c r="S95" s="139"/>
      <c r="T95" s="141"/>
      <c r="V95" s="170"/>
    </row>
    <row r="96" spans="1:22">
      <c r="A96" s="133"/>
      <c r="B96" s="360" t="s">
        <v>190</v>
      </c>
      <c r="C96" s="149"/>
      <c r="D96" s="360" t="s">
        <v>234</v>
      </c>
      <c r="F96" s="147" t="s">
        <v>354</v>
      </c>
      <c r="G96" s="149"/>
      <c r="H96" s="360" t="s">
        <v>355</v>
      </c>
      <c r="I96" s="149"/>
      <c r="J96" s="360" t="s">
        <v>356</v>
      </c>
      <c r="K96" s="149"/>
      <c r="L96" s="147" t="s">
        <v>357</v>
      </c>
      <c r="M96" s="149"/>
      <c r="N96" s="360" t="s">
        <v>188</v>
      </c>
      <c r="O96" s="149"/>
      <c r="P96" s="147" t="s">
        <v>358</v>
      </c>
      <c r="Q96" s="149"/>
      <c r="R96" s="147" t="s">
        <v>359</v>
      </c>
      <c r="S96" s="149"/>
      <c r="T96" s="360" t="s">
        <v>221</v>
      </c>
      <c r="V96" s="170"/>
    </row>
    <row r="97" spans="1:22">
      <c r="A97" s="133"/>
      <c r="B97" s="148" t="s">
        <v>259</v>
      </c>
      <c r="C97" s="149"/>
      <c r="D97" s="148" t="s">
        <v>281</v>
      </c>
      <c r="F97" s="147" t="s">
        <v>351</v>
      </c>
      <c r="G97" s="149"/>
      <c r="H97" s="148" t="s">
        <v>259</v>
      </c>
      <c r="I97" s="149"/>
      <c r="J97" s="148" t="s">
        <v>280</v>
      </c>
      <c r="K97" s="149"/>
      <c r="L97" s="147" t="s">
        <v>282</v>
      </c>
      <c r="M97" s="149"/>
      <c r="N97" s="148" t="s">
        <v>280</v>
      </c>
      <c r="O97" s="149"/>
      <c r="P97" s="147" t="s">
        <v>360</v>
      </c>
      <c r="Q97" s="149"/>
      <c r="R97" s="147" t="s">
        <v>282</v>
      </c>
      <c r="S97" s="149"/>
      <c r="T97" s="148" t="s">
        <v>259</v>
      </c>
      <c r="V97" s="170"/>
    </row>
    <row r="98" spans="1:22">
      <c r="A98" s="133"/>
      <c r="F98" s="148"/>
      <c r="G98" s="149"/>
      <c r="H98" s="147" t="s">
        <v>183</v>
      </c>
      <c r="I98" s="149"/>
      <c r="J98" s="147"/>
      <c r="K98" s="149"/>
      <c r="L98" s="148"/>
      <c r="M98" s="149"/>
      <c r="N98" s="148"/>
      <c r="O98" s="149"/>
      <c r="P98" s="147"/>
      <c r="Q98" s="149"/>
      <c r="R98" s="148"/>
      <c r="S98" s="149"/>
      <c r="T98" s="184" t="s">
        <v>338</v>
      </c>
      <c r="U98" s="133"/>
      <c r="V98" s="170"/>
    </row>
    <row r="99" spans="1:22">
      <c r="A99" s="133"/>
      <c r="B99" s="188">
        <f>T91+1</f>
        <v>110</v>
      </c>
      <c r="C99" s="133"/>
      <c r="D99" s="188">
        <f>B99+1</f>
        <v>111</v>
      </c>
      <c r="E99" s="188"/>
      <c r="F99" s="133">
        <f>D99+1</f>
        <v>112</v>
      </c>
      <c r="G99" s="133"/>
      <c r="H99" s="133">
        <f>F99+1</f>
        <v>113</v>
      </c>
      <c r="I99" s="133"/>
      <c r="J99" s="133">
        <f>H99+1</f>
        <v>114</v>
      </c>
      <c r="K99" s="133"/>
      <c r="L99" s="133">
        <f>J99+1</f>
        <v>115</v>
      </c>
      <c r="M99" s="133"/>
      <c r="N99" s="133">
        <f>L99+1</f>
        <v>116</v>
      </c>
      <c r="O99" s="133"/>
      <c r="P99" s="133">
        <f>N99+1</f>
        <v>117</v>
      </c>
      <c r="Q99" s="133"/>
      <c r="R99" s="133">
        <f>P99+1</f>
        <v>118</v>
      </c>
      <c r="S99" s="133"/>
      <c r="T99" s="133">
        <f>R99+1</f>
        <v>119</v>
      </c>
      <c r="U99" s="133"/>
      <c r="V99" s="170"/>
    </row>
    <row r="100" spans="1:22">
      <c r="A100" s="209"/>
      <c r="B100" s="133"/>
      <c r="C100" s="133"/>
      <c r="D100" s="170"/>
      <c r="F100" s="133"/>
      <c r="G100" s="133"/>
      <c r="H100" s="133"/>
      <c r="I100" s="133"/>
      <c r="J100" s="133"/>
      <c r="K100" s="133"/>
      <c r="L100" s="133"/>
      <c r="M100" s="133"/>
      <c r="N100" s="133"/>
      <c r="O100" s="133"/>
      <c r="P100" s="133"/>
      <c r="Q100" s="133"/>
      <c r="R100" s="133"/>
      <c r="S100" s="133"/>
      <c r="T100" s="133"/>
      <c r="U100" s="135"/>
      <c r="V100" s="171">
        <f>G117+K117+O117+Q117+S117+I117+U117+Q125+C117+U100</f>
        <v>3121.94</v>
      </c>
    </row>
    <row r="101" spans="1:22">
      <c r="A101" s="209"/>
      <c r="B101" s="133"/>
      <c r="C101" s="135">
        <v>395.01</v>
      </c>
      <c r="D101" s="171" t="e">
        <f>#REF!+I93+K93+M93+O93+G93+Q93+S93+#REF!+C93</f>
        <v>#REF!</v>
      </c>
      <c r="F101" s="135"/>
      <c r="G101" s="135">
        <v>380.77</v>
      </c>
      <c r="H101" s="135"/>
      <c r="I101" s="135">
        <v>411.81</v>
      </c>
      <c r="J101" s="133"/>
      <c r="K101" s="135">
        <v>432.08</v>
      </c>
      <c r="L101" s="133"/>
      <c r="M101" s="135">
        <v>256.87</v>
      </c>
      <c r="N101" s="133"/>
      <c r="O101" s="135">
        <v>412.4</v>
      </c>
      <c r="P101" s="135"/>
      <c r="Q101" s="135">
        <v>382.17</v>
      </c>
      <c r="R101" s="133"/>
      <c r="S101" s="135">
        <v>452.74</v>
      </c>
      <c r="T101" s="135"/>
      <c r="U101" s="133"/>
      <c r="V101" s="171"/>
    </row>
    <row r="102" spans="1:22">
      <c r="A102" s="209"/>
      <c r="B102" s="140"/>
      <c r="C102" s="139"/>
      <c r="D102" s="140"/>
      <c r="F102" s="158" t="s">
        <v>317</v>
      </c>
      <c r="G102" s="139"/>
      <c r="H102" s="140"/>
      <c r="I102" s="139"/>
      <c r="J102" s="140"/>
      <c r="K102" s="133"/>
      <c r="L102" s="140"/>
      <c r="M102" s="139"/>
      <c r="N102" s="140"/>
      <c r="O102" s="139"/>
      <c r="P102" s="140"/>
      <c r="Q102" s="139"/>
      <c r="R102" s="140"/>
      <c r="S102" s="139"/>
      <c r="T102" s="140"/>
      <c r="U102" s="133"/>
      <c r="V102" s="170"/>
    </row>
    <row r="103" spans="1:22">
      <c r="A103" s="209"/>
      <c r="B103" s="141"/>
      <c r="C103" s="139"/>
      <c r="D103" s="141"/>
      <c r="F103" s="141"/>
      <c r="G103" s="139"/>
      <c r="H103" s="141"/>
      <c r="I103" s="139"/>
      <c r="J103" s="141"/>
      <c r="K103" s="133"/>
      <c r="L103" s="141"/>
      <c r="M103" s="139"/>
      <c r="N103" s="141"/>
      <c r="O103" s="139"/>
      <c r="P103" s="141"/>
      <c r="Q103" s="139"/>
      <c r="R103" s="141"/>
      <c r="S103" s="139"/>
      <c r="T103" s="141"/>
      <c r="U103" s="133"/>
      <c r="V103" s="170"/>
    </row>
    <row r="104" spans="1:22">
      <c r="A104" s="209"/>
      <c r="B104" s="147" t="s">
        <v>361</v>
      </c>
      <c r="C104" s="133"/>
      <c r="D104" s="360" t="s">
        <v>225</v>
      </c>
      <c r="F104" s="360" t="s">
        <v>207</v>
      </c>
      <c r="G104" s="133"/>
      <c r="H104" s="147" t="s">
        <v>362</v>
      </c>
      <c r="I104" s="133"/>
      <c r="J104" s="360" t="s">
        <v>240</v>
      </c>
      <c r="K104" s="133"/>
      <c r="L104" s="360" t="s">
        <v>243</v>
      </c>
      <c r="M104" s="133"/>
      <c r="N104" s="147" t="s">
        <v>363</v>
      </c>
      <c r="O104" s="133"/>
      <c r="P104" s="147" t="s">
        <v>364</v>
      </c>
      <c r="Q104" s="133"/>
      <c r="R104" s="360" t="s">
        <v>365</v>
      </c>
      <c r="S104" s="133"/>
      <c r="T104" s="147" t="s">
        <v>366</v>
      </c>
      <c r="U104" s="133"/>
      <c r="V104" s="170"/>
    </row>
    <row r="105" spans="1:22">
      <c r="A105" s="209"/>
      <c r="B105" s="147" t="s">
        <v>306</v>
      </c>
      <c r="C105" s="133"/>
      <c r="D105" s="148" t="s">
        <v>281</v>
      </c>
      <c r="F105" s="148" t="s">
        <v>259</v>
      </c>
      <c r="G105" s="133"/>
      <c r="H105" s="147" t="s">
        <v>282</v>
      </c>
      <c r="I105" s="133"/>
      <c r="J105" s="148" t="s">
        <v>280</v>
      </c>
      <c r="K105" s="133"/>
      <c r="L105" s="148" t="s">
        <v>258</v>
      </c>
      <c r="M105" s="133"/>
      <c r="N105" s="147" t="s">
        <v>282</v>
      </c>
      <c r="O105" s="133"/>
      <c r="P105" s="147" t="s">
        <v>282</v>
      </c>
      <c r="Q105" s="133"/>
      <c r="R105" s="148" t="s">
        <v>258</v>
      </c>
      <c r="S105" s="133"/>
      <c r="T105" s="147" t="s">
        <v>282</v>
      </c>
      <c r="U105" s="133"/>
      <c r="V105" s="170"/>
    </row>
    <row r="106" spans="1:22">
      <c r="A106" s="209"/>
      <c r="B106" s="184" t="s">
        <v>338</v>
      </c>
      <c r="C106" s="133"/>
      <c r="D106" s="184" t="s">
        <v>338</v>
      </c>
      <c r="F106" s="184" t="s">
        <v>338</v>
      </c>
      <c r="G106" s="133"/>
      <c r="H106" s="133"/>
      <c r="I106" s="133"/>
      <c r="J106" s="133"/>
      <c r="K106" s="133"/>
      <c r="L106" s="133"/>
      <c r="M106" s="133"/>
      <c r="N106" s="133"/>
      <c r="O106" s="133"/>
      <c r="P106" s="133"/>
      <c r="Q106" s="133"/>
      <c r="R106" s="133"/>
      <c r="S106" s="133"/>
      <c r="T106" s="133"/>
      <c r="U106" s="133"/>
      <c r="V106" s="170"/>
    </row>
    <row r="107" spans="1:22">
      <c r="A107" s="209"/>
      <c r="Q107" s="133"/>
      <c r="U107" s="133"/>
      <c r="V107" s="170"/>
    </row>
    <row r="108" spans="1:22">
      <c r="A108" s="209"/>
      <c r="B108" s="133">
        <f>T99+1</f>
        <v>120</v>
      </c>
      <c r="C108" s="133"/>
      <c r="D108" s="161">
        <f>B108+1</f>
        <v>121</v>
      </c>
      <c r="F108" s="133">
        <f>D108+1</f>
        <v>122</v>
      </c>
      <c r="G108" s="133"/>
      <c r="H108" s="133">
        <f>F108+1</f>
        <v>123</v>
      </c>
      <c r="I108" s="133"/>
      <c r="J108" s="133">
        <f>H108+1</f>
        <v>124</v>
      </c>
      <c r="K108" s="133"/>
      <c r="L108" s="133">
        <f>J108+1</f>
        <v>125</v>
      </c>
      <c r="M108" s="133"/>
      <c r="N108" s="133">
        <f>L108+1</f>
        <v>126</v>
      </c>
      <c r="O108" s="133"/>
      <c r="P108" s="133">
        <f>N108+1</f>
        <v>127</v>
      </c>
      <c r="Q108" s="133"/>
      <c r="R108" s="133">
        <f>P108+1</f>
        <v>128</v>
      </c>
      <c r="S108" s="133"/>
      <c r="T108" s="133">
        <f>R108+1</f>
        <v>129</v>
      </c>
      <c r="U108" s="133"/>
      <c r="V108" s="170"/>
    </row>
    <row r="109" spans="1:22">
      <c r="A109" s="209"/>
      <c r="B109" s="133"/>
      <c r="C109" s="133"/>
      <c r="D109" s="133"/>
      <c r="F109" s="133"/>
      <c r="G109" s="133"/>
      <c r="H109" s="133"/>
      <c r="I109" s="133"/>
      <c r="J109" s="133"/>
      <c r="K109" s="133"/>
      <c r="L109" s="133"/>
      <c r="M109" s="133"/>
      <c r="N109" s="133"/>
      <c r="O109" s="133"/>
      <c r="P109" s="133"/>
      <c r="Q109" s="133"/>
      <c r="R109" s="133"/>
      <c r="S109" s="133"/>
      <c r="T109" s="133"/>
      <c r="U109" s="135"/>
      <c r="V109" s="171" t="e">
        <f>G101+K101+M101+O101+Q101+I101+S101+#REF!+C101+U109</f>
        <v>#REF!</v>
      </c>
    </row>
    <row r="110" spans="1:22">
      <c r="A110" s="209"/>
      <c r="B110" s="135"/>
      <c r="C110" s="135">
        <v>430.39</v>
      </c>
      <c r="D110" s="133"/>
      <c r="F110" s="135"/>
      <c r="G110" s="135">
        <v>378.62</v>
      </c>
      <c r="H110" s="135"/>
      <c r="I110" s="135">
        <v>350.22</v>
      </c>
      <c r="J110" s="133"/>
      <c r="K110" s="135">
        <v>357.91</v>
      </c>
      <c r="L110" s="133"/>
      <c r="M110" s="135">
        <v>237.48</v>
      </c>
      <c r="N110" s="133"/>
      <c r="O110" s="135">
        <v>440.03</v>
      </c>
      <c r="P110" s="135"/>
      <c r="Q110" s="135">
        <v>504</v>
      </c>
      <c r="R110" s="133"/>
      <c r="S110" s="135">
        <v>430.57</v>
      </c>
      <c r="T110" s="135"/>
      <c r="U110" s="133"/>
      <c r="V110" s="171"/>
    </row>
    <row r="111" spans="1:22">
      <c r="A111" s="209"/>
      <c r="B111" s="140"/>
      <c r="C111" s="139"/>
      <c r="D111" s="140"/>
      <c r="F111" s="140"/>
      <c r="G111" s="139"/>
      <c r="H111" s="140"/>
      <c r="I111" s="139"/>
      <c r="J111" s="140"/>
      <c r="K111" s="133"/>
      <c r="L111" s="140"/>
      <c r="M111" s="139"/>
      <c r="N111" s="140"/>
      <c r="O111" s="139"/>
      <c r="P111" s="140"/>
      <c r="Q111" s="139"/>
      <c r="R111" s="140"/>
      <c r="S111" s="139"/>
      <c r="T111" s="140"/>
      <c r="U111" s="133"/>
      <c r="V111" s="170"/>
    </row>
    <row r="112" spans="1:22">
      <c r="A112" s="209"/>
      <c r="B112" s="141"/>
      <c r="C112" s="139"/>
      <c r="D112" s="141"/>
      <c r="F112" s="141"/>
      <c r="G112" s="139"/>
      <c r="H112" s="141"/>
      <c r="I112" s="139"/>
      <c r="J112" s="141"/>
      <c r="K112" s="133"/>
      <c r="L112" s="141"/>
      <c r="M112" s="139"/>
      <c r="N112" s="141"/>
      <c r="O112" s="139"/>
      <c r="P112" s="141"/>
      <c r="Q112" s="139"/>
      <c r="R112" s="141"/>
      <c r="S112" s="139"/>
      <c r="T112" s="141"/>
      <c r="U112" s="133"/>
      <c r="V112" s="170"/>
    </row>
    <row r="113" spans="1:22">
      <c r="A113" s="209"/>
      <c r="B113" s="360" t="s">
        <v>367</v>
      </c>
      <c r="C113" s="149"/>
      <c r="D113" s="147" t="s">
        <v>368</v>
      </c>
      <c r="F113" s="360" t="s">
        <v>369</v>
      </c>
      <c r="G113" s="149"/>
      <c r="H113" s="360" t="s">
        <v>253</v>
      </c>
      <c r="I113" s="149"/>
      <c r="J113" s="360" t="s">
        <v>370</v>
      </c>
      <c r="K113" s="149"/>
      <c r="L113" s="147" t="s">
        <v>371</v>
      </c>
      <c r="M113" s="149"/>
      <c r="N113" s="147" t="s">
        <v>372</v>
      </c>
      <c r="O113" s="149"/>
      <c r="P113" s="147" t="s">
        <v>373</v>
      </c>
      <c r="Q113" s="149"/>
      <c r="R113" s="147" t="s">
        <v>374</v>
      </c>
      <c r="S113" s="149"/>
      <c r="T113" s="147" t="s">
        <v>375</v>
      </c>
      <c r="U113" s="133"/>
      <c r="V113" s="170"/>
    </row>
    <row r="114" spans="1:22">
      <c r="A114" s="209"/>
      <c r="B114" s="148" t="s">
        <v>258</v>
      </c>
      <c r="C114" s="149"/>
      <c r="D114" s="147" t="s">
        <v>306</v>
      </c>
      <c r="F114" s="148" t="s">
        <v>259</v>
      </c>
      <c r="G114" s="149"/>
      <c r="H114" s="148" t="s">
        <v>259</v>
      </c>
      <c r="I114" s="149"/>
      <c r="J114" s="148" t="s">
        <v>259</v>
      </c>
      <c r="K114" s="149"/>
      <c r="L114" s="147" t="s">
        <v>282</v>
      </c>
      <c r="M114" s="149"/>
      <c r="N114" s="147" t="s">
        <v>282</v>
      </c>
      <c r="O114" s="149"/>
      <c r="P114" s="147" t="s">
        <v>376</v>
      </c>
      <c r="Q114" s="149"/>
      <c r="R114" s="147" t="s">
        <v>376</v>
      </c>
      <c r="S114" s="149"/>
      <c r="T114" s="147" t="s">
        <v>307</v>
      </c>
      <c r="U114" s="133"/>
      <c r="V114" s="170"/>
    </row>
    <row r="115" spans="1:22">
      <c r="A115" s="209"/>
      <c r="B115" s="133">
        <f>T108+1</f>
        <v>130</v>
      </c>
      <c r="C115" s="155"/>
      <c r="D115" s="161">
        <f>B115+1</f>
        <v>131</v>
      </c>
      <c r="F115" s="161">
        <f>D115+1</f>
        <v>132</v>
      </c>
      <c r="G115" s="155"/>
      <c r="H115" s="161">
        <f>F115+1</f>
        <v>133</v>
      </c>
      <c r="I115" s="155"/>
      <c r="J115" s="161">
        <f>H115+1</f>
        <v>134</v>
      </c>
      <c r="K115" s="155"/>
      <c r="L115" s="161">
        <f>J115+1</f>
        <v>135</v>
      </c>
      <c r="M115" s="155"/>
      <c r="N115" s="161">
        <f>L115+1</f>
        <v>136</v>
      </c>
      <c r="O115" s="155"/>
      <c r="P115" s="161">
        <f>N115+1</f>
        <v>137</v>
      </c>
      <c r="Q115" s="155"/>
      <c r="R115" s="161">
        <f>P115+1</f>
        <v>138</v>
      </c>
      <c r="S115" s="155"/>
      <c r="T115" s="161">
        <f>R115+1</f>
        <v>139</v>
      </c>
      <c r="U115" s="133"/>
      <c r="V115" s="307">
        <v>130</v>
      </c>
    </row>
    <row r="116" spans="1:22">
      <c r="A116" s="209"/>
      <c r="B116" s="133"/>
      <c r="C116" s="133"/>
      <c r="D116" s="133"/>
      <c r="F116" s="133"/>
      <c r="G116" s="133"/>
      <c r="H116" s="133"/>
      <c r="I116" s="133"/>
      <c r="J116" s="133"/>
      <c r="K116" s="133"/>
      <c r="L116" s="133"/>
      <c r="N116" s="133"/>
      <c r="O116" s="133"/>
      <c r="P116" s="133"/>
      <c r="Q116" s="133"/>
      <c r="R116" s="133"/>
      <c r="S116" s="133"/>
      <c r="T116" s="133"/>
      <c r="U116" s="133"/>
      <c r="V116" s="133"/>
    </row>
    <row r="117" spans="1:22">
      <c r="A117" s="209"/>
      <c r="B117" s="135"/>
      <c r="C117" s="135">
        <v>354.92</v>
      </c>
      <c r="D117" s="133"/>
      <c r="F117" s="135"/>
      <c r="G117" s="135">
        <v>419.38</v>
      </c>
      <c r="H117" s="135"/>
      <c r="I117" s="135">
        <v>406.18</v>
      </c>
      <c r="J117" s="133"/>
      <c r="K117" s="135">
        <v>427.47</v>
      </c>
      <c r="L117" s="133"/>
      <c r="N117" s="133"/>
      <c r="O117" s="135">
        <v>416.77</v>
      </c>
      <c r="P117" s="133"/>
      <c r="Q117" s="135">
        <v>378.13</v>
      </c>
      <c r="R117" s="135"/>
      <c r="S117" s="135">
        <v>358.57</v>
      </c>
      <c r="T117" s="133"/>
      <c r="U117" s="135">
        <v>360.52</v>
      </c>
      <c r="V117" s="135"/>
    </row>
    <row r="118" spans="1:22">
      <c r="A118" s="209"/>
      <c r="B118" s="140"/>
      <c r="C118" s="139"/>
      <c r="D118" s="140"/>
      <c r="F118" s="158" t="s">
        <v>317</v>
      </c>
      <c r="G118" s="139"/>
      <c r="H118" s="140"/>
      <c r="I118" s="139"/>
      <c r="J118" s="158" t="s">
        <v>317</v>
      </c>
      <c r="K118" s="133"/>
      <c r="L118" s="141"/>
      <c r="N118" s="140"/>
      <c r="O118" s="139"/>
      <c r="P118" s="140"/>
      <c r="Q118" s="139"/>
      <c r="R118" s="140"/>
      <c r="S118" s="139"/>
      <c r="T118" s="140"/>
      <c r="U118" s="139"/>
      <c r="V118" s="140"/>
    </row>
    <row r="119" spans="1:22">
      <c r="A119" s="209"/>
      <c r="B119" s="141"/>
      <c r="C119" s="139"/>
      <c r="D119" s="141"/>
      <c r="F119" s="141"/>
      <c r="G119" s="139"/>
      <c r="H119" s="141"/>
      <c r="I119" s="139"/>
      <c r="J119" s="141"/>
      <c r="K119" s="133"/>
      <c r="L119" s="141"/>
      <c r="N119" s="141"/>
      <c r="O119" s="139"/>
      <c r="P119" s="141"/>
      <c r="Q119" s="139"/>
      <c r="R119" s="141"/>
      <c r="S119" s="139"/>
      <c r="T119" s="141"/>
      <c r="U119" s="139"/>
      <c r="V119" s="141"/>
    </row>
    <row r="120" spans="1:22">
      <c r="A120" s="209"/>
      <c r="B120" s="360" t="s">
        <v>377</v>
      </c>
      <c r="C120" s="133"/>
      <c r="D120" s="147" t="s">
        <v>378</v>
      </c>
      <c r="F120" s="360" t="s">
        <v>180</v>
      </c>
      <c r="G120" s="133"/>
      <c r="H120" s="147" t="s">
        <v>379</v>
      </c>
      <c r="I120" s="133"/>
      <c r="J120" s="360" t="s">
        <v>257</v>
      </c>
      <c r="K120" s="133"/>
      <c r="L120" s="360" t="s">
        <v>239</v>
      </c>
      <c r="N120" s="147" t="s">
        <v>380</v>
      </c>
      <c r="O120" s="133"/>
      <c r="P120" s="360" t="s">
        <v>381</v>
      </c>
      <c r="Q120" s="133"/>
      <c r="R120" s="147" t="s">
        <v>382</v>
      </c>
      <c r="S120" s="133"/>
      <c r="T120" s="148" t="s">
        <v>383</v>
      </c>
      <c r="U120" s="133"/>
      <c r="V120" s="360" t="s">
        <v>384</v>
      </c>
    </row>
    <row r="121" spans="1:22">
      <c r="A121" s="209"/>
      <c r="B121" s="148" t="s">
        <v>258</v>
      </c>
      <c r="C121" s="133"/>
      <c r="D121" s="147" t="s">
        <v>83</v>
      </c>
      <c r="F121" s="148" t="s">
        <v>259</v>
      </c>
      <c r="G121" s="133"/>
      <c r="H121" s="147" t="s">
        <v>282</v>
      </c>
      <c r="I121" s="133"/>
      <c r="J121" s="145" t="s">
        <v>259</v>
      </c>
      <c r="K121" s="133"/>
      <c r="L121" s="145" t="s">
        <v>259</v>
      </c>
      <c r="N121" s="147" t="s">
        <v>282</v>
      </c>
      <c r="O121" s="133"/>
      <c r="P121" s="148" t="s">
        <v>280</v>
      </c>
      <c r="Q121" s="133"/>
      <c r="R121" s="147" t="s">
        <v>282</v>
      </c>
      <c r="S121" s="133"/>
      <c r="T121" s="148" t="s">
        <v>259</v>
      </c>
      <c r="U121" s="133"/>
      <c r="V121" s="148" t="s">
        <v>282</v>
      </c>
    </row>
    <row r="122" spans="1:22">
      <c r="A122" s="209"/>
      <c r="B122" s="144"/>
      <c r="C122" s="133"/>
      <c r="D122" s="145"/>
      <c r="E122" s="133"/>
      <c r="F122" s="145"/>
      <c r="G122" s="149"/>
      <c r="H122" s="147"/>
      <c r="I122" s="149"/>
      <c r="J122" s="193"/>
      <c r="K122" s="193"/>
      <c r="L122" s="193"/>
      <c r="M122" s="193"/>
      <c r="O122" s="193"/>
      <c r="P122" s="144" t="s">
        <v>183</v>
      </c>
      <c r="Q122" s="193"/>
      <c r="R122" s="193"/>
      <c r="S122" s="155"/>
      <c r="T122" s="161"/>
      <c r="U122" s="133"/>
      <c r="V122" s="170"/>
    </row>
    <row r="123" spans="1:22">
      <c r="A123" s="209"/>
      <c r="B123" s="161">
        <f>V115+1</f>
        <v>131</v>
      </c>
      <c r="C123" s="133"/>
      <c r="D123" s="161">
        <f>B123+1</f>
        <v>132</v>
      </c>
      <c r="F123" s="161">
        <f>D123+1</f>
        <v>133</v>
      </c>
      <c r="H123" s="161">
        <f>F123+1</f>
        <v>134</v>
      </c>
      <c r="J123" s="161">
        <f>H123+1</f>
        <v>135</v>
      </c>
      <c r="L123" s="161">
        <f>J123+1</f>
        <v>136</v>
      </c>
      <c r="N123" s="161">
        <f>L123+1</f>
        <v>137</v>
      </c>
      <c r="P123" s="161">
        <f>N123+1</f>
        <v>138</v>
      </c>
      <c r="Q123" s="155"/>
      <c r="R123" s="161">
        <f>P123+1</f>
        <v>139</v>
      </c>
      <c r="T123" s="161">
        <f>R123+1</f>
        <v>140</v>
      </c>
      <c r="U123" s="133"/>
      <c r="V123" s="161">
        <f>T123+1</f>
        <v>141</v>
      </c>
    </row>
    <row r="124" spans="1:22">
      <c r="A124" s="209"/>
      <c r="B124" s="133"/>
      <c r="C124" s="133"/>
      <c r="D124" s="133"/>
      <c r="F124" s="133"/>
      <c r="H124" s="133"/>
      <c r="J124" s="133"/>
      <c r="L124" s="133"/>
      <c r="N124" s="133"/>
      <c r="P124" s="133"/>
      <c r="Q124" s="133"/>
      <c r="R124" s="133"/>
      <c r="T124" s="133"/>
      <c r="U124" s="133"/>
      <c r="V124" s="133"/>
    </row>
    <row r="125" spans="1:22">
      <c r="A125" s="209"/>
      <c r="B125" s="135"/>
      <c r="C125" s="133"/>
      <c r="D125" s="133"/>
      <c r="F125" s="133"/>
      <c r="H125" s="133"/>
      <c r="J125" s="133"/>
      <c r="L125" s="133"/>
      <c r="N125" s="133"/>
      <c r="P125" s="133"/>
      <c r="Q125" s="135"/>
      <c r="R125" s="133"/>
      <c r="T125" s="133"/>
      <c r="U125" s="133"/>
      <c r="V125" s="133"/>
    </row>
    <row r="126" spans="1:22">
      <c r="A126" s="209"/>
      <c r="B126" s="140"/>
      <c r="C126" s="133"/>
      <c r="D126" s="140"/>
      <c r="F126" s="140"/>
      <c r="H126" s="140"/>
      <c r="J126" s="140"/>
      <c r="L126" s="140"/>
      <c r="N126" s="140"/>
      <c r="P126" s="140"/>
      <c r="Q126" s="133"/>
      <c r="R126" s="140"/>
      <c r="T126" s="140"/>
      <c r="U126" s="133"/>
      <c r="V126" s="140"/>
    </row>
    <row r="127" spans="1:22">
      <c r="A127" s="209"/>
      <c r="B127" s="141"/>
      <c r="C127" s="133"/>
      <c r="D127" s="141"/>
      <c r="F127" s="141"/>
      <c r="H127" s="141"/>
      <c r="J127" s="141"/>
      <c r="L127" s="141"/>
      <c r="N127" s="141"/>
      <c r="P127" s="141"/>
      <c r="Q127" s="133"/>
      <c r="R127" s="141"/>
      <c r="T127" s="141"/>
      <c r="U127" s="133"/>
      <c r="V127" s="141"/>
    </row>
    <row r="128" spans="1:22">
      <c r="A128" s="209"/>
      <c r="B128" s="360" t="s">
        <v>252</v>
      </c>
      <c r="C128" s="191"/>
      <c r="D128" s="360" t="s">
        <v>385</v>
      </c>
      <c r="F128" s="360" t="s">
        <v>386</v>
      </c>
      <c r="H128" s="360" t="s">
        <v>387</v>
      </c>
      <c r="J128" s="360" t="s">
        <v>388</v>
      </c>
      <c r="L128" s="360" t="s">
        <v>242</v>
      </c>
      <c r="N128" s="360" t="s">
        <v>389</v>
      </c>
      <c r="P128" s="360" t="s">
        <v>390</v>
      </c>
      <c r="Q128" s="133"/>
      <c r="R128" s="360" t="s">
        <v>391</v>
      </c>
      <c r="T128" s="360" t="s">
        <v>254</v>
      </c>
      <c r="U128" s="133"/>
      <c r="V128" s="360" t="s">
        <v>392</v>
      </c>
    </row>
    <row r="129" spans="1:22">
      <c r="A129" s="209"/>
      <c r="B129" s="148" t="s">
        <v>259</v>
      </c>
      <c r="C129" s="133"/>
      <c r="D129" s="148" t="s">
        <v>306</v>
      </c>
      <c r="F129" s="148" t="s">
        <v>259</v>
      </c>
      <c r="H129" s="148" t="s">
        <v>393</v>
      </c>
      <c r="J129" s="148" t="s">
        <v>79</v>
      </c>
      <c r="L129" s="148" t="s">
        <v>281</v>
      </c>
      <c r="N129" s="148" t="s">
        <v>259</v>
      </c>
      <c r="P129" s="148" t="s">
        <v>259</v>
      </c>
      <c r="Q129" s="133"/>
      <c r="R129" s="148" t="s">
        <v>281</v>
      </c>
      <c r="T129" s="148" t="s">
        <v>280</v>
      </c>
      <c r="U129" s="133"/>
      <c r="V129" s="148" t="s">
        <v>280</v>
      </c>
    </row>
    <row r="130" spans="1:22">
      <c r="A130" s="209"/>
      <c r="B130" s="148"/>
      <c r="C130" s="133"/>
      <c r="D130" s="148"/>
      <c r="F130" s="201" t="s">
        <v>183</v>
      </c>
      <c r="H130" s="148"/>
      <c r="J130" s="148"/>
      <c r="L130" s="148"/>
      <c r="N130" s="148"/>
      <c r="P130" s="201" t="s">
        <v>183</v>
      </c>
      <c r="Q130" s="133"/>
      <c r="R130" s="148"/>
      <c r="T130" s="148"/>
      <c r="U130" s="133"/>
      <c r="V130" s="148"/>
    </row>
    <row r="131" spans="1:22">
      <c r="A131" s="209"/>
      <c r="B131" s="148"/>
      <c r="C131" s="133"/>
      <c r="D131" s="148"/>
      <c r="F131" s="148"/>
      <c r="H131" s="148"/>
      <c r="J131" s="148"/>
      <c r="L131" s="148"/>
      <c r="N131" s="148"/>
      <c r="P131" s="148"/>
      <c r="Q131" s="133"/>
      <c r="R131" s="148"/>
      <c r="T131" s="148"/>
      <c r="U131" s="133"/>
      <c r="V131" s="148"/>
    </row>
    <row r="132" spans="1:22">
      <c r="A132" s="209"/>
      <c r="B132" s="161">
        <f>V123+1</f>
        <v>142</v>
      </c>
      <c r="C132" s="133"/>
      <c r="D132" s="161">
        <f>B132+1</f>
        <v>143</v>
      </c>
      <c r="F132" s="161">
        <f>D132+1</f>
        <v>144</v>
      </c>
      <c r="H132" s="161">
        <f>F132+1</f>
        <v>145</v>
      </c>
      <c r="J132" s="161">
        <f>H132+1</f>
        <v>146</v>
      </c>
      <c r="L132" s="161">
        <f>J132+1</f>
        <v>147</v>
      </c>
      <c r="N132" s="161">
        <f>L132+1</f>
        <v>148</v>
      </c>
      <c r="P132" s="161">
        <f>N132+1</f>
        <v>149</v>
      </c>
      <c r="Q132" s="155"/>
      <c r="R132" s="161">
        <f>P132+1</f>
        <v>150</v>
      </c>
      <c r="T132" s="161">
        <f>R132+1</f>
        <v>151</v>
      </c>
      <c r="U132" s="133"/>
      <c r="V132" s="161">
        <f>T132+1</f>
        <v>152</v>
      </c>
    </row>
    <row r="133" spans="1:22">
      <c r="A133" s="209"/>
      <c r="B133" s="133"/>
      <c r="C133" s="133"/>
      <c r="D133" s="133"/>
      <c r="F133" s="133"/>
      <c r="H133" s="133"/>
      <c r="J133" s="133"/>
      <c r="L133" s="133"/>
      <c r="N133" s="133"/>
      <c r="P133" s="133"/>
      <c r="Q133" s="133"/>
      <c r="R133" s="133"/>
      <c r="T133" s="133"/>
      <c r="U133" s="133"/>
      <c r="V133" s="133"/>
    </row>
    <row r="134" spans="1:22">
      <c r="A134" s="209"/>
      <c r="B134" s="135"/>
      <c r="C134" s="133"/>
      <c r="D134" s="133"/>
      <c r="F134" s="133"/>
      <c r="H134" s="133"/>
      <c r="J134" s="133"/>
      <c r="L134" s="133"/>
      <c r="N134" s="133"/>
      <c r="P134" s="133"/>
      <c r="Q134" s="135"/>
      <c r="R134" s="133"/>
      <c r="T134" s="133"/>
      <c r="U134" s="133"/>
      <c r="V134" s="133"/>
    </row>
    <row r="135" spans="1:22">
      <c r="A135" s="209"/>
      <c r="B135" s="140"/>
      <c r="C135" s="133"/>
      <c r="D135" s="140"/>
      <c r="F135" s="140"/>
      <c r="H135" s="140"/>
      <c r="J135" s="140"/>
      <c r="L135" s="140"/>
      <c r="N135" s="140"/>
      <c r="P135" s="140"/>
      <c r="Q135" s="133"/>
      <c r="R135" s="140"/>
      <c r="T135" s="140"/>
      <c r="U135" s="133"/>
      <c r="V135" s="140"/>
    </row>
    <row r="136" spans="1:22">
      <c r="A136" s="209"/>
      <c r="B136" s="141"/>
      <c r="C136" s="133"/>
      <c r="D136" s="141"/>
      <c r="F136" s="141"/>
      <c r="H136" s="141"/>
      <c r="J136" s="141"/>
      <c r="L136" s="141"/>
      <c r="N136" s="141"/>
      <c r="P136" s="141"/>
      <c r="Q136" s="133"/>
      <c r="R136" s="141"/>
      <c r="T136" s="141"/>
      <c r="U136" s="133"/>
      <c r="V136" s="141"/>
    </row>
    <row r="137" spans="1:22">
      <c r="A137" s="209"/>
      <c r="B137" s="360" t="s">
        <v>394</v>
      </c>
      <c r="C137" s="191"/>
      <c r="D137" s="360" t="s">
        <v>395</v>
      </c>
      <c r="F137" s="360" t="s">
        <v>396</v>
      </c>
      <c r="H137" s="360" t="s">
        <v>397</v>
      </c>
      <c r="J137" s="361" t="s">
        <v>398</v>
      </c>
      <c r="L137" s="360" t="s">
        <v>399</v>
      </c>
      <c r="N137" s="360" t="s">
        <v>400</v>
      </c>
      <c r="P137" s="360" t="s">
        <v>401</v>
      </c>
      <c r="Q137" s="133"/>
      <c r="R137" s="360" t="s">
        <v>402</v>
      </c>
      <c r="T137" s="360" t="s">
        <v>403</v>
      </c>
      <c r="U137" s="133"/>
      <c r="V137" s="360" t="s">
        <v>404</v>
      </c>
    </row>
    <row r="138" spans="1:22">
      <c r="A138" s="209"/>
      <c r="B138" s="148" t="s">
        <v>307</v>
      </c>
      <c r="C138" s="133"/>
      <c r="D138" s="148" t="s">
        <v>259</v>
      </c>
      <c r="F138" s="148" t="s">
        <v>259</v>
      </c>
      <c r="H138" s="148" t="s">
        <v>282</v>
      </c>
      <c r="J138" s="148" t="s">
        <v>205</v>
      </c>
      <c r="L138" s="148" t="s">
        <v>405</v>
      </c>
      <c r="N138" s="148" t="s">
        <v>107</v>
      </c>
      <c r="P138" s="148" t="s">
        <v>259</v>
      </c>
      <c r="Q138" s="133"/>
      <c r="R138" s="148" t="s">
        <v>259</v>
      </c>
      <c r="T138" s="148" t="s">
        <v>79</v>
      </c>
      <c r="U138" s="133"/>
      <c r="V138" s="148" t="s">
        <v>205</v>
      </c>
    </row>
    <row r="139" spans="1:22">
      <c r="A139" s="209"/>
      <c r="B139" s="148"/>
      <c r="C139" s="133"/>
      <c r="D139" s="148"/>
      <c r="F139" s="148"/>
      <c r="H139" s="148"/>
      <c r="J139" s="148"/>
      <c r="L139" s="148"/>
      <c r="N139" s="148"/>
      <c r="P139" s="148"/>
      <c r="Q139" s="133"/>
      <c r="R139" s="148"/>
      <c r="T139" s="148"/>
      <c r="U139" s="133"/>
      <c r="V139" s="148"/>
    </row>
    <row r="140" spans="1:22">
      <c r="A140" s="209"/>
      <c r="B140" s="148"/>
      <c r="C140" s="133"/>
      <c r="D140" s="148"/>
      <c r="F140" s="148"/>
      <c r="H140" s="148"/>
      <c r="J140" s="148"/>
      <c r="L140" s="148"/>
      <c r="N140" s="148"/>
      <c r="P140" s="148"/>
      <c r="Q140" s="133"/>
      <c r="R140" s="148"/>
      <c r="T140" s="148"/>
      <c r="U140" s="133"/>
      <c r="V140" s="148"/>
    </row>
    <row r="141" spans="1:22">
      <c r="A141" s="209"/>
      <c r="B141" s="161">
        <f>V132+1</f>
        <v>153</v>
      </c>
      <c r="C141" s="133"/>
      <c r="D141" s="161">
        <f>B141+1</f>
        <v>154</v>
      </c>
      <c r="F141" s="161">
        <f>D141+1</f>
        <v>155</v>
      </c>
      <c r="H141" s="161">
        <f>F141+1</f>
        <v>156</v>
      </c>
      <c r="J141" s="161">
        <f>H141+1</f>
        <v>157</v>
      </c>
      <c r="L141" s="161">
        <f>J141+1</f>
        <v>158</v>
      </c>
      <c r="N141" s="161">
        <f>L141+1</f>
        <v>159</v>
      </c>
      <c r="P141" s="161">
        <f>N141+1</f>
        <v>160</v>
      </c>
      <c r="Q141" s="155"/>
      <c r="R141" s="161">
        <f>P141+1</f>
        <v>161</v>
      </c>
      <c r="T141" s="161">
        <f>R141+1</f>
        <v>162</v>
      </c>
      <c r="U141" s="133"/>
      <c r="V141" s="161">
        <f>T141+1</f>
        <v>163</v>
      </c>
    </row>
    <row r="142" spans="1:22">
      <c r="A142" s="209"/>
      <c r="B142" s="133"/>
      <c r="C142" s="133"/>
      <c r="D142" s="133"/>
      <c r="F142" s="133"/>
      <c r="H142" s="133"/>
      <c r="J142" s="133"/>
      <c r="L142" s="133"/>
      <c r="N142" s="133"/>
      <c r="P142" s="133"/>
      <c r="Q142" s="133"/>
      <c r="R142" s="133"/>
      <c r="T142" s="133"/>
      <c r="U142" s="133"/>
      <c r="V142" s="133"/>
    </row>
    <row r="143" spans="1:22">
      <c r="A143" s="209"/>
      <c r="B143" s="135"/>
      <c r="C143" s="133"/>
      <c r="D143" s="133"/>
      <c r="F143" s="133"/>
      <c r="H143" s="133"/>
      <c r="J143" s="133"/>
      <c r="L143" s="133"/>
      <c r="N143" s="133"/>
      <c r="P143" s="133"/>
      <c r="Q143" s="135"/>
      <c r="R143" s="133"/>
      <c r="T143" s="133"/>
      <c r="U143" s="133"/>
      <c r="V143" s="133"/>
    </row>
    <row r="144" spans="1:22">
      <c r="A144" s="209"/>
      <c r="B144" s="140"/>
      <c r="C144" s="133"/>
      <c r="D144" s="140"/>
      <c r="F144" s="140"/>
      <c r="H144" s="140"/>
      <c r="J144" s="140"/>
      <c r="L144" s="140"/>
      <c r="N144" s="140"/>
      <c r="P144" s="140"/>
      <c r="Q144" s="133"/>
      <c r="R144" s="140"/>
      <c r="T144" s="140"/>
      <c r="U144" s="133"/>
      <c r="V144" s="140"/>
    </row>
    <row r="145" spans="1:22">
      <c r="A145" s="209"/>
      <c r="B145" s="141"/>
      <c r="C145" s="133"/>
      <c r="D145" s="141"/>
      <c r="F145" s="141"/>
      <c r="H145" s="141"/>
      <c r="J145" s="141"/>
      <c r="L145" s="141"/>
      <c r="N145" s="141"/>
      <c r="P145" s="141"/>
      <c r="Q145" s="133"/>
      <c r="R145" s="141"/>
      <c r="T145" s="141"/>
      <c r="U145" s="133"/>
      <c r="V145" s="141"/>
    </row>
    <row r="146" spans="1:22">
      <c r="A146" s="209"/>
      <c r="B146" s="360" t="s">
        <v>406</v>
      </c>
      <c r="C146" s="191"/>
      <c r="D146" s="360" t="s">
        <v>407</v>
      </c>
      <c r="F146" s="360" t="s">
        <v>408</v>
      </c>
      <c r="H146" s="360" t="s">
        <v>409</v>
      </c>
      <c r="J146" s="360" t="s">
        <v>410</v>
      </c>
      <c r="L146" s="360" t="s">
        <v>411</v>
      </c>
      <c r="N146" s="361" t="s">
        <v>412</v>
      </c>
      <c r="P146" s="360" t="s">
        <v>413</v>
      </c>
      <c r="Q146" s="133"/>
      <c r="R146" s="360" t="s">
        <v>414</v>
      </c>
      <c r="T146" s="283"/>
      <c r="U146" s="133"/>
      <c r="V146" s="283"/>
    </row>
    <row r="147" spans="1:22">
      <c r="A147" s="209"/>
      <c r="B147" s="148" t="s">
        <v>96</v>
      </c>
      <c r="C147" s="133"/>
      <c r="D147" s="148" t="s">
        <v>87</v>
      </c>
      <c r="F147" s="148" t="s">
        <v>96</v>
      </c>
      <c r="H147" s="148" t="s">
        <v>146</v>
      </c>
      <c r="J147" s="148" t="s">
        <v>146</v>
      </c>
      <c r="L147" s="148" t="s">
        <v>89</v>
      </c>
      <c r="N147" s="148" t="s">
        <v>149</v>
      </c>
      <c r="P147" s="148" t="s">
        <v>92</v>
      </c>
      <c r="Q147" s="133"/>
      <c r="R147" s="148" t="s">
        <v>107</v>
      </c>
      <c r="T147" s="148"/>
      <c r="U147" s="133"/>
      <c r="V147" s="148"/>
    </row>
    <row r="148" spans="1:22">
      <c r="A148" s="209"/>
      <c r="B148" s="148"/>
      <c r="C148" s="133"/>
      <c r="D148" s="201" t="s">
        <v>183</v>
      </c>
      <c r="F148" s="201" t="s">
        <v>183</v>
      </c>
      <c r="H148" s="148"/>
      <c r="J148" s="148"/>
      <c r="L148" s="148"/>
      <c r="N148" s="148"/>
      <c r="P148" s="148"/>
      <c r="Q148" s="133"/>
      <c r="R148" s="148"/>
      <c r="T148" s="148"/>
      <c r="U148" s="133"/>
      <c r="V148" s="148"/>
    </row>
    <row r="149" spans="1:22">
      <c r="A149" s="209"/>
      <c r="B149" s="148"/>
      <c r="C149" s="133"/>
      <c r="D149" s="201"/>
      <c r="F149" s="201"/>
      <c r="H149" s="148"/>
      <c r="J149" s="148"/>
      <c r="L149" s="148"/>
      <c r="N149" s="148"/>
      <c r="P149" s="148"/>
      <c r="Q149" s="133"/>
      <c r="R149" s="148"/>
      <c r="T149" s="148"/>
      <c r="U149" s="133"/>
      <c r="V149" s="148"/>
    </row>
    <row r="150" spans="1:22">
      <c r="A150" s="209"/>
      <c r="B150" s="161">
        <f>V141+1</f>
        <v>164</v>
      </c>
      <c r="C150" s="133"/>
      <c r="D150" s="161">
        <f>B150+1</f>
        <v>165</v>
      </c>
      <c r="F150" s="161">
        <f>D150+1</f>
        <v>166</v>
      </c>
      <c r="H150" s="161">
        <f>F150+1</f>
        <v>167</v>
      </c>
      <c r="J150" s="161">
        <f>H150+1</f>
        <v>168</v>
      </c>
      <c r="L150" s="161">
        <f>J150+1</f>
        <v>169</v>
      </c>
      <c r="N150" s="161">
        <f>L150+1</f>
        <v>170</v>
      </c>
      <c r="P150" s="161">
        <f>N150+1</f>
        <v>171</v>
      </c>
      <c r="Q150" s="155"/>
      <c r="R150" s="161">
        <f>P150+1</f>
        <v>172</v>
      </c>
      <c r="T150" s="161">
        <f>R150+1</f>
        <v>173</v>
      </c>
      <c r="U150" s="133"/>
      <c r="V150" s="161">
        <f>T150+1</f>
        <v>174</v>
      </c>
    </row>
    <row r="151" spans="1:22">
      <c r="A151" s="209"/>
      <c r="B151" s="133"/>
      <c r="C151" s="133"/>
      <c r="D151" s="133"/>
      <c r="F151" s="133"/>
      <c r="H151" s="133"/>
      <c r="J151" s="133"/>
      <c r="L151" s="133"/>
      <c r="N151" s="133"/>
      <c r="P151" s="133"/>
      <c r="Q151" s="133"/>
      <c r="R151" s="133"/>
      <c r="T151" s="133"/>
      <c r="U151" s="133"/>
      <c r="V151" s="133"/>
    </row>
    <row r="152" spans="1:22">
      <c r="A152" s="209"/>
      <c r="B152" s="135"/>
      <c r="C152" s="133"/>
      <c r="D152" s="133"/>
      <c r="F152" s="133"/>
      <c r="H152" s="133"/>
      <c r="J152" s="133"/>
      <c r="L152" s="133"/>
      <c r="N152" s="133"/>
      <c r="P152" s="133"/>
      <c r="Q152" s="135"/>
      <c r="R152" s="133"/>
      <c r="T152" s="133"/>
      <c r="U152" s="133"/>
      <c r="V152" s="133"/>
    </row>
    <row r="153" spans="1:22">
      <c r="A153" s="209"/>
      <c r="B153" s="140"/>
      <c r="C153" s="133"/>
      <c r="D153" s="140"/>
      <c r="F153" s="140"/>
      <c r="H153" s="140"/>
      <c r="J153" s="140"/>
      <c r="L153" s="140"/>
      <c r="N153" s="140"/>
      <c r="P153" s="140"/>
      <c r="Q153" s="133"/>
      <c r="R153" s="140"/>
      <c r="T153" s="140"/>
      <c r="U153" s="133"/>
      <c r="V153" s="140"/>
    </row>
    <row r="154" spans="1:22">
      <c r="A154" s="209"/>
      <c r="B154" s="141"/>
      <c r="C154" s="133"/>
      <c r="D154" s="141"/>
      <c r="F154" s="141"/>
      <c r="H154" s="141"/>
      <c r="J154" s="141"/>
      <c r="L154" s="141"/>
      <c r="N154" s="141"/>
      <c r="P154" s="141"/>
      <c r="Q154" s="133"/>
      <c r="R154" s="141"/>
      <c r="T154" s="141"/>
      <c r="U154" s="133"/>
      <c r="V154" s="141"/>
    </row>
    <row r="155" spans="1:22">
      <c r="A155" s="209"/>
      <c r="B155" s="360" t="s">
        <v>406</v>
      </c>
      <c r="C155" s="191"/>
      <c r="D155" s="360" t="s">
        <v>407</v>
      </c>
      <c r="F155" s="360" t="s">
        <v>408</v>
      </c>
      <c r="H155" s="360" t="s">
        <v>409</v>
      </c>
      <c r="J155" s="360" t="s">
        <v>410</v>
      </c>
      <c r="L155" s="360" t="s">
        <v>411</v>
      </c>
      <c r="N155" s="361" t="s">
        <v>412</v>
      </c>
      <c r="P155" s="360" t="s">
        <v>413</v>
      </c>
      <c r="Q155" s="133"/>
      <c r="R155" s="360" t="s">
        <v>414</v>
      </c>
      <c r="T155" s="361" t="s">
        <v>415</v>
      </c>
      <c r="U155" s="133"/>
      <c r="V155" s="360" t="s">
        <v>416</v>
      </c>
    </row>
    <row r="156" spans="1:22">
      <c r="A156" s="209"/>
      <c r="B156" s="148" t="s">
        <v>96</v>
      </c>
      <c r="C156" s="133"/>
      <c r="D156" s="148" t="s">
        <v>87</v>
      </c>
      <c r="F156" s="148" t="s">
        <v>96</v>
      </c>
      <c r="H156" s="148" t="s">
        <v>146</v>
      </c>
      <c r="J156" s="148" t="s">
        <v>146</v>
      </c>
      <c r="L156" s="148" t="s">
        <v>89</v>
      </c>
      <c r="N156" s="148" t="s">
        <v>149</v>
      </c>
      <c r="P156" s="148" t="s">
        <v>92</v>
      </c>
      <c r="Q156" s="133"/>
      <c r="R156" s="148" t="s">
        <v>107</v>
      </c>
      <c r="T156" s="148" t="s">
        <v>211</v>
      </c>
      <c r="U156" s="133"/>
      <c r="V156" s="148" t="s">
        <v>79</v>
      </c>
    </row>
    <row r="157" spans="1:22">
      <c r="A157" s="209"/>
      <c r="B157" s="148"/>
      <c r="C157" s="133"/>
      <c r="D157" s="201" t="s">
        <v>183</v>
      </c>
      <c r="F157" s="201" t="s">
        <v>183</v>
      </c>
      <c r="H157" s="148"/>
      <c r="J157" s="148"/>
      <c r="L157" s="148"/>
      <c r="N157" s="148"/>
      <c r="P157" s="148"/>
      <c r="Q157" s="133"/>
      <c r="R157" s="148"/>
      <c r="T157" s="148"/>
      <c r="U157" s="133"/>
      <c r="V157" s="201" t="s">
        <v>417</v>
      </c>
    </row>
    <row r="158" spans="1:22">
      <c r="A158" s="209"/>
      <c r="B158" s="161">
        <f>V150+1</f>
        <v>175</v>
      </c>
      <c r="C158" s="133"/>
      <c r="D158" s="161">
        <f>B158+1</f>
        <v>176</v>
      </c>
      <c r="F158" s="161">
        <f>D158+1</f>
        <v>177</v>
      </c>
      <c r="H158" s="161">
        <f>F158+1</f>
        <v>178</v>
      </c>
      <c r="J158" s="161">
        <f>H158+1</f>
        <v>179</v>
      </c>
      <c r="L158" s="161">
        <f>J158+1</f>
        <v>180</v>
      </c>
      <c r="N158" s="161">
        <f>L158+1</f>
        <v>181</v>
      </c>
      <c r="P158" s="161">
        <f>N158+1</f>
        <v>182</v>
      </c>
      <c r="Q158" s="155"/>
      <c r="R158" s="161">
        <f>P158+1</f>
        <v>183</v>
      </c>
      <c r="T158" s="161">
        <f>R158+1</f>
        <v>184</v>
      </c>
      <c r="U158" s="133"/>
      <c r="V158" s="161">
        <f>T158+1</f>
        <v>185</v>
      </c>
    </row>
    <row r="159" spans="1:22">
      <c r="A159" s="209"/>
      <c r="B159" s="133"/>
      <c r="C159" s="133"/>
      <c r="D159" s="133"/>
      <c r="F159" s="133"/>
      <c r="H159" s="133"/>
      <c r="J159" s="133"/>
      <c r="L159" s="133"/>
      <c r="N159" s="133"/>
      <c r="P159" s="133"/>
      <c r="Q159" s="133"/>
      <c r="R159" s="133"/>
      <c r="T159" s="133"/>
      <c r="U159" s="133"/>
      <c r="V159" s="133"/>
    </row>
    <row r="160" spans="1:22">
      <c r="A160" s="209"/>
      <c r="B160" s="135"/>
      <c r="C160" s="133"/>
      <c r="D160" s="133"/>
      <c r="F160" s="133"/>
      <c r="H160" s="133"/>
      <c r="J160" s="133"/>
      <c r="L160" s="133"/>
      <c r="N160" s="133"/>
      <c r="P160" s="133"/>
      <c r="Q160" s="135"/>
      <c r="R160" s="133"/>
      <c r="T160" s="133"/>
      <c r="U160" s="133"/>
      <c r="V160" s="133"/>
    </row>
    <row r="161" spans="1:22">
      <c r="A161" s="209"/>
      <c r="B161" s="140"/>
      <c r="C161" s="133"/>
      <c r="D161" s="140"/>
      <c r="F161" s="140"/>
      <c r="H161" s="140"/>
      <c r="J161" s="140"/>
      <c r="L161" s="140"/>
      <c r="N161" s="140"/>
      <c r="P161" s="140"/>
      <c r="Q161" s="133"/>
      <c r="R161" s="140"/>
      <c r="T161" s="140"/>
      <c r="U161" s="133"/>
      <c r="V161" s="140"/>
    </row>
    <row r="162" spans="1:22">
      <c r="A162" s="209"/>
      <c r="B162" s="141"/>
      <c r="C162" s="133"/>
      <c r="D162" s="141"/>
      <c r="F162" s="141"/>
      <c r="H162" s="141"/>
      <c r="J162" s="141"/>
      <c r="L162" s="141"/>
      <c r="N162" s="141"/>
      <c r="P162" s="141"/>
      <c r="Q162" s="133"/>
      <c r="R162" s="141"/>
      <c r="T162" s="141"/>
      <c r="U162" s="133"/>
      <c r="V162" s="141"/>
    </row>
    <row r="163" spans="1:22">
      <c r="A163" s="209"/>
      <c r="B163" s="360" t="s">
        <v>418</v>
      </c>
      <c r="C163" s="191"/>
      <c r="D163" s="360" t="s">
        <v>419</v>
      </c>
      <c r="F163" s="360" t="s">
        <v>420</v>
      </c>
      <c r="H163" s="360" t="s">
        <v>421</v>
      </c>
      <c r="J163" s="360" t="s">
        <v>422</v>
      </c>
      <c r="L163" s="360" t="s">
        <v>423</v>
      </c>
      <c r="N163" s="360" t="s">
        <v>424</v>
      </c>
      <c r="P163" s="360" t="s">
        <v>425</v>
      </c>
      <c r="Q163" s="133"/>
      <c r="R163" s="361" t="s">
        <v>426</v>
      </c>
      <c r="T163" s="360" t="s">
        <v>427</v>
      </c>
      <c r="U163" s="133"/>
      <c r="V163" s="361" t="s">
        <v>428</v>
      </c>
    </row>
    <row r="164" spans="1:22">
      <c r="A164" s="209"/>
      <c r="B164" s="148" t="s">
        <v>101</v>
      </c>
      <c r="C164" s="133"/>
      <c r="D164" s="148" t="s">
        <v>131</v>
      </c>
      <c r="F164" s="148" t="s">
        <v>79</v>
      </c>
      <c r="H164" s="148" t="s">
        <v>96</v>
      </c>
      <c r="J164" s="148" t="s">
        <v>87</v>
      </c>
      <c r="L164" s="148" t="s">
        <v>89</v>
      </c>
      <c r="N164" s="148" t="s">
        <v>79</v>
      </c>
      <c r="P164" s="148" t="s">
        <v>79</v>
      </c>
      <c r="Q164" s="133"/>
      <c r="R164" s="148" t="s">
        <v>211</v>
      </c>
      <c r="T164" s="148" t="s">
        <v>79</v>
      </c>
      <c r="U164" s="133"/>
      <c r="V164" s="148" t="s">
        <v>96</v>
      </c>
    </row>
    <row r="165" spans="1:22">
      <c r="A165" s="209"/>
      <c r="B165" s="148"/>
      <c r="C165" s="133"/>
      <c r="D165" s="201"/>
      <c r="F165" s="201"/>
      <c r="H165" s="201" t="s">
        <v>429</v>
      </c>
      <c r="J165" s="201" t="s">
        <v>429</v>
      </c>
      <c r="L165" s="148"/>
      <c r="N165" s="148"/>
      <c r="P165" s="148"/>
      <c r="Q165" s="133"/>
      <c r="R165" s="148"/>
      <c r="T165" s="201" t="s">
        <v>417</v>
      </c>
      <c r="U165" s="133"/>
      <c r="V165" s="148"/>
    </row>
    <row r="166" spans="1:22">
      <c r="A166" s="209"/>
      <c r="B166" s="161">
        <f>V158+1</f>
        <v>186</v>
      </c>
      <c r="C166" s="133"/>
      <c r="D166" s="161">
        <f>B166+1</f>
        <v>187</v>
      </c>
      <c r="F166" s="161">
        <f>D166+1</f>
        <v>188</v>
      </c>
      <c r="H166" s="161">
        <f>F166+1</f>
        <v>189</v>
      </c>
      <c r="J166" s="161">
        <f>H166+1</f>
        <v>190</v>
      </c>
      <c r="L166" s="161">
        <f>J166+1</f>
        <v>191</v>
      </c>
      <c r="N166" s="161">
        <f>L166+1</f>
        <v>192</v>
      </c>
      <c r="P166" s="161">
        <f>N166+1</f>
        <v>193</v>
      </c>
      <c r="Q166" s="155"/>
      <c r="R166" s="161">
        <f>P166+1</f>
        <v>194</v>
      </c>
      <c r="T166" s="161">
        <f>R166+1</f>
        <v>195</v>
      </c>
      <c r="U166" s="133"/>
      <c r="V166" s="161">
        <f>T166+1</f>
        <v>196</v>
      </c>
    </row>
    <row r="167" spans="1:22">
      <c r="A167" s="209"/>
      <c r="B167" s="133"/>
      <c r="C167" s="133"/>
      <c r="D167" s="133"/>
      <c r="F167" s="133"/>
      <c r="H167" s="133"/>
      <c r="J167" s="133"/>
      <c r="L167" s="133"/>
      <c r="N167" s="133"/>
      <c r="P167" s="133"/>
      <c r="Q167" s="133"/>
      <c r="R167" s="133"/>
      <c r="T167" s="133"/>
      <c r="U167" s="133"/>
      <c r="V167" s="133"/>
    </row>
    <row r="168" spans="1:22">
      <c r="A168" s="209"/>
      <c r="B168" s="135"/>
      <c r="C168" s="133"/>
      <c r="D168" s="133"/>
      <c r="F168" s="133"/>
      <c r="H168" s="133"/>
      <c r="J168" s="133"/>
      <c r="L168" s="133"/>
      <c r="N168" s="133"/>
      <c r="P168" s="133"/>
      <c r="Q168" s="135"/>
      <c r="R168" s="133"/>
      <c r="T168" s="133"/>
      <c r="U168" s="133"/>
      <c r="V168" s="133"/>
    </row>
    <row r="169" spans="1:22">
      <c r="A169" s="209"/>
      <c r="B169" s="140"/>
      <c r="C169" s="133"/>
      <c r="D169" s="140"/>
      <c r="F169" s="140"/>
      <c r="H169" s="140"/>
      <c r="J169" s="140"/>
      <c r="L169" s="140"/>
      <c r="N169" s="140"/>
      <c r="P169" s="140"/>
      <c r="Q169" s="133"/>
      <c r="R169" s="140"/>
      <c r="T169" s="140"/>
      <c r="U169" s="133"/>
      <c r="V169" s="140"/>
    </row>
    <row r="170" spans="1:22">
      <c r="A170" s="209"/>
      <c r="B170" s="141"/>
      <c r="C170" s="133"/>
      <c r="D170" s="141"/>
      <c r="F170" s="141"/>
      <c r="H170" s="141"/>
      <c r="J170" s="141"/>
      <c r="L170" s="141"/>
      <c r="N170" s="141"/>
      <c r="P170" s="141"/>
      <c r="Q170" s="133"/>
      <c r="R170" s="141"/>
      <c r="T170" s="141"/>
      <c r="U170" s="133"/>
      <c r="V170" s="141"/>
    </row>
    <row r="171" spans="1:22">
      <c r="A171" s="209"/>
      <c r="B171" s="360" t="s">
        <v>430</v>
      </c>
      <c r="C171" s="191"/>
      <c r="D171" s="361" t="s">
        <v>431</v>
      </c>
      <c r="F171" s="360" t="s">
        <v>432</v>
      </c>
      <c r="H171" s="361" t="s">
        <v>433</v>
      </c>
      <c r="J171" s="361" t="s">
        <v>434</v>
      </c>
      <c r="L171" s="360" t="s">
        <v>435</v>
      </c>
      <c r="N171" s="360" t="s">
        <v>436</v>
      </c>
      <c r="P171" s="360" t="s">
        <v>437</v>
      </c>
      <c r="Q171" s="133"/>
      <c r="R171" s="360" t="s">
        <v>438</v>
      </c>
      <c r="T171" s="360" t="s">
        <v>439</v>
      </c>
      <c r="U171" s="133"/>
      <c r="V171" s="361" t="s">
        <v>440</v>
      </c>
    </row>
    <row r="172" spans="1:22">
      <c r="A172" s="209"/>
      <c r="B172" s="148" t="s">
        <v>89</v>
      </c>
      <c r="C172" s="133"/>
      <c r="D172" s="148" t="s">
        <v>146</v>
      </c>
      <c r="F172" s="148" t="s">
        <v>89</v>
      </c>
      <c r="H172" s="148" t="s">
        <v>149</v>
      </c>
      <c r="J172" s="148" t="s">
        <v>96</v>
      </c>
      <c r="L172" s="148" t="s">
        <v>101</v>
      </c>
      <c r="N172" s="148" t="s">
        <v>107</v>
      </c>
      <c r="P172" s="148" t="s">
        <v>149</v>
      </c>
      <c r="Q172" s="133"/>
      <c r="R172" s="148" t="s">
        <v>149</v>
      </c>
      <c r="T172" s="148" t="s">
        <v>79</v>
      </c>
      <c r="U172" s="133"/>
      <c r="V172" s="148" t="s">
        <v>205</v>
      </c>
    </row>
    <row r="173" spans="1:22">
      <c r="A173" s="209"/>
      <c r="B173" s="148"/>
      <c r="C173" s="133"/>
      <c r="D173" s="201" t="s">
        <v>329</v>
      </c>
      <c r="F173" s="201" t="s">
        <v>183</v>
      </c>
      <c r="H173" s="148"/>
      <c r="J173" s="148"/>
      <c r="L173" s="148"/>
      <c r="N173" s="148"/>
      <c r="P173" s="148"/>
      <c r="Q173" s="133"/>
      <c r="R173" s="148"/>
      <c r="T173" s="148"/>
      <c r="U173" s="133"/>
      <c r="V173" s="148"/>
    </row>
    <row r="174" spans="1:22">
      <c r="A174" s="209"/>
      <c r="B174" s="161">
        <f>V166+1</f>
        <v>197</v>
      </c>
      <c r="C174" s="133"/>
      <c r="D174" s="161"/>
      <c r="F174" s="161"/>
      <c r="H174" s="161"/>
      <c r="J174" s="161"/>
      <c r="L174" s="161"/>
      <c r="N174" s="161"/>
      <c r="P174" s="161"/>
      <c r="Q174" s="155"/>
      <c r="R174" s="161"/>
      <c r="T174" s="161"/>
      <c r="U174" s="133"/>
      <c r="V174" s="161"/>
    </row>
    <row r="175" spans="1:22">
      <c r="A175" s="209"/>
      <c r="B175" s="133"/>
      <c r="C175" s="133"/>
      <c r="D175" s="133"/>
      <c r="F175" s="133"/>
      <c r="H175" s="133"/>
      <c r="J175" s="133"/>
      <c r="L175" s="133"/>
      <c r="N175" s="133"/>
      <c r="P175" s="133"/>
      <c r="Q175" s="133"/>
      <c r="R175" s="133"/>
      <c r="T175" s="133"/>
      <c r="U175" s="133"/>
      <c r="V175" s="133"/>
    </row>
    <row r="176" spans="1:22">
      <c r="A176" s="209"/>
      <c r="B176" s="135"/>
      <c r="C176" s="133"/>
      <c r="D176" s="133"/>
      <c r="F176" s="133"/>
      <c r="H176" s="133"/>
      <c r="J176" s="133"/>
      <c r="L176" s="133"/>
      <c r="N176" s="133"/>
      <c r="P176" s="133"/>
      <c r="Q176" s="135"/>
      <c r="R176" s="133"/>
      <c r="T176" s="133"/>
      <c r="U176" s="133"/>
      <c r="V176" s="133"/>
    </row>
    <row r="177" spans="1:22">
      <c r="A177" s="209"/>
      <c r="B177" s="140"/>
      <c r="C177" s="133"/>
      <c r="D177" s="290"/>
      <c r="F177" s="290"/>
      <c r="H177" s="290"/>
      <c r="J177" s="290"/>
      <c r="L177" s="290"/>
      <c r="N177" s="290"/>
      <c r="P177" s="290"/>
      <c r="Q177" s="133"/>
      <c r="R177" s="290"/>
      <c r="T177" s="290"/>
      <c r="U177" s="133"/>
      <c r="V177" s="290"/>
    </row>
    <row r="178" spans="1:22">
      <c r="A178" s="209"/>
      <c r="B178" s="141"/>
      <c r="C178" s="133"/>
      <c r="D178" s="133"/>
      <c r="F178" s="133"/>
      <c r="H178" s="133"/>
      <c r="J178" s="133"/>
      <c r="L178" s="133"/>
      <c r="N178" s="133"/>
      <c r="P178" s="133"/>
      <c r="Q178" s="133"/>
      <c r="R178" s="133"/>
      <c r="T178" s="133"/>
      <c r="U178" s="133"/>
      <c r="V178" s="133"/>
    </row>
    <row r="179" spans="1:22">
      <c r="A179" s="209"/>
      <c r="B179" s="360" t="s">
        <v>441</v>
      </c>
      <c r="C179" s="191"/>
      <c r="D179" s="283"/>
      <c r="F179" s="283"/>
      <c r="H179" s="283"/>
      <c r="J179" s="283"/>
      <c r="L179" s="283"/>
      <c r="N179" s="308"/>
      <c r="P179" s="283"/>
      <c r="Q179" s="133"/>
      <c r="R179" s="283"/>
      <c r="T179" s="283"/>
      <c r="U179" s="133"/>
      <c r="V179" s="283"/>
    </row>
    <row r="180" spans="1:22">
      <c r="A180" s="209"/>
      <c r="B180" s="148" t="s">
        <v>89</v>
      </c>
      <c r="C180" s="133"/>
      <c r="D180" s="148"/>
      <c r="F180" s="148"/>
      <c r="H180" s="148"/>
      <c r="J180" s="148"/>
      <c r="L180" s="148"/>
      <c r="N180" s="148"/>
      <c r="P180" s="148"/>
      <c r="Q180" s="133"/>
      <c r="R180" s="148"/>
      <c r="T180" s="148"/>
      <c r="U180" s="133"/>
      <c r="V180" s="148"/>
    </row>
    <row r="181" spans="1:22">
      <c r="A181" s="209"/>
      <c r="B181" s="148"/>
      <c r="C181" s="133"/>
      <c r="D181" s="201"/>
      <c r="F181" s="201"/>
      <c r="H181" s="148"/>
      <c r="J181" s="148"/>
      <c r="L181" s="148"/>
      <c r="N181" s="148"/>
      <c r="P181" s="148"/>
      <c r="Q181" s="133"/>
      <c r="R181" s="148"/>
      <c r="T181" s="148"/>
      <c r="U181" s="133"/>
      <c r="V181" s="148"/>
    </row>
    <row r="182" spans="1:22">
      <c r="A182" s="209"/>
      <c r="B182" s="148"/>
      <c r="C182" s="133"/>
      <c r="D182" s="201"/>
      <c r="F182" s="201"/>
      <c r="H182" s="148"/>
      <c r="J182" s="148"/>
      <c r="L182" s="148"/>
      <c r="N182" s="148"/>
      <c r="P182" s="148"/>
      <c r="Q182" s="133"/>
      <c r="R182" s="148"/>
      <c r="T182" s="148"/>
      <c r="U182" s="133"/>
      <c r="V182" s="148"/>
    </row>
    <row r="183" spans="1:22">
      <c r="A183" s="209"/>
      <c r="B183" s="148"/>
      <c r="C183" s="133"/>
      <c r="D183" s="148"/>
      <c r="F183" s="148"/>
      <c r="H183" s="148"/>
      <c r="J183" s="148"/>
      <c r="L183" s="148"/>
      <c r="N183" s="148"/>
      <c r="P183" s="148"/>
      <c r="Q183" s="133"/>
      <c r="R183" s="148"/>
      <c r="T183" s="148"/>
      <c r="U183" s="133"/>
      <c r="V183" s="148"/>
    </row>
    <row r="184" spans="1:22">
      <c r="A184" s="209"/>
      <c r="B184" s="148"/>
      <c r="C184" s="133"/>
      <c r="D184" s="148"/>
      <c r="F184" s="148"/>
      <c r="H184" s="148"/>
      <c r="J184" s="148"/>
      <c r="L184" s="148"/>
      <c r="N184" s="148"/>
      <c r="P184" s="148"/>
      <c r="Q184" s="133"/>
      <c r="R184" s="148"/>
      <c r="T184" s="148"/>
      <c r="U184" s="133"/>
      <c r="V184" s="148"/>
    </row>
    <row r="185" spans="1:22">
      <c r="A185" s="209"/>
      <c r="B185" s="148"/>
      <c r="C185" s="133"/>
      <c r="D185" s="148"/>
      <c r="F185" s="148"/>
      <c r="H185" s="148"/>
      <c r="J185" s="148"/>
      <c r="L185" s="148"/>
      <c r="N185" s="148"/>
      <c r="P185" s="148"/>
      <c r="Q185" s="133"/>
      <c r="R185" s="148"/>
      <c r="T185" s="148"/>
      <c r="U185" s="133"/>
      <c r="V185" s="148"/>
    </row>
    <row r="186" spans="1:22">
      <c r="A186" s="209"/>
      <c r="B186" s="155"/>
      <c r="C186" s="155"/>
      <c r="D186" s="155"/>
      <c r="E186" s="155"/>
      <c r="F186" s="155"/>
      <c r="G186" s="155"/>
      <c r="H186" s="155"/>
      <c r="I186" s="155"/>
      <c r="J186" s="155"/>
      <c r="K186" s="155"/>
      <c r="L186" s="155"/>
      <c r="M186" s="155"/>
      <c r="N186" s="155"/>
      <c r="O186" s="155"/>
      <c r="P186" s="155"/>
      <c r="Q186" s="155"/>
      <c r="R186" s="155"/>
      <c r="S186" s="133"/>
      <c r="T186" s="155"/>
      <c r="U186" s="133"/>
      <c r="V186" s="265"/>
    </row>
    <row r="187" spans="1:22">
      <c r="A187" s="209"/>
      <c r="B187" s="133"/>
      <c r="C187" s="133"/>
      <c r="D187" s="133"/>
      <c r="E187" s="205" t="s">
        <v>442</v>
      </c>
      <c r="F187" s="206"/>
      <c r="G187" s="206"/>
      <c r="H187" s="206"/>
      <c r="I187" s="206"/>
      <c r="J187" s="206"/>
      <c r="K187" s="206"/>
      <c r="L187" s="228"/>
      <c r="M187" s="206"/>
      <c r="N187" s="1327"/>
      <c r="O187" s="133"/>
      <c r="P187" s="133"/>
      <c r="Q187" s="133"/>
      <c r="R187" s="133"/>
      <c r="S187" s="133"/>
      <c r="T187" s="133"/>
      <c r="U187" s="133"/>
      <c r="V187" s="265"/>
    </row>
    <row r="188" spans="1:22">
      <c r="A188" s="209"/>
      <c r="B188" s="133"/>
      <c r="C188" s="133"/>
      <c r="D188" s="133"/>
      <c r="E188" s="205" t="s">
        <v>443</v>
      </c>
      <c r="F188" s="206"/>
      <c r="G188" s="206"/>
      <c r="H188" s="206"/>
      <c r="I188" s="206"/>
      <c r="J188" s="206"/>
      <c r="K188" s="206"/>
      <c r="L188" s="206"/>
      <c r="M188" s="206"/>
      <c r="N188" s="1328"/>
      <c r="O188" s="133"/>
      <c r="P188" s="229"/>
      <c r="Q188" s="133"/>
      <c r="R188" s="133"/>
      <c r="S188" s="133"/>
      <c r="T188" s="133"/>
      <c r="U188" s="133"/>
      <c r="V188" s="265"/>
    </row>
    <row r="189" spans="1:22">
      <c r="A189" s="209"/>
      <c r="B189" s="133"/>
      <c r="C189" s="133"/>
      <c r="D189" s="133"/>
      <c r="E189" s="205" t="s">
        <v>444</v>
      </c>
      <c r="F189" s="206"/>
      <c r="G189" s="206"/>
      <c r="H189" s="206"/>
      <c r="I189" s="206"/>
      <c r="J189" s="206"/>
      <c r="K189" s="206"/>
      <c r="L189" s="206"/>
      <c r="M189" s="206"/>
      <c r="N189" s="1329"/>
      <c r="O189" s="133"/>
      <c r="P189" s="133"/>
      <c r="Q189" s="133"/>
      <c r="R189" s="133"/>
      <c r="S189" s="133"/>
      <c r="T189" s="133"/>
      <c r="U189" s="133"/>
      <c r="V189" s="265"/>
    </row>
    <row r="190" spans="1:22">
      <c r="A190" s="209"/>
      <c r="B190" s="133"/>
      <c r="C190" s="133"/>
      <c r="D190" s="133"/>
      <c r="E190" s="133"/>
      <c r="F190" s="133"/>
      <c r="G190" s="133"/>
      <c r="H190" s="133"/>
      <c r="I190" s="133"/>
      <c r="J190" s="133"/>
      <c r="K190" s="133"/>
      <c r="L190" s="133"/>
      <c r="M190" s="133"/>
      <c r="N190" s="133"/>
      <c r="O190" s="133"/>
      <c r="P190" s="133"/>
      <c r="Q190" s="133"/>
      <c r="R190" s="133"/>
      <c r="S190" s="133"/>
      <c r="T190" s="133"/>
      <c r="U190" s="133"/>
      <c r="V190" s="265"/>
    </row>
    <row r="191" spans="1:22">
      <c r="A191" s="209"/>
      <c r="B191" s="133"/>
      <c r="C191" s="133"/>
      <c r="D191" s="133"/>
      <c r="E191" s="133"/>
      <c r="F191" s="133"/>
      <c r="G191" s="133"/>
      <c r="H191" s="133"/>
      <c r="I191" s="133"/>
      <c r="J191" s="133"/>
      <c r="K191" s="133"/>
      <c r="L191" s="133"/>
      <c r="M191" s="133"/>
      <c r="N191" s="133"/>
      <c r="O191" s="133"/>
      <c r="P191" s="133"/>
      <c r="Q191" s="133"/>
      <c r="R191" s="133"/>
      <c r="S191" s="133"/>
      <c r="T191" s="133"/>
      <c r="U191" s="133"/>
      <c r="V191" s="265"/>
    </row>
    <row r="192" spans="1:22">
      <c r="A192" s="288"/>
      <c r="B192" s="289"/>
      <c r="C192" s="289"/>
      <c r="D192" s="289"/>
      <c r="E192" s="289"/>
      <c r="F192" s="289"/>
      <c r="G192" s="289"/>
      <c r="H192" s="289"/>
      <c r="I192" s="289"/>
      <c r="J192" s="289"/>
      <c r="K192" s="289"/>
      <c r="L192" s="289"/>
      <c r="M192" s="289"/>
      <c r="N192" s="289"/>
      <c r="O192" s="289"/>
      <c r="P192" s="289"/>
      <c r="Q192" s="289"/>
      <c r="R192" s="289"/>
      <c r="S192" s="133"/>
      <c r="T192" s="289"/>
      <c r="U192" s="289"/>
      <c r="V192" s="292"/>
    </row>
    <row r="193" spans="1:22">
      <c r="A193" s="209"/>
      <c r="B193" s="133"/>
      <c r="C193" s="133"/>
      <c r="D193" s="133"/>
      <c r="E193" s="133"/>
      <c r="F193" s="133"/>
      <c r="G193" s="133"/>
      <c r="H193" s="133"/>
      <c r="I193" s="133"/>
      <c r="J193" s="133"/>
      <c r="K193" s="133"/>
      <c r="L193" s="133"/>
      <c r="M193" s="133"/>
      <c r="N193" s="133"/>
      <c r="O193" s="133"/>
      <c r="P193" s="133"/>
      <c r="Q193" s="133"/>
      <c r="R193" s="133"/>
      <c r="S193" s="215"/>
      <c r="T193" s="133"/>
      <c r="U193" s="133"/>
      <c r="V193" s="236"/>
    </row>
    <row r="194" spans="1:22">
      <c r="A194" s="209"/>
      <c r="B194" s="133"/>
      <c r="C194" s="133"/>
      <c r="D194" s="210"/>
      <c r="E194" s="210"/>
      <c r="F194" s="210"/>
      <c r="G194" s="210"/>
      <c r="H194" s="210"/>
      <c r="I194" s="210" t="s">
        <v>445</v>
      </c>
      <c r="J194" s="210"/>
      <c r="K194" s="210"/>
      <c r="L194" s="133"/>
      <c r="M194" s="133"/>
      <c r="N194" s="133"/>
      <c r="O194" s="133"/>
      <c r="P194" s="133"/>
      <c r="Q194" s="133"/>
      <c r="R194" s="133"/>
      <c r="S194" s="215"/>
      <c r="T194" s="133"/>
      <c r="U194" s="133"/>
      <c r="V194" s="236"/>
    </row>
    <row r="195" spans="1:22">
      <c r="A195" s="209"/>
      <c r="B195" s="133"/>
      <c r="C195" s="133"/>
      <c r="D195" s="210"/>
      <c r="E195" s="210"/>
      <c r="F195" s="133"/>
      <c r="G195" s="133"/>
      <c r="H195" s="133"/>
      <c r="I195" s="210"/>
      <c r="J195" s="133"/>
      <c r="K195" s="210"/>
      <c r="L195" s="133" t="s">
        <v>446</v>
      </c>
      <c r="M195" s="133"/>
      <c r="N195" s="133"/>
      <c r="O195" s="133"/>
      <c r="P195" s="133"/>
      <c r="Q195" s="133"/>
      <c r="R195" s="237" t="s">
        <v>447</v>
      </c>
      <c r="S195" s="215"/>
      <c r="T195" s="133"/>
      <c r="U195" s="133"/>
      <c r="V195" s="236"/>
    </row>
    <row r="196" spans="1:22">
      <c r="A196" s="209"/>
      <c r="B196" s="133"/>
      <c r="C196" s="211" t="s">
        <v>448</v>
      </c>
      <c r="D196" s="210"/>
      <c r="E196" s="210"/>
      <c r="F196" s="133"/>
      <c r="G196" s="133"/>
      <c r="H196" s="133"/>
      <c r="I196" s="210"/>
      <c r="J196" s="133"/>
      <c r="K196" s="210"/>
      <c r="L196" s="133"/>
      <c r="M196" s="133"/>
      <c r="N196" s="133"/>
      <c r="O196" s="133"/>
      <c r="P196" s="133"/>
      <c r="Q196" s="133"/>
      <c r="R196" s="133"/>
      <c r="S196" s="215"/>
      <c r="T196" s="133"/>
      <c r="U196" s="133"/>
      <c r="V196" s="236"/>
    </row>
    <row r="197" spans="1:22">
      <c r="A197" s="209"/>
      <c r="B197" s="133"/>
      <c r="C197" s="211" t="s">
        <v>449</v>
      </c>
      <c r="D197" s="210"/>
      <c r="E197" s="210"/>
      <c r="F197" s="158"/>
      <c r="G197" s="139"/>
      <c r="H197" s="212"/>
      <c r="I197" s="210"/>
      <c r="J197" s="158"/>
      <c r="K197" s="210"/>
      <c r="L197" s="133" t="s">
        <v>450</v>
      </c>
      <c r="M197" s="133"/>
      <c r="N197" s="133"/>
      <c r="O197" s="133"/>
      <c r="P197" s="133"/>
      <c r="Q197" s="133"/>
      <c r="R197" s="133"/>
      <c r="S197" s="215"/>
      <c r="T197" s="133"/>
      <c r="U197" s="133"/>
      <c r="V197" s="236"/>
    </row>
    <row r="198" spans="1:22">
      <c r="A198" s="209"/>
      <c r="B198" s="133"/>
      <c r="C198" s="211" t="s">
        <v>451</v>
      </c>
      <c r="D198" s="210"/>
      <c r="E198" s="210"/>
      <c r="F198" s="213"/>
      <c r="G198" s="139"/>
      <c r="H198" s="214" t="s">
        <v>353</v>
      </c>
      <c r="I198" s="210"/>
      <c r="J198" s="213"/>
      <c r="K198" s="210"/>
      <c r="L198" s="133"/>
      <c r="M198" s="133"/>
      <c r="N198" s="133"/>
      <c r="O198" s="133"/>
      <c r="P198" s="133"/>
      <c r="Q198" s="133"/>
      <c r="R198" s="237" t="s">
        <v>452</v>
      </c>
      <c r="S198" s="215"/>
      <c r="T198" s="133"/>
      <c r="U198" s="133"/>
      <c r="V198" s="236"/>
    </row>
    <row r="199" spans="1:22">
      <c r="A199" s="209"/>
      <c r="B199" s="133"/>
      <c r="C199" s="133"/>
      <c r="D199" s="210"/>
      <c r="E199" s="210"/>
      <c r="F199" s="210"/>
      <c r="G199" s="210"/>
      <c r="H199" s="210"/>
      <c r="I199" s="210"/>
      <c r="J199" s="210"/>
      <c r="K199" s="210"/>
      <c r="L199" s="133"/>
      <c r="M199" s="133" t="s">
        <v>46</v>
      </c>
      <c r="N199" s="133"/>
      <c r="O199" s="133"/>
      <c r="P199" s="133"/>
      <c r="Q199" s="133"/>
      <c r="R199" s="133"/>
      <c r="S199" s="238"/>
      <c r="T199" s="133"/>
      <c r="U199" s="133"/>
      <c r="V199" s="236"/>
    </row>
    <row r="200" spans="1:22">
      <c r="A200" s="209"/>
      <c r="B200" s="133"/>
      <c r="C200" s="215"/>
      <c r="D200" s="143"/>
      <c r="E200" s="215"/>
      <c r="F200" s="216"/>
      <c r="G200" s="217"/>
      <c r="H200" s="215">
        <v>325</v>
      </c>
      <c r="I200" s="215" t="s">
        <v>182</v>
      </c>
      <c r="J200" s="143"/>
      <c r="K200" s="215"/>
      <c r="L200" s="133"/>
      <c r="M200" s="133"/>
      <c r="N200" s="133"/>
      <c r="O200" s="133"/>
      <c r="P200" s="133"/>
      <c r="Q200" s="133"/>
      <c r="R200" s="133"/>
      <c r="S200" s="215"/>
      <c r="T200" s="133"/>
      <c r="U200" s="133"/>
      <c r="V200" s="236"/>
    </row>
    <row r="201" spans="1:22">
      <c r="A201" s="209"/>
      <c r="B201" s="133"/>
      <c r="C201" s="215"/>
      <c r="D201" s="143"/>
      <c r="E201" s="215"/>
      <c r="F201" s="143"/>
      <c r="G201" s="217"/>
      <c r="H201" s="143"/>
      <c r="I201" s="215"/>
      <c r="J201" s="143"/>
      <c r="K201" s="215"/>
      <c r="L201" s="143"/>
      <c r="M201" s="216" t="s">
        <v>453</v>
      </c>
      <c r="N201" s="143"/>
      <c r="O201" s="215"/>
      <c r="P201" s="143"/>
      <c r="Q201" s="215"/>
      <c r="R201" s="239" t="s">
        <v>454</v>
      </c>
      <c r="S201" s="215"/>
      <c r="T201" s="143"/>
      <c r="U201" s="215"/>
      <c r="V201" s="236"/>
    </row>
    <row r="202" spans="1:22">
      <c r="A202" s="209"/>
      <c r="B202" s="211" t="s">
        <v>455</v>
      </c>
      <c r="C202" s="215"/>
      <c r="D202" s="143"/>
      <c r="E202" s="218" t="s">
        <v>191</v>
      </c>
      <c r="F202" s="133" t="s">
        <v>191</v>
      </c>
      <c r="G202" s="217"/>
      <c r="H202" s="143"/>
      <c r="I202" s="133" t="s">
        <v>456</v>
      </c>
      <c r="J202" s="215"/>
      <c r="K202" s="215"/>
      <c r="L202" s="143"/>
      <c r="M202" s="215"/>
      <c r="N202" s="143"/>
      <c r="O202" s="215"/>
      <c r="P202" s="143"/>
      <c r="Q202" s="143"/>
      <c r="R202" s="143"/>
      <c r="S202" s="215"/>
      <c r="T202" s="143"/>
      <c r="U202" s="215"/>
      <c r="V202" s="236"/>
    </row>
    <row r="203" spans="1:22">
      <c r="A203" s="209"/>
      <c r="B203" s="133"/>
      <c r="C203" s="215"/>
      <c r="D203" s="143"/>
      <c r="E203" s="215"/>
      <c r="F203" s="143"/>
      <c r="G203" s="217"/>
      <c r="H203" s="143"/>
      <c r="I203" s="215"/>
      <c r="J203" s="143"/>
      <c r="K203" s="215"/>
      <c r="L203" s="143"/>
      <c r="M203" s="215"/>
      <c r="N203" s="143"/>
      <c r="O203" s="215"/>
      <c r="P203" s="143"/>
      <c r="Q203" s="215"/>
      <c r="R203" s="143"/>
      <c r="S203" s="234"/>
      <c r="T203" s="143"/>
      <c r="U203" s="215"/>
      <c r="V203" s="236"/>
    </row>
    <row r="204" spans="1:22">
      <c r="A204" s="209"/>
      <c r="B204" s="211" t="s">
        <v>457</v>
      </c>
      <c r="C204" s="215"/>
      <c r="D204" s="143"/>
      <c r="E204" s="143" t="s">
        <v>458</v>
      </c>
      <c r="F204" s="216" t="s">
        <v>75</v>
      </c>
      <c r="G204" s="217"/>
      <c r="H204" s="219"/>
      <c r="I204" s="216" t="s">
        <v>459</v>
      </c>
      <c r="J204" s="143"/>
      <c r="K204" s="215"/>
      <c r="L204" s="133"/>
      <c r="M204" s="216" t="s">
        <v>460</v>
      </c>
      <c r="N204" s="143"/>
      <c r="O204" s="215"/>
      <c r="P204" s="143"/>
      <c r="Q204" s="215"/>
      <c r="R204" s="240" t="s">
        <v>461</v>
      </c>
      <c r="S204" s="133"/>
      <c r="T204" s="143"/>
      <c r="U204" s="215"/>
      <c r="V204" s="236"/>
    </row>
    <row r="205" spans="1:22">
      <c r="A205" s="209"/>
      <c r="B205" s="133"/>
      <c r="C205" s="215"/>
      <c r="D205" s="143"/>
      <c r="E205" s="143"/>
      <c r="F205" s="143"/>
      <c r="G205" s="217"/>
      <c r="H205" s="143"/>
      <c r="I205" s="216" t="s">
        <v>462</v>
      </c>
      <c r="J205" s="143"/>
      <c r="K205" s="215"/>
      <c r="L205" s="143"/>
      <c r="M205" s="215"/>
      <c r="N205" s="143"/>
      <c r="O205" s="215"/>
      <c r="P205" s="143"/>
      <c r="Q205" s="215"/>
      <c r="R205" s="240" t="s">
        <v>463</v>
      </c>
      <c r="T205" s="143"/>
      <c r="U205" s="215"/>
      <c r="V205" s="236"/>
    </row>
    <row r="206" spans="1:22">
      <c r="A206" s="209"/>
      <c r="B206" s="211" t="s">
        <v>464</v>
      </c>
      <c r="C206" s="143"/>
      <c r="D206" s="143"/>
      <c r="E206" s="220" t="s">
        <v>465</v>
      </c>
      <c r="F206" s="216" t="s">
        <v>466</v>
      </c>
      <c r="G206" s="217"/>
      <c r="H206" s="143"/>
      <c r="I206" s="216" t="s">
        <v>467</v>
      </c>
      <c r="J206" s="143"/>
      <c r="K206" s="215"/>
      <c r="L206" s="143"/>
      <c r="M206" s="215"/>
      <c r="N206" s="143"/>
      <c r="O206" s="215"/>
      <c r="P206" s="143"/>
      <c r="Q206" s="241"/>
      <c r="R206" s="143"/>
      <c r="T206" s="143"/>
      <c r="U206" s="215"/>
      <c r="V206" s="236"/>
    </row>
    <row r="207" spans="1:22">
      <c r="A207" s="209"/>
      <c r="B207" s="133"/>
      <c r="C207" s="143"/>
      <c r="D207" s="143"/>
      <c r="E207" s="143"/>
      <c r="F207" s="143"/>
      <c r="G207" s="143"/>
      <c r="H207" s="221"/>
      <c r="I207" s="216"/>
      <c r="J207" s="143"/>
      <c r="K207" s="215"/>
      <c r="L207" s="143"/>
      <c r="M207" s="230"/>
      <c r="N207" s="143"/>
      <c r="O207" s="215"/>
      <c r="P207" s="143"/>
      <c r="Q207" s="241"/>
      <c r="R207" s="238"/>
      <c r="T207" s="143"/>
      <c r="U207" s="215"/>
      <c r="V207" s="236"/>
    </row>
    <row r="208" spans="1:22">
      <c r="A208" s="209"/>
      <c r="B208" s="211" t="s">
        <v>468</v>
      </c>
      <c r="C208" s="143"/>
      <c r="D208" s="143"/>
      <c r="E208" s="222"/>
      <c r="F208" s="143" t="s">
        <v>469</v>
      </c>
      <c r="G208" s="217"/>
      <c r="H208" s="143"/>
      <c r="I208" s="215"/>
      <c r="J208" s="143"/>
      <c r="K208" s="215"/>
      <c r="L208" s="231"/>
      <c r="M208" s="232" t="s">
        <v>470</v>
      </c>
      <c r="N208" s="143"/>
      <c r="O208" s="215"/>
      <c r="P208" s="143"/>
      <c r="Q208" s="215"/>
      <c r="R208" s="216" t="s">
        <v>471</v>
      </c>
      <c r="T208" s="143"/>
      <c r="U208" s="215"/>
      <c r="V208" s="236"/>
    </row>
    <row r="209" spans="1:22">
      <c r="A209" s="209"/>
      <c r="B209" s="133"/>
      <c r="C209" s="143"/>
      <c r="D209" s="143"/>
      <c r="E209" s="215"/>
      <c r="F209" s="143"/>
      <c r="G209" s="217"/>
      <c r="H209" s="143"/>
      <c r="I209" s="215"/>
      <c r="J209" s="143"/>
      <c r="K209" s="215"/>
      <c r="L209" s="143"/>
      <c r="M209" s="215"/>
      <c r="N209" s="143"/>
      <c r="O209" s="215"/>
      <c r="P209" s="143"/>
      <c r="Q209" s="215"/>
      <c r="R209" s="143"/>
      <c r="T209" s="143"/>
      <c r="U209" s="215"/>
      <c r="V209" s="236"/>
    </row>
    <row r="210" spans="1:22">
      <c r="A210" s="209"/>
      <c r="B210" s="211" t="s">
        <v>472</v>
      </c>
      <c r="C210" s="143"/>
      <c r="D210" s="210"/>
      <c r="E210" s="143" t="s">
        <v>183</v>
      </c>
      <c r="F210" s="143" t="s">
        <v>473</v>
      </c>
      <c r="G210" s="217"/>
      <c r="H210" s="143"/>
      <c r="I210" s="233" t="s">
        <v>474</v>
      </c>
      <c r="J210" s="143"/>
      <c r="K210" s="215"/>
      <c r="L210" s="133"/>
      <c r="M210" s="216" t="s">
        <v>475</v>
      </c>
      <c r="N210" s="143"/>
      <c r="O210" s="215"/>
      <c r="P210" s="143"/>
      <c r="Q210" s="242"/>
      <c r="R210" s="243" t="s">
        <v>476</v>
      </c>
      <c r="T210" s="143"/>
      <c r="U210" s="215"/>
      <c r="V210" s="236"/>
    </row>
    <row r="211" spans="1:22">
      <c r="A211" s="223"/>
      <c r="B211" s="224"/>
      <c r="C211" s="225"/>
      <c r="D211" s="225"/>
      <c r="E211" s="225"/>
      <c r="F211" s="226"/>
      <c r="G211" s="227"/>
      <c r="H211" s="225"/>
      <c r="I211" s="234"/>
      <c r="J211" s="225"/>
      <c r="K211" s="234"/>
      <c r="L211" s="224"/>
      <c r="M211" s="226"/>
      <c r="N211" s="225"/>
      <c r="O211" s="234"/>
      <c r="P211" s="225"/>
      <c r="Q211" s="234"/>
      <c r="R211" s="225"/>
      <c r="T211" s="225"/>
      <c r="U211" s="234"/>
      <c r="V211" s="244"/>
    </row>
    <row r="212" spans="1:22">
      <c r="A212" s="133"/>
      <c r="B212" s="133"/>
      <c r="C212" s="133"/>
      <c r="D212" s="133"/>
      <c r="E212" s="133"/>
      <c r="F212" s="133"/>
      <c r="G212" s="133"/>
      <c r="H212" s="133"/>
      <c r="I212" s="133"/>
      <c r="J212" s="133"/>
      <c r="K212" s="133"/>
      <c r="L212" s="133"/>
      <c r="M212" s="133"/>
      <c r="N212" s="133"/>
      <c r="O212" s="133"/>
      <c r="P212" s="133"/>
      <c r="Q212" s="133"/>
      <c r="R212" s="133"/>
      <c r="T212" s="133"/>
      <c r="U212" s="133"/>
      <c r="V212" s="170"/>
    </row>
  </sheetData>
  <mergeCells count="12">
    <mergeCell ref="B1:U1"/>
    <mergeCell ref="A2:T2"/>
    <mergeCell ref="H4:J4"/>
    <mergeCell ref="L4:N4"/>
    <mergeCell ref="O4:Q4"/>
    <mergeCell ref="R4:T4"/>
    <mergeCell ref="D6:E6"/>
    <mergeCell ref="F4:F5"/>
    <mergeCell ref="G4:G5"/>
    <mergeCell ref="N187:N189"/>
    <mergeCell ref="A4:B5"/>
    <mergeCell ref="D4:E5"/>
  </mergeCells>
  <conditionalFormatting sqref="L86">
    <cfRule type="expression" dxfId="272" priority="1">
      <formula>"F"</formula>
    </cfRule>
    <cfRule type="dataBar" priority="2">
      <dataBar>
        <cfvo type="min"/>
        <cfvo type="max"/>
        <color rgb="FF638EC6"/>
      </dataBar>
      <extLst>
        <ext xmlns:x14="http://schemas.microsoft.com/office/spreadsheetml/2009/9/main" uri="{B025F937-C7B1-47D3-B67F-A62EFF666E3E}">
          <x14:id>{69F5BBF0-9FF9-457D-944F-E11E6AA6B76F}</x14:id>
        </ext>
      </extLst>
    </cfRule>
    <cfRule type="colorScale" priority="3">
      <colorScale>
        <cfvo type="min"/>
        <cfvo type="percentile" val="50"/>
        <cfvo type="max"/>
        <color rgb="FFF8696B"/>
        <color rgb="FFFFEB84"/>
        <color rgb="FF63BE7B"/>
      </colorScale>
    </cfRule>
  </conditionalFormatting>
  <pageMargins left="0.7" right="0.7" top="0.75" bottom="0.75" header="0.3" footer="0.3"/>
  <pageSetup paperSize="9" scale="64" fitToHeight="0" orientation="landscape" r:id="rId1"/>
  <rowBreaks count="4" manualBreakCount="4">
    <brk id="42" max="16383" man="1"/>
    <brk id="90" max="16383" man="1"/>
    <brk id="140" max="16383" man="1"/>
    <brk id="185" max="16383" man="1"/>
  </rowBreaks>
  <drawing r:id="rId2"/>
  <extLst>
    <ext xmlns:x14="http://schemas.microsoft.com/office/spreadsheetml/2009/9/main" uri="{78C0D931-6437-407d-A8EE-F0AAD7539E65}">
      <x14:conditionalFormattings>
        <x14:conditionalFormatting xmlns:xm="http://schemas.microsoft.com/office/excel/2006/main">
          <x14:cfRule type="dataBar" id="{69F5BBF0-9FF9-457D-944F-E11E6AA6B76F}">
            <x14:dataBar minLength="0" maxLength="100" border="1" negativeBarBorderColorSameAsPositive="0">
              <x14:cfvo type="autoMin"/>
              <x14:cfvo type="autoMax"/>
              <x14:borderColor rgb="FF638EC6"/>
              <x14:negativeFillColor rgb="FFFF0000"/>
              <x14:negativeBorderColor rgb="FFFF0000"/>
              <x14:axisColor rgb="FF000000"/>
            </x14:dataBar>
          </x14:cfRule>
          <xm:sqref>L86</xm:sqref>
        </x14:conditionalFormatting>
      </x14:conditionalFormatting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AF451"/>
  <sheetViews>
    <sheetView topLeftCell="A192" zoomScale="85" zoomScaleNormal="85" workbookViewId="0">
      <selection activeCell="T200" sqref="T200"/>
    </sheetView>
  </sheetViews>
  <sheetFormatPr defaultColWidth="9.1796875" defaultRowHeight="12.5"/>
  <cols>
    <col min="1" max="2" width="9.1796875" style="133"/>
    <col min="3" max="3" width="7.1796875" style="133" customWidth="1"/>
    <col min="4" max="4" width="10.54296875" style="133" customWidth="1"/>
    <col min="5" max="21" width="7.1796875" style="133" customWidth="1"/>
    <col min="22" max="22" width="9.1796875" style="133"/>
    <col min="23" max="23" width="12.54296875" style="170" customWidth="1"/>
    <col min="24" max="24" width="9.1796875" style="133"/>
    <col min="25" max="25" width="13.81640625" style="133" customWidth="1"/>
    <col min="26" max="28" width="9.1796875" style="133"/>
    <col min="29" max="29" width="10.1796875" style="133" customWidth="1"/>
    <col min="30" max="30" width="9.1796875" style="133"/>
    <col min="31" max="31" width="10" style="133" customWidth="1"/>
    <col min="32" max="16384" width="9.1796875" style="133"/>
  </cols>
  <sheetData>
    <row r="1" spans="1:31" ht="14">
      <c r="B1" s="245"/>
      <c r="C1" s="246"/>
      <c r="D1" s="246"/>
      <c r="E1" s="246"/>
      <c r="F1" s="246"/>
      <c r="G1" s="246"/>
      <c r="H1" s="246"/>
      <c r="I1" s="126"/>
      <c r="J1" s="126"/>
      <c r="K1" s="126"/>
      <c r="L1" s="126"/>
      <c r="M1" s="126"/>
      <c r="N1" s="126"/>
      <c r="O1" s="126"/>
      <c r="P1" s="126"/>
      <c r="Q1" s="126"/>
      <c r="R1" s="126"/>
      <c r="S1" s="126"/>
      <c r="T1" s="126"/>
      <c r="U1" s="126"/>
      <c r="V1" s="126"/>
      <c r="W1" s="262"/>
      <c r="X1" s="263"/>
      <c r="Y1" s="263"/>
      <c r="Z1" s="263"/>
      <c r="AA1" s="263"/>
    </row>
    <row r="2" spans="1:31" ht="14">
      <c r="B2" s="247"/>
      <c r="C2" s="1336" t="s">
        <v>261</v>
      </c>
      <c r="D2" s="1337"/>
      <c r="E2" s="1337"/>
      <c r="F2" s="1337"/>
      <c r="G2" s="1337"/>
      <c r="H2" s="1337"/>
      <c r="I2" s="1337"/>
      <c r="J2" s="1337"/>
      <c r="K2" s="1337"/>
      <c r="L2" s="1337"/>
      <c r="M2" s="1337"/>
      <c r="N2" s="1337"/>
      <c r="O2" s="1337"/>
      <c r="P2" s="1337"/>
      <c r="Q2" s="1337"/>
      <c r="R2" s="1337"/>
      <c r="S2" s="1337"/>
      <c r="T2" s="1337"/>
      <c r="U2" s="1337"/>
      <c r="V2" s="1338"/>
      <c r="W2" s="264"/>
    </row>
    <row r="3" spans="1:31" ht="14">
      <c r="B3" s="247"/>
      <c r="C3" s="1360" t="s">
        <v>262</v>
      </c>
      <c r="D3" s="1361"/>
      <c r="E3" s="1361"/>
      <c r="F3" s="1361"/>
      <c r="G3" s="1361"/>
      <c r="H3" s="1361"/>
      <c r="I3" s="1361"/>
      <c r="J3" s="1361"/>
      <c r="K3" s="1361"/>
      <c r="L3" s="1361"/>
      <c r="M3" s="1361"/>
      <c r="N3" s="1361"/>
      <c r="O3" s="1361"/>
      <c r="P3" s="1361"/>
      <c r="Q3" s="1361"/>
      <c r="R3" s="1361"/>
      <c r="S3" s="1361"/>
      <c r="T3" s="1361"/>
      <c r="U3" s="1361"/>
      <c r="V3" s="1362"/>
      <c r="W3" s="264"/>
    </row>
    <row r="4" spans="1:31" ht="14">
      <c r="B4" s="247"/>
      <c r="C4" s="127"/>
      <c r="D4" s="127"/>
      <c r="E4" s="127"/>
      <c r="F4" s="127"/>
      <c r="G4" s="127"/>
      <c r="H4" s="127"/>
      <c r="I4" s="127"/>
      <c r="J4" s="127"/>
      <c r="K4" s="127"/>
      <c r="L4" s="127"/>
      <c r="M4" s="127"/>
      <c r="N4" s="127"/>
      <c r="O4" s="127"/>
      <c r="P4" s="127"/>
      <c r="Q4" s="127"/>
      <c r="R4" s="127"/>
      <c r="S4" s="127"/>
      <c r="T4" s="127"/>
      <c r="U4" s="127"/>
      <c r="V4" s="127"/>
      <c r="W4" s="264"/>
    </row>
    <row r="5" spans="1:31" ht="14">
      <c r="B5" s="247"/>
      <c r="C5" s="1331" t="s">
        <v>263</v>
      </c>
      <c r="D5" s="1331"/>
      <c r="E5" s="127"/>
      <c r="F5" s="1332" t="s">
        <v>264</v>
      </c>
      <c r="G5" s="1333"/>
      <c r="H5" s="1325" t="s">
        <v>265</v>
      </c>
      <c r="I5" s="1326" t="s">
        <v>266</v>
      </c>
      <c r="J5" s="1326" t="s">
        <v>267</v>
      </c>
      <c r="K5" s="1326"/>
      <c r="L5" s="1326"/>
      <c r="M5" s="128" t="s">
        <v>268</v>
      </c>
      <c r="N5" s="1342" t="s">
        <v>269</v>
      </c>
      <c r="O5" s="1343"/>
      <c r="P5" s="1344"/>
      <c r="Q5" s="1326" t="s">
        <v>270</v>
      </c>
      <c r="R5" s="1326"/>
      <c r="S5" s="1326"/>
      <c r="T5" s="1345"/>
      <c r="U5" s="1345"/>
      <c r="V5" s="1345"/>
      <c r="W5" s="264"/>
    </row>
    <row r="6" spans="1:31" ht="14">
      <c r="B6" s="247"/>
      <c r="C6" s="1331"/>
      <c r="D6" s="1331"/>
      <c r="E6" s="127"/>
      <c r="F6" s="1334"/>
      <c r="G6" s="1335"/>
      <c r="H6" s="1325"/>
      <c r="I6" s="1326"/>
      <c r="J6" s="128" t="s">
        <v>271</v>
      </c>
      <c r="K6" s="128" t="s">
        <v>241</v>
      </c>
      <c r="L6" s="128" t="s">
        <v>272</v>
      </c>
      <c r="M6" s="128" t="s">
        <v>271</v>
      </c>
      <c r="N6" s="128" t="s">
        <v>271</v>
      </c>
      <c r="O6" s="128" t="s">
        <v>241</v>
      </c>
      <c r="P6" s="128" t="s">
        <v>272</v>
      </c>
      <c r="Q6" s="128" t="s">
        <v>271</v>
      </c>
      <c r="R6" s="128" t="s">
        <v>241</v>
      </c>
      <c r="S6" s="128" t="s">
        <v>272</v>
      </c>
      <c r="T6" s="165"/>
      <c r="U6" s="165"/>
      <c r="V6" s="165"/>
      <c r="W6" s="264"/>
    </row>
    <row r="7" spans="1:31" ht="25" customHeight="1">
      <c r="B7" s="247"/>
      <c r="C7" s="127"/>
      <c r="D7" s="127"/>
      <c r="E7" s="127"/>
      <c r="F7" s="1323"/>
      <c r="G7" s="1324"/>
      <c r="H7" s="130">
        <v>495</v>
      </c>
      <c r="I7" s="131">
        <v>187.17500000000001</v>
      </c>
      <c r="J7" s="130">
        <v>9</v>
      </c>
      <c r="K7" s="130">
        <v>5</v>
      </c>
      <c r="L7" s="130">
        <f>H7-J7-K7</f>
        <v>481</v>
      </c>
      <c r="M7" s="130">
        <v>3</v>
      </c>
      <c r="N7" s="130"/>
      <c r="O7" s="130"/>
      <c r="P7" s="130">
        <f>H7-N7</f>
        <v>495</v>
      </c>
      <c r="Q7" s="130"/>
      <c r="R7" s="130"/>
      <c r="S7" s="168">
        <f>I7-Q7</f>
        <v>187.17500000000001</v>
      </c>
      <c r="T7" s="165"/>
      <c r="U7" s="165"/>
      <c r="V7" s="169"/>
      <c r="W7" s="264"/>
      <c r="AD7" s="211"/>
    </row>
    <row r="8" spans="1:31" ht="14">
      <c r="B8" s="247"/>
      <c r="C8" s="127"/>
      <c r="D8" s="127"/>
      <c r="E8" s="127"/>
      <c r="F8" s="127"/>
      <c r="G8" s="127"/>
      <c r="H8" s="127"/>
      <c r="I8" s="127" t="s">
        <v>477</v>
      </c>
      <c r="J8" s="127"/>
      <c r="K8" s="127"/>
      <c r="L8" s="127"/>
      <c r="M8" s="127"/>
      <c r="N8" s="127"/>
      <c r="O8" s="127"/>
      <c r="P8" s="127"/>
      <c r="Q8" s="127"/>
      <c r="R8" s="127"/>
      <c r="S8" s="127"/>
      <c r="T8" s="127"/>
      <c r="U8" s="127"/>
      <c r="V8" s="127"/>
      <c r="W8" s="264"/>
    </row>
    <row r="9" spans="1:31" ht="14">
      <c r="B9" s="209"/>
      <c r="C9" s="248">
        <v>1</v>
      </c>
      <c r="D9" s="248"/>
      <c r="E9" s="133">
        <f>C9+1</f>
        <v>2</v>
      </c>
      <c r="F9" s="248"/>
      <c r="G9" s="133">
        <f>E9+1</f>
        <v>3</v>
      </c>
      <c r="H9" s="248"/>
      <c r="I9" s="133">
        <f>G9+1</f>
        <v>4</v>
      </c>
      <c r="K9" s="133">
        <f>I9+1</f>
        <v>5</v>
      </c>
      <c r="M9" s="133">
        <f>K9+1</f>
        <v>6</v>
      </c>
      <c r="O9" s="133">
        <f>M9+1</f>
        <v>7</v>
      </c>
      <c r="Q9" s="133">
        <f>O9+1</f>
        <v>8</v>
      </c>
      <c r="S9" s="133">
        <f>Q9+1</f>
        <v>9</v>
      </c>
      <c r="U9" s="133">
        <f>S9+1</f>
        <v>10</v>
      </c>
      <c r="V9" s="161"/>
      <c r="W9" s="236"/>
    </row>
    <row r="10" spans="1:31" ht="13">
      <c r="B10" s="209"/>
      <c r="L10" s="252"/>
      <c r="T10" s="252"/>
      <c r="V10" s="252"/>
      <c r="W10" s="236"/>
    </row>
    <row r="11" spans="1:31">
      <c r="B11" s="209"/>
      <c r="D11" s="135">
        <v>97.4</v>
      </c>
      <c r="E11" s="135"/>
      <c r="F11" s="135">
        <v>139.41999999999999</v>
      </c>
      <c r="G11" s="135"/>
      <c r="H11" s="135">
        <v>484.04</v>
      </c>
      <c r="J11" s="135">
        <v>398</v>
      </c>
      <c r="K11" s="135"/>
      <c r="L11" s="135">
        <v>443.16</v>
      </c>
      <c r="M11" s="135"/>
      <c r="N11" s="135">
        <v>399.53</v>
      </c>
      <c r="P11" s="135">
        <v>402.87</v>
      </c>
      <c r="Q11" s="135"/>
      <c r="R11" s="135">
        <v>437.15</v>
      </c>
      <c r="S11" s="135"/>
      <c r="T11" s="135">
        <v>381.84</v>
      </c>
      <c r="V11" s="135">
        <v>416.91</v>
      </c>
      <c r="W11" s="265">
        <f>D11+H11+J11+L11+N11+F11+P11+R11+T11+V11</f>
        <v>3600.32</v>
      </c>
      <c r="X11" s="133" t="s">
        <v>478</v>
      </c>
      <c r="Y11" s="133" t="s">
        <v>479</v>
      </c>
      <c r="Z11" s="133" t="s">
        <v>268</v>
      </c>
      <c r="AA11" s="133" t="s">
        <v>270</v>
      </c>
      <c r="AC11" s="211" t="s">
        <v>480</v>
      </c>
      <c r="AE11" s="135">
        <f>SUM(D11:V11)</f>
        <v>3600.32</v>
      </c>
    </row>
    <row r="12" spans="1:31">
      <c r="A12" s="133">
        <v>1</v>
      </c>
      <c r="B12" s="209"/>
      <c r="C12" s="141"/>
      <c r="D12" s="139"/>
      <c r="E12" s="249"/>
      <c r="F12" s="250"/>
      <c r="G12" s="249"/>
      <c r="H12" s="250"/>
      <c r="I12" s="249"/>
      <c r="J12" s="250"/>
      <c r="K12" s="249"/>
      <c r="L12" s="250"/>
      <c r="M12" s="140"/>
      <c r="N12" s="250"/>
      <c r="O12" s="140"/>
      <c r="P12" s="250"/>
      <c r="Q12" s="140"/>
      <c r="R12" s="250"/>
      <c r="S12" s="140"/>
      <c r="T12" s="250"/>
      <c r="U12" s="140"/>
      <c r="V12" s="162"/>
      <c r="W12" s="236"/>
      <c r="X12" s="133">
        <f>COUNTIF(C12:U12,"F")</f>
        <v>0</v>
      </c>
      <c r="Y12" s="133">
        <f>COUNTIF(C11:U11,"E")</f>
        <v>0</v>
      </c>
      <c r="Z12" s="133">
        <f>COUNTIF(C13:V13,"Er")</f>
        <v>0</v>
      </c>
      <c r="AB12" s="133" t="s">
        <v>481</v>
      </c>
    </row>
    <row r="13" spans="1:31">
      <c r="B13" s="209"/>
      <c r="C13" s="141"/>
      <c r="D13" s="139"/>
      <c r="E13" s="251"/>
      <c r="F13" s="250"/>
      <c r="G13" s="251"/>
      <c r="H13" s="250"/>
      <c r="I13" s="251"/>
      <c r="J13" s="250"/>
      <c r="K13" s="251"/>
      <c r="L13" s="250"/>
      <c r="M13" s="141"/>
      <c r="N13" s="250"/>
      <c r="O13" s="141"/>
      <c r="P13" s="250"/>
      <c r="Q13" s="141"/>
      <c r="R13" s="250"/>
      <c r="S13" s="141"/>
      <c r="T13" s="250"/>
      <c r="U13" s="141"/>
      <c r="V13" s="162"/>
      <c r="W13" s="236"/>
      <c r="X13" s="133">
        <f>COUNTIF(C13:U13,"U/P")</f>
        <v>0</v>
      </c>
      <c r="Y13" s="133">
        <v>0</v>
      </c>
      <c r="Z13" s="133">
        <v>0</v>
      </c>
      <c r="AB13" s="133" t="s">
        <v>241</v>
      </c>
    </row>
    <row r="14" spans="1:31" ht="13">
      <c r="B14" s="209"/>
      <c r="C14" s="144" t="s">
        <v>482</v>
      </c>
      <c r="D14" s="252"/>
      <c r="E14" s="144" t="s">
        <v>483</v>
      </c>
      <c r="F14" s="252"/>
      <c r="G14" s="144" t="s">
        <v>484</v>
      </c>
      <c r="H14" s="252"/>
      <c r="I14" s="144" t="s">
        <v>485</v>
      </c>
      <c r="J14" s="252"/>
      <c r="K14" s="362" t="s">
        <v>486</v>
      </c>
      <c r="L14" s="259"/>
      <c r="M14" s="363" t="s">
        <v>487</v>
      </c>
      <c r="O14" s="364" t="s">
        <v>488</v>
      </c>
      <c r="Q14" s="364" t="s">
        <v>489</v>
      </c>
      <c r="S14" s="364" t="s">
        <v>490</v>
      </c>
      <c r="U14" s="364" t="s">
        <v>491</v>
      </c>
      <c r="W14" s="236"/>
      <c r="X14" s="133">
        <f>COUNTIF(C12:U12,"ROW")</f>
        <v>0</v>
      </c>
      <c r="Y14" s="133">
        <v>0</v>
      </c>
      <c r="Z14" s="133">
        <v>0</v>
      </c>
      <c r="AB14" s="133" t="s">
        <v>191</v>
      </c>
    </row>
    <row r="15" spans="1:31" ht="13">
      <c r="B15" s="209"/>
      <c r="C15" s="144"/>
      <c r="D15" s="252"/>
      <c r="E15" s="144" t="s">
        <v>492</v>
      </c>
      <c r="F15" s="252"/>
      <c r="G15" s="144" t="s">
        <v>111</v>
      </c>
      <c r="H15" s="252"/>
      <c r="I15" s="144" t="s">
        <v>87</v>
      </c>
      <c r="J15" s="252"/>
      <c r="K15" s="259" t="s">
        <v>211</v>
      </c>
      <c r="L15" s="259"/>
      <c r="M15" s="259" t="s">
        <v>146</v>
      </c>
      <c r="O15" s="133" t="s">
        <v>149</v>
      </c>
      <c r="Q15" s="133" t="s">
        <v>205</v>
      </c>
      <c r="S15" s="133" t="s">
        <v>149</v>
      </c>
      <c r="U15" s="133" t="s">
        <v>259</v>
      </c>
      <c r="W15" s="236"/>
    </row>
    <row r="16" spans="1:31">
      <c r="B16" s="209"/>
      <c r="W16" s="236"/>
    </row>
    <row r="17" spans="1:31">
      <c r="B17" s="209"/>
      <c r="C17" s="133">
        <f>U9+1</f>
        <v>11</v>
      </c>
      <c r="E17" s="133">
        <f>C17+1</f>
        <v>12</v>
      </c>
      <c r="G17" s="133">
        <f>E17+1</f>
        <v>13</v>
      </c>
      <c r="I17" s="133">
        <f>G17+1</f>
        <v>14</v>
      </c>
      <c r="K17" s="133">
        <f>I17+1</f>
        <v>15</v>
      </c>
      <c r="M17" s="133">
        <f>K17+1</f>
        <v>16</v>
      </c>
      <c r="O17" s="133">
        <f>M17+1</f>
        <v>17</v>
      </c>
      <c r="Q17" s="133">
        <f>O17+1</f>
        <v>18</v>
      </c>
      <c r="S17" s="133">
        <f>Q17+1</f>
        <v>19</v>
      </c>
      <c r="U17" s="161">
        <f>S17+1</f>
        <v>20</v>
      </c>
      <c r="W17" s="236"/>
    </row>
    <row r="18" spans="1:31">
      <c r="B18" s="209"/>
      <c r="W18" s="236"/>
    </row>
    <row r="19" spans="1:31">
      <c r="B19" s="209"/>
      <c r="C19" s="135"/>
      <c r="D19" s="135">
        <v>428.12</v>
      </c>
      <c r="F19" s="135">
        <v>249.58</v>
      </c>
      <c r="H19" s="135">
        <v>454.54</v>
      </c>
      <c r="J19" s="135">
        <v>377.83</v>
      </c>
      <c r="L19" s="135">
        <v>447.64</v>
      </c>
      <c r="N19" s="135">
        <v>396.44</v>
      </c>
      <c r="P19" s="135">
        <v>445.93</v>
      </c>
      <c r="R19" s="135">
        <v>156.97999999999999</v>
      </c>
      <c r="T19" s="135">
        <v>409.67</v>
      </c>
      <c r="V19" s="135">
        <v>382.38</v>
      </c>
      <c r="W19" s="265">
        <f>D19+H19+J19+L19+N19+F19+P19+R19+T19+V19</f>
        <v>3749.11</v>
      </c>
      <c r="AE19" s="135">
        <f>SUM(D19:V19)</f>
        <v>3749.11</v>
      </c>
    </row>
    <row r="20" spans="1:31">
      <c r="A20" s="133">
        <f>A12+1</f>
        <v>2</v>
      </c>
      <c r="B20" s="209"/>
      <c r="C20" s="140"/>
      <c r="D20" s="139"/>
      <c r="E20" s="140"/>
      <c r="F20" s="250"/>
      <c r="G20" s="140"/>
      <c r="H20" s="149"/>
      <c r="I20" s="140"/>
      <c r="J20" s="250"/>
      <c r="K20" s="140"/>
      <c r="L20" s="139"/>
      <c r="M20" s="140"/>
      <c r="N20" s="139"/>
      <c r="O20" s="140"/>
      <c r="P20" s="139"/>
      <c r="Q20" s="140"/>
      <c r="R20" s="139"/>
      <c r="S20" s="140"/>
      <c r="T20" s="139"/>
      <c r="U20" s="140"/>
      <c r="V20" s="162"/>
      <c r="W20" s="265"/>
      <c r="X20" s="133">
        <f>COUNTIF(C20:U20,"F")</f>
        <v>0</v>
      </c>
      <c r="Y20" s="133">
        <f>COUNTIF(C19:U19,"E")</f>
        <v>0</v>
      </c>
      <c r="Z20" s="133">
        <f>COUNTIF(C21:V21,"Er")</f>
        <v>0</v>
      </c>
      <c r="AB20" s="133" t="s">
        <v>481</v>
      </c>
    </row>
    <row r="21" spans="1:31">
      <c r="B21" s="209"/>
      <c r="C21" s="141"/>
      <c r="D21" s="250"/>
      <c r="E21" s="141"/>
      <c r="F21" s="250"/>
      <c r="G21" s="141"/>
      <c r="H21" s="149"/>
      <c r="I21" s="141"/>
      <c r="J21" s="250"/>
      <c r="K21" s="141"/>
      <c r="L21" s="139"/>
      <c r="M21" s="141"/>
      <c r="N21" s="139"/>
      <c r="O21" s="141"/>
      <c r="P21" s="139"/>
      <c r="Q21" s="141"/>
      <c r="S21" s="141"/>
      <c r="T21" s="139"/>
      <c r="U21" s="141"/>
      <c r="V21" s="162"/>
      <c r="W21" s="236"/>
      <c r="X21" s="133">
        <f>COUNTIF(C21:U21,"U/P")</f>
        <v>0</v>
      </c>
      <c r="Y21" s="133">
        <v>0</v>
      </c>
      <c r="Z21" s="133">
        <v>0</v>
      </c>
      <c r="AB21" s="133" t="s">
        <v>241</v>
      </c>
    </row>
    <row r="22" spans="1:31" ht="13">
      <c r="B22" s="209"/>
      <c r="C22" s="364" t="s">
        <v>493</v>
      </c>
      <c r="E22" s="364" t="s">
        <v>494</v>
      </c>
      <c r="G22" s="365" t="s">
        <v>495</v>
      </c>
      <c r="I22" s="364" t="s">
        <v>496</v>
      </c>
      <c r="K22" s="365" t="s">
        <v>497</v>
      </c>
      <c r="M22" s="364" t="s">
        <v>498</v>
      </c>
      <c r="O22" s="364" t="s">
        <v>499</v>
      </c>
      <c r="Q22" s="147" t="s">
        <v>500</v>
      </c>
      <c r="R22" s="143"/>
      <c r="S22" s="147" t="s">
        <v>501</v>
      </c>
      <c r="U22" s="149" t="s">
        <v>502</v>
      </c>
      <c r="W22" s="236"/>
      <c r="X22" s="133">
        <f>COUNTIF(C20:U20,"ROW")</f>
        <v>0</v>
      </c>
      <c r="Y22" s="133">
        <v>0</v>
      </c>
      <c r="Z22" s="133">
        <v>0</v>
      </c>
      <c r="AB22" s="133" t="s">
        <v>191</v>
      </c>
    </row>
    <row r="23" spans="1:31" ht="13">
      <c r="B23" s="209"/>
      <c r="C23" s="149" t="s">
        <v>280</v>
      </c>
      <c r="D23" s="149"/>
      <c r="E23" s="144" t="s">
        <v>503</v>
      </c>
      <c r="F23" s="149"/>
      <c r="G23" s="144" t="s">
        <v>492</v>
      </c>
      <c r="H23" s="149"/>
      <c r="I23" s="149" t="s">
        <v>258</v>
      </c>
      <c r="J23" s="149"/>
      <c r="K23" s="144" t="s">
        <v>101</v>
      </c>
      <c r="L23" s="149"/>
      <c r="M23" s="149" t="s">
        <v>281</v>
      </c>
      <c r="N23" s="149"/>
      <c r="O23" s="149" t="s">
        <v>280</v>
      </c>
      <c r="P23" s="149"/>
      <c r="Q23" s="147" t="s">
        <v>504</v>
      </c>
      <c r="R23" s="143"/>
      <c r="S23" s="147" t="s">
        <v>504</v>
      </c>
      <c r="T23" s="149"/>
      <c r="U23" s="133" t="s">
        <v>259</v>
      </c>
      <c r="W23" s="236"/>
    </row>
    <row r="24" spans="1:31">
      <c r="B24" s="209"/>
      <c r="C24" s="149"/>
      <c r="D24" s="149"/>
      <c r="E24" s="149"/>
      <c r="F24" s="149"/>
      <c r="G24" s="149"/>
      <c r="H24" s="149"/>
      <c r="I24" s="149"/>
      <c r="J24" s="149"/>
      <c r="K24" s="149"/>
      <c r="L24" s="149"/>
      <c r="M24" s="149"/>
      <c r="N24" s="149"/>
      <c r="O24" s="149"/>
      <c r="P24" s="149"/>
      <c r="Q24" s="149"/>
      <c r="R24" s="149"/>
      <c r="S24" s="149"/>
      <c r="T24" s="149"/>
      <c r="U24" s="149"/>
      <c r="W24" s="236"/>
    </row>
    <row r="25" spans="1:31">
      <c r="B25" s="209"/>
      <c r="C25" s="133">
        <f>U17+1</f>
        <v>21</v>
      </c>
      <c r="E25" s="133">
        <f>C25+1</f>
        <v>22</v>
      </c>
      <c r="G25" s="133">
        <f>E25+1</f>
        <v>23</v>
      </c>
      <c r="I25" s="133">
        <f>G25+1</f>
        <v>24</v>
      </c>
      <c r="K25" s="133">
        <f>I25+1</f>
        <v>25</v>
      </c>
      <c r="M25" s="133">
        <f>K25+1</f>
        <v>26</v>
      </c>
      <c r="O25" s="133">
        <f>M25+1</f>
        <v>27</v>
      </c>
      <c r="Q25" s="133">
        <f>O25+1</f>
        <v>28</v>
      </c>
      <c r="S25" s="133">
        <f>Q25+1</f>
        <v>29</v>
      </c>
      <c r="U25" s="161">
        <f>S25+1</f>
        <v>30</v>
      </c>
      <c r="W25" s="236"/>
      <c r="AE25" s="270"/>
    </row>
    <row r="26" spans="1:31" ht="13">
      <c r="B26" s="209"/>
      <c r="C26" s="149"/>
      <c r="D26" s="149"/>
      <c r="E26" s="149"/>
      <c r="F26" s="149"/>
      <c r="G26" s="149"/>
      <c r="H26" s="149"/>
      <c r="I26" s="149"/>
      <c r="J26" s="149"/>
      <c r="K26" s="149"/>
      <c r="L26" s="260"/>
      <c r="M26" s="149"/>
      <c r="N26" s="149"/>
      <c r="O26" s="149"/>
      <c r="P26" s="149"/>
      <c r="Q26" s="149"/>
      <c r="R26" s="149"/>
      <c r="S26" s="149"/>
      <c r="T26" s="149"/>
      <c r="U26" s="149"/>
      <c r="W26" s="236"/>
    </row>
    <row r="27" spans="1:31">
      <c r="B27" s="209"/>
      <c r="C27" s="156"/>
      <c r="D27" s="156">
        <v>353.89</v>
      </c>
      <c r="E27" s="156"/>
      <c r="F27" s="156">
        <v>385.21</v>
      </c>
      <c r="G27" s="149"/>
      <c r="H27" s="156">
        <v>367.67</v>
      </c>
      <c r="I27" s="149"/>
      <c r="J27" s="156">
        <v>378.32</v>
      </c>
      <c r="K27" s="149"/>
      <c r="L27" s="156">
        <v>392.49</v>
      </c>
      <c r="M27" s="156"/>
      <c r="N27" s="156">
        <v>399.24</v>
      </c>
      <c r="O27" s="149"/>
      <c r="P27" s="156">
        <v>390.93</v>
      </c>
      <c r="Q27" s="156"/>
      <c r="R27" s="156">
        <v>412.07</v>
      </c>
      <c r="S27" s="156"/>
      <c r="T27" s="156">
        <v>421.95</v>
      </c>
      <c r="U27" s="149"/>
      <c r="V27" s="135">
        <v>391.87</v>
      </c>
      <c r="W27" s="265">
        <f>D27+H27+J27+L27+N27+F27+P27+R27+T27+V27</f>
        <v>3893.6399999999994</v>
      </c>
      <c r="AE27" s="135">
        <f>SUM(D27:V27)</f>
        <v>3893.6399999999994</v>
      </c>
    </row>
    <row r="28" spans="1:31">
      <c r="A28" s="133">
        <f>A20+1</f>
        <v>3</v>
      </c>
      <c r="B28" s="209"/>
      <c r="C28" s="140"/>
      <c r="E28" s="139"/>
      <c r="F28" s="139"/>
      <c r="G28" s="140"/>
      <c r="I28" s="140"/>
      <c r="J28" s="139"/>
      <c r="K28" s="140"/>
      <c r="L28" s="139"/>
      <c r="M28" s="140"/>
      <c r="N28" s="139"/>
      <c r="O28" s="140"/>
      <c r="P28" s="139"/>
      <c r="Q28" s="140"/>
      <c r="R28" s="139"/>
      <c r="S28" s="140"/>
      <c r="T28" s="139"/>
      <c r="U28" s="140"/>
      <c r="V28" s="162"/>
      <c r="W28" s="265"/>
      <c r="X28" s="133">
        <f>COUNTIF(C28:U28,"F")</f>
        <v>0</v>
      </c>
      <c r="Y28" s="133">
        <f>COUNTIF(C27:U27,"E")</f>
        <v>0</v>
      </c>
      <c r="Z28" s="133">
        <f>COUNTIF(C29:V29,"Er")</f>
        <v>0</v>
      </c>
      <c r="AB28" s="133" t="s">
        <v>481</v>
      </c>
    </row>
    <row r="29" spans="1:31">
      <c r="B29" s="209"/>
      <c r="C29" s="141"/>
      <c r="D29" s="139"/>
      <c r="E29" s="141"/>
      <c r="F29" s="139"/>
      <c r="G29" s="141"/>
      <c r="I29" s="141"/>
      <c r="J29" s="139"/>
      <c r="K29" s="141"/>
      <c r="L29" s="139"/>
      <c r="M29" s="141"/>
      <c r="N29" s="139"/>
      <c r="O29" s="141"/>
      <c r="P29" s="139"/>
      <c r="Q29" s="141"/>
      <c r="R29" s="139"/>
      <c r="S29" s="141"/>
      <c r="T29" s="139"/>
      <c r="U29" s="141"/>
      <c r="V29" s="162"/>
      <c r="W29" s="236"/>
      <c r="X29" s="133">
        <f>COUNTIF(C29:U29,"U/P")</f>
        <v>0</v>
      </c>
      <c r="Y29" s="133">
        <v>0</v>
      </c>
      <c r="Z29" s="133">
        <v>0</v>
      </c>
      <c r="AB29" s="133" t="s">
        <v>241</v>
      </c>
    </row>
    <row r="30" spans="1:31" ht="13">
      <c r="B30" s="209"/>
      <c r="C30" s="149" t="s">
        <v>505</v>
      </c>
      <c r="D30" s="149"/>
      <c r="E30" s="149" t="s">
        <v>506</v>
      </c>
      <c r="F30" s="149"/>
      <c r="G30" s="149" t="s">
        <v>507</v>
      </c>
      <c r="H30" s="149"/>
      <c r="I30" s="366" t="s">
        <v>508</v>
      </c>
      <c r="J30" s="149"/>
      <c r="K30" s="366" t="s">
        <v>509</v>
      </c>
      <c r="L30" s="149"/>
      <c r="M30" s="366" t="s">
        <v>510</v>
      </c>
      <c r="N30" s="149"/>
      <c r="O30" s="147" t="s">
        <v>511</v>
      </c>
      <c r="P30" s="149"/>
      <c r="Q30" s="367" t="s">
        <v>512</v>
      </c>
      <c r="R30" s="149"/>
      <c r="S30" s="367" t="s">
        <v>513</v>
      </c>
      <c r="T30" s="149"/>
      <c r="U30" s="367" t="s">
        <v>514</v>
      </c>
      <c r="W30" s="236"/>
      <c r="X30" s="133">
        <f>COUNTIF(C28:U28,"ROW")</f>
        <v>0</v>
      </c>
      <c r="Y30" s="133">
        <v>0</v>
      </c>
      <c r="Z30" s="133">
        <v>0</v>
      </c>
      <c r="AB30" s="133" t="s">
        <v>191</v>
      </c>
    </row>
    <row r="31" spans="1:31" ht="13">
      <c r="B31" s="209"/>
      <c r="C31" s="149" t="s">
        <v>259</v>
      </c>
      <c r="D31" s="149"/>
      <c r="E31" s="149" t="s">
        <v>259</v>
      </c>
      <c r="F31" s="149"/>
      <c r="G31" s="149" t="s">
        <v>259</v>
      </c>
      <c r="H31" s="149"/>
      <c r="I31" s="149" t="s">
        <v>259</v>
      </c>
      <c r="J31" s="149"/>
      <c r="K31" s="149" t="s">
        <v>259</v>
      </c>
      <c r="L31" s="149"/>
      <c r="M31" s="149" t="s">
        <v>259</v>
      </c>
      <c r="N31" s="149"/>
      <c r="O31" s="147" t="s">
        <v>307</v>
      </c>
      <c r="P31" s="149"/>
      <c r="Q31" s="149" t="s">
        <v>281</v>
      </c>
      <c r="R31" s="149"/>
      <c r="S31" s="149" t="s">
        <v>259</v>
      </c>
      <c r="T31" s="149"/>
      <c r="U31" s="149" t="s">
        <v>259</v>
      </c>
      <c r="W31" s="236"/>
    </row>
    <row r="32" spans="1:31">
      <c r="B32" s="209"/>
      <c r="C32" s="149"/>
      <c r="D32" s="149"/>
      <c r="E32" s="149"/>
      <c r="F32" s="149"/>
      <c r="G32" s="149"/>
      <c r="H32" s="149"/>
      <c r="I32" s="149"/>
      <c r="J32" s="149"/>
      <c r="K32" s="149"/>
      <c r="L32" s="149"/>
      <c r="M32" s="149"/>
      <c r="N32" s="149"/>
      <c r="O32" s="149"/>
      <c r="P32" s="149"/>
      <c r="Q32" s="149"/>
      <c r="R32" s="149"/>
      <c r="S32" s="149"/>
      <c r="T32" s="149"/>
      <c r="U32" s="149"/>
      <c r="W32" s="236"/>
    </row>
    <row r="33" spans="1:31">
      <c r="B33" s="209"/>
      <c r="C33" s="133">
        <f>U25+1</f>
        <v>31</v>
      </c>
      <c r="E33" s="133">
        <f>C33+1</f>
        <v>32</v>
      </c>
      <c r="G33" s="133">
        <f>E33+1</f>
        <v>33</v>
      </c>
      <c r="I33" s="133">
        <f>G33+1</f>
        <v>34</v>
      </c>
      <c r="K33" s="133">
        <f>I33+1</f>
        <v>35</v>
      </c>
      <c r="M33" s="133">
        <f>K33+1</f>
        <v>36</v>
      </c>
      <c r="O33" s="133">
        <f>M33+1</f>
        <v>37</v>
      </c>
      <c r="Q33" s="133">
        <f>O33+1</f>
        <v>38</v>
      </c>
      <c r="S33" s="133">
        <f>Q33+1</f>
        <v>39</v>
      </c>
      <c r="U33" s="161">
        <f>S33+1</f>
        <v>40</v>
      </c>
      <c r="W33" s="236"/>
    </row>
    <row r="34" spans="1:31">
      <c r="B34" s="209"/>
      <c r="C34" s="149"/>
      <c r="D34" s="149"/>
      <c r="E34" s="149"/>
      <c r="F34" s="149"/>
      <c r="G34" s="149"/>
      <c r="H34" s="149"/>
      <c r="I34" s="149"/>
      <c r="J34" s="149"/>
      <c r="K34" s="149"/>
      <c r="L34" s="149"/>
      <c r="M34" s="149"/>
      <c r="N34" s="149"/>
      <c r="O34" s="149"/>
      <c r="P34" s="149"/>
      <c r="Q34" s="149"/>
      <c r="R34" s="149"/>
      <c r="S34" s="149"/>
      <c r="T34" s="149"/>
      <c r="U34" s="149"/>
      <c r="W34" s="236"/>
    </row>
    <row r="35" spans="1:31">
      <c r="B35" s="209"/>
      <c r="C35" s="156"/>
      <c r="D35" s="156">
        <v>406.65</v>
      </c>
      <c r="E35" s="156"/>
      <c r="F35" s="156">
        <v>383.31</v>
      </c>
      <c r="G35" s="149"/>
      <c r="H35" s="156">
        <v>402.96</v>
      </c>
      <c r="I35" s="149"/>
      <c r="J35" s="156">
        <v>433.9</v>
      </c>
      <c r="K35" s="149"/>
      <c r="L35" s="156">
        <v>328.55</v>
      </c>
      <c r="M35" s="156"/>
      <c r="N35" s="156">
        <v>331.44</v>
      </c>
      <c r="O35" s="149"/>
      <c r="P35" s="156">
        <v>358.83</v>
      </c>
      <c r="Q35" s="156"/>
      <c r="R35" s="156">
        <v>358.55</v>
      </c>
      <c r="S35" s="156"/>
      <c r="T35" s="156">
        <v>429.37</v>
      </c>
      <c r="U35" s="149"/>
      <c r="V35" s="135">
        <v>354.9</v>
      </c>
      <c r="W35" s="265">
        <f>D35+H35+J35+L35+N35+F35+P35+R35+T35+V35</f>
        <v>3788.46</v>
      </c>
      <c r="AE35" s="135">
        <f>SUM(D35:V35)</f>
        <v>3788.46</v>
      </c>
    </row>
    <row r="36" spans="1:31">
      <c r="A36" s="133">
        <f>A28+1</f>
        <v>4</v>
      </c>
      <c r="B36" s="209"/>
      <c r="C36" s="140"/>
      <c r="D36" s="139"/>
      <c r="E36" s="140"/>
      <c r="F36" s="139"/>
      <c r="G36" s="140"/>
      <c r="I36" s="140"/>
      <c r="J36" s="139"/>
      <c r="K36" s="140"/>
      <c r="L36" s="139"/>
      <c r="M36" s="140"/>
      <c r="N36" s="139"/>
      <c r="O36" s="140"/>
      <c r="P36" s="139"/>
      <c r="Q36" s="140"/>
      <c r="R36" s="139"/>
      <c r="S36" s="140"/>
      <c r="T36" s="139"/>
      <c r="U36" s="140"/>
      <c r="V36" s="162"/>
      <c r="W36" s="265"/>
      <c r="X36" s="133">
        <f>COUNTIF(C36:U36,"F")</f>
        <v>0</v>
      </c>
      <c r="Y36" s="133">
        <f>COUNTIF(C35:U35,"E")</f>
        <v>0</v>
      </c>
      <c r="Z36" s="133">
        <f>COUNTIF(C37:V37,"Er")</f>
        <v>0</v>
      </c>
      <c r="AB36" s="133" t="s">
        <v>481</v>
      </c>
    </row>
    <row r="37" spans="1:31">
      <c r="B37" s="209"/>
      <c r="C37" s="141"/>
      <c r="D37" s="139"/>
      <c r="E37" s="141"/>
      <c r="F37" s="139"/>
      <c r="G37" s="141"/>
      <c r="I37" s="141"/>
      <c r="J37" s="139"/>
      <c r="K37" s="141"/>
      <c r="L37" s="139"/>
      <c r="M37" s="141"/>
      <c r="N37" s="139"/>
      <c r="O37" s="141"/>
      <c r="P37" s="139"/>
      <c r="Q37" s="141"/>
      <c r="R37" s="139"/>
      <c r="S37" s="141"/>
      <c r="T37" s="139"/>
      <c r="U37" s="141"/>
      <c r="V37" s="162"/>
      <c r="W37" s="236"/>
      <c r="X37" s="133">
        <f>COUNTIF(C37:U37,"U/P")</f>
        <v>0</v>
      </c>
      <c r="Y37" s="133">
        <v>0</v>
      </c>
      <c r="Z37" s="133">
        <v>0</v>
      </c>
      <c r="AB37" s="133" t="s">
        <v>241</v>
      </c>
    </row>
    <row r="38" spans="1:31" ht="13">
      <c r="B38" s="209"/>
      <c r="C38" s="367" t="s">
        <v>515</v>
      </c>
      <c r="D38" s="149"/>
      <c r="E38" s="367" t="s">
        <v>516</v>
      </c>
      <c r="F38" s="149"/>
      <c r="G38" s="367" t="s">
        <v>517</v>
      </c>
      <c r="H38" s="149"/>
      <c r="I38" s="367" t="s">
        <v>518</v>
      </c>
      <c r="J38" s="149"/>
      <c r="K38" s="147" t="s">
        <v>519</v>
      </c>
      <c r="L38" s="149"/>
      <c r="M38" s="367" t="s">
        <v>520</v>
      </c>
      <c r="N38" s="149"/>
      <c r="O38" s="367" t="s">
        <v>521</v>
      </c>
      <c r="P38" s="149"/>
      <c r="Q38" s="367" t="s">
        <v>522</v>
      </c>
      <c r="R38" s="149"/>
      <c r="S38" s="367" t="s">
        <v>523</v>
      </c>
      <c r="T38" s="149"/>
      <c r="U38" s="367" t="s">
        <v>524</v>
      </c>
      <c r="W38" s="236"/>
      <c r="X38" s="133">
        <f>COUNTIF(C36:U36,"ROW")</f>
        <v>0</v>
      </c>
      <c r="Y38" s="133">
        <v>0</v>
      </c>
      <c r="Z38" s="133">
        <v>0</v>
      </c>
      <c r="AB38" s="133" t="s">
        <v>191</v>
      </c>
    </row>
    <row r="39" spans="1:31" ht="13">
      <c r="B39" s="209"/>
      <c r="C39" s="149" t="s">
        <v>280</v>
      </c>
      <c r="D39" s="149"/>
      <c r="E39" s="149" t="s">
        <v>259</v>
      </c>
      <c r="F39" s="149"/>
      <c r="G39" s="149" t="s">
        <v>281</v>
      </c>
      <c r="H39" s="149"/>
      <c r="I39" s="149" t="s">
        <v>281</v>
      </c>
      <c r="J39" s="149"/>
      <c r="K39" s="147" t="s">
        <v>307</v>
      </c>
      <c r="L39" s="149"/>
      <c r="M39" s="149" t="s">
        <v>259</v>
      </c>
      <c r="N39" s="149"/>
      <c r="O39" s="149" t="s">
        <v>259</v>
      </c>
      <c r="P39" s="149"/>
      <c r="Q39" s="149" t="s">
        <v>259</v>
      </c>
      <c r="R39" s="149"/>
      <c r="S39" s="149" t="s">
        <v>259</v>
      </c>
      <c r="T39" s="149"/>
      <c r="U39" s="149" t="s">
        <v>259</v>
      </c>
      <c r="W39" s="236"/>
    </row>
    <row r="40" spans="1:31">
      <c r="B40" s="209"/>
      <c r="C40" s="149"/>
      <c r="D40" s="149"/>
      <c r="E40" s="149"/>
      <c r="F40" s="149"/>
      <c r="G40" s="149"/>
      <c r="H40" s="149"/>
      <c r="I40" s="149"/>
      <c r="J40" s="149"/>
      <c r="K40" s="149"/>
      <c r="L40" s="149"/>
      <c r="M40" s="149"/>
      <c r="N40" s="149"/>
      <c r="O40" s="149"/>
      <c r="P40" s="149"/>
      <c r="Q40" s="149"/>
      <c r="R40" s="149"/>
      <c r="S40" s="149"/>
      <c r="T40" s="149"/>
      <c r="U40" s="149"/>
      <c r="W40" s="236"/>
    </row>
    <row r="41" spans="1:31">
      <c r="B41" s="209"/>
      <c r="C41" s="133">
        <f>U33+1</f>
        <v>41</v>
      </c>
      <c r="E41" s="133">
        <f>C41+1</f>
        <v>42</v>
      </c>
      <c r="G41" s="133">
        <f>E41+1</f>
        <v>43</v>
      </c>
      <c r="I41" s="133">
        <f>G41+1</f>
        <v>44</v>
      </c>
      <c r="K41" s="133">
        <f>I41+1</f>
        <v>45</v>
      </c>
      <c r="M41" s="133">
        <f>K41+1</f>
        <v>46</v>
      </c>
      <c r="O41" s="133">
        <f>M41+1</f>
        <v>47</v>
      </c>
      <c r="Q41" s="133">
        <f>O41+1</f>
        <v>48</v>
      </c>
      <c r="S41" s="133">
        <f>Q41+1</f>
        <v>49</v>
      </c>
      <c r="U41" s="161">
        <f>S41+1</f>
        <v>50</v>
      </c>
      <c r="W41" s="236"/>
    </row>
    <row r="42" spans="1:31">
      <c r="B42" s="209"/>
      <c r="C42" s="149"/>
      <c r="D42" s="149"/>
      <c r="E42" s="149"/>
      <c r="F42" s="149"/>
      <c r="G42" s="149"/>
      <c r="H42" s="149"/>
      <c r="I42" s="149"/>
      <c r="J42" s="149"/>
      <c r="K42" s="149"/>
      <c r="L42" s="149"/>
      <c r="M42" s="149"/>
      <c r="N42" s="149"/>
      <c r="O42" s="149"/>
      <c r="P42" s="149"/>
      <c r="Q42" s="149"/>
      <c r="R42" s="149"/>
      <c r="S42" s="149"/>
      <c r="T42" s="149"/>
      <c r="U42" s="149"/>
      <c r="W42" s="236"/>
    </row>
    <row r="43" spans="1:31">
      <c r="B43" s="209"/>
      <c r="C43" s="156"/>
      <c r="D43" s="156">
        <v>340.94</v>
      </c>
      <c r="E43" s="156"/>
      <c r="F43" s="156">
        <v>405.66</v>
      </c>
      <c r="G43" s="149"/>
      <c r="H43" s="156">
        <v>409.41</v>
      </c>
      <c r="I43" s="149"/>
      <c r="J43" s="156">
        <v>378.36</v>
      </c>
      <c r="K43" s="149"/>
      <c r="L43" s="156">
        <v>322.47000000000003</v>
      </c>
      <c r="M43" s="156"/>
      <c r="N43" s="156">
        <v>386.39</v>
      </c>
      <c r="O43" s="149"/>
      <c r="P43" s="156">
        <v>386.19</v>
      </c>
      <c r="Q43" s="156"/>
      <c r="R43" s="156">
        <v>406.2</v>
      </c>
      <c r="S43" s="156"/>
      <c r="T43" s="156">
        <v>351.15</v>
      </c>
      <c r="U43" s="149"/>
      <c r="V43" s="135">
        <v>380.59</v>
      </c>
      <c r="W43" s="265">
        <f>D43+H43+J43+L43+N43+F43+P43+R43+T43+V43</f>
        <v>3767.36</v>
      </c>
      <c r="AE43" s="135">
        <f>SUM(D43:V43)</f>
        <v>3767.36</v>
      </c>
    </row>
    <row r="44" spans="1:31">
      <c r="A44" s="133">
        <f>A36+1</f>
        <v>5</v>
      </c>
      <c r="B44" s="209"/>
      <c r="C44" s="140"/>
      <c r="D44" s="139"/>
      <c r="E44" s="140"/>
      <c r="F44" s="162"/>
      <c r="G44" s="253"/>
      <c r="H44" s="254"/>
      <c r="I44" s="140"/>
      <c r="J44" s="254"/>
      <c r="K44" s="140"/>
      <c r="L44" s="254"/>
      <c r="M44" s="140"/>
      <c r="N44" s="139"/>
      <c r="O44" s="140"/>
      <c r="P44" s="139"/>
      <c r="Q44" s="140"/>
      <c r="R44" s="139"/>
      <c r="S44" s="140"/>
      <c r="T44" s="254"/>
      <c r="U44" s="140"/>
      <c r="V44" s="254"/>
      <c r="W44" s="265"/>
      <c r="X44" s="133">
        <f>COUNTIF(C44:U44,"F")</f>
        <v>0</v>
      </c>
      <c r="Y44" s="133">
        <f>COUNTIF(C43:U43,"E")</f>
        <v>0</v>
      </c>
      <c r="Z44" s="133">
        <f>COUNTIF(C45:V45,"Er")</f>
        <v>0</v>
      </c>
      <c r="AB44" s="133" t="s">
        <v>481</v>
      </c>
    </row>
    <row r="45" spans="1:31">
      <c r="B45" s="209"/>
      <c r="C45" s="141"/>
      <c r="D45" s="139"/>
      <c r="E45" s="141"/>
      <c r="F45" s="162"/>
      <c r="G45" s="206"/>
      <c r="I45" s="141"/>
      <c r="J45" s="139"/>
      <c r="K45" s="141"/>
      <c r="L45" s="139"/>
      <c r="M45" s="141"/>
      <c r="N45" s="139"/>
      <c r="O45" s="141"/>
      <c r="P45" s="139"/>
      <c r="Q45" s="141"/>
      <c r="R45" s="139"/>
      <c r="S45" s="141"/>
      <c r="T45" s="139"/>
      <c r="U45" s="141"/>
      <c r="V45" s="162"/>
      <c r="W45" s="236"/>
      <c r="X45" s="133">
        <f>COUNTIF(C45:U45,"U/P")</f>
        <v>0</v>
      </c>
      <c r="Y45" s="133">
        <v>0</v>
      </c>
      <c r="Z45" s="133">
        <v>0</v>
      </c>
      <c r="AB45" s="133" t="s">
        <v>241</v>
      </c>
    </row>
    <row r="46" spans="1:31" ht="13">
      <c r="B46" s="209"/>
      <c r="C46" s="367" t="s">
        <v>525</v>
      </c>
      <c r="D46" s="149"/>
      <c r="E46" s="147" t="s">
        <v>526</v>
      </c>
      <c r="F46" s="149"/>
      <c r="G46" s="367" t="s">
        <v>527</v>
      </c>
      <c r="H46" s="149"/>
      <c r="I46" s="367" t="s">
        <v>528</v>
      </c>
      <c r="J46" s="149"/>
      <c r="K46" s="367" t="s">
        <v>529</v>
      </c>
      <c r="L46" s="149"/>
      <c r="M46" s="367" t="s">
        <v>530</v>
      </c>
      <c r="N46" s="149"/>
      <c r="O46" s="367" t="s">
        <v>531</v>
      </c>
      <c r="P46" s="149"/>
      <c r="Q46" s="367" t="s">
        <v>532</v>
      </c>
      <c r="R46" s="149"/>
      <c r="S46" s="367" t="s">
        <v>533</v>
      </c>
      <c r="T46" s="149"/>
      <c r="U46" s="367" t="s">
        <v>534</v>
      </c>
      <c r="W46" s="236"/>
      <c r="X46" s="133">
        <f>COUNTIF(C44:U44,"ROW")</f>
        <v>0</v>
      </c>
      <c r="Y46" s="133">
        <v>0</v>
      </c>
      <c r="Z46" s="133">
        <v>0</v>
      </c>
      <c r="AB46" s="133" t="s">
        <v>191</v>
      </c>
    </row>
    <row r="47" spans="1:31" ht="13">
      <c r="B47" s="209"/>
      <c r="C47" s="149" t="s">
        <v>259</v>
      </c>
      <c r="D47" s="149"/>
      <c r="E47" s="147" t="s">
        <v>87</v>
      </c>
      <c r="F47" s="149"/>
      <c r="G47" s="149" t="s">
        <v>258</v>
      </c>
      <c r="H47" s="149"/>
      <c r="I47" s="149" t="s">
        <v>259</v>
      </c>
      <c r="J47" s="149"/>
      <c r="K47" s="149" t="s">
        <v>259</v>
      </c>
      <c r="L47" s="149"/>
      <c r="M47" s="149" t="s">
        <v>259</v>
      </c>
      <c r="N47" s="149"/>
      <c r="O47" s="149" t="s">
        <v>259</v>
      </c>
      <c r="P47" s="149"/>
      <c r="Q47" s="149" t="s">
        <v>259</v>
      </c>
      <c r="R47" s="149"/>
      <c r="S47" s="149" t="s">
        <v>259</v>
      </c>
      <c r="T47" s="149"/>
      <c r="U47" s="149" t="s">
        <v>259</v>
      </c>
      <c r="W47" s="236"/>
    </row>
    <row r="48" spans="1:31">
      <c r="B48" s="209"/>
      <c r="C48" s="149"/>
      <c r="D48" s="149"/>
      <c r="E48" s="149"/>
      <c r="F48" s="149"/>
      <c r="G48" s="149"/>
      <c r="H48" s="149"/>
      <c r="I48" s="149"/>
      <c r="J48" s="149"/>
      <c r="K48" s="149"/>
      <c r="L48" s="149"/>
      <c r="M48" s="149"/>
      <c r="N48" s="149"/>
      <c r="O48" s="149"/>
      <c r="P48" s="149"/>
      <c r="Q48" s="149"/>
      <c r="R48" s="149"/>
      <c r="S48" s="149"/>
      <c r="T48" s="149"/>
      <c r="U48" s="149"/>
      <c r="W48" s="236"/>
    </row>
    <row r="49" spans="1:31">
      <c r="B49" s="209"/>
      <c r="C49" s="133">
        <f>U41+1</f>
        <v>51</v>
      </c>
      <c r="E49" s="133">
        <f>C49+1</f>
        <v>52</v>
      </c>
      <c r="G49" s="133">
        <f>E49+1</f>
        <v>53</v>
      </c>
      <c r="I49" s="133">
        <f>G49+1</f>
        <v>54</v>
      </c>
      <c r="K49" s="133">
        <f>I49+1</f>
        <v>55</v>
      </c>
      <c r="M49" s="133">
        <f>K49+1</f>
        <v>56</v>
      </c>
      <c r="O49" s="133">
        <f>M49+1</f>
        <v>57</v>
      </c>
      <c r="Q49" s="133">
        <f>O49+1</f>
        <v>58</v>
      </c>
      <c r="S49" s="133">
        <f>Q49+1</f>
        <v>59</v>
      </c>
      <c r="U49" s="161">
        <f>S49+1</f>
        <v>60</v>
      </c>
      <c r="W49" s="236"/>
    </row>
    <row r="50" spans="1:31">
      <c r="B50" s="209"/>
      <c r="C50" s="149"/>
      <c r="D50" s="149"/>
      <c r="E50" s="149"/>
      <c r="F50" s="149"/>
      <c r="G50" s="149"/>
      <c r="H50" s="149"/>
      <c r="I50" s="149"/>
      <c r="J50" s="149"/>
      <c r="K50" s="149"/>
      <c r="L50" s="149"/>
      <c r="M50" s="149"/>
      <c r="N50" s="149"/>
      <c r="O50" s="149"/>
      <c r="P50" s="149"/>
      <c r="Q50" s="149"/>
      <c r="R50" s="149"/>
      <c r="S50" s="149"/>
      <c r="T50" s="149"/>
      <c r="U50" s="149"/>
      <c r="W50" s="236"/>
    </row>
    <row r="51" spans="1:31">
      <c r="B51" s="209"/>
      <c r="C51" s="156"/>
      <c r="D51" s="156">
        <v>380.02</v>
      </c>
      <c r="E51" s="156"/>
      <c r="F51" s="156">
        <v>393.7</v>
      </c>
      <c r="G51" s="149"/>
      <c r="H51" s="156">
        <v>390.68</v>
      </c>
      <c r="I51" s="149"/>
      <c r="J51" s="156">
        <v>349.16</v>
      </c>
      <c r="K51" s="149"/>
      <c r="L51" s="156">
        <v>416.01</v>
      </c>
      <c r="M51" s="156"/>
      <c r="N51" s="156">
        <v>400.75</v>
      </c>
      <c r="O51" s="149"/>
      <c r="P51" s="156">
        <v>406.84</v>
      </c>
      <c r="Q51" s="156"/>
      <c r="R51" s="156">
        <v>404.76</v>
      </c>
      <c r="S51" s="156"/>
      <c r="T51" s="156">
        <v>311.74</v>
      </c>
      <c r="U51" s="149"/>
      <c r="V51" s="135">
        <v>389.98</v>
      </c>
      <c r="W51" s="265">
        <f>D51+H51+J51+L51+N51+F51+P51+R51+T51+V51</f>
        <v>3843.64</v>
      </c>
      <c r="AE51" s="135">
        <f>SUM(D51:V51)</f>
        <v>3843.64</v>
      </c>
    </row>
    <row r="52" spans="1:31">
      <c r="A52" s="133">
        <f>A44+1</f>
        <v>6</v>
      </c>
      <c r="B52" s="209"/>
      <c r="C52" s="140"/>
      <c r="D52" s="254"/>
      <c r="E52" s="140"/>
      <c r="G52" s="140"/>
      <c r="I52" s="140"/>
      <c r="J52" s="139"/>
      <c r="K52" s="140"/>
      <c r="L52" s="139"/>
      <c r="M52" s="140"/>
      <c r="N52" s="139"/>
      <c r="O52" s="140"/>
      <c r="P52" s="139"/>
      <c r="Q52" s="140"/>
      <c r="R52" s="139"/>
      <c r="S52" s="140"/>
      <c r="T52" s="139"/>
      <c r="U52" s="140"/>
      <c r="V52" s="162"/>
      <c r="W52" s="265"/>
      <c r="X52" s="133">
        <f>COUNTIF(C52:U52,"F")</f>
        <v>0</v>
      </c>
      <c r="Y52" s="133">
        <f>COUNTIF(C51:U51,"E")</f>
        <v>0</v>
      </c>
      <c r="Z52" s="133">
        <f>COUNTIF(C53:V53,"Er")</f>
        <v>0</v>
      </c>
      <c r="AB52" s="133" t="s">
        <v>481</v>
      </c>
    </row>
    <row r="53" spans="1:31">
      <c r="B53" s="209"/>
      <c r="C53" s="141"/>
      <c r="D53" s="139"/>
      <c r="E53" s="141"/>
      <c r="F53" s="139"/>
      <c r="G53" s="141"/>
      <c r="I53" s="141"/>
      <c r="J53" s="139"/>
      <c r="K53" s="141"/>
      <c r="L53" s="139"/>
      <c r="M53" s="141"/>
      <c r="N53" s="139"/>
      <c r="O53" s="141"/>
      <c r="P53" s="139"/>
      <c r="Q53" s="141"/>
      <c r="R53" s="139"/>
      <c r="S53" s="141"/>
      <c r="T53" s="139"/>
      <c r="U53" s="141"/>
      <c r="V53" s="162"/>
      <c r="W53" s="236"/>
      <c r="X53" s="133">
        <f>COUNTIF(C53:U53,"U/P")</f>
        <v>0</v>
      </c>
      <c r="Y53" s="133">
        <v>0</v>
      </c>
      <c r="Z53" s="133">
        <v>0</v>
      </c>
      <c r="AB53" s="133" t="s">
        <v>241</v>
      </c>
    </row>
    <row r="54" spans="1:31" ht="13">
      <c r="B54" s="209"/>
      <c r="C54" s="367" t="s">
        <v>535</v>
      </c>
      <c r="D54" s="149"/>
      <c r="E54" s="147" t="s">
        <v>536</v>
      </c>
      <c r="F54" s="149"/>
      <c r="G54" s="367" t="s">
        <v>537</v>
      </c>
      <c r="H54" s="149"/>
      <c r="I54" s="147" t="s">
        <v>538</v>
      </c>
      <c r="J54" s="149"/>
      <c r="K54" s="367" t="s">
        <v>539</v>
      </c>
      <c r="L54" s="149"/>
      <c r="M54" s="367" t="s">
        <v>540</v>
      </c>
      <c r="N54" s="149"/>
      <c r="O54" s="367" t="s">
        <v>541</v>
      </c>
      <c r="P54" s="149"/>
      <c r="Q54" s="367" t="s">
        <v>542</v>
      </c>
      <c r="R54" s="149"/>
      <c r="S54" s="367" t="s">
        <v>543</v>
      </c>
      <c r="T54" s="149"/>
      <c r="U54" s="367" t="s">
        <v>544</v>
      </c>
      <c r="W54" s="236"/>
      <c r="X54" s="133">
        <f>COUNTIF(C52:U52,"ROW")</f>
        <v>0</v>
      </c>
      <c r="Y54" s="133">
        <v>0</v>
      </c>
      <c r="Z54" s="133">
        <v>0</v>
      </c>
      <c r="AB54" s="133" t="s">
        <v>191</v>
      </c>
    </row>
    <row r="55" spans="1:31" ht="13">
      <c r="B55" s="209"/>
      <c r="C55" s="133" t="s">
        <v>259</v>
      </c>
      <c r="E55" s="147" t="s">
        <v>282</v>
      </c>
      <c r="F55" s="149"/>
      <c r="G55" s="133" t="s">
        <v>280</v>
      </c>
      <c r="H55" s="149"/>
      <c r="I55" s="147" t="s">
        <v>306</v>
      </c>
      <c r="J55" s="149"/>
      <c r="K55" s="149" t="s">
        <v>280</v>
      </c>
      <c r="L55" s="149"/>
      <c r="M55" s="149" t="s">
        <v>280</v>
      </c>
      <c r="N55" s="149"/>
      <c r="O55" s="149" t="s">
        <v>259</v>
      </c>
      <c r="P55" s="149"/>
      <c r="Q55" s="149" t="s">
        <v>280</v>
      </c>
      <c r="R55" s="149"/>
      <c r="S55" s="149" t="s">
        <v>259</v>
      </c>
      <c r="T55" s="149"/>
      <c r="U55" s="149" t="s">
        <v>259</v>
      </c>
      <c r="W55" s="236"/>
    </row>
    <row r="56" spans="1:31">
      <c r="B56" s="223"/>
      <c r="C56" s="255"/>
      <c r="D56" s="255"/>
      <c r="E56" s="255"/>
      <c r="F56" s="255"/>
      <c r="G56" s="255"/>
      <c r="H56" s="255"/>
      <c r="I56" s="255"/>
      <c r="J56" s="255"/>
      <c r="K56" s="255"/>
      <c r="L56" s="255"/>
      <c r="M56" s="255"/>
      <c r="N56" s="255"/>
      <c r="O56" s="255"/>
      <c r="P56" s="255"/>
      <c r="Q56" s="255"/>
      <c r="R56" s="255"/>
      <c r="S56" s="255"/>
      <c r="T56" s="255"/>
      <c r="U56" s="255"/>
      <c r="V56" s="224"/>
      <c r="W56" s="244"/>
    </row>
    <row r="57" spans="1:31">
      <c r="B57" s="256"/>
      <c r="C57" s="257">
        <f>U49+1</f>
        <v>61</v>
      </c>
      <c r="D57" s="257"/>
      <c r="E57" s="257">
        <f>C57+1</f>
        <v>62</v>
      </c>
      <c r="F57" s="257"/>
      <c r="G57" s="257">
        <f>E57+1</f>
        <v>63</v>
      </c>
      <c r="H57" s="257"/>
      <c r="I57" s="257">
        <f>G57+1</f>
        <v>64</v>
      </c>
      <c r="J57" s="257"/>
      <c r="K57" s="257">
        <f>I57+1</f>
        <v>65</v>
      </c>
      <c r="L57" s="257"/>
      <c r="M57" s="257">
        <f>K57+1</f>
        <v>66</v>
      </c>
      <c r="N57" s="257"/>
      <c r="O57" s="257">
        <f>M57+1</f>
        <v>67</v>
      </c>
      <c r="P57" s="257"/>
      <c r="Q57" s="257">
        <f>O57+1</f>
        <v>68</v>
      </c>
      <c r="R57" s="257"/>
      <c r="S57" s="257">
        <f>Q57+1</f>
        <v>69</v>
      </c>
      <c r="T57" s="257"/>
      <c r="U57" s="266">
        <f>S57+1</f>
        <v>70</v>
      </c>
      <c r="V57" s="257"/>
      <c r="W57" s="267"/>
    </row>
    <row r="58" spans="1:31">
      <c r="B58" s="209"/>
      <c r="C58" s="149"/>
      <c r="D58" s="149"/>
      <c r="E58" s="149"/>
      <c r="F58" s="149"/>
      <c r="G58" s="149"/>
      <c r="H58" s="149"/>
      <c r="I58" s="149"/>
      <c r="J58" s="149"/>
      <c r="K58" s="149"/>
      <c r="L58" s="149"/>
      <c r="M58" s="149"/>
      <c r="N58" s="149"/>
      <c r="O58" s="149"/>
      <c r="P58" s="149"/>
      <c r="Q58" s="149"/>
      <c r="R58" s="149"/>
      <c r="S58" s="149"/>
      <c r="U58" s="149"/>
      <c r="V58" s="149"/>
      <c r="W58" s="236"/>
    </row>
    <row r="59" spans="1:31">
      <c r="B59" s="209"/>
      <c r="C59" s="156"/>
      <c r="D59" s="133">
        <v>384.15</v>
      </c>
      <c r="E59" s="156"/>
      <c r="F59" s="133">
        <v>350.96</v>
      </c>
      <c r="G59" s="149"/>
      <c r="H59" s="133">
        <v>437.11</v>
      </c>
      <c r="I59" s="149"/>
      <c r="J59" s="133">
        <v>406.67</v>
      </c>
      <c r="K59" s="156"/>
      <c r="L59" s="156">
        <v>421.42</v>
      </c>
      <c r="M59" s="149"/>
      <c r="N59" s="156">
        <v>421.75</v>
      </c>
      <c r="O59" s="156"/>
      <c r="P59" s="156">
        <v>380.8</v>
      </c>
      <c r="Q59" s="156"/>
      <c r="R59" s="156">
        <v>438.78</v>
      </c>
      <c r="S59" s="149"/>
      <c r="T59" s="156">
        <v>426.5</v>
      </c>
      <c r="U59" s="156"/>
      <c r="V59" s="156">
        <v>375.59</v>
      </c>
      <c r="W59" s="265">
        <f>N59+R59+T59+V59+D68+P59+F68+H68+J68+L68</f>
        <v>4066.13</v>
      </c>
      <c r="AE59" s="135">
        <f>SUM(D59:V59)</f>
        <v>4043.7300000000005</v>
      </c>
    </row>
    <row r="60" spans="1:31">
      <c r="A60" s="133">
        <f>A52+1</f>
        <v>7</v>
      </c>
      <c r="B60" s="209"/>
      <c r="C60" s="140"/>
      <c r="D60" s="139"/>
      <c r="E60" s="140"/>
      <c r="F60" s="139"/>
      <c r="G60" s="140"/>
      <c r="I60" s="140"/>
      <c r="J60" s="139"/>
      <c r="K60" s="140"/>
      <c r="L60" s="139"/>
      <c r="M60" s="140"/>
      <c r="N60" s="139"/>
      <c r="O60" s="140"/>
      <c r="P60" s="139"/>
      <c r="Q60" s="140"/>
      <c r="R60" s="139"/>
      <c r="S60" s="249"/>
      <c r="T60" s="162"/>
      <c r="U60" s="268"/>
      <c r="V60" s="269"/>
      <c r="W60" s="265"/>
      <c r="X60" s="133">
        <f>COUNTIF(C60:U60,"F")</f>
        <v>0</v>
      </c>
      <c r="Y60" s="133">
        <f>COUNTIF(C59:U59,"E")</f>
        <v>0</v>
      </c>
      <c r="Z60" s="133">
        <f>COUNTIF(C61:V61,"Er")</f>
        <v>0</v>
      </c>
      <c r="AB60" s="133" t="s">
        <v>481</v>
      </c>
    </row>
    <row r="61" spans="1:31">
      <c r="B61" s="209"/>
      <c r="C61" s="141"/>
      <c r="D61" s="139"/>
      <c r="E61" s="141"/>
      <c r="F61" s="139"/>
      <c r="G61" s="141"/>
      <c r="I61" s="141"/>
      <c r="J61" s="139"/>
      <c r="K61" s="141"/>
      <c r="L61" s="139"/>
      <c r="M61" s="141"/>
      <c r="N61" s="139"/>
      <c r="O61" s="141"/>
      <c r="P61" s="261"/>
      <c r="Q61" s="141"/>
      <c r="R61" s="139"/>
      <c r="S61" s="251"/>
      <c r="T61" s="162"/>
      <c r="U61" s="251"/>
      <c r="V61" s="269"/>
      <c r="W61" s="236"/>
      <c r="X61" s="133">
        <f>COUNTIF(C61:U61,"U/P")</f>
        <v>0</v>
      </c>
      <c r="Y61" s="133">
        <v>0</v>
      </c>
      <c r="Z61" s="133">
        <v>0</v>
      </c>
      <c r="AB61" s="133" t="s">
        <v>241</v>
      </c>
    </row>
    <row r="62" spans="1:31" ht="13">
      <c r="B62" s="209"/>
      <c r="C62" s="367" t="s">
        <v>545</v>
      </c>
      <c r="D62" s="149"/>
      <c r="E62" s="367" t="s">
        <v>546</v>
      </c>
      <c r="F62" s="258"/>
      <c r="G62" s="147" t="s">
        <v>547</v>
      </c>
      <c r="H62" s="258"/>
      <c r="I62" s="367" t="s">
        <v>548</v>
      </c>
      <c r="J62" s="149"/>
      <c r="K62" s="367" t="s">
        <v>549</v>
      </c>
      <c r="L62" s="149"/>
      <c r="M62" s="367" t="s">
        <v>550</v>
      </c>
      <c r="N62" s="149"/>
      <c r="O62" s="367" t="s">
        <v>551</v>
      </c>
      <c r="P62" s="149"/>
      <c r="Q62" s="147" t="s">
        <v>552</v>
      </c>
      <c r="R62" s="149"/>
      <c r="S62" s="147" t="s">
        <v>553</v>
      </c>
      <c r="U62" s="367" t="s">
        <v>554</v>
      </c>
      <c r="V62" s="149"/>
      <c r="W62" s="236"/>
      <c r="X62" s="133">
        <f>COUNTIF(C60:U60,"ROW")</f>
        <v>0</v>
      </c>
      <c r="Y62" s="133">
        <v>0</v>
      </c>
      <c r="Z62" s="133">
        <v>0</v>
      </c>
      <c r="AB62" s="133" t="s">
        <v>191</v>
      </c>
    </row>
    <row r="63" spans="1:31" ht="13">
      <c r="B63" s="209"/>
      <c r="C63" s="149" t="s">
        <v>259</v>
      </c>
      <c r="E63" s="149" t="s">
        <v>259</v>
      </c>
      <c r="F63" s="149"/>
      <c r="G63" s="147" t="s">
        <v>282</v>
      </c>
      <c r="H63" s="149"/>
      <c r="I63" s="149" t="s">
        <v>258</v>
      </c>
      <c r="J63" s="149"/>
      <c r="K63" s="149" t="s">
        <v>259</v>
      </c>
      <c r="L63" s="149"/>
      <c r="M63" s="149" t="s">
        <v>281</v>
      </c>
      <c r="N63" s="149"/>
      <c r="O63" s="149" t="s">
        <v>280</v>
      </c>
      <c r="P63" s="149"/>
      <c r="Q63" s="147" t="s">
        <v>293</v>
      </c>
      <c r="R63" s="149"/>
      <c r="S63" s="147" t="s">
        <v>360</v>
      </c>
      <c r="U63" s="149" t="s">
        <v>280</v>
      </c>
      <c r="V63" s="149"/>
      <c r="W63" s="236"/>
    </row>
    <row r="64" spans="1:31">
      <c r="B64" s="209"/>
      <c r="C64" s="149"/>
      <c r="D64" s="149"/>
      <c r="E64" s="149"/>
      <c r="F64" s="149"/>
      <c r="G64" s="149"/>
      <c r="H64" s="149"/>
      <c r="I64" s="149"/>
      <c r="J64" s="149"/>
      <c r="K64" s="149"/>
      <c r="L64" s="149"/>
      <c r="M64" s="149"/>
      <c r="N64" s="149"/>
      <c r="O64" s="149"/>
      <c r="P64" s="149"/>
      <c r="Q64" s="149"/>
      <c r="R64" s="149"/>
      <c r="S64" s="149"/>
      <c r="T64" s="149"/>
      <c r="U64" s="149"/>
      <c r="W64" s="236"/>
    </row>
    <row r="65" spans="1:31">
      <c r="B65" s="209"/>
      <c r="C65" s="149"/>
      <c r="D65" s="149"/>
      <c r="E65" s="149"/>
      <c r="F65" s="149"/>
      <c r="G65" s="149"/>
      <c r="H65" s="149"/>
      <c r="I65" s="149"/>
      <c r="J65" s="149"/>
      <c r="K65" s="149"/>
      <c r="L65" s="149"/>
      <c r="M65" s="149"/>
      <c r="N65" s="149"/>
      <c r="O65" s="149" t="s">
        <v>555</v>
      </c>
      <c r="P65" s="149"/>
      <c r="Q65" s="149"/>
      <c r="R65" s="149"/>
      <c r="S65" s="149"/>
      <c r="T65" s="149"/>
      <c r="U65" s="149"/>
      <c r="W65" s="236"/>
    </row>
    <row r="66" spans="1:31">
      <c r="B66" s="209"/>
      <c r="C66" s="133">
        <f>U57+1</f>
        <v>71</v>
      </c>
      <c r="E66" s="133">
        <f>C66+1</f>
        <v>72</v>
      </c>
      <c r="G66" s="133">
        <f>E66+1</f>
        <v>73</v>
      </c>
      <c r="I66" s="133">
        <f>G66+1</f>
        <v>74</v>
      </c>
      <c r="K66" s="133">
        <f>I66+1</f>
        <v>75</v>
      </c>
      <c r="M66" s="133">
        <f>K66+1</f>
        <v>76</v>
      </c>
      <c r="O66" s="133">
        <f>M66+1</f>
        <v>77</v>
      </c>
      <c r="Q66" s="133">
        <f>O66+1</f>
        <v>78</v>
      </c>
      <c r="S66" s="133">
        <f>Q66+1</f>
        <v>79</v>
      </c>
      <c r="U66" s="161">
        <f>S66+1</f>
        <v>80</v>
      </c>
      <c r="W66" s="236"/>
    </row>
    <row r="67" spans="1:31">
      <c r="B67" s="209"/>
      <c r="C67" s="149"/>
      <c r="D67" s="149"/>
      <c r="E67" s="149"/>
      <c r="F67" s="149"/>
      <c r="G67" s="149"/>
      <c r="H67" s="149"/>
      <c r="I67" s="149"/>
      <c r="J67" s="149"/>
      <c r="K67" s="149"/>
      <c r="L67" s="149"/>
      <c r="M67" s="149"/>
      <c r="N67" s="149"/>
      <c r="O67" s="149"/>
      <c r="P67" s="149"/>
      <c r="Q67" s="149"/>
      <c r="R67" s="149"/>
      <c r="S67" s="149"/>
      <c r="U67" s="149"/>
      <c r="V67" s="149"/>
      <c r="W67" s="236"/>
    </row>
    <row r="68" spans="1:31">
      <c r="B68" s="209"/>
      <c r="C68" s="156"/>
      <c r="D68" s="156">
        <v>413.56</v>
      </c>
      <c r="E68" s="149"/>
      <c r="F68" s="156">
        <v>407.62</v>
      </c>
      <c r="G68" s="149"/>
      <c r="H68" s="156">
        <v>397.38</v>
      </c>
      <c r="I68" s="149"/>
      <c r="J68" s="135">
        <v>408.9</v>
      </c>
      <c r="K68" s="156"/>
      <c r="L68" s="156">
        <v>395.25</v>
      </c>
      <c r="M68" s="149"/>
      <c r="N68" s="156">
        <v>384.81</v>
      </c>
      <c r="O68" s="156"/>
      <c r="P68" s="156">
        <v>388.05</v>
      </c>
      <c r="Q68" s="156"/>
      <c r="R68" s="156">
        <v>362.31</v>
      </c>
      <c r="S68" s="149"/>
      <c r="T68" s="156">
        <v>359.92</v>
      </c>
      <c r="U68" s="156"/>
      <c r="V68" s="156">
        <v>386.31</v>
      </c>
      <c r="W68" s="265" t="e">
        <f>#REF!+R68+T68+V68+N68+P68+#REF!+#REF!+#REF!+#REF!</f>
        <v>#REF!</v>
      </c>
      <c r="AE68" s="135">
        <f>SUM(D68:V68)</f>
        <v>3904.11</v>
      </c>
    </row>
    <row r="69" spans="1:31">
      <c r="A69" s="133">
        <f>A60+1</f>
        <v>8</v>
      </c>
      <c r="B69" s="209"/>
      <c r="C69" s="140"/>
      <c r="D69" s="139"/>
      <c r="E69" s="140"/>
      <c r="G69" s="140"/>
      <c r="H69" s="139"/>
      <c r="I69" s="140"/>
      <c r="J69" s="139"/>
      <c r="K69" s="140"/>
      <c r="L69" s="139"/>
      <c r="M69" s="140"/>
      <c r="N69" s="139"/>
      <c r="O69" s="140"/>
      <c r="P69" s="139"/>
      <c r="Q69" s="140"/>
      <c r="R69" s="139"/>
      <c r="S69" s="140"/>
      <c r="T69" s="162"/>
      <c r="U69" s="140"/>
      <c r="V69" s="269"/>
      <c r="W69" s="265"/>
      <c r="X69" s="133">
        <f>COUNTIF(C69:U69,"F")</f>
        <v>0</v>
      </c>
      <c r="Y69" s="133">
        <f>COUNTIF(C68:U68,"E")</f>
        <v>0</v>
      </c>
      <c r="Z69" s="133">
        <f>COUNTIF(C70:V70,"Er")</f>
        <v>0</v>
      </c>
      <c r="AB69" s="133" t="s">
        <v>481</v>
      </c>
      <c r="AE69" s="135"/>
    </row>
    <row r="70" spans="1:31">
      <c r="B70" s="209"/>
      <c r="C70" s="141"/>
      <c r="D70" s="139"/>
      <c r="E70" s="141"/>
      <c r="G70" s="141"/>
      <c r="H70" s="139"/>
      <c r="I70" s="141"/>
      <c r="J70" s="139"/>
      <c r="K70" s="141"/>
      <c r="L70" s="139"/>
      <c r="M70" s="141"/>
      <c r="N70" s="139"/>
      <c r="O70" s="141"/>
      <c r="P70" s="139"/>
      <c r="Q70" s="141"/>
      <c r="R70" s="139"/>
      <c r="S70" s="141"/>
      <c r="T70" s="162"/>
      <c r="U70" s="141"/>
      <c r="V70" s="269"/>
      <c r="W70" s="236"/>
      <c r="X70" s="133">
        <f>COUNTIF(C70:U70,"U/P")</f>
        <v>0</v>
      </c>
      <c r="Y70" s="133">
        <v>0</v>
      </c>
      <c r="Z70" s="133">
        <v>0</v>
      </c>
      <c r="AB70" s="133" t="s">
        <v>241</v>
      </c>
    </row>
    <row r="71" spans="1:31" ht="13">
      <c r="B71" s="209"/>
      <c r="C71" s="367" t="s">
        <v>556</v>
      </c>
      <c r="D71" s="149"/>
      <c r="E71" s="367" t="s">
        <v>557</v>
      </c>
      <c r="F71" s="149"/>
      <c r="G71" s="147" t="s">
        <v>558</v>
      </c>
      <c r="H71" s="149"/>
      <c r="I71" s="367" t="s">
        <v>559</v>
      </c>
      <c r="J71" s="149"/>
      <c r="K71" s="367" t="s">
        <v>560</v>
      </c>
      <c r="L71" s="149"/>
      <c r="M71" s="367" t="s">
        <v>561</v>
      </c>
      <c r="N71" s="149"/>
      <c r="O71" s="367" t="s">
        <v>562</v>
      </c>
      <c r="P71" s="149"/>
      <c r="Q71" s="367" t="s">
        <v>563</v>
      </c>
      <c r="R71" s="149"/>
      <c r="S71" s="367" t="s">
        <v>564</v>
      </c>
      <c r="U71" s="367" t="s">
        <v>565</v>
      </c>
      <c r="V71" s="149"/>
      <c r="W71" s="236"/>
      <c r="X71" s="133">
        <f>COUNTIF(C69:U69,"ROW")</f>
        <v>0</v>
      </c>
      <c r="Y71" s="133">
        <v>0</v>
      </c>
      <c r="Z71" s="133">
        <v>0</v>
      </c>
      <c r="AB71" s="133" t="s">
        <v>191</v>
      </c>
    </row>
    <row r="72" spans="1:31" ht="13">
      <c r="B72" s="209"/>
      <c r="C72" s="149" t="s">
        <v>280</v>
      </c>
      <c r="D72" s="149"/>
      <c r="E72" s="149" t="s">
        <v>281</v>
      </c>
      <c r="F72" s="149"/>
      <c r="G72" s="147" t="s">
        <v>282</v>
      </c>
      <c r="H72" s="149"/>
      <c r="I72" s="149" t="s">
        <v>280</v>
      </c>
      <c r="J72" s="149"/>
      <c r="K72" s="149" t="s">
        <v>258</v>
      </c>
      <c r="L72" s="149"/>
      <c r="M72" s="149" t="s">
        <v>259</v>
      </c>
      <c r="N72" s="149"/>
      <c r="O72" s="149" t="s">
        <v>259</v>
      </c>
      <c r="P72" s="149"/>
      <c r="Q72" s="149" t="s">
        <v>259</v>
      </c>
      <c r="R72" s="149"/>
      <c r="S72" s="149" t="s">
        <v>259</v>
      </c>
      <c r="U72" s="149" t="s">
        <v>259</v>
      </c>
      <c r="V72" s="149"/>
      <c r="W72" s="236"/>
    </row>
    <row r="73" spans="1:31">
      <c r="B73" s="209"/>
      <c r="C73" s="149"/>
      <c r="D73" s="149"/>
      <c r="E73" s="149"/>
      <c r="F73" s="149"/>
      <c r="G73" s="149"/>
      <c r="H73" s="149"/>
      <c r="I73" s="149"/>
      <c r="J73" s="149"/>
      <c r="K73" s="149"/>
      <c r="L73" s="149"/>
      <c r="M73" s="149"/>
      <c r="N73" s="149"/>
      <c r="O73" s="149"/>
      <c r="P73" s="149"/>
      <c r="Q73" s="149"/>
      <c r="R73" s="149"/>
      <c r="S73" s="149"/>
      <c r="T73" s="149"/>
      <c r="U73" s="149"/>
      <c r="W73" s="236"/>
    </row>
    <row r="74" spans="1:31">
      <c r="B74" s="209"/>
      <c r="C74" s="149"/>
      <c r="D74" s="149"/>
      <c r="E74" s="149"/>
      <c r="F74" s="149"/>
      <c r="G74" s="149"/>
      <c r="H74" s="149"/>
      <c r="I74" s="149"/>
      <c r="J74" s="149"/>
      <c r="K74" s="149"/>
      <c r="L74" s="149"/>
      <c r="M74" s="149" t="s">
        <v>555</v>
      </c>
      <c r="N74" s="149"/>
      <c r="O74" s="149"/>
      <c r="P74" s="149"/>
      <c r="Q74" s="149"/>
      <c r="R74" s="149"/>
      <c r="S74" s="149"/>
      <c r="T74" s="149"/>
      <c r="U74" s="149"/>
      <c r="W74" s="236"/>
    </row>
    <row r="75" spans="1:31">
      <c r="B75" s="209"/>
      <c r="C75" s="133">
        <f>U66+1</f>
        <v>81</v>
      </c>
      <c r="E75" s="133">
        <f>C75+1</f>
        <v>82</v>
      </c>
      <c r="G75" s="133">
        <f>E75+1</f>
        <v>83</v>
      </c>
      <c r="I75" s="133">
        <f>G75+1</f>
        <v>84</v>
      </c>
      <c r="K75" s="133">
        <f>I75+1</f>
        <v>85</v>
      </c>
      <c r="M75" s="133">
        <f>K75+1</f>
        <v>86</v>
      </c>
      <c r="O75" s="133">
        <f>M75+1</f>
        <v>87</v>
      </c>
      <c r="Q75" s="133">
        <f>O75+1</f>
        <v>88</v>
      </c>
      <c r="S75" s="133">
        <f>Q75+1</f>
        <v>89</v>
      </c>
      <c r="U75" s="161">
        <f>S75+1</f>
        <v>90</v>
      </c>
      <c r="W75" s="236"/>
    </row>
    <row r="76" spans="1:31">
      <c r="B76" s="209"/>
      <c r="C76" s="149"/>
      <c r="D76" s="149"/>
      <c r="E76" s="149"/>
      <c r="F76" s="149"/>
      <c r="G76" s="149"/>
      <c r="H76" s="149"/>
      <c r="I76" s="149"/>
      <c r="J76" s="149"/>
      <c r="K76" s="149"/>
      <c r="L76" s="149"/>
      <c r="M76" s="149"/>
      <c r="N76" s="149"/>
      <c r="O76" s="149"/>
      <c r="P76" s="149"/>
      <c r="Q76" s="149"/>
      <c r="R76" s="149"/>
      <c r="S76" s="149"/>
      <c r="U76" s="149"/>
      <c r="V76" s="149"/>
      <c r="W76" s="236"/>
    </row>
    <row r="77" spans="1:31">
      <c r="B77" s="209"/>
      <c r="C77" s="156"/>
      <c r="D77" s="156">
        <v>319.93</v>
      </c>
      <c r="E77" s="149"/>
      <c r="F77" s="156">
        <v>342.16</v>
      </c>
      <c r="G77" s="149"/>
      <c r="H77" s="156">
        <v>384.83</v>
      </c>
      <c r="I77" s="149"/>
      <c r="J77" s="156">
        <v>365.71</v>
      </c>
      <c r="K77" s="156"/>
      <c r="L77" s="156">
        <v>394.61</v>
      </c>
      <c r="M77" s="149"/>
      <c r="N77" s="156">
        <v>315.81</v>
      </c>
      <c r="O77" s="156"/>
      <c r="P77" s="156">
        <v>419.79</v>
      </c>
      <c r="Q77" s="156"/>
      <c r="R77" s="156">
        <v>418.97</v>
      </c>
      <c r="S77" s="149"/>
      <c r="T77" s="156">
        <v>420.65</v>
      </c>
      <c r="U77" s="156"/>
      <c r="V77" s="156">
        <v>422.09</v>
      </c>
      <c r="W77" s="265">
        <f>D77+H77+J77+L77+N77+F77+P77+R77+T77+V77</f>
        <v>3804.5499999999997</v>
      </c>
      <c r="AE77" s="135">
        <f>SUM(D77:V77)</f>
        <v>3804.5500000000006</v>
      </c>
    </row>
    <row r="78" spans="1:31">
      <c r="A78" s="133">
        <f>A69+1</f>
        <v>9</v>
      </c>
      <c r="B78" s="209"/>
      <c r="C78" s="140"/>
      <c r="D78" s="139"/>
      <c r="E78" s="140"/>
      <c r="G78" s="140"/>
      <c r="H78" s="139"/>
      <c r="I78" s="140"/>
      <c r="J78" s="139"/>
      <c r="K78" s="140"/>
      <c r="L78" s="139"/>
      <c r="M78" s="140"/>
      <c r="N78" s="139"/>
      <c r="O78" s="140"/>
      <c r="P78" s="139"/>
      <c r="Q78" s="140"/>
      <c r="R78" s="139"/>
      <c r="S78" s="140"/>
      <c r="T78" s="162"/>
      <c r="U78" s="140"/>
      <c r="V78" s="162"/>
      <c r="W78" s="265"/>
      <c r="X78" s="133">
        <f>COUNTIF(C78:U78,"F")</f>
        <v>0</v>
      </c>
      <c r="Y78" s="133">
        <f>COUNTIF(C77:U77,"E")</f>
        <v>0</v>
      </c>
      <c r="Z78" s="133">
        <f>COUNTIF(C79:V79,"Er")</f>
        <v>0</v>
      </c>
      <c r="AB78" s="133" t="s">
        <v>481</v>
      </c>
    </row>
    <row r="79" spans="1:31">
      <c r="B79" s="209"/>
      <c r="C79" s="141"/>
      <c r="D79" s="139"/>
      <c r="E79" s="141"/>
      <c r="G79" s="141"/>
      <c r="H79" s="139"/>
      <c r="I79" s="141"/>
      <c r="J79" s="139"/>
      <c r="K79" s="141"/>
      <c r="L79" s="139"/>
      <c r="M79" s="141"/>
      <c r="N79" s="139"/>
      <c r="O79" s="141"/>
      <c r="P79" s="139"/>
      <c r="Q79" s="141"/>
      <c r="R79" s="139"/>
      <c r="S79" s="141"/>
      <c r="T79" s="162"/>
      <c r="U79" s="141"/>
      <c r="V79" s="162"/>
      <c r="W79" s="236"/>
      <c r="X79" s="133">
        <f>COUNTIF(C79:U79,"U/P")</f>
        <v>0</v>
      </c>
      <c r="Y79" s="133">
        <v>0</v>
      </c>
      <c r="Z79" s="133">
        <v>0</v>
      </c>
      <c r="AB79" s="133" t="s">
        <v>241</v>
      </c>
    </row>
    <row r="80" spans="1:31" ht="13">
      <c r="B80" s="209"/>
      <c r="C80" s="367" t="s">
        <v>566</v>
      </c>
      <c r="D80" s="149"/>
      <c r="E80" s="147" t="s">
        <v>567</v>
      </c>
      <c r="F80" s="149"/>
      <c r="G80" s="367" t="s">
        <v>568</v>
      </c>
      <c r="H80" s="149"/>
      <c r="I80" s="367" t="s">
        <v>569</v>
      </c>
      <c r="J80" s="149"/>
      <c r="K80" s="367" t="s">
        <v>570</v>
      </c>
      <c r="L80" s="149"/>
      <c r="M80" s="147" t="s">
        <v>571</v>
      </c>
      <c r="N80" s="149"/>
      <c r="O80" s="147" t="s">
        <v>572</v>
      </c>
      <c r="P80" s="149"/>
      <c r="Q80" s="147" t="s">
        <v>573</v>
      </c>
      <c r="R80" s="149"/>
      <c r="S80" s="367" t="s">
        <v>574</v>
      </c>
      <c r="U80" s="367" t="s">
        <v>575</v>
      </c>
      <c r="V80" s="149"/>
      <c r="W80" s="236"/>
      <c r="X80" s="133">
        <f>COUNTIF(C78:U78,"ROW")</f>
        <v>0</v>
      </c>
      <c r="Y80" s="133">
        <v>0</v>
      </c>
      <c r="Z80" s="133">
        <v>0</v>
      </c>
      <c r="AB80" s="133" t="s">
        <v>191</v>
      </c>
    </row>
    <row r="81" spans="1:31" ht="13">
      <c r="B81" s="209"/>
      <c r="C81" s="149" t="s">
        <v>259</v>
      </c>
      <c r="D81" s="149"/>
      <c r="E81" s="147" t="s">
        <v>83</v>
      </c>
      <c r="F81" s="149"/>
      <c r="G81" s="149" t="s">
        <v>259</v>
      </c>
      <c r="H81" s="149"/>
      <c r="I81" s="149" t="s">
        <v>259</v>
      </c>
      <c r="J81" s="149"/>
      <c r="K81" s="149" t="s">
        <v>280</v>
      </c>
      <c r="L81" s="149"/>
      <c r="M81" s="147" t="s">
        <v>307</v>
      </c>
      <c r="N81" s="149"/>
      <c r="O81" s="147" t="s">
        <v>376</v>
      </c>
      <c r="P81" s="149"/>
      <c r="Q81" s="147" t="s">
        <v>293</v>
      </c>
      <c r="R81" s="149"/>
      <c r="S81" s="149" t="s">
        <v>280</v>
      </c>
      <c r="U81" s="147" t="s">
        <v>259</v>
      </c>
      <c r="V81" s="149"/>
      <c r="W81" s="236"/>
    </row>
    <row r="82" spans="1:31" ht="13">
      <c r="B82" s="209"/>
      <c r="C82" s="149"/>
      <c r="D82" s="149"/>
      <c r="E82" s="147"/>
      <c r="F82" s="149"/>
      <c r="G82" s="149"/>
      <c r="H82" s="149"/>
      <c r="I82" s="147"/>
      <c r="J82" s="149"/>
      <c r="K82" s="149"/>
      <c r="L82" s="149"/>
      <c r="M82" s="147"/>
      <c r="N82" s="149"/>
      <c r="O82" s="149"/>
      <c r="P82" s="149"/>
      <c r="Q82" s="149"/>
      <c r="R82" s="149"/>
      <c r="S82" s="149"/>
      <c r="U82" s="147"/>
      <c r="V82" s="149"/>
      <c r="W82" s="236"/>
    </row>
    <row r="83" spans="1:31">
      <c r="B83" s="209"/>
      <c r="C83" s="149"/>
      <c r="D83" s="149"/>
      <c r="E83" s="149"/>
      <c r="F83" s="149"/>
      <c r="G83" s="149"/>
      <c r="H83" s="149"/>
      <c r="I83" s="149"/>
      <c r="J83" s="149"/>
      <c r="K83" s="149"/>
      <c r="L83" s="149"/>
      <c r="M83" s="149" t="s">
        <v>555</v>
      </c>
      <c r="N83" s="149"/>
      <c r="O83" s="149"/>
      <c r="P83" s="149"/>
      <c r="Q83" s="149"/>
      <c r="R83" s="149"/>
      <c r="S83" s="149" t="s">
        <v>555</v>
      </c>
      <c r="T83" s="149"/>
      <c r="U83" s="149"/>
      <c r="W83" s="236"/>
    </row>
    <row r="84" spans="1:31">
      <c r="B84" s="209"/>
      <c r="C84" s="133">
        <f>U75+1</f>
        <v>91</v>
      </c>
      <c r="E84" s="133">
        <f>C84+1</f>
        <v>92</v>
      </c>
      <c r="G84" s="133">
        <f>E84+1</f>
        <v>93</v>
      </c>
      <c r="I84" s="133">
        <f>G84+1</f>
        <v>94</v>
      </c>
      <c r="K84" s="133">
        <f>I84+1</f>
        <v>95</v>
      </c>
      <c r="M84" s="133">
        <f>K84+1</f>
        <v>96</v>
      </c>
      <c r="O84" s="133">
        <f>M84+1</f>
        <v>97</v>
      </c>
      <c r="Q84" s="133">
        <f>O84+1</f>
        <v>98</v>
      </c>
      <c r="S84" s="133">
        <f>Q84+1</f>
        <v>99</v>
      </c>
      <c r="U84" s="161">
        <f>S84+1</f>
        <v>100</v>
      </c>
      <c r="W84" s="236"/>
    </row>
    <row r="85" spans="1:31">
      <c r="B85" s="209"/>
      <c r="C85" s="149"/>
      <c r="D85" s="149"/>
      <c r="E85" s="149"/>
      <c r="F85" s="149"/>
      <c r="G85" s="149"/>
      <c r="H85" s="149"/>
      <c r="I85" s="149"/>
      <c r="J85" s="149"/>
      <c r="K85" s="149"/>
      <c r="L85" s="149"/>
      <c r="M85" s="149"/>
      <c r="N85" s="149"/>
      <c r="O85" s="149"/>
      <c r="P85" s="149"/>
      <c r="Q85" s="149"/>
      <c r="R85" s="149"/>
      <c r="S85" s="149"/>
      <c r="U85" s="149"/>
      <c r="V85" s="149"/>
      <c r="W85" s="236"/>
    </row>
    <row r="86" spans="1:31">
      <c r="B86" s="209"/>
      <c r="C86" s="156"/>
      <c r="D86" s="156">
        <v>420.49</v>
      </c>
      <c r="E86" s="149"/>
      <c r="F86" s="156">
        <v>459.09</v>
      </c>
      <c r="G86" s="149"/>
      <c r="H86" s="156">
        <v>386.28</v>
      </c>
      <c r="I86" s="149"/>
      <c r="J86" s="135">
        <v>273.16000000000003</v>
      </c>
      <c r="K86" s="156"/>
      <c r="L86" s="156">
        <v>313.62</v>
      </c>
      <c r="M86" s="149"/>
      <c r="N86" s="156">
        <v>361.38</v>
      </c>
      <c r="O86" s="156"/>
      <c r="P86" s="156">
        <v>308.79000000000002</v>
      </c>
      <c r="Q86" s="156"/>
      <c r="R86" s="156">
        <v>332.52</v>
      </c>
      <c r="S86" s="149"/>
      <c r="T86" s="156">
        <v>269.07</v>
      </c>
      <c r="U86" s="156"/>
      <c r="V86" s="156">
        <v>357.59</v>
      </c>
      <c r="W86" s="265">
        <f>D86+H86+J86+L86+N86+F86+P86+R86+T86+V86</f>
        <v>3481.9900000000007</v>
      </c>
      <c r="AE86" s="135">
        <f>SUM(D86:V86)</f>
        <v>3481.9900000000002</v>
      </c>
    </row>
    <row r="87" spans="1:31">
      <c r="A87" s="133">
        <f>A78+1</f>
        <v>10</v>
      </c>
      <c r="B87" s="209"/>
      <c r="C87" s="140"/>
      <c r="D87" s="139"/>
      <c r="E87" s="140"/>
      <c r="G87" s="140"/>
      <c r="H87" s="139"/>
      <c r="I87" s="140"/>
      <c r="J87" s="139"/>
      <c r="K87" s="140"/>
      <c r="L87" s="139"/>
      <c r="M87" s="140"/>
      <c r="N87" s="139"/>
      <c r="O87" s="140"/>
      <c r="P87" s="139"/>
      <c r="Q87" s="140"/>
      <c r="R87" s="139"/>
      <c r="S87" s="140"/>
      <c r="T87" s="162"/>
      <c r="U87" s="140"/>
      <c r="V87" s="269"/>
      <c r="W87" s="265"/>
      <c r="X87" s="133">
        <f>COUNTIF(C87:U87,"F")</f>
        <v>0</v>
      </c>
      <c r="Y87" s="133">
        <f>COUNTIF(C86:U86,"E")</f>
        <v>0</v>
      </c>
      <c r="Z87" s="133">
        <f>COUNTIF(C88:V88,"Er")</f>
        <v>0</v>
      </c>
      <c r="AB87" s="133" t="s">
        <v>481</v>
      </c>
    </row>
    <row r="88" spans="1:31">
      <c r="B88" s="209"/>
      <c r="C88" s="141"/>
      <c r="D88" s="139"/>
      <c r="E88" s="141"/>
      <c r="G88" s="141"/>
      <c r="H88" s="139"/>
      <c r="I88" s="141"/>
      <c r="J88" s="139"/>
      <c r="K88" s="141"/>
      <c r="L88" s="139"/>
      <c r="M88" s="141"/>
      <c r="N88" s="139"/>
      <c r="O88" s="141"/>
      <c r="P88" s="139"/>
      <c r="Q88" s="141"/>
      <c r="R88" s="139"/>
      <c r="S88" s="141"/>
      <c r="T88" s="162"/>
      <c r="U88" s="141"/>
      <c r="V88" s="269"/>
      <c r="W88" s="236"/>
      <c r="X88" s="133">
        <f>COUNTIF(C88:U88,"U/P")</f>
        <v>0</v>
      </c>
      <c r="Y88" s="133">
        <v>0</v>
      </c>
      <c r="Z88" s="133">
        <v>0</v>
      </c>
      <c r="AB88" s="133" t="s">
        <v>241</v>
      </c>
    </row>
    <row r="89" spans="1:31" ht="13">
      <c r="B89" s="209"/>
      <c r="C89" s="367" t="s">
        <v>576</v>
      </c>
      <c r="D89" s="149"/>
      <c r="E89" s="367" t="s">
        <v>577</v>
      </c>
      <c r="F89" s="149"/>
      <c r="G89" s="367" t="s">
        <v>578</v>
      </c>
      <c r="H89" s="149"/>
      <c r="I89" s="147" t="s">
        <v>579</v>
      </c>
      <c r="J89" s="149"/>
      <c r="K89" s="367" t="s">
        <v>580</v>
      </c>
      <c r="L89" s="149"/>
      <c r="M89" s="367" t="s">
        <v>581</v>
      </c>
      <c r="N89" s="149"/>
      <c r="O89" s="367" t="s">
        <v>582</v>
      </c>
      <c r="P89" s="149"/>
      <c r="Q89" s="147" t="s">
        <v>583</v>
      </c>
      <c r="R89" s="149"/>
      <c r="S89" s="367" t="s">
        <v>584</v>
      </c>
      <c r="U89" s="367" t="s">
        <v>585</v>
      </c>
      <c r="V89" s="149"/>
      <c r="W89" s="236"/>
      <c r="X89" s="133">
        <f>COUNTIF(C87:U87,"ROW")</f>
        <v>0</v>
      </c>
      <c r="Y89" s="133">
        <v>0</v>
      </c>
      <c r="Z89" s="133">
        <v>0</v>
      </c>
      <c r="AB89" s="133" t="s">
        <v>191</v>
      </c>
    </row>
    <row r="90" spans="1:31" ht="13">
      <c r="B90" s="209"/>
      <c r="C90" s="149" t="s">
        <v>281</v>
      </c>
      <c r="D90" s="149"/>
      <c r="E90" s="149" t="s">
        <v>307</v>
      </c>
      <c r="F90" s="149"/>
      <c r="G90" s="149" t="s">
        <v>258</v>
      </c>
      <c r="H90" s="149"/>
      <c r="I90" s="147" t="s">
        <v>305</v>
      </c>
      <c r="J90" s="149"/>
      <c r="K90" s="149" t="s">
        <v>280</v>
      </c>
      <c r="L90" s="149"/>
      <c r="M90" s="149" t="s">
        <v>281</v>
      </c>
      <c r="N90" s="149"/>
      <c r="O90" s="149" t="s">
        <v>259</v>
      </c>
      <c r="P90" s="149"/>
      <c r="Q90" s="147" t="s">
        <v>305</v>
      </c>
      <c r="R90" s="149"/>
      <c r="S90" s="149" t="s">
        <v>280</v>
      </c>
      <c r="U90" s="149" t="s">
        <v>281</v>
      </c>
      <c r="V90" s="149"/>
      <c r="W90" s="236"/>
    </row>
    <row r="91" spans="1:31">
      <c r="B91" s="209"/>
      <c r="C91" s="149"/>
      <c r="D91" s="149"/>
      <c r="E91" s="149"/>
      <c r="F91" s="149"/>
      <c r="G91" s="149"/>
      <c r="H91" s="149"/>
      <c r="I91" s="149"/>
      <c r="J91" s="149"/>
      <c r="K91" s="149"/>
      <c r="L91" s="149"/>
      <c r="M91" s="149"/>
      <c r="N91" s="149"/>
      <c r="O91" s="149"/>
      <c r="P91" s="149"/>
      <c r="Q91" s="149"/>
      <c r="R91" s="149"/>
      <c r="S91" s="149"/>
      <c r="T91" s="149"/>
      <c r="U91" s="149"/>
      <c r="W91" s="236"/>
    </row>
    <row r="92" spans="1:31">
      <c r="B92" s="209"/>
      <c r="C92" s="149"/>
      <c r="D92" s="149"/>
      <c r="E92" s="149"/>
      <c r="F92" s="149"/>
      <c r="G92" s="149"/>
      <c r="H92" s="149"/>
      <c r="I92" s="149"/>
      <c r="J92" s="149"/>
      <c r="K92" s="149"/>
      <c r="L92" s="149"/>
      <c r="M92" s="149"/>
      <c r="N92" s="149"/>
      <c r="O92" s="149" t="s">
        <v>555</v>
      </c>
      <c r="P92" s="149"/>
      <c r="Q92" s="149"/>
      <c r="R92" s="149"/>
      <c r="S92" s="149"/>
      <c r="T92" s="149"/>
      <c r="U92" s="149" t="s">
        <v>555</v>
      </c>
      <c r="W92" s="236"/>
    </row>
    <row r="93" spans="1:31">
      <c r="B93" s="209"/>
      <c r="C93" s="133">
        <f>U84+1</f>
        <v>101</v>
      </c>
      <c r="E93" s="133">
        <f>C93+1</f>
        <v>102</v>
      </c>
      <c r="G93" s="133">
        <f>E93+1</f>
        <v>103</v>
      </c>
      <c r="I93" s="133">
        <f>G93+1</f>
        <v>104</v>
      </c>
      <c r="K93" s="133">
        <f>I93+1</f>
        <v>105</v>
      </c>
      <c r="M93" s="133">
        <f>K93+1</f>
        <v>106</v>
      </c>
      <c r="O93" s="133">
        <f>M93+1</f>
        <v>107</v>
      </c>
      <c r="Q93" s="133">
        <f>O93+1</f>
        <v>108</v>
      </c>
      <c r="S93" s="133">
        <f>Q93+1</f>
        <v>109</v>
      </c>
      <c r="U93" s="161">
        <f>S93+1</f>
        <v>110</v>
      </c>
      <c r="W93" s="236"/>
    </row>
    <row r="94" spans="1:31">
      <c r="B94" s="209"/>
      <c r="C94" s="149"/>
      <c r="D94" s="149"/>
      <c r="E94" s="149"/>
      <c r="F94" s="149"/>
      <c r="G94" s="149"/>
      <c r="H94" s="149"/>
      <c r="I94" s="149"/>
      <c r="J94" s="149"/>
      <c r="K94" s="149"/>
      <c r="L94" s="149"/>
      <c r="M94" s="149"/>
      <c r="N94" s="149"/>
      <c r="O94" s="149"/>
      <c r="P94" s="149"/>
      <c r="Q94" s="149"/>
      <c r="R94" s="149"/>
      <c r="S94" s="149"/>
      <c r="U94" s="149"/>
      <c r="V94" s="149"/>
      <c r="W94" s="236"/>
    </row>
    <row r="95" spans="1:31">
      <c r="B95" s="209"/>
      <c r="C95" s="135"/>
      <c r="D95" s="135">
        <v>201.38</v>
      </c>
      <c r="F95" s="135">
        <v>218.35</v>
      </c>
      <c r="H95" s="135">
        <v>439.11</v>
      </c>
      <c r="J95" s="135">
        <v>365.6</v>
      </c>
      <c r="K95" s="135"/>
      <c r="L95" s="135">
        <v>424.47</v>
      </c>
      <c r="N95" s="135">
        <v>412.73</v>
      </c>
      <c r="O95" s="135"/>
      <c r="P95" s="135">
        <v>401.93</v>
      </c>
      <c r="Q95" s="135"/>
      <c r="R95" s="135">
        <v>379.06</v>
      </c>
      <c r="T95" s="135">
        <v>404.19</v>
      </c>
      <c r="U95" s="135"/>
      <c r="V95" s="156">
        <v>441.06</v>
      </c>
      <c r="W95" s="265">
        <f>D95+H95+J95+L95+N95+F95+P95+R95+T95+V95</f>
        <v>3687.8799999999997</v>
      </c>
      <c r="AE95" s="135">
        <f>SUM(D95:V95)</f>
        <v>3687.88</v>
      </c>
    </row>
    <row r="96" spans="1:31">
      <c r="A96" s="133">
        <f>A87+1</f>
        <v>11</v>
      </c>
      <c r="B96" s="209"/>
      <c r="C96" s="140"/>
      <c r="E96" s="140"/>
      <c r="G96" s="140"/>
      <c r="H96" s="139"/>
      <c r="I96" s="140"/>
      <c r="J96" s="139"/>
      <c r="K96" s="140"/>
      <c r="L96" s="139"/>
      <c r="M96" s="140"/>
      <c r="N96" s="139"/>
      <c r="O96" s="140"/>
      <c r="P96" s="139"/>
      <c r="Q96" s="140"/>
      <c r="R96" s="139"/>
      <c r="S96" s="140"/>
      <c r="T96" s="162"/>
      <c r="U96" s="140"/>
      <c r="V96" s="269"/>
      <c r="W96" s="265"/>
      <c r="X96" s="133">
        <f>COUNTIF(C96:U96,"F")</f>
        <v>0</v>
      </c>
      <c r="Y96" s="133">
        <f>COUNTIF(C95:U95,"E")</f>
        <v>0</v>
      </c>
      <c r="Z96" s="133">
        <f>COUNTIF(C97:V97,"Er")</f>
        <v>0</v>
      </c>
      <c r="AB96" s="133" t="s">
        <v>481</v>
      </c>
    </row>
    <row r="97" spans="1:31">
      <c r="B97" s="209"/>
      <c r="C97" s="141"/>
      <c r="D97" s="143"/>
      <c r="E97" s="141"/>
      <c r="G97" s="141"/>
      <c r="H97" s="139"/>
      <c r="I97" s="141"/>
      <c r="J97" s="139"/>
      <c r="K97" s="141"/>
      <c r="L97" s="139"/>
      <c r="M97" s="141"/>
      <c r="N97" s="139"/>
      <c r="O97" s="141"/>
      <c r="P97" s="139"/>
      <c r="Q97" s="141"/>
      <c r="R97" s="139"/>
      <c r="S97" s="141"/>
      <c r="T97" s="162"/>
      <c r="U97" s="141"/>
      <c r="V97" s="269"/>
      <c r="W97" s="236"/>
      <c r="X97" s="133">
        <f>COUNTIF(C97:U97,"U/P")</f>
        <v>0</v>
      </c>
      <c r="Y97" s="133">
        <v>0</v>
      </c>
      <c r="Z97" s="133">
        <v>0</v>
      </c>
      <c r="AB97" s="133" t="s">
        <v>241</v>
      </c>
    </row>
    <row r="98" spans="1:31" ht="13">
      <c r="B98" s="209"/>
      <c r="C98" s="147" t="s">
        <v>586</v>
      </c>
      <c r="D98" s="143"/>
      <c r="E98" s="147" t="s">
        <v>587</v>
      </c>
      <c r="F98" s="143"/>
      <c r="G98" s="147" t="s">
        <v>588</v>
      </c>
      <c r="H98" s="149"/>
      <c r="I98" s="367" t="s">
        <v>589</v>
      </c>
      <c r="J98" s="149"/>
      <c r="K98" s="147" t="s">
        <v>590</v>
      </c>
      <c r="L98" s="149"/>
      <c r="M98" s="367" t="s">
        <v>591</v>
      </c>
      <c r="N98" s="149"/>
      <c r="O98" s="367" t="s">
        <v>592</v>
      </c>
      <c r="P98" s="149"/>
      <c r="Q98" s="367" t="s">
        <v>593</v>
      </c>
      <c r="R98" s="149"/>
      <c r="S98" s="367" t="s">
        <v>594</v>
      </c>
      <c r="U98" s="367" t="s">
        <v>595</v>
      </c>
      <c r="V98" s="149"/>
      <c r="W98" s="236"/>
      <c r="X98" s="133">
        <f>COUNTIF(C96:U96,"ROW")</f>
        <v>0</v>
      </c>
      <c r="Y98" s="133">
        <v>0</v>
      </c>
      <c r="Z98" s="133">
        <v>0</v>
      </c>
      <c r="AB98" s="133" t="s">
        <v>191</v>
      </c>
    </row>
    <row r="99" spans="1:31" ht="13">
      <c r="B99" s="209"/>
      <c r="C99" s="147" t="s">
        <v>81</v>
      </c>
      <c r="D99" s="143"/>
      <c r="E99" s="147" t="s">
        <v>77</v>
      </c>
      <c r="F99" s="143"/>
      <c r="G99" s="147" t="s">
        <v>405</v>
      </c>
      <c r="H99" s="149"/>
      <c r="I99" s="149" t="s">
        <v>258</v>
      </c>
      <c r="J99" s="149"/>
      <c r="K99" s="147" t="s">
        <v>305</v>
      </c>
      <c r="L99" s="149"/>
      <c r="M99" s="149" t="s">
        <v>258</v>
      </c>
      <c r="N99" s="149"/>
      <c r="O99" s="149" t="s">
        <v>281</v>
      </c>
      <c r="P99" s="149"/>
      <c r="Q99" s="149" t="s">
        <v>280</v>
      </c>
      <c r="R99" s="149"/>
      <c r="S99" s="149" t="s">
        <v>281</v>
      </c>
      <c r="U99" s="149" t="s">
        <v>280</v>
      </c>
      <c r="V99" s="149"/>
      <c r="W99" s="236"/>
    </row>
    <row r="100" spans="1:31" ht="13">
      <c r="B100" s="209"/>
      <c r="C100" s="149"/>
      <c r="D100" s="149"/>
      <c r="E100" s="149"/>
      <c r="F100" s="149"/>
      <c r="G100" s="147"/>
      <c r="H100" s="149"/>
      <c r="I100" s="149"/>
      <c r="J100" s="149"/>
      <c r="K100" s="149"/>
      <c r="L100" s="149"/>
      <c r="M100" s="149"/>
      <c r="N100" s="149"/>
      <c r="O100" s="147"/>
      <c r="P100" s="149"/>
      <c r="Q100" s="149"/>
      <c r="R100" s="149"/>
      <c r="S100" s="147"/>
      <c r="U100" s="149"/>
      <c r="V100" s="149"/>
      <c r="W100" s="236"/>
    </row>
    <row r="101" spans="1:31">
      <c r="B101" s="209"/>
      <c r="C101" s="149"/>
      <c r="D101" s="149"/>
      <c r="E101" s="149" t="s">
        <v>555</v>
      </c>
      <c r="F101" s="149"/>
      <c r="G101" s="149"/>
      <c r="H101" s="149"/>
      <c r="I101" s="149"/>
      <c r="J101" s="149"/>
      <c r="K101" s="149"/>
      <c r="L101" s="149"/>
      <c r="M101" s="149"/>
      <c r="N101" s="149"/>
      <c r="O101" s="149"/>
      <c r="P101" s="149"/>
      <c r="Q101" s="149"/>
      <c r="R101" s="149"/>
      <c r="S101" s="149"/>
      <c r="T101" s="149"/>
      <c r="U101" s="149"/>
      <c r="W101" s="236"/>
    </row>
    <row r="102" spans="1:31">
      <c r="B102" s="209"/>
      <c r="C102" s="133">
        <f>U93+1</f>
        <v>111</v>
      </c>
      <c r="E102" s="133">
        <f>C102+1</f>
        <v>112</v>
      </c>
      <c r="G102" s="133">
        <f>E102+1</f>
        <v>113</v>
      </c>
      <c r="I102" s="133">
        <f>G102+1</f>
        <v>114</v>
      </c>
      <c r="K102" s="133">
        <f>I102+1</f>
        <v>115</v>
      </c>
      <c r="M102" s="133">
        <f>K102+1</f>
        <v>116</v>
      </c>
      <c r="O102" s="133">
        <f>M102+1</f>
        <v>117</v>
      </c>
      <c r="Q102" s="133">
        <f>O102+1</f>
        <v>118</v>
      </c>
      <c r="S102" s="133">
        <f>Q102+1</f>
        <v>119</v>
      </c>
      <c r="U102" s="161">
        <f>S102+1</f>
        <v>120</v>
      </c>
      <c r="W102" s="236"/>
    </row>
    <row r="103" spans="1:31">
      <c r="B103" s="209"/>
      <c r="C103" s="149"/>
      <c r="D103" s="149"/>
      <c r="E103" s="149"/>
      <c r="F103" s="149"/>
      <c r="G103" s="149"/>
      <c r="H103" s="149"/>
      <c r="I103" s="149"/>
      <c r="J103" s="149"/>
      <c r="K103" s="149"/>
      <c r="L103" s="149"/>
      <c r="M103" s="149"/>
      <c r="N103" s="149"/>
      <c r="O103" s="149"/>
      <c r="P103" s="149"/>
      <c r="Q103" s="149"/>
      <c r="R103" s="149"/>
      <c r="S103" s="149"/>
      <c r="U103" s="149"/>
      <c r="V103" s="149"/>
      <c r="W103" s="236"/>
    </row>
    <row r="104" spans="1:31">
      <c r="B104" s="209"/>
      <c r="C104" s="135"/>
      <c r="D104" s="135">
        <v>404.77</v>
      </c>
      <c r="F104" s="135">
        <v>386.79</v>
      </c>
      <c r="H104" s="135">
        <v>382.59</v>
      </c>
      <c r="J104" s="135">
        <v>460.27</v>
      </c>
      <c r="K104" s="135"/>
      <c r="L104" s="135">
        <v>369.05</v>
      </c>
      <c r="N104" s="135">
        <v>447.91</v>
      </c>
      <c r="O104" s="135"/>
      <c r="P104" s="135">
        <v>371.72</v>
      </c>
      <c r="Q104" s="135"/>
      <c r="R104" s="135">
        <v>373.16</v>
      </c>
      <c r="T104" s="135">
        <v>423.96</v>
      </c>
      <c r="U104" s="135"/>
      <c r="V104" s="156">
        <v>381.03</v>
      </c>
      <c r="W104" s="265">
        <f>D104+H104+J104+L104+N104+F104+P104+R104+T104+V104</f>
        <v>4001.2499999999991</v>
      </c>
      <c r="AE104" s="135">
        <f>SUM(D104:V104)</f>
        <v>4001.2499999999991</v>
      </c>
    </row>
    <row r="105" spans="1:31">
      <c r="A105" s="133">
        <f>A96+1</f>
        <v>12</v>
      </c>
      <c r="B105" s="209"/>
      <c r="C105" s="140"/>
      <c r="D105" s="139"/>
      <c r="E105" s="140"/>
      <c r="G105" s="140"/>
      <c r="H105" s="139"/>
      <c r="I105" s="140"/>
      <c r="J105" s="139"/>
      <c r="K105" s="140"/>
      <c r="L105" s="139"/>
      <c r="M105" s="140"/>
      <c r="N105" s="139"/>
      <c r="O105" s="140"/>
      <c r="P105" s="139"/>
      <c r="Q105" s="140"/>
      <c r="R105" s="139"/>
      <c r="S105" s="140"/>
      <c r="T105" s="162"/>
      <c r="U105" s="140"/>
      <c r="V105" s="269"/>
      <c r="W105" s="265"/>
      <c r="X105" s="133">
        <f>COUNTIF(C105:U105,"F")</f>
        <v>0</v>
      </c>
      <c r="Y105" s="133">
        <f>COUNTIF(C104:U104,"E")</f>
        <v>0</v>
      </c>
      <c r="Z105" s="133">
        <f>COUNTIF(C106:V106,"Er")</f>
        <v>0</v>
      </c>
      <c r="AB105" s="133" t="s">
        <v>481</v>
      </c>
    </row>
    <row r="106" spans="1:31">
      <c r="B106" s="209"/>
      <c r="C106" s="141"/>
      <c r="D106" s="139"/>
      <c r="E106" s="141"/>
      <c r="G106" s="141"/>
      <c r="H106" s="139"/>
      <c r="I106" s="141"/>
      <c r="J106" s="139"/>
      <c r="K106" s="141"/>
      <c r="L106" s="139"/>
      <c r="M106" s="141"/>
      <c r="N106" s="139"/>
      <c r="O106" s="141"/>
      <c r="P106" s="139"/>
      <c r="Q106" s="141"/>
      <c r="R106" s="139"/>
      <c r="S106" s="141"/>
      <c r="T106" s="162"/>
      <c r="U106" s="141"/>
      <c r="V106" s="269"/>
      <c r="W106" s="236"/>
      <c r="X106" s="133">
        <f>COUNTIF(C106:U106,"U/P")</f>
        <v>0</v>
      </c>
      <c r="Y106" s="133">
        <v>0</v>
      </c>
      <c r="Z106" s="133">
        <v>0</v>
      </c>
      <c r="AB106" s="133" t="s">
        <v>241</v>
      </c>
    </row>
    <row r="107" spans="1:31" ht="13">
      <c r="B107" s="209"/>
      <c r="C107" s="367" t="s">
        <v>596</v>
      </c>
      <c r="D107" s="149"/>
      <c r="E107" s="147" t="s">
        <v>597</v>
      </c>
      <c r="F107" s="149"/>
      <c r="G107" s="367" t="s">
        <v>598</v>
      </c>
      <c r="H107" s="149"/>
      <c r="I107" s="367" t="s">
        <v>599</v>
      </c>
      <c r="J107" s="149"/>
      <c r="K107" s="147" t="s">
        <v>600</v>
      </c>
      <c r="L107" s="149"/>
      <c r="M107" s="367" t="s">
        <v>601</v>
      </c>
      <c r="N107" s="149"/>
      <c r="O107" s="367" t="s">
        <v>602</v>
      </c>
      <c r="P107" s="149"/>
      <c r="Q107" s="367" t="s">
        <v>603</v>
      </c>
      <c r="R107" s="149"/>
      <c r="S107" s="367" t="s">
        <v>604</v>
      </c>
      <c r="U107" s="147" t="s">
        <v>605</v>
      </c>
      <c r="V107" s="149"/>
      <c r="W107" s="236"/>
      <c r="X107" s="133">
        <f>COUNTIF(C105:U105,"ROW")</f>
        <v>0</v>
      </c>
      <c r="Y107" s="133">
        <v>0</v>
      </c>
      <c r="Z107" s="133">
        <v>0</v>
      </c>
      <c r="AB107" s="133" t="s">
        <v>191</v>
      </c>
    </row>
    <row r="108" spans="1:31" ht="13">
      <c r="B108" s="209"/>
      <c r="C108" s="149" t="s">
        <v>281</v>
      </c>
      <c r="D108" s="149"/>
      <c r="E108" s="147" t="s">
        <v>101</v>
      </c>
      <c r="F108" s="149"/>
      <c r="G108" s="149" t="s">
        <v>258</v>
      </c>
      <c r="H108" s="149"/>
      <c r="I108" s="149" t="s">
        <v>258</v>
      </c>
      <c r="J108" s="149"/>
      <c r="K108" s="147" t="s">
        <v>83</v>
      </c>
      <c r="L108" s="149"/>
      <c r="M108" s="149" t="s">
        <v>259</v>
      </c>
      <c r="N108" s="149"/>
      <c r="O108" s="149" t="s">
        <v>258</v>
      </c>
      <c r="P108" s="149"/>
      <c r="Q108" s="149" t="s">
        <v>259</v>
      </c>
      <c r="R108" s="149"/>
      <c r="S108" s="149" t="s">
        <v>96</v>
      </c>
      <c r="U108" s="147" t="s">
        <v>101</v>
      </c>
      <c r="V108" s="149"/>
      <c r="W108" s="236"/>
    </row>
    <row r="109" spans="1:31">
      <c r="B109" s="152"/>
      <c r="C109" s="153"/>
      <c r="D109" s="153"/>
      <c r="E109" s="153"/>
      <c r="F109" s="153"/>
      <c r="G109" s="153"/>
      <c r="H109" s="153"/>
      <c r="I109" s="153"/>
      <c r="J109" s="153"/>
      <c r="K109" s="153"/>
      <c r="L109" s="153"/>
      <c r="M109" s="153"/>
      <c r="N109" s="153"/>
      <c r="O109" s="153"/>
      <c r="P109" s="153"/>
      <c r="Q109" s="153"/>
      <c r="R109" s="153"/>
      <c r="S109" s="153"/>
      <c r="T109" s="153"/>
      <c r="U109" s="153"/>
      <c r="V109" s="175"/>
      <c r="W109" s="176"/>
    </row>
    <row r="110" spans="1:31">
      <c r="B110" s="132"/>
      <c r="C110" s="149"/>
      <c r="D110" s="149"/>
      <c r="E110" s="149"/>
      <c r="F110" s="149"/>
      <c r="G110" s="149"/>
      <c r="H110" s="149"/>
      <c r="I110" s="149"/>
      <c r="J110" s="149"/>
      <c r="K110" s="149"/>
      <c r="L110" s="149"/>
      <c r="M110" s="149"/>
      <c r="N110" s="149"/>
      <c r="O110" s="149"/>
      <c r="P110" s="149"/>
      <c r="Q110" s="149" t="s">
        <v>555</v>
      </c>
      <c r="R110" s="149"/>
      <c r="S110" s="149"/>
      <c r="T110" s="149"/>
      <c r="U110" s="149"/>
      <c r="W110" s="177"/>
    </row>
    <row r="111" spans="1:31">
      <c r="B111" s="132"/>
      <c r="C111" s="133">
        <f>U102+1</f>
        <v>121</v>
      </c>
      <c r="E111" s="133">
        <f>C111+1</f>
        <v>122</v>
      </c>
      <c r="G111" s="133">
        <f>E111+1</f>
        <v>123</v>
      </c>
      <c r="I111" s="133">
        <f>G111+1</f>
        <v>124</v>
      </c>
      <c r="K111" s="133">
        <f>I111+1</f>
        <v>125</v>
      </c>
      <c r="M111" s="133">
        <f>K111+1</f>
        <v>126</v>
      </c>
      <c r="O111" s="133">
        <f>M111+1</f>
        <v>127</v>
      </c>
      <c r="Q111" s="133">
        <f>O111+1</f>
        <v>128</v>
      </c>
      <c r="S111" s="133">
        <f>Q111+1</f>
        <v>129</v>
      </c>
      <c r="U111" s="161">
        <f>S111+1</f>
        <v>130</v>
      </c>
      <c r="W111" s="177"/>
    </row>
    <row r="112" spans="1:31">
      <c r="B112" s="132"/>
      <c r="C112" s="149"/>
      <c r="D112" s="149"/>
      <c r="E112" s="149"/>
      <c r="F112" s="149"/>
      <c r="G112" s="149"/>
      <c r="H112" s="149"/>
      <c r="I112" s="149"/>
      <c r="J112" s="149"/>
      <c r="K112" s="149"/>
      <c r="L112" s="149"/>
      <c r="M112" s="149"/>
      <c r="N112" s="149"/>
      <c r="O112" s="149"/>
      <c r="P112" s="149"/>
      <c r="Q112" s="149"/>
      <c r="R112" s="149"/>
      <c r="S112" s="149"/>
      <c r="U112" s="149"/>
      <c r="V112" s="149"/>
      <c r="W112" s="177"/>
    </row>
    <row r="113" spans="1:31">
      <c r="B113" s="132"/>
      <c r="C113" s="156"/>
      <c r="D113" s="156">
        <v>419.6</v>
      </c>
      <c r="E113" s="149"/>
      <c r="F113" s="156">
        <v>425.18</v>
      </c>
      <c r="G113" s="149"/>
      <c r="H113" s="156">
        <v>287.54000000000002</v>
      </c>
      <c r="I113" s="149"/>
      <c r="J113" s="135">
        <v>336.51</v>
      </c>
      <c r="K113" s="156"/>
      <c r="L113" s="156">
        <v>325.3</v>
      </c>
      <c r="M113" s="149"/>
      <c r="N113" s="156">
        <v>214.25</v>
      </c>
      <c r="O113" s="156"/>
      <c r="P113" s="156">
        <v>455.95</v>
      </c>
      <c r="Q113" s="156"/>
      <c r="R113" s="156">
        <v>421.16</v>
      </c>
      <c r="S113" s="149"/>
      <c r="T113" s="156">
        <v>423.79</v>
      </c>
      <c r="U113" s="156"/>
      <c r="V113" s="156">
        <v>403.85</v>
      </c>
      <c r="W113" s="178">
        <f>D113+H113+J113+L113+D122+F113+F122+H122+J122+L122</f>
        <v>3725.4399999999996</v>
      </c>
      <c r="AE113" s="135">
        <f>SUM(D113:V113)</f>
        <v>3713.1299999999997</v>
      </c>
    </row>
    <row r="114" spans="1:31">
      <c r="A114" s="133">
        <f>A105+1</f>
        <v>13</v>
      </c>
      <c r="B114" s="132"/>
      <c r="C114" s="140"/>
      <c r="D114" s="139"/>
      <c r="E114" s="271" t="s">
        <v>191</v>
      </c>
      <c r="G114" s="140"/>
      <c r="H114" s="139"/>
      <c r="I114" s="140"/>
      <c r="J114" s="139"/>
      <c r="K114" s="271" t="s">
        <v>191</v>
      </c>
      <c r="L114" s="139"/>
      <c r="M114" s="271" t="s">
        <v>191</v>
      </c>
      <c r="N114" s="139"/>
      <c r="O114" s="140"/>
      <c r="P114" s="139"/>
      <c r="Q114" s="140"/>
      <c r="R114" s="139"/>
      <c r="S114" s="140"/>
      <c r="T114" s="162"/>
      <c r="U114" s="140"/>
      <c r="V114" s="269"/>
      <c r="W114" s="178"/>
      <c r="X114" s="133">
        <f>COUNTIF(C114:U114,"F")</f>
        <v>0</v>
      </c>
      <c r="Y114" s="133">
        <f>COUNTIF(C113:U113,"E")</f>
        <v>0</v>
      </c>
      <c r="Z114" s="133">
        <f>COUNTIF(C115:V115,"Er")</f>
        <v>0</v>
      </c>
      <c r="AB114" s="133" t="s">
        <v>481</v>
      </c>
    </row>
    <row r="115" spans="1:31">
      <c r="B115" s="132"/>
      <c r="C115" s="141"/>
      <c r="D115" s="139"/>
      <c r="E115" s="141"/>
      <c r="G115" s="141"/>
      <c r="H115" s="139"/>
      <c r="I115" s="141"/>
      <c r="J115" s="139"/>
      <c r="K115" s="141"/>
      <c r="L115" s="139"/>
      <c r="M115" s="141"/>
      <c r="N115" s="139"/>
      <c r="O115" s="141"/>
      <c r="P115" s="139"/>
      <c r="Q115" s="141"/>
      <c r="R115" s="139"/>
      <c r="S115" s="141"/>
      <c r="T115" s="162"/>
      <c r="U115" s="141"/>
      <c r="V115" s="269"/>
      <c r="W115" s="177"/>
      <c r="X115" s="133">
        <f>COUNTIF(C115:U115,"U/P")</f>
        <v>0</v>
      </c>
      <c r="Y115" s="133">
        <v>0</v>
      </c>
      <c r="Z115" s="133">
        <v>0</v>
      </c>
      <c r="AB115" s="133" t="s">
        <v>241</v>
      </c>
    </row>
    <row r="116" spans="1:31" ht="13">
      <c r="B116" s="132"/>
      <c r="C116" s="367" t="s">
        <v>606</v>
      </c>
      <c r="D116" s="149"/>
      <c r="E116" s="367" t="s">
        <v>607</v>
      </c>
      <c r="F116" s="149"/>
      <c r="G116" s="147" t="s">
        <v>608</v>
      </c>
      <c r="H116" s="149"/>
      <c r="I116" s="367" t="s">
        <v>609</v>
      </c>
      <c r="J116" s="149"/>
      <c r="K116" s="367" t="s">
        <v>610</v>
      </c>
      <c r="L116" s="149"/>
      <c r="M116" s="367" t="s">
        <v>611</v>
      </c>
      <c r="N116" s="149"/>
      <c r="O116" s="147" t="s">
        <v>612</v>
      </c>
      <c r="P116" s="149"/>
      <c r="Q116" s="147" t="s">
        <v>613</v>
      </c>
      <c r="R116" s="149"/>
      <c r="S116" s="367" t="s">
        <v>614</v>
      </c>
      <c r="U116" s="367" t="s">
        <v>615</v>
      </c>
      <c r="V116" s="149"/>
      <c r="W116" s="177"/>
      <c r="X116" s="133">
        <f>COUNTIF(C114:U114,"ROW")</f>
        <v>3</v>
      </c>
      <c r="Y116" s="133">
        <v>0</v>
      </c>
      <c r="Z116" s="133">
        <v>0</v>
      </c>
      <c r="AB116" s="133" t="s">
        <v>191</v>
      </c>
    </row>
    <row r="117" spans="1:31" ht="13">
      <c r="B117" s="132"/>
      <c r="C117" s="149" t="s">
        <v>281</v>
      </c>
      <c r="D117" s="149"/>
      <c r="E117" s="149" t="s">
        <v>258</v>
      </c>
      <c r="F117" s="149"/>
      <c r="G117" s="147" t="s">
        <v>79</v>
      </c>
      <c r="H117" s="149"/>
      <c r="I117" s="149" t="s">
        <v>259</v>
      </c>
      <c r="J117" s="149"/>
      <c r="K117" s="149" t="s">
        <v>259</v>
      </c>
      <c r="L117" s="149"/>
      <c r="M117" s="149" t="s">
        <v>259</v>
      </c>
      <c r="N117" s="149"/>
      <c r="O117" s="147" t="s">
        <v>87</v>
      </c>
      <c r="P117" s="149"/>
      <c r="Q117" s="147" t="s">
        <v>87</v>
      </c>
      <c r="R117" s="149"/>
      <c r="S117" s="149" t="s">
        <v>280</v>
      </c>
      <c r="U117" s="149" t="s">
        <v>280</v>
      </c>
      <c r="V117" s="149"/>
      <c r="W117" s="177"/>
    </row>
    <row r="118" spans="1:31">
      <c r="B118" s="132"/>
      <c r="C118" s="149"/>
      <c r="D118" s="149"/>
      <c r="E118" s="149"/>
      <c r="F118" s="149"/>
      <c r="G118" s="149"/>
      <c r="H118" s="149"/>
      <c r="I118" s="149"/>
      <c r="J118" s="149"/>
      <c r="K118" s="149"/>
      <c r="L118" s="149"/>
      <c r="M118" s="149"/>
      <c r="N118" s="149"/>
      <c r="O118" s="149"/>
      <c r="P118" s="149"/>
      <c r="Q118" s="149"/>
      <c r="R118" s="149"/>
      <c r="S118" s="149"/>
      <c r="T118" s="149"/>
      <c r="U118" s="149"/>
      <c r="W118" s="177"/>
    </row>
    <row r="119" spans="1:31">
      <c r="B119" s="132"/>
      <c r="C119" s="149"/>
      <c r="D119" s="149"/>
      <c r="E119" s="149"/>
      <c r="F119" s="149"/>
      <c r="G119" s="149"/>
      <c r="H119" s="149"/>
      <c r="I119" s="149"/>
      <c r="J119" s="149"/>
      <c r="K119" s="149"/>
      <c r="L119" s="149"/>
      <c r="M119" s="149"/>
      <c r="N119" s="149"/>
      <c r="O119" s="149"/>
      <c r="P119" s="149"/>
      <c r="Q119" s="149"/>
      <c r="R119" s="149"/>
      <c r="S119" s="149"/>
      <c r="T119" s="149"/>
      <c r="U119" s="149" t="s">
        <v>555</v>
      </c>
      <c r="W119" s="177"/>
    </row>
    <row r="120" spans="1:31">
      <c r="B120" s="132"/>
      <c r="C120" s="133">
        <f>U111+1</f>
        <v>131</v>
      </c>
      <c r="E120" s="133">
        <f>C120+1</f>
        <v>132</v>
      </c>
      <c r="G120" s="133">
        <f>E120+1</f>
        <v>133</v>
      </c>
      <c r="I120" s="133">
        <f>G120+1</f>
        <v>134</v>
      </c>
      <c r="K120" s="133">
        <f>I120+1</f>
        <v>135</v>
      </c>
      <c r="M120" s="133">
        <f>K120+1</f>
        <v>136</v>
      </c>
      <c r="O120" s="133">
        <f>M120+1</f>
        <v>137</v>
      </c>
      <c r="Q120" s="133">
        <f>O120+1</f>
        <v>138</v>
      </c>
      <c r="S120" s="133">
        <f>Q120+1</f>
        <v>139</v>
      </c>
      <c r="U120" s="161">
        <f>S120+1</f>
        <v>140</v>
      </c>
      <c r="W120" s="177"/>
    </row>
    <row r="121" spans="1:31">
      <c r="B121" s="132"/>
      <c r="C121" s="149"/>
      <c r="D121" s="149"/>
      <c r="E121" s="149"/>
      <c r="F121" s="149"/>
      <c r="G121" s="149"/>
      <c r="H121" s="149"/>
      <c r="I121" s="149"/>
      <c r="J121" s="149"/>
      <c r="K121" s="149"/>
      <c r="L121" s="149"/>
      <c r="M121" s="149"/>
      <c r="N121" s="149"/>
      <c r="O121" s="149"/>
      <c r="P121" s="149"/>
      <c r="Q121" s="149"/>
      <c r="R121" s="149"/>
      <c r="S121" s="149"/>
      <c r="T121" s="149"/>
      <c r="U121" s="149"/>
      <c r="W121" s="177"/>
    </row>
    <row r="122" spans="1:31">
      <c r="B122" s="132"/>
      <c r="C122" s="156"/>
      <c r="D122" s="156">
        <v>408.95</v>
      </c>
      <c r="E122" s="149"/>
      <c r="F122" s="156">
        <v>324.02999999999997</v>
      </c>
      <c r="G122" s="149"/>
      <c r="H122" s="156">
        <v>366.7</v>
      </c>
      <c r="I122" s="149"/>
      <c r="J122" s="135">
        <v>473.31</v>
      </c>
      <c r="K122" s="156"/>
      <c r="L122" s="135">
        <v>358.32</v>
      </c>
      <c r="M122" s="156"/>
      <c r="N122" s="156">
        <v>477.82</v>
      </c>
      <c r="O122" s="149"/>
      <c r="P122" s="156">
        <v>411.46</v>
      </c>
      <c r="Q122" s="156"/>
      <c r="R122" s="156">
        <v>406.23</v>
      </c>
      <c r="S122" s="156"/>
      <c r="T122" s="156">
        <v>437.43</v>
      </c>
      <c r="U122" s="149"/>
      <c r="V122" s="135">
        <v>455.92</v>
      </c>
      <c r="W122" s="178" t="e">
        <f>#REF!+#REF!+#REF!+#REF!+N122+#REF!+P122+R122+T122+V122</f>
        <v>#REF!</v>
      </c>
      <c r="AE122" s="135">
        <f>SUM(D122:V122)</f>
        <v>4120.17</v>
      </c>
    </row>
    <row r="123" spans="1:31">
      <c r="A123" s="133">
        <f>A114+1</f>
        <v>14</v>
      </c>
      <c r="B123" s="132"/>
      <c r="C123" s="140"/>
      <c r="D123" s="139"/>
      <c r="E123" s="140"/>
      <c r="G123" s="140"/>
      <c r="H123" s="139"/>
      <c r="I123" s="140"/>
      <c r="J123" s="139"/>
      <c r="K123" s="140"/>
      <c r="L123" s="139"/>
      <c r="M123" s="140"/>
      <c r="N123" s="139"/>
      <c r="O123" s="140"/>
      <c r="P123" s="139"/>
      <c r="Q123" s="140"/>
      <c r="R123" s="139"/>
      <c r="S123" s="140"/>
      <c r="T123" s="139"/>
      <c r="U123" s="140"/>
      <c r="V123" s="162"/>
      <c r="W123" s="178"/>
      <c r="X123" s="133">
        <f>COUNTIF(C123:U123,"F")</f>
        <v>0</v>
      </c>
      <c r="Y123" s="133">
        <f>COUNTIF(C122:U122,"E")</f>
        <v>0</v>
      </c>
      <c r="Z123" s="133">
        <f>COUNTIF(C124:V124,"Er")</f>
        <v>0</v>
      </c>
      <c r="AB123" s="133" t="s">
        <v>481</v>
      </c>
    </row>
    <row r="124" spans="1:31">
      <c r="B124" s="132"/>
      <c r="C124" s="141"/>
      <c r="D124" s="139"/>
      <c r="E124" s="141"/>
      <c r="G124" s="141"/>
      <c r="H124" s="139"/>
      <c r="I124" s="141"/>
      <c r="J124" s="139"/>
      <c r="K124" s="141"/>
      <c r="L124" s="139"/>
      <c r="M124" s="141"/>
      <c r="N124" s="139"/>
      <c r="O124" s="141"/>
      <c r="P124" s="139"/>
      <c r="Q124" s="141"/>
      <c r="R124" s="139"/>
      <c r="S124" s="141"/>
      <c r="T124" s="139"/>
      <c r="U124" s="141"/>
      <c r="V124" s="162"/>
      <c r="W124" s="177"/>
      <c r="X124" s="133">
        <f>COUNTIF(C124:U124,"U/P")</f>
        <v>0</v>
      </c>
      <c r="Y124" s="133">
        <v>0</v>
      </c>
      <c r="Z124" s="133">
        <v>0</v>
      </c>
      <c r="AB124" s="133" t="s">
        <v>241</v>
      </c>
    </row>
    <row r="125" spans="1:31" ht="13">
      <c r="B125" s="132"/>
      <c r="C125" s="367" t="s">
        <v>616</v>
      </c>
      <c r="D125" s="149"/>
      <c r="E125" s="147" t="s">
        <v>617</v>
      </c>
      <c r="F125" s="149"/>
      <c r="G125" s="147" t="s">
        <v>618</v>
      </c>
      <c r="H125" s="149"/>
      <c r="I125" s="367" t="s">
        <v>619</v>
      </c>
      <c r="J125" s="149"/>
      <c r="K125" s="147" t="s">
        <v>620</v>
      </c>
      <c r="L125" s="149"/>
      <c r="M125" s="367" t="s">
        <v>621</v>
      </c>
      <c r="N125" s="149"/>
      <c r="O125" s="147" t="s">
        <v>622</v>
      </c>
      <c r="P125" s="149"/>
      <c r="Q125" s="367" t="s">
        <v>623</v>
      </c>
      <c r="R125" s="149"/>
      <c r="S125" s="367" t="s">
        <v>624</v>
      </c>
      <c r="T125" s="149"/>
      <c r="U125" s="147" t="s">
        <v>625</v>
      </c>
      <c r="W125" s="177"/>
      <c r="X125" s="133">
        <f>COUNTIF(C123:U123,"ROW")</f>
        <v>0</v>
      </c>
      <c r="Y125" s="133">
        <v>0</v>
      </c>
      <c r="Z125" s="133">
        <v>0</v>
      </c>
      <c r="AB125" s="133" t="s">
        <v>191</v>
      </c>
    </row>
    <row r="126" spans="1:31" ht="13">
      <c r="B126" s="132"/>
      <c r="C126" s="149" t="s">
        <v>258</v>
      </c>
      <c r="D126" s="149"/>
      <c r="E126" s="147" t="s">
        <v>83</v>
      </c>
      <c r="F126" s="149"/>
      <c r="G126" s="147" t="s">
        <v>92</v>
      </c>
      <c r="H126" s="149"/>
      <c r="I126" s="149" t="s">
        <v>258</v>
      </c>
      <c r="J126" s="149"/>
      <c r="K126" s="147" t="s">
        <v>87</v>
      </c>
      <c r="L126" s="149"/>
      <c r="M126" s="149" t="s">
        <v>258</v>
      </c>
      <c r="N126" s="149"/>
      <c r="O126" s="147" t="s">
        <v>87</v>
      </c>
      <c r="P126" s="149"/>
      <c r="Q126" s="149" t="s">
        <v>258</v>
      </c>
      <c r="R126" s="149"/>
      <c r="S126" s="149" t="s">
        <v>258</v>
      </c>
      <c r="T126" s="149"/>
      <c r="U126" s="147" t="s">
        <v>107</v>
      </c>
      <c r="W126" s="177"/>
    </row>
    <row r="127" spans="1:31">
      <c r="B127" s="132"/>
      <c r="C127" s="149"/>
      <c r="D127" s="149"/>
      <c r="E127" s="149"/>
      <c r="F127" s="149"/>
      <c r="G127" s="149"/>
      <c r="H127" s="149"/>
      <c r="I127" s="149"/>
      <c r="J127" s="149"/>
      <c r="K127" s="149"/>
      <c r="L127" s="149"/>
      <c r="M127" s="149"/>
      <c r="N127" s="149"/>
      <c r="O127" s="149"/>
      <c r="P127" s="149"/>
      <c r="Q127" s="149"/>
      <c r="R127" s="149"/>
      <c r="S127" s="149"/>
      <c r="T127" s="149"/>
      <c r="U127" s="149"/>
      <c r="W127" s="177"/>
    </row>
    <row r="128" spans="1:31">
      <c r="B128" s="132"/>
      <c r="C128" s="149"/>
      <c r="D128" s="149"/>
      <c r="E128" s="149"/>
      <c r="F128" s="149"/>
      <c r="G128" s="149"/>
      <c r="H128" s="149"/>
      <c r="I128" s="149"/>
      <c r="J128" s="149"/>
      <c r="K128" s="149"/>
      <c r="L128" s="149"/>
      <c r="M128" s="149"/>
      <c r="N128" s="149"/>
      <c r="O128" s="149"/>
      <c r="P128" s="149"/>
      <c r="Q128" s="149"/>
      <c r="R128" s="149"/>
      <c r="S128" s="149"/>
      <c r="T128" s="149"/>
      <c r="U128" s="149"/>
      <c r="W128" s="177"/>
    </row>
    <row r="129" spans="1:31">
      <c r="B129" s="132"/>
      <c r="C129" s="133">
        <f>U120+1</f>
        <v>141</v>
      </c>
      <c r="E129" s="133">
        <f>C129+1</f>
        <v>142</v>
      </c>
      <c r="G129" s="133">
        <f>E129+1</f>
        <v>143</v>
      </c>
      <c r="I129" s="133">
        <f>G129+1</f>
        <v>144</v>
      </c>
      <c r="K129" s="133">
        <f>I129+1</f>
        <v>145</v>
      </c>
      <c r="M129" s="133">
        <f>K129+1</f>
        <v>146</v>
      </c>
      <c r="O129" s="133">
        <f>M129+1</f>
        <v>147</v>
      </c>
      <c r="Q129" s="133">
        <f>O129+1</f>
        <v>148</v>
      </c>
      <c r="S129" s="133">
        <f>Q129+1</f>
        <v>149</v>
      </c>
      <c r="U129" s="161">
        <f>S129+1</f>
        <v>150</v>
      </c>
      <c r="W129" s="177"/>
    </row>
    <row r="130" spans="1:31">
      <c r="B130" s="132"/>
      <c r="C130" s="149"/>
      <c r="D130" s="149"/>
      <c r="E130" s="149"/>
      <c r="F130" s="149"/>
      <c r="G130" s="149"/>
      <c r="H130" s="149"/>
      <c r="I130" s="149"/>
      <c r="J130" s="149"/>
      <c r="K130" s="149"/>
      <c r="L130" s="149"/>
      <c r="M130" s="149"/>
      <c r="N130" s="149"/>
      <c r="O130" s="149"/>
      <c r="P130" s="149"/>
      <c r="Q130" s="149"/>
      <c r="R130" s="149"/>
      <c r="S130" s="149"/>
      <c r="T130" s="149"/>
      <c r="U130" s="149"/>
      <c r="W130" s="177"/>
    </row>
    <row r="131" spans="1:31">
      <c r="B131" s="132"/>
      <c r="C131" s="135"/>
      <c r="D131" s="135">
        <v>368.5</v>
      </c>
      <c r="E131" s="135"/>
      <c r="F131" s="135">
        <v>419.77</v>
      </c>
      <c r="H131" s="135">
        <v>418.92</v>
      </c>
      <c r="J131" s="135">
        <v>386.49</v>
      </c>
      <c r="L131" s="135">
        <v>376.53</v>
      </c>
      <c r="M131" s="135"/>
      <c r="N131" s="135">
        <v>404.74</v>
      </c>
      <c r="P131" s="135">
        <v>366.73</v>
      </c>
      <c r="Q131" s="135"/>
      <c r="R131" s="135">
        <v>274.58999999999997</v>
      </c>
      <c r="S131" s="135"/>
      <c r="T131" s="135">
        <v>341.67</v>
      </c>
      <c r="V131" s="135">
        <v>425.86</v>
      </c>
      <c r="W131" s="178">
        <f>D131+H131+J131+L131+N131+F131+P131+R131+T131+V131</f>
        <v>3783.8</v>
      </c>
      <c r="AE131" s="135">
        <f>SUM(D131:V131)</f>
        <v>3783.8</v>
      </c>
    </row>
    <row r="132" spans="1:31">
      <c r="A132" s="133">
        <f>A123+1</f>
        <v>15</v>
      </c>
      <c r="B132" s="132"/>
      <c r="C132" s="140"/>
      <c r="D132" s="139"/>
      <c r="E132" s="140"/>
      <c r="F132" s="139"/>
      <c r="G132" s="140"/>
      <c r="I132" s="140"/>
      <c r="J132" s="139"/>
      <c r="K132" s="140"/>
      <c r="L132" s="139"/>
      <c r="M132" s="140"/>
      <c r="N132" s="139"/>
      <c r="O132" s="140"/>
      <c r="P132" s="139"/>
      <c r="Q132" s="140"/>
      <c r="R132" s="139"/>
      <c r="S132" s="140"/>
      <c r="T132" s="139"/>
      <c r="U132" s="140"/>
      <c r="V132" s="162"/>
      <c r="W132" s="178"/>
      <c r="X132" s="133">
        <f>COUNTIF(C132:U132,"F")</f>
        <v>0</v>
      </c>
      <c r="Y132" s="133">
        <f>COUNTIF(C131:U131,"E")</f>
        <v>0</v>
      </c>
      <c r="Z132" s="133">
        <f>COUNTIF(C133:V133,"Er")</f>
        <v>0</v>
      </c>
      <c r="AB132" s="133" t="s">
        <v>481</v>
      </c>
    </row>
    <row r="133" spans="1:31">
      <c r="B133" s="132"/>
      <c r="C133" s="141"/>
      <c r="D133" s="139"/>
      <c r="E133" s="141"/>
      <c r="F133" s="139"/>
      <c r="G133" s="141"/>
      <c r="I133" s="141"/>
      <c r="J133" s="139"/>
      <c r="K133" s="141"/>
      <c r="L133" s="139"/>
      <c r="M133" s="141"/>
      <c r="N133" s="139"/>
      <c r="O133" s="141"/>
      <c r="P133" s="139"/>
      <c r="Q133" s="141"/>
      <c r="R133" s="139"/>
      <c r="S133" s="141"/>
      <c r="T133" s="139"/>
      <c r="U133" s="141"/>
      <c r="V133" s="162"/>
      <c r="W133" s="177"/>
      <c r="X133" s="133">
        <f>COUNTIF(C133:U133,"U/P")</f>
        <v>0</v>
      </c>
      <c r="Y133" s="133">
        <v>0</v>
      </c>
      <c r="Z133" s="133">
        <v>0</v>
      </c>
      <c r="AB133" s="133" t="s">
        <v>241</v>
      </c>
    </row>
    <row r="134" spans="1:31" ht="13">
      <c r="B134" s="132"/>
      <c r="C134" s="367" t="s">
        <v>626</v>
      </c>
      <c r="D134" s="149"/>
      <c r="E134" s="147" t="s">
        <v>627</v>
      </c>
      <c r="F134" s="149"/>
      <c r="G134" s="367" t="s">
        <v>628</v>
      </c>
      <c r="H134" s="149"/>
      <c r="I134" s="367" t="s">
        <v>629</v>
      </c>
      <c r="J134" s="149"/>
      <c r="K134" s="367" t="s">
        <v>630</v>
      </c>
      <c r="L134" s="149"/>
      <c r="M134" s="147" t="s">
        <v>631</v>
      </c>
      <c r="N134" s="149"/>
      <c r="O134" s="367" t="s">
        <v>632</v>
      </c>
      <c r="P134" s="149"/>
      <c r="Q134" s="367" t="s">
        <v>633</v>
      </c>
      <c r="R134" s="149"/>
      <c r="S134" s="367" t="s">
        <v>634</v>
      </c>
      <c r="T134" s="149"/>
      <c r="U134" s="367" t="s">
        <v>635</v>
      </c>
      <c r="W134" s="177"/>
      <c r="X134" s="133">
        <f>COUNTIF(C132:U132,"ROW")</f>
        <v>0</v>
      </c>
      <c r="Y134" s="133">
        <v>0</v>
      </c>
      <c r="Z134" s="133">
        <v>0</v>
      </c>
      <c r="AB134" s="133" t="s">
        <v>191</v>
      </c>
    </row>
    <row r="135" spans="1:31" ht="13">
      <c r="B135" s="132"/>
      <c r="C135" s="149" t="s">
        <v>281</v>
      </c>
      <c r="D135" s="149"/>
      <c r="E135" s="147" t="s">
        <v>83</v>
      </c>
      <c r="F135" s="149"/>
      <c r="G135" s="149" t="s">
        <v>281</v>
      </c>
      <c r="H135" s="149"/>
      <c r="I135" s="149" t="s">
        <v>258</v>
      </c>
      <c r="J135" s="149"/>
      <c r="K135" s="149" t="s">
        <v>280</v>
      </c>
      <c r="L135" s="149"/>
      <c r="M135" s="147" t="s">
        <v>152</v>
      </c>
      <c r="N135" s="149"/>
      <c r="O135" s="149" t="s">
        <v>281</v>
      </c>
      <c r="P135" s="149"/>
      <c r="Q135" s="149" t="s">
        <v>259</v>
      </c>
      <c r="R135" s="149"/>
      <c r="S135" s="149" t="s">
        <v>259</v>
      </c>
      <c r="T135" s="149"/>
      <c r="U135" s="149" t="s">
        <v>259</v>
      </c>
      <c r="W135" s="177"/>
    </row>
    <row r="136" spans="1:31">
      <c r="B136" s="132"/>
      <c r="C136" s="149"/>
      <c r="D136" s="149"/>
      <c r="E136" s="149"/>
      <c r="F136" s="149"/>
      <c r="G136" s="149"/>
      <c r="H136" s="149"/>
      <c r="I136" s="149"/>
      <c r="J136" s="149"/>
      <c r="K136" s="149"/>
      <c r="L136" s="149"/>
      <c r="M136" s="149"/>
      <c r="N136" s="149"/>
      <c r="O136" s="149"/>
      <c r="P136" s="149"/>
      <c r="Q136" s="149"/>
      <c r="R136" s="149"/>
      <c r="S136" s="149"/>
      <c r="T136" s="149"/>
      <c r="U136" s="149"/>
      <c r="W136" s="177"/>
    </row>
    <row r="137" spans="1:31">
      <c r="B137" s="132"/>
      <c r="C137" s="133">
        <f>U129+1</f>
        <v>151</v>
      </c>
      <c r="E137" s="133">
        <f>C137+1</f>
        <v>152</v>
      </c>
      <c r="G137" s="133">
        <f>E137+1</f>
        <v>153</v>
      </c>
      <c r="I137" s="133">
        <f>G137+1</f>
        <v>154</v>
      </c>
      <c r="K137" s="133">
        <f>I137+1</f>
        <v>155</v>
      </c>
      <c r="M137" s="133">
        <f>K137+1</f>
        <v>156</v>
      </c>
      <c r="O137" s="133">
        <f>M137+1</f>
        <v>157</v>
      </c>
      <c r="Q137" s="133">
        <f>O137+1</f>
        <v>158</v>
      </c>
      <c r="S137" s="133">
        <f>Q137+1</f>
        <v>159</v>
      </c>
      <c r="U137" s="161">
        <f>S137+1</f>
        <v>160</v>
      </c>
      <c r="W137" s="177"/>
    </row>
    <row r="138" spans="1:31">
      <c r="B138" s="132"/>
      <c r="C138" s="149"/>
      <c r="D138" s="149"/>
      <c r="E138" s="149"/>
      <c r="F138" s="149"/>
      <c r="G138" s="149"/>
      <c r="H138" s="149"/>
      <c r="I138" s="149"/>
      <c r="J138" s="149"/>
      <c r="K138" s="149"/>
      <c r="L138" s="149"/>
      <c r="M138" s="149"/>
      <c r="N138" s="149"/>
      <c r="O138" s="149"/>
      <c r="P138" s="149"/>
      <c r="Q138" s="149"/>
      <c r="R138" s="149"/>
      <c r="S138" s="149"/>
      <c r="T138" s="149"/>
      <c r="U138" s="149"/>
      <c r="W138" s="177"/>
    </row>
    <row r="139" spans="1:31">
      <c r="B139" s="132"/>
      <c r="C139" s="156"/>
      <c r="D139" s="156">
        <v>394.31</v>
      </c>
      <c r="E139" s="156"/>
      <c r="F139" s="156">
        <v>370.45</v>
      </c>
      <c r="G139" s="149"/>
      <c r="H139" s="156">
        <v>436.75</v>
      </c>
      <c r="I139" s="149"/>
      <c r="J139" s="156">
        <v>397.61</v>
      </c>
      <c r="K139" s="149"/>
      <c r="L139" s="156">
        <v>413.4</v>
      </c>
      <c r="M139" s="156"/>
      <c r="N139" s="156">
        <v>423.65</v>
      </c>
      <c r="O139" s="149"/>
      <c r="P139" s="156">
        <v>415.97</v>
      </c>
      <c r="Q139" s="156"/>
      <c r="R139" s="156">
        <v>415.35</v>
      </c>
      <c r="S139" s="156"/>
      <c r="T139" s="156">
        <v>394.88</v>
      </c>
      <c r="U139" s="149"/>
      <c r="V139" s="135">
        <v>429.62</v>
      </c>
      <c r="W139" s="178">
        <f>D139+H139+J139+L139+N139+F139+P139+R139+T139+V139</f>
        <v>4091.9900000000002</v>
      </c>
      <c r="AE139" s="135">
        <f>SUM(D139:V139)</f>
        <v>4091.9900000000002</v>
      </c>
    </row>
    <row r="140" spans="1:31">
      <c r="A140" s="133">
        <f>A132+1</f>
        <v>16</v>
      </c>
      <c r="B140" s="132"/>
      <c r="C140" s="140"/>
      <c r="D140" s="139"/>
      <c r="E140" s="140"/>
      <c r="F140" s="139"/>
      <c r="G140" s="140"/>
      <c r="I140" s="140"/>
      <c r="J140" s="139"/>
      <c r="K140" s="140"/>
      <c r="L140" s="139"/>
      <c r="M140" s="140"/>
      <c r="N140" s="139"/>
      <c r="O140" s="140"/>
      <c r="P140" s="139"/>
      <c r="Q140" s="140"/>
      <c r="R140" s="139"/>
      <c r="S140" s="140"/>
      <c r="T140" s="139"/>
      <c r="U140" s="140"/>
      <c r="V140" s="162"/>
      <c r="W140" s="178"/>
      <c r="X140" s="133">
        <f>COUNTIF(C140:U140,"F")</f>
        <v>0</v>
      </c>
      <c r="Y140" s="133">
        <f>COUNTIF(C139:U139,"E")</f>
        <v>0</v>
      </c>
      <c r="Z140" s="133">
        <f>COUNTIF(C141:V141,"Er")</f>
        <v>0</v>
      </c>
      <c r="AB140" s="133" t="s">
        <v>481</v>
      </c>
    </row>
    <row r="141" spans="1:31">
      <c r="B141" s="132"/>
      <c r="C141" s="141"/>
      <c r="D141" s="139"/>
      <c r="E141" s="141"/>
      <c r="F141" s="139"/>
      <c r="G141" s="141"/>
      <c r="I141" s="141"/>
      <c r="J141" s="139"/>
      <c r="K141" s="141"/>
      <c r="L141" s="139"/>
      <c r="M141" s="273"/>
      <c r="N141" s="139"/>
      <c r="O141" s="141"/>
      <c r="P141" s="139"/>
      <c r="Q141" s="273"/>
      <c r="R141" s="139"/>
      <c r="S141" s="141"/>
      <c r="T141" s="139"/>
      <c r="U141" s="273"/>
      <c r="V141" s="162"/>
      <c r="W141" s="177"/>
      <c r="X141" s="133">
        <f>COUNTIF(C141:U141,"U/P")</f>
        <v>0</v>
      </c>
      <c r="Y141" s="133">
        <v>0</v>
      </c>
      <c r="Z141" s="133">
        <v>0</v>
      </c>
      <c r="AB141" s="133" t="s">
        <v>241</v>
      </c>
    </row>
    <row r="142" spans="1:31" ht="13">
      <c r="B142" s="132"/>
      <c r="C142" s="367" t="s">
        <v>636</v>
      </c>
      <c r="D142" s="149"/>
      <c r="E142" s="147" t="s">
        <v>637</v>
      </c>
      <c r="F142" s="149"/>
      <c r="G142" s="367" t="s">
        <v>638</v>
      </c>
      <c r="H142" s="149"/>
      <c r="I142" s="367" t="s">
        <v>639</v>
      </c>
      <c r="J142" s="149"/>
      <c r="K142" s="147" t="s">
        <v>640</v>
      </c>
      <c r="L142" s="149"/>
      <c r="M142" s="367" t="s">
        <v>641</v>
      </c>
      <c r="N142" s="149"/>
      <c r="O142" s="367" t="s">
        <v>642</v>
      </c>
      <c r="P142" s="149"/>
      <c r="Q142" s="367" t="s">
        <v>643</v>
      </c>
      <c r="R142" s="149"/>
      <c r="S142" s="147" t="s">
        <v>644</v>
      </c>
      <c r="T142" s="149"/>
      <c r="U142" s="367" t="s">
        <v>645</v>
      </c>
      <c r="W142" s="177"/>
      <c r="X142" s="133">
        <f>COUNTIF(C140:U140,"ROW")</f>
        <v>0</v>
      </c>
      <c r="Y142" s="133">
        <v>0</v>
      </c>
      <c r="Z142" s="133">
        <v>0</v>
      </c>
      <c r="AB142" s="133" t="s">
        <v>191</v>
      </c>
    </row>
    <row r="143" spans="1:31" ht="13">
      <c r="B143" s="132"/>
      <c r="C143" s="149" t="s">
        <v>281</v>
      </c>
      <c r="D143" s="149"/>
      <c r="E143" s="147" t="s">
        <v>107</v>
      </c>
      <c r="F143" s="149"/>
      <c r="G143" s="149" t="s">
        <v>376</v>
      </c>
      <c r="H143" s="149"/>
      <c r="I143" s="149" t="s">
        <v>281</v>
      </c>
      <c r="J143" s="149"/>
      <c r="K143" s="147" t="s">
        <v>83</v>
      </c>
      <c r="L143" s="149"/>
      <c r="M143" s="149" t="s">
        <v>258</v>
      </c>
      <c r="N143" s="149"/>
      <c r="O143" s="149" t="s">
        <v>134</v>
      </c>
      <c r="P143" s="149"/>
      <c r="Q143" s="149" t="s">
        <v>258</v>
      </c>
      <c r="R143" s="149"/>
      <c r="S143" s="147" t="s">
        <v>101</v>
      </c>
      <c r="T143" s="149"/>
      <c r="U143" s="149" t="s">
        <v>258</v>
      </c>
      <c r="W143" s="177"/>
    </row>
    <row r="144" spans="1:31">
      <c r="B144" s="132"/>
      <c r="C144" s="149"/>
      <c r="D144" s="149"/>
      <c r="E144" s="149"/>
      <c r="F144" s="149"/>
      <c r="G144" s="149"/>
      <c r="H144" s="149"/>
      <c r="I144" s="149"/>
      <c r="J144" s="149"/>
      <c r="K144" s="149"/>
      <c r="L144" s="149"/>
      <c r="M144" s="149"/>
      <c r="N144" s="149"/>
      <c r="O144" s="149"/>
      <c r="P144" s="149"/>
      <c r="Q144" s="149"/>
      <c r="R144" s="149"/>
      <c r="S144" s="149"/>
      <c r="T144" s="149"/>
      <c r="U144" s="149"/>
      <c r="W144" s="177"/>
    </row>
    <row r="145" spans="1:31">
      <c r="B145" s="132"/>
      <c r="C145" s="133">
        <f>U137+1</f>
        <v>161</v>
      </c>
      <c r="E145" s="133">
        <f>C145+1</f>
        <v>162</v>
      </c>
      <c r="G145" s="133">
        <f>E145+1</f>
        <v>163</v>
      </c>
      <c r="I145" s="133">
        <f>G145+1</f>
        <v>164</v>
      </c>
      <c r="K145" s="133">
        <f>I145+1</f>
        <v>165</v>
      </c>
      <c r="M145" s="133">
        <f>K145+1</f>
        <v>166</v>
      </c>
      <c r="O145" s="133">
        <f>M145+1</f>
        <v>167</v>
      </c>
      <c r="Q145" s="133">
        <f>O145+1</f>
        <v>168</v>
      </c>
      <c r="S145" s="133">
        <f>Q145+1</f>
        <v>169</v>
      </c>
      <c r="U145" s="161">
        <f>S145+1</f>
        <v>170</v>
      </c>
      <c r="W145" s="177"/>
    </row>
    <row r="146" spans="1:31">
      <c r="B146" s="132"/>
      <c r="C146" s="149"/>
      <c r="D146" s="149"/>
      <c r="E146" s="149"/>
      <c r="F146" s="149"/>
      <c r="G146" s="149"/>
      <c r="H146" s="149"/>
      <c r="I146" s="149"/>
      <c r="J146" s="149"/>
      <c r="K146" s="149"/>
      <c r="L146" s="149"/>
      <c r="M146" s="149"/>
      <c r="N146" s="149"/>
      <c r="O146" s="149"/>
      <c r="P146" s="149"/>
      <c r="Q146" s="149"/>
      <c r="R146" s="149"/>
      <c r="S146" s="149"/>
      <c r="T146" s="149"/>
      <c r="U146" s="149"/>
      <c r="W146" s="177"/>
    </row>
    <row r="147" spans="1:31">
      <c r="B147" s="132"/>
      <c r="C147" s="135"/>
      <c r="D147" s="135">
        <v>381.91</v>
      </c>
      <c r="E147" s="135"/>
      <c r="F147" s="135">
        <v>405.26</v>
      </c>
      <c r="H147" s="135">
        <v>338.16</v>
      </c>
      <c r="J147" s="135">
        <v>288.3</v>
      </c>
      <c r="L147" s="135">
        <v>297.14999999999998</v>
      </c>
      <c r="M147" s="135"/>
      <c r="N147" s="135">
        <v>195.9</v>
      </c>
      <c r="P147" s="135">
        <v>249.66</v>
      </c>
      <c r="Q147" s="135"/>
      <c r="R147" s="135">
        <v>374.48</v>
      </c>
      <c r="S147" s="135"/>
      <c r="T147" s="135">
        <v>443.95</v>
      </c>
      <c r="V147" s="135">
        <v>404.39</v>
      </c>
      <c r="W147" s="178" t="e">
        <f>D147+H147+J147+L147+N147+F147+P147+#REF!+R147+V147</f>
        <v>#REF!</v>
      </c>
      <c r="AE147" s="135">
        <f>SUM(D147:V147)</f>
        <v>3379.16</v>
      </c>
    </row>
    <row r="148" spans="1:31">
      <c r="A148" s="133">
        <f>A140+1</f>
        <v>17</v>
      </c>
      <c r="B148" s="132"/>
      <c r="C148" s="140"/>
      <c r="D148" s="139"/>
      <c r="E148" s="140"/>
      <c r="F148" s="139"/>
      <c r="G148" s="141"/>
      <c r="I148" s="140"/>
      <c r="J148" s="139"/>
      <c r="K148" s="140"/>
      <c r="L148" s="139"/>
      <c r="M148" s="140"/>
      <c r="N148" s="139"/>
      <c r="O148" s="140"/>
      <c r="P148" s="139"/>
      <c r="Q148" s="140"/>
      <c r="R148" s="139"/>
      <c r="S148" s="140"/>
      <c r="T148" s="139"/>
      <c r="U148" s="140"/>
      <c r="V148" s="162"/>
      <c r="W148" s="178"/>
      <c r="X148" s="133">
        <f>COUNTIF(C148:U148,"F")</f>
        <v>0</v>
      </c>
      <c r="Y148" s="133">
        <f>COUNTIF(C147:U147,"E")</f>
        <v>0</v>
      </c>
      <c r="Z148" s="133">
        <f>COUNTIF(C149:V149,"Er")</f>
        <v>0</v>
      </c>
      <c r="AB148" s="133" t="s">
        <v>481</v>
      </c>
    </row>
    <row r="149" spans="1:31">
      <c r="B149" s="132"/>
      <c r="C149" s="141"/>
      <c r="D149" s="139"/>
      <c r="E149" s="141"/>
      <c r="F149" s="139"/>
      <c r="G149" s="141"/>
      <c r="I149" s="141"/>
      <c r="J149" s="139"/>
      <c r="K149" s="141"/>
      <c r="L149" s="139"/>
      <c r="M149" s="141"/>
      <c r="N149" s="139"/>
      <c r="O149" s="141"/>
      <c r="P149" s="139"/>
      <c r="Q149" s="141"/>
      <c r="R149" s="139"/>
      <c r="S149" s="141"/>
      <c r="T149" s="139"/>
      <c r="U149" s="141"/>
      <c r="V149" s="162"/>
      <c r="W149" s="177"/>
      <c r="X149" s="133">
        <f>COUNTIF(C149:U149,"U/P")</f>
        <v>0</v>
      </c>
      <c r="Y149" s="133">
        <v>0</v>
      </c>
      <c r="Z149" s="133">
        <v>0</v>
      </c>
      <c r="AB149" s="133" t="s">
        <v>241</v>
      </c>
    </row>
    <row r="150" spans="1:31" ht="13">
      <c r="B150" s="132"/>
      <c r="C150" s="364" t="s">
        <v>646</v>
      </c>
      <c r="E150" s="364" t="s">
        <v>647</v>
      </c>
      <c r="G150" s="364" t="s">
        <v>648</v>
      </c>
      <c r="I150" s="364" t="s">
        <v>649</v>
      </c>
      <c r="K150" s="364" t="s">
        <v>650</v>
      </c>
      <c r="M150" s="364" t="s">
        <v>651</v>
      </c>
      <c r="O150" s="144" t="s">
        <v>652</v>
      </c>
      <c r="Q150" s="144" t="s">
        <v>653</v>
      </c>
      <c r="S150" s="364" t="s">
        <v>654</v>
      </c>
      <c r="U150" s="144" t="s">
        <v>655</v>
      </c>
      <c r="W150" s="177"/>
      <c r="X150" s="133">
        <f>COUNTIF(C148:U148,"ROW")</f>
        <v>0</v>
      </c>
      <c r="Y150" s="133">
        <v>0</v>
      </c>
      <c r="Z150" s="133">
        <v>0</v>
      </c>
      <c r="AB150" s="133" t="s">
        <v>191</v>
      </c>
    </row>
    <row r="151" spans="1:31" ht="13">
      <c r="B151" s="132"/>
      <c r="C151" s="133" t="s">
        <v>281</v>
      </c>
      <c r="E151" s="133" t="s">
        <v>258</v>
      </c>
      <c r="G151" s="133" t="s">
        <v>258</v>
      </c>
      <c r="I151" s="133" t="s">
        <v>259</v>
      </c>
      <c r="K151" s="133" t="s">
        <v>280</v>
      </c>
      <c r="M151" s="133" t="s">
        <v>259</v>
      </c>
      <c r="O151" s="144" t="s">
        <v>92</v>
      </c>
      <c r="Q151" s="144" t="s">
        <v>293</v>
      </c>
      <c r="S151" s="133" t="s">
        <v>258</v>
      </c>
      <c r="U151" s="144" t="s">
        <v>504</v>
      </c>
      <c r="W151" s="177"/>
    </row>
    <row r="152" spans="1:31">
      <c r="B152" s="132"/>
      <c r="W152" s="177"/>
    </row>
    <row r="153" spans="1:31">
      <c r="B153" s="132"/>
      <c r="C153" s="133">
        <f>U145+1</f>
        <v>171</v>
      </c>
      <c r="E153" s="133">
        <f>C153+1</f>
        <v>172</v>
      </c>
      <c r="G153" s="133">
        <f>E153+1</f>
        <v>173</v>
      </c>
      <c r="I153" s="133">
        <f>G153+1</f>
        <v>174</v>
      </c>
      <c r="K153" s="133">
        <f>I153+1</f>
        <v>175</v>
      </c>
      <c r="M153" s="133">
        <f>K153+1</f>
        <v>176</v>
      </c>
      <c r="O153" s="133">
        <f>M153+1</f>
        <v>177</v>
      </c>
      <c r="Q153" s="133">
        <f>O153+1</f>
        <v>178</v>
      </c>
      <c r="S153" s="133">
        <f>Q153+1</f>
        <v>179</v>
      </c>
      <c r="U153" s="161">
        <f>S153+1</f>
        <v>180</v>
      </c>
      <c r="W153" s="177"/>
    </row>
    <row r="154" spans="1:31">
      <c r="B154" s="132"/>
      <c r="W154" s="177"/>
    </row>
    <row r="155" spans="1:31">
      <c r="B155" s="132"/>
      <c r="C155" s="135"/>
      <c r="D155" s="135">
        <v>341.42</v>
      </c>
      <c r="E155" s="135"/>
      <c r="F155" s="135">
        <v>305.39999999999998</v>
      </c>
      <c r="H155" s="135">
        <v>319.98</v>
      </c>
      <c r="J155" s="135">
        <v>345.62</v>
      </c>
      <c r="L155" s="135">
        <v>223.15</v>
      </c>
      <c r="M155" s="135"/>
      <c r="N155" s="135">
        <v>389.84</v>
      </c>
      <c r="P155" s="135">
        <v>439.14</v>
      </c>
      <c r="Q155" s="135"/>
      <c r="R155" s="135">
        <v>403.21</v>
      </c>
      <c r="S155" s="135"/>
      <c r="T155" s="135">
        <v>422.55</v>
      </c>
      <c r="V155" s="135">
        <v>353.48</v>
      </c>
      <c r="W155" s="178">
        <f>D155+H155+J155+L155+N155+F155+P155+R155+T155+V155</f>
        <v>3543.79</v>
      </c>
      <c r="AE155" s="135">
        <f>SUM(D155:V155)</f>
        <v>3543.7900000000004</v>
      </c>
    </row>
    <row r="156" spans="1:31">
      <c r="A156" s="133">
        <f>A148+1</f>
        <v>18</v>
      </c>
      <c r="B156" s="132"/>
      <c r="C156" s="140"/>
      <c r="D156" s="139"/>
      <c r="E156" s="140"/>
      <c r="F156" s="139"/>
      <c r="G156" s="140"/>
      <c r="I156" s="140"/>
      <c r="J156" s="139"/>
      <c r="K156" s="140"/>
      <c r="L156" s="139"/>
      <c r="M156" s="140"/>
      <c r="N156" s="139"/>
      <c r="O156" s="140"/>
      <c r="P156" s="139"/>
      <c r="Q156" s="140"/>
      <c r="R156" s="139"/>
      <c r="S156" s="140"/>
      <c r="T156" s="139"/>
      <c r="U156" s="140"/>
      <c r="V156" s="162"/>
      <c r="W156" s="178"/>
      <c r="X156" s="133">
        <f>COUNTIF(C156:U156,"F")</f>
        <v>0</v>
      </c>
      <c r="Y156" s="133">
        <f>COUNTIF(C155:U155,"E")</f>
        <v>0</v>
      </c>
      <c r="Z156" s="133">
        <f>COUNTIF(C157:V157,"Er")</f>
        <v>0</v>
      </c>
      <c r="AB156" s="133" t="s">
        <v>481</v>
      </c>
    </row>
    <row r="157" spans="1:31">
      <c r="B157" s="132"/>
      <c r="C157" s="141"/>
      <c r="D157" s="139"/>
      <c r="E157" s="141"/>
      <c r="F157" s="139"/>
      <c r="G157" s="141"/>
      <c r="I157" s="141"/>
      <c r="J157" s="139"/>
      <c r="K157" s="141"/>
      <c r="L157" s="139"/>
      <c r="M157" s="141"/>
      <c r="N157" s="139"/>
      <c r="O157" s="141"/>
      <c r="P157" s="139"/>
      <c r="Q157" s="141"/>
      <c r="R157" s="139"/>
      <c r="S157" s="141"/>
      <c r="T157" s="139"/>
      <c r="U157" s="141"/>
      <c r="V157" s="162"/>
      <c r="W157" s="177"/>
      <c r="X157" s="133">
        <f>COUNTIF(C157:U157,"U/P")</f>
        <v>0</v>
      </c>
      <c r="Y157" s="133">
        <v>0</v>
      </c>
      <c r="Z157" s="133">
        <v>0</v>
      </c>
      <c r="AB157" s="133" t="s">
        <v>241</v>
      </c>
    </row>
    <row r="158" spans="1:31" ht="13">
      <c r="B158" s="132"/>
      <c r="C158" s="364" t="s">
        <v>656</v>
      </c>
      <c r="E158" s="364" t="s">
        <v>657</v>
      </c>
      <c r="G158" s="364" t="s">
        <v>658</v>
      </c>
      <c r="I158" s="364" t="s">
        <v>659</v>
      </c>
      <c r="K158" s="144" t="s">
        <v>660</v>
      </c>
      <c r="M158" s="144" t="s">
        <v>661</v>
      </c>
      <c r="O158" s="368" t="s">
        <v>662</v>
      </c>
      <c r="Q158" s="368" t="s">
        <v>663</v>
      </c>
      <c r="S158" s="144" t="s">
        <v>664</v>
      </c>
      <c r="U158" s="144" t="s">
        <v>665</v>
      </c>
      <c r="W158" s="177"/>
      <c r="X158" s="133">
        <f>COUNTIF(C156:U156,"ROW")</f>
        <v>0</v>
      </c>
      <c r="Y158" s="133">
        <v>0</v>
      </c>
      <c r="Z158" s="133">
        <v>0</v>
      </c>
      <c r="AB158" s="133" t="s">
        <v>191</v>
      </c>
    </row>
    <row r="159" spans="1:31" ht="13">
      <c r="B159" s="132"/>
      <c r="C159" s="133" t="s">
        <v>259</v>
      </c>
      <c r="E159" s="133" t="s">
        <v>280</v>
      </c>
      <c r="G159" s="133" t="s">
        <v>259</v>
      </c>
      <c r="I159" s="133" t="s">
        <v>281</v>
      </c>
      <c r="K159" s="144" t="s">
        <v>504</v>
      </c>
      <c r="M159" s="144" t="s">
        <v>504</v>
      </c>
      <c r="O159" s="133" t="s">
        <v>258</v>
      </c>
      <c r="Q159" s="133" t="s">
        <v>258</v>
      </c>
      <c r="S159" s="144" t="s">
        <v>492</v>
      </c>
      <c r="U159" s="144" t="s">
        <v>492</v>
      </c>
      <c r="W159" s="177"/>
    </row>
    <row r="160" spans="1:31">
      <c r="B160" s="132"/>
      <c r="W160" s="177"/>
    </row>
    <row r="161" spans="1:31">
      <c r="B161" s="132"/>
      <c r="U161" s="161"/>
      <c r="W161" s="177"/>
    </row>
    <row r="162" spans="1:31">
      <c r="B162" s="132"/>
      <c r="C162" s="133">
        <f>U153+1</f>
        <v>181</v>
      </c>
      <c r="E162" s="133">
        <f>C162+1</f>
        <v>182</v>
      </c>
      <c r="G162" s="133">
        <f>E162+1</f>
        <v>183</v>
      </c>
      <c r="I162" s="133">
        <f>G162+1</f>
        <v>184</v>
      </c>
      <c r="K162" s="133">
        <f>I162+1</f>
        <v>185</v>
      </c>
      <c r="M162" s="133">
        <f>K162+1</f>
        <v>186</v>
      </c>
      <c r="O162" s="133">
        <f>M162+1</f>
        <v>187</v>
      </c>
      <c r="Q162" s="133">
        <f>O162+1</f>
        <v>188</v>
      </c>
      <c r="S162" s="133">
        <f>Q162+1</f>
        <v>189</v>
      </c>
      <c r="U162" s="161">
        <f>S162+1</f>
        <v>190</v>
      </c>
      <c r="W162" s="177"/>
    </row>
    <row r="163" spans="1:31">
      <c r="B163" s="132"/>
      <c r="W163" s="178"/>
      <c r="AE163" s="135">
        <f>SUM(D163:V163)</f>
        <v>0</v>
      </c>
    </row>
    <row r="164" spans="1:31">
      <c r="A164" s="133">
        <f>A156+1</f>
        <v>19</v>
      </c>
      <c r="B164" s="132"/>
      <c r="C164" s="135"/>
      <c r="D164" s="135"/>
      <c r="E164" s="135"/>
      <c r="F164" s="135">
        <v>465.03</v>
      </c>
      <c r="H164" s="135">
        <v>375.98</v>
      </c>
      <c r="J164" s="135">
        <v>414.86</v>
      </c>
      <c r="L164" s="135">
        <v>381.02</v>
      </c>
      <c r="M164" s="135"/>
      <c r="N164" s="135">
        <v>353.63</v>
      </c>
      <c r="P164" s="135">
        <v>351.4</v>
      </c>
      <c r="Q164" s="135"/>
      <c r="R164" s="135">
        <v>433.26</v>
      </c>
      <c r="S164" s="135"/>
      <c r="T164" s="135">
        <v>396.56</v>
      </c>
      <c r="V164" s="135">
        <v>408.11</v>
      </c>
      <c r="W164" s="178"/>
      <c r="X164" s="133">
        <f>COUNTIF(C164:U164,"F")</f>
        <v>0</v>
      </c>
      <c r="Y164" s="133">
        <f>COUNTIF(C163:U163,"E")</f>
        <v>0</v>
      </c>
      <c r="Z164" s="133">
        <f>COUNTIF(C165:V165,"Er")</f>
        <v>0</v>
      </c>
      <c r="AB164" s="133" t="s">
        <v>481</v>
      </c>
    </row>
    <row r="165" spans="1:31" ht="13">
      <c r="B165" s="132"/>
      <c r="C165" s="138"/>
      <c r="D165" s="137"/>
      <c r="E165" s="138"/>
      <c r="F165" s="139"/>
      <c r="G165" s="138"/>
      <c r="I165" s="140"/>
      <c r="J165" s="139"/>
      <c r="K165" s="140"/>
      <c r="L165" s="139"/>
      <c r="M165" s="140"/>
      <c r="N165" s="139"/>
      <c r="O165" s="140"/>
      <c r="P165" s="139"/>
      <c r="Q165" s="140"/>
      <c r="R165" s="139"/>
      <c r="S165" s="140"/>
      <c r="T165" s="139"/>
      <c r="U165" s="140"/>
      <c r="V165" s="162"/>
      <c r="W165" s="177"/>
      <c r="X165" s="133">
        <f>COUNTIF(C165:U165,"U/P")</f>
        <v>0</v>
      </c>
      <c r="Y165" s="133">
        <v>0</v>
      </c>
      <c r="Z165" s="133">
        <v>0</v>
      </c>
      <c r="AB165" s="133" t="s">
        <v>241</v>
      </c>
    </row>
    <row r="166" spans="1:31">
      <c r="B166" s="132"/>
      <c r="C166" s="141"/>
      <c r="E166" s="141"/>
      <c r="F166" s="139"/>
      <c r="G166" s="141"/>
      <c r="I166" s="141"/>
      <c r="J166" s="139"/>
      <c r="K166" s="141"/>
      <c r="L166" s="139"/>
      <c r="M166" s="141"/>
      <c r="N166" s="139"/>
      <c r="O166" s="141"/>
      <c r="P166" s="139"/>
      <c r="Q166" s="141"/>
      <c r="R166" s="139"/>
      <c r="S166" s="141"/>
      <c r="T166" s="139"/>
      <c r="U166" s="141"/>
      <c r="V166" s="162"/>
      <c r="W166" s="177"/>
      <c r="X166" s="133">
        <f>COUNTIF(C164:U164,"ROW")</f>
        <v>0</v>
      </c>
      <c r="Y166" s="133">
        <v>0</v>
      </c>
      <c r="Z166" s="133">
        <v>0</v>
      </c>
      <c r="AB166" s="133" t="s">
        <v>191</v>
      </c>
    </row>
    <row r="167" spans="1:31" ht="13">
      <c r="B167" s="132"/>
      <c r="C167" s="144" t="s">
        <v>273</v>
      </c>
      <c r="D167" s="143"/>
      <c r="E167" s="144" t="s">
        <v>273</v>
      </c>
      <c r="F167" s="145"/>
      <c r="G167" s="358" t="s">
        <v>235</v>
      </c>
      <c r="H167" s="145"/>
      <c r="I167" s="358" t="s">
        <v>236</v>
      </c>
      <c r="J167" s="145"/>
      <c r="K167" s="358" t="s">
        <v>274</v>
      </c>
      <c r="M167" s="144" t="s">
        <v>275</v>
      </c>
      <c r="O167" s="358" t="s">
        <v>276</v>
      </c>
      <c r="Q167" s="144" t="s">
        <v>277</v>
      </c>
      <c r="S167" s="144" t="s">
        <v>278</v>
      </c>
      <c r="U167" s="358" t="s">
        <v>279</v>
      </c>
      <c r="W167" s="177"/>
    </row>
    <row r="168" spans="1:31" ht="13">
      <c r="B168" s="132"/>
      <c r="C168" s="144" t="s">
        <v>81</v>
      </c>
      <c r="D168" s="143"/>
      <c r="E168" s="144" t="s">
        <v>81</v>
      </c>
      <c r="F168" s="145"/>
      <c r="G168" s="145" t="s">
        <v>280</v>
      </c>
      <c r="H168" s="145"/>
      <c r="I168" s="133" t="s">
        <v>259</v>
      </c>
      <c r="J168" s="145"/>
      <c r="K168" s="133" t="s">
        <v>280</v>
      </c>
      <c r="M168" s="144" t="s">
        <v>83</v>
      </c>
      <c r="O168" s="133" t="s">
        <v>281</v>
      </c>
      <c r="Q168" s="144" t="s">
        <v>89</v>
      </c>
      <c r="S168" s="144" t="s">
        <v>282</v>
      </c>
      <c r="U168" s="133" t="s">
        <v>280</v>
      </c>
      <c r="W168" s="177"/>
    </row>
    <row r="169" spans="1:31">
      <c r="B169" s="272"/>
      <c r="C169" s="172"/>
      <c r="D169" s="172"/>
      <c r="E169" s="172"/>
      <c r="F169" s="172"/>
      <c r="G169" s="172"/>
      <c r="H169" s="172"/>
      <c r="I169" s="172"/>
      <c r="J169" s="172"/>
      <c r="K169" s="172"/>
      <c r="L169" s="172"/>
      <c r="M169" s="172"/>
      <c r="N169" s="172"/>
      <c r="O169" s="172"/>
      <c r="P169" s="172"/>
      <c r="Q169" s="172"/>
      <c r="R169" s="172"/>
      <c r="S169" s="172"/>
      <c r="T169" s="172"/>
      <c r="U169" s="172"/>
      <c r="V169" s="172"/>
      <c r="W169" s="274"/>
    </row>
    <row r="170" spans="1:31">
      <c r="B170" s="152"/>
      <c r="C170" s="175"/>
      <c r="D170" s="175"/>
      <c r="E170" s="175"/>
      <c r="F170" s="175"/>
      <c r="G170" s="175"/>
      <c r="H170" s="175"/>
      <c r="I170" s="175"/>
      <c r="J170" s="175"/>
      <c r="K170" s="175"/>
      <c r="L170" s="175"/>
      <c r="M170" s="175"/>
      <c r="N170" s="175"/>
      <c r="O170" s="175"/>
      <c r="P170" s="175"/>
      <c r="Q170" s="175"/>
      <c r="R170" s="175"/>
      <c r="S170" s="175"/>
      <c r="T170" s="175"/>
      <c r="U170" s="175"/>
      <c r="V170" s="175"/>
      <c r="W170" s="176"/>
    </row>
    <row r="171" spans="1:31">
      <c r="B171" s="132"/>
      <c r="C171" s="133">
        <f>U162+1</f>
        <v>191</v>
      </c>
      <c r="E171" s="133">
        <f>C171+1</f>
        <v>192</v>
      </c>
      <c r="G171" s="133">
        <f>E171+1</f>
        <v>193</v>
      </c>
      <c r="I171" s="133">
        <f>G171+1</f>
        <v>194</v>
      </c>
      <c r="K171" s="133">
        <f>I171+1</f>
        <v>195</v>
      </c>
      <c r="M171" s="133">
        <f>K171+1</f>
        <v>196</v>
      </c>
      <c r="O171" s="133">
        <f>M171+1</f>
        <v>197</v>
      </c>
      <c r="Q171" s="133">
        <f>O171+1</f>
        <v>198</v>
      </c>
      <c r="S171" s="133">
        <f>Q171+1</f>
        <v>199</v>
      </c>
      <c r="U171" s="161">
        <f>S171+1</f>
        <v>200</v>
      </c>
      <c r="W171" s="177"/>
    </row>
    <row r="172" spans="1:31">
      <c r="B172" s="132"/>
      <c r="W172" s="178"/>
      <c r="AE172" s="135">
        <f>SUM(D172:V172)</f>
        <v>0</v>
      </c>
    </row>
    <row r="173" spans="1:31">
      <c r="A173" s="133">
        <f>A164+1</f>
        <v>20</v>
      </c>
      <c r="B173" s="132"/>
      <c r="C173" s="135"/>
      <c r="D173" s="135">
        <v>425.22</v>
      </c>
      <c r="E173" s="135"/>
      <c r="F173" s="135">
        <v>420.54</v>
      </c>
      <c r="H173" s="135">
        <v>340.56</v>
      </c>
      <c r="J173" s="135">
        <v>336.52</v>
      </c>
      <c r="L173" s="135">
        <v>375.99</v>
      </c>
      <c r="M173" s="135"/>
      <c r="N173" s="135">
        <v>303.41000000000003</v>
      </c>
      <c r="P173" s="135">
        <v>448.76</v>
      </c>
      <c r="Q173" s="135"/>
      <c r="R173" s="135">
        <v>393.09</v>
      </c>
      <c r="S173" s="135"/>
      <c r="T173" s="135">
        <v>407.8</v>
      </c>
      <c r="V173" s="135">
        <v>206.06</v>
      </c>
      <c r="W173" s="178"/>
      <c r="X173" s="133">
        <f>COUNTIF(C173:U173,"F")</f>
        <v>0</v>
      </c>
      <c r="Y173" s="133">
        <f>COUNTIF(C172:U172,"E")</f>
        <v>0</v>
      </c>
      <c r="Z173" s="133">
        <f>COUNTIF(C174:V174,"Er")</f>
        <v>0</v>
      </c>
      <c r="AB173" s="133" t="s">
        <v>481</v>
      </c>
    </row>
    <row r="174" spans="1:31">
      <c r="B174" s="132"/>
      <c r="C174" s="140"/>
      <c r="D174" s="139"/>
      <c r="E174" s="140"/>
      <c r="F174" s="139"/>
      <c r="G174" s="140"/>
      <c r="I174" s="140"/>
      <c r="J174" s="139"/>
      <c r="K174" s="140"/>
      <c r="L174" s="139"/>
      <c r="M174" s="140"/>
      <c r="N174" s="139"/>
      <c r="O174" s="140"/>
      <c r="P174" s="139"/>
      <c r="Q174" s="140"/>
      <c r="R174" s="139"/>
      <c r="S174" s="140"/>
      <c r="T174" s="139"/>
      <c r="U174" s="140"/>
      <c r="V174" s="162"/>
      <c r="W174" s="177"/>
      <c r="X174" s="133">
        <f>COUNTIF(C174:U174,"U/P")</f>
        <v>0</v>
      </c>
      <c r="Y174" s="133">
        <v>0</v>
      </c>
      <c r="Z174" s="133">
        <v>0</v>
      </c>
      <c r="AB174" s="133" t="s">
        <v>241</v>
      </c>
    </row>
    <row r="175" spans="1:31">
      <c r="B175" s="132"/>
      <c r="C175" s="141"/>
      <c r="D175" s="139"/>
      <c r="E175" s="141"/>
      <c r="F175" s="139"/>
      <c r="G175" s="141"/>
      <c r="I175" s="141"/>
      <c r="J175" s="139"/>
      <c r="K175" s="141"/>
      <c r="L175" s="139"/>
      <c r="M175" s="141"/>
      <c r="N175" s="139"/>
      <c r="O175" s="141"/>
      <c r="P175" s="139"/>
      <c r="Q175" s="141"/>
      <c r="R175" s="139"/>
      <c r="S175" s="141"/>
      <c r="T175" s="139"/>
      <c r="U175" s="141"/>
      <c r="V175" s="162"/>
      <c r="W175" s="177"/>
      <c r="X175" s="133">
        <f>COUNTIF(C173:U173,"ROW")</f>
        <v>0</v>
      </c>
      <c r="Y175" s="133">
        <v>0</v>
      </c>
      <c r="Z175" s="133">
        <v>0</v>
      </c>
      <c r="AB175" s="133" t="s">
        <v>191</v>
      </c>
    </row>
    <row r="176" spans="1:31" ht="13">
      <c r="B176" s="132"/>
      <c r="C176" s="358" t="s">
        <v>283</v>
      </c>
      <c r="E176" s="358" t="s">
        <v>284</v>
      </c>
      <c r="G176" s="144" t="s">
        <v>285</v>
      </c>
      <c r="I176" s="144" t="s">
        <v>286</v>
      </c>
      <c r="K176" s="358" t="s">
        <v>287</v>
      </c>
      <c r="M176" s="358" t="s">
        <v>288</v>
      </c>
      <c r="O176" s="358" t="s">
        <v>289</v>
      </c>
      <c r="Q176" s="358" t="s">
        <v>290</v>
      </c>
      <c r="S176" s="358" t="s">
        <v>291</v>
      </c>
      <c r="U176" s="144" t="s">
        <v>292</v>
      </c>
      <c r="W176" s="177"/>
    </row>
    <row r="177" spans="1:31" ht="13">
      <c r="B177" s="132"/>
      <c r="C177" s="133" t="s">
        <v>281</v>
      </c>
      <c r="E177" s="133" t="s">
        <v>280</v>
      </c>
      <c r="G177" s="144" t="s">
        <v>81</v>
      </c>
      <c r="I177" s="144" t="s">
        <v>293</v>
      </c>
      <c r="K177" s="145" t="s">
        <v>96</v>
      </c>
      <c r="M177" s="145" t="s">
        <v>146</v>
      </c>
      <c r="O177" s="145" t="s">
        <v>96</v>
      </c>
      <c r="Q177" s="145" t="s">
        <v>205</v>
      </c>
      <c r="S177" s="145" t="s">
        <v>205</v>
      </c>
      <c r="U177" s="144" t="s">
        <v>293</v>
      </c>
      <c r="W177" s="177"/>
    </row>
    <row r="178" spans="1:31">
      <c r="B178" s="132"/>
      <c r="C178" s="160" t="s">
        <v>294</v>
      </c>
      <c r="I178" s="160" t="s">
        <v>294</v>
      </c>
      <c r="M178" s="160" t="s">
        <v>294</v>
      </c>
      <c r="Q178" s="160"/>
      <c r="S178" s="160" t="s">
        <v>294</v>
      </c>
      <c r="U178" s="160" t="s">
        <v>294</v>
      </c>
      <c r="V178" s="143"/>
      <c r="W178" s="177"/>
    </row>
    <row r="179" spans="1:31">
      <c r="B179" s="132"/>
      <c r="W179" s="177"/>
    </row>
    <row r="180" spans="1:31">
      <c r="B180" s="132"/>
      <c r="C180" s="133">
        <f>U171+1</f>
        <v>201</v>
      </c>
      <c r="E180" s="133">
        <f>C180+1</f>
        <v>202</v>
      </c>
      <c r="G180" s="133">
        <f>E180+1</f>
        <v>203</v>
      </c>
      <c r="I180" s="133">
        <f>G180+1</f>
        <v>204</v>
      </c>
      <c r="K180" s="133">
        <f>I180+1</f>
        <v>205</v>
      </c>
      <c r="M180" s="133">
        <f>K180+1</f>
        <v>206</v>
      </c>
      <c r="O180" s="133">
        <f>M180+1</f>
        <v>207</v>
      </c>
      <c r="Q180" s="133">
        <f>O180+1</f>
        <v>208</v>
      </c>
      <c r="S180" s="133">
        <f>Q180+1</f>
        <v>209</v>
      </c>
      <c r="U180" s="161">
        <f>S180+1</f>
        <v>210</v>
      </c>
      <c r="W180" s="177"/>
    </row>
    <row r="181" spans="1:31">
      <c r="B181" s="132"/>
      <c r="W181" s="178"/>
      <c r="AE181" s="135">
        <f>SUM(D181:V181)</f>
        <v>0</v>
      </c>
    </row>
    <row r="182" spans="1:31">
      <c r="A182" s="133">
        <f>A173+1</f>
        <v>21</v>
      </c>
      <c r="B182" s="132"/>
      <c r="C182" s="135"/>
      <c r="D182" s="135">
        <v>417.38</v>
      </c>
      <c r="E182" s="135"/>
      <c r="F182" s="135">
        <v>304.56</v>
      </c>
      <c r="H182" s="135">
        <v>408.66</v>
      </c>
      <c r="J182" s="135">
        <v>434.89</v>
      </c>
      <c r="L182" s="135">
        <v>408.17</v>
      </c>
      <c r="M182" s="135"/>
      <c r="N182" s="135">
        <v>398.59</v>
      </c>
      <c r="P182" s="135">
        <v>446.37</v>
      </c>
      <c r="Q182" s="135"/>
      <c r="R182" s="135">
        <v>297.58</v>
      </c>
      <c r="S182" s="135"/>
      <c r="T182" s="135">
        <v>240.47</v>
      </c>
      <c r="V182" s="135">
        <v>312.69</v>
      </c>
      <c r="W182" s="178"/>
      <c r="X182" s="133">
        <f>COUNTIF(C182:U182,"F")</f>
        <v>0</v>
      </c>
      <c r="Y182" s="133">
        <f>COUNTIF(C181:U181,"E")</f>
        <v>0</v>
      </c>
      <c r="Z182" s="133">
        <f>COUNTIF(C183:V183,"Er")</f>
        <v>0</v>
      </c>
      <c r="AB182" s="133" t="s">
        <v>481</v>
      </c>
    </row>
    <row r="183" spans="1:31" ht="13">
      <c r="B183" s="132"/>
      <c r="C183" s="138"/>
      <c r="D183" s="139"/>
      <c r="E183" s="140"/>
      <c r="F183" s="139"/>
      <c r="G183" s="140"/>
      <c r="I183" s="140"/>
      <c r="J183" s="139"/>
      <c r="K183" s="140"/>
      <c r="L183" s="139"/>
      <c r="M183" s="140"/>
      <c r="N183" s="139"/>
      <c r="O183" s="138"/>
      <c r="P183" s="139"/>
      <c r="Q183" s="140"/>
      <c r="R183" s="139"/>
      <c r="S183" s="138"/>
      <c r="T183" s="139"/>
      <c r="U183" s="140"/>
      <c r="V183" s="162"/>
      <c r="W183" s="177"/>
      <c r="X183" s="133">
        <f>COUNTIF(C183:U183,"U/P")</f>
        <v>0</v>
      </c>
      <c r="Y183" s="133">
        <v>0</v>
      </c>
      <c r="Z183" s="133">
        <v>0</v>
      </c>
      <c r="AB183" s="133" t="s">
        <v>241</v>
      </c>
    </row>
    <row r="184" spans="1:31">
      <c r="B184" s="132"/>
      <c r="C184" s="141"/>
      <c r="D184" s="139"/>
      <c r="E184" s="141"/>
      <c r="F184" s="139"/>
      <c r="G184" s="141"/>
      <c r="I184" s="141"/>
      <c r="J184" s="139"/>
      <c r="K184" s="141"/>
      <c r="L184" s="139"/>
      <c r="M184" s="141"/>
      <c r="N184" s="139"/>
      <c r="O184" s="141"/>
      <c r="P184" s="139"/>
      <c r="Q184" s="141"/>
      <c r="R184" s="139"/>
      <c r="S184" s="141"/>
      <c r="T184" s="139"/>
      <c r="U184" s="141"/>
      <c r="V184" s="162"/>
      <c r="W184" s="177"/>
      <c r="X184" s="133">
        <f>COUNTIF(C182:U182,"ROW")</f>
        <v>0</v>
      </c>
      <c r="Y184" s="133">
        <v>0</v>
      </c>
      <c r="Z184" s="133">
        <v>0</v>
      </c>
      <c r="AB184" s="133" t="s">
        <v>191</v>
      </c>
    </row>
    <row r="185" spans="1:31" ht="13">
      <c r="B185" s="132"/>
      <c r="C185" s="144" t="s">
        <v>296</v>
      </c>
      <c r="E185" s="144" t="s">
        <v>297</v>
      </c>
      <c r="G185" s="358" t="s">
        <v>298</v>
      </c>
      <c r="I185" s="144" t="s">
        <v>299</v>
      </c>
      <c r="K185" s="358" t="s">
        <v>300</v>
      </c>
      <c r="M185" s="358" t="s">
        <v>301</v>
      </c>
      <c r="O185" s="358" t="s">
        <v>302</v>
      </c>
      <c r="Q185" s="144" t="s">
        <v>303</v>
      </c>
      <c r="S185" s="358" t="s">
        <v>244</v>
      </c>
      <c r="U185" s="144" t="s">
        <v>304</v>
      </c>
      <c r="W185" s="177"/>
    </row>
    <row r="186" spans="1:31" ht="13">
      <c r="B186" s="132"/>
      <c r="C186" s="144" t="s">
        <v>293</v>
      </c>
      <c r="E186" s="144" t="s">
        <v>305</v>
      </c>
      <c r="G186" s="145" t="s">
        <v>146</v>
      </c>
      <c r="I186" s="144" t="s">
        <v>306</v>
      </c>
      <c r="K186" s="145" t="s">
        <v>211</v>
      </c>
      <c r="M186" s="145" t="s">
        <v>146</v>
      </c>
      <c r="O186" s="145" t="s">
        <v>211</v>
      </c>
      <c r="Q186" s="144" t="s">
        <v>282</v>
      </c>
      <c r="S186" s="145" t="s">
        <v>211</v>
      </c>
      <c r="U186" s="144" t="s">
        <v>307</v>
      </c>
      <c r="W186" s="177"/>
    </row>
    <row r="187" spans="1:31" ht="13">
      <c r="B187" s="132"/>
      <c r="G187" s="160" t="s">
        <v>294</v>
      </c>
      <c r="I187" s="144"/>
      <c r="K187" s="1349" t="s">
        <v>666</v>
      </c>
      <c r="L187" s="1350"/>
      <c r="M187" s="1350"/>
      <c r="N187" s="1350"/>
      <c r="O187" s="1350"/>
      <c r="P187" s="1350"/>
      <c r="Q187" s="1350"/>
      <c r="R187" s="1350"/>
      <c r="S187" s="1350"/>
      <c r="T187" s="1350"/>
      <c r="U187" s="1359"/>
      <c r="W187" s="177"/>
    </row>
    <row r="188" spans="1:31">
      <c r="B188" s="132"/>
      <c r="W188" s="177"/>
    </row>
    <row r="189" spans="1:31">
      <c r="B189" s="132"/>
      <c r="C189" s="133">
        <f>U180+1</f>
        <v>211</v>
      </c>
      <c r="E189" s="133">
        <f>C189+1</f>
        <v>212</v>
      </c>
      <c r="G189" s="133">
        <f>E189+1</f>
        <v>213</v>
      </c>
      <c r="I189" s="133">
        <f>G189+1</f>
        <v>214</v>
      </c>
      <c r="K189" s="133">
        <f>I189+1</f>
        <v>215</v>
      </c>
      <c r="M189" s="133">
        <f>K189+1</f>
        <v>216</v>
      </c>
      <c r="O189" s="133">
        <f>M189+1</f>
        <v>217</v>
      </c>
      <c r="Q189" s="133">
        <f>O189+1</f>
        <v>218</v>
      </c>
      <c r="S189" s="133">
        <f>Q189+1</f>
        <v>219</v>
      </c>
      <c r="U189" s="161">
        <f>S189+1</f>
        <v>220</v>
      </c>
      <c r="W189" s="177"/>
    </row>
    <row r="190" spans="1:31">
      <c r="B190" s="132"/>
      <c r="W190" s="178"/>
      <c r="AE190" s="135">
        <f>SUM(D190:V190)</f>
        <v>0</v>
      </c>
    </row>
    <row r="191" spans="1:31">
      <c r="A191" s="133">
        <f>A182+1</f>
        <v>22</v>
      </c>
      <c r="B191" s="132"/>
      <c r="C191" s="135"/>
      <c r="D191" s="135">
        <v>347.88</v>
      </c>
      <c r="E191" s="135"/>
      <c r="F191" s="135">
        <v>379.25</v>
      </c>
      <c r="H191" s="135">
        <v>398.7</v>
      </c>
      <c r="J191" s="135">
        <v>439.06</v>
      </c>
      <c r="L191" s="135">
        <v>381.53</v>
      </c>
      <c r="M191" s="135"/>
      <c r="N191" s="135">
        <v>379.71</v>
      </c>
      <c r="P191" s="135">
        <v>387.43</v>
      </c>
      <c r="Q191" s="135"/>
      <c r="R191" s="135">
        <v>426.3</v>
      </c>
      <c r="S191" s="135"/>
      <c r="T191" s="135">
        <v>387.14</v>
      </c>
      <c r="V191" s="135">
        <v>392.93</v>
      </c>
      <c r="W191" s="178"/>
      <c r="X191" s="133">
        <f>COUNTIF(C191:U191,"F")</f>
        <v>0</v>
      </c>
      <c r="Y191" s="133">
        <f>COUNTIF(C190:U190,"E")</f>
        <v>0</v>
      </c>
      <c r="Z191" s="133">
        <f>COUNTIF(C192:V192,"Er")</f>
        <v>0</v>
      </c>
      <c r="AB191" s="133" t="s">
        <v>481</v>
      </c>
    </row>
    <row r="192" spans="1:31">
      <c r="B192" s="132"/>
      <c r="C192" s="140"/>
      <c r="D192" s="139"/>
      <c r="E192" s="140"/>
      <c r="F192" s="139"/>
      <c r="G192" s="140"/>
      <c r="I192" s="140"/>
      <c r="J192" s="139"/>
      <c r="K192" s="140"/>
      <c r="L192" s="139"/>
      <c r="M192" s="140"/>
      <c r="N192" s="139"/>
      <c r="O192" s="140"/>
      <c r="P192" s="139"/>
      <c r="Q192" s="140"/>
      <c r="R192" s="139"/>
      <c r="S192" s="140"/>
      <c r="T192" s="139"/>
      <c r="U192" s="140"/>
      <c r="V192" s="162"/>
      <c r="W192" s="177"/>
      <c r="X192" s="133">
        <f>COUNTIF(C192:U192,"U/P")</f>
        <v>0</v>
      </c>
      <c r="Y192" s="133">
        <v>0</v>
      </c>
      <c r="Z192" s="133">
        <v>0</v>
      </c>
      <c r="AB192" s="133" t="s">
        <v>241</v>
      </c>
    </row>
    <row r="193" spans="1:31">
      <c r="B193" s="132"/>
      <c r="C193" s="141"/>
      <c r="D193" s="139"/>
      <c r="E193" s="141"/>
      <c r="F193" s="139"/>
      <c r="G193" s="141"/>
      <c r="I193" s="141"/>
      <c r="J193" s="139"/>
      <c r="K193" s="141"/>
      <c r="L193" s="139"/>
      <c r="M193" s="141"/>
      <c r="N193" s="139"/>
      <c r="O193" s="141"/>
      <c r="P193" s="139"/>
      <c r="Q193" s="141"/>
      <c r="R193" s="139"/>
      <c r="S193" s="141"/>
      <c r="T193" s="139"/>
      <c r="U193" s="141"/>
      <c r="V193" s="162"/>
      <c r="W193" s="177"/>
      <c r="X193" s="133">
        <f>COUNTIF(C191:U191,"ROW")</f>
        <v>0</v>
      </c>
      <c r="Y193" s="133">
        <v>0</v>
      </c>
      <c r="Z193" s="133">
        <v>0</v>
      </c>
      <c r="AB193" s="133" t="s">
        <v>191</v>
      </c>
    </row>
    <row r="194" spans="1:31" ht="13">
      <c r="B194" s="132"/>
      <c r="C194" s="358" t="s">
        <v>309</v>
      </c>
      <c r="E194" s="358" t="s">
        <v>310</v>
      </c>
      <c r="G194" s="358" t="s">
        <v>311</v>
      </c>
      <c r="I194" s="358" t="s">
        <v>245</v>
      </c>
      <c r="K194" s="358" t="s">
        <v>246</v>
      </c>
      <c r="M194" s="144" t="s">
        <v>312</v>
      </c>
      <c r="O194" s="358" t="s">
        <v>313</v>
      </c>
      <c r="Q194" s="358" t="s">
        <v>667</v>
      </c>
      <c r="S194" s="144" t="s">
        <v>314</v>
      </c>
      <c r="U194" s="358" t="s">
        <v>315</v>
      </c>
      <c r="W194" s="177"/>
    </row>
    <row r="195" spans="1:31" ht="13">
      <c r="B195" s="132"/>
      <c r="C195" s="145" t="s">
        <v>146</v>
      </c>
      <c r="E195" s="145" t="s">
        <v>146</v>
      </c>
      <c r="G195" s="145" t="s">
        <v>258</v>
      </c>
      <c r="I195" s="145" t="s">
        <v>281</v>
      </c>
      <c r="K195" s="145" t="s">
        <v>281</v>
      </c>
      <c r="M195" s="144" t="s">
        <v>282</v>
      </c>
      <c r="O195" s="145" t="s">
        <v>146</v>
      </c>
      <c r="Q195" s="145" t="s">
        <v>211</v>
      </c>
      <c r="S195" s="144" t="s">
        <v>293</v>
      </c>
      <c r="U195" s="145" t="s">
        <v>211</v>
      </c>
      <c r="W195" s="177"/>
    </row>
    <row r="196" spans="1:31">
      <c r="B196" s="132"/>
      <c r="C196" s="1349" t="s">
        <v>666</v>
      </c>
      <c r="D196" s="1350"/>
      <c r="E196" s="1350"/>
      <c r="F196" s="1350"/>
      <c r="G196" s="1350"/>
      <c r="H196" s="1350"/>
      <c r="I196" s="1350"/>
      <c r="J196" s="1350"/>
      <c r="K196" s="1350"/>
      <c r="L196" s="1350"/>
      <c r="M196" s="1350"/>
      <c r="N196" s="1350"/>
      <c r="O196" s="1350"/>
      <c r="P196" s="1350"/>
      <c r="Q196" s="1350"/>
      <c r="R196" s="1350"/>
      <c r="S196" s="1350"/>
      <c r="T196" s="1350"/>
      <c r="U196" s="1359"/>
      <c r="W196" s="177"/>
    </row>
    <row r="197" spans="1:31">
      <c r="B197" s="132"/>
      <c r="C197" s="133">
        <f>U189+1</f>
        <v>221</v>
      </c>
      <c r="E197" s="133">
        <f>C197+1</f>
        <v>222</v>
      </c>
      <c r="G197" s="133">
        <f>E197+1</f>
        <v>223</v>
      </c>
      <c r="I197" s="133">
        <f>G197+1</f>
        <v>224</v>
      </c>
      <c r="K197" s="133">
        <f>I197+1</f>
        <v>225</v>
      </c>
      <c r="M197" s="133">
        <f>K197+1</f>
        <v>226</v>
      </c>
      <c r="O197" s="133">
        <f>M197+1</f>
        <v>227</v>
      </c>
      <c r="Q197" s="133">
        <f>O197+1</f>
        <v>228</v>
      </c>
      <c r="S197" s="133">
        <f>Q197+1</f>
        <v>229</v>
      </c>
      <c r="U197" s="161">
        <f>S197+1</f>
        <v>230</v>
      </c>
      <c r="W197" s="177"/>
    </row>
    <row r="198" spans="1:31">
      <c r="B198" s="132"/>
      <c r="W198" s="178"/>
      <c r="AE198" s="135">
        <f>SUM(D198:V198)</f>
        <v>0</v>
      </c>
    </row>
    <row r="199" spans="1:31">
      <c r="A199" s="133">
        <f>A191+1</f>
        <v>23</v>
      </c>
      <c r="B199" s="132"/>
      <c r="C199" s="135"/>
      <c r="D199" s="135">
        <v>423.77</v>
      </c>
      <c r="E199" s="135"/>
      <c r="F199" s="135">
        <v>407.9</v>
      </c>
      <c r="H199" s="135">
        <v>426.63</v>
      </c>
      <c r="J199" s="135">
        <v>392.27</v>
      </c>
      <c r="L199" s="135">
        <v>431.96</v>
      </c>
      <c r="M199" s="135"/>
      <c r="N199" s="135">
        <v>426.02</v>
      </c>
      <c r="P199" s="135">
        <v>405.36</v>
      </c>
      <c r="Q199" s="135"/>
      <c r="R199" s="135">
        <v>411.93</v>
      </c>
      <c r="S199" s="135"/>
      <c r="T199" s="135">
        <v>350.33</v>
      </c>
      <c r="V199" s="135">
        <v>378.3</v>
      </c>
      <c r="W199" s="178"/>
      <c r="X199" s="133">
        <f>COUNTIF(C199:U199,"F")</f>
        <v>0</v>
      </c>
      <c r="Y199" s="133">
        <f>COUNTIF(C198:U198,"E")</f>
        <v>0</v>
      </c>
      <c r="Z199" s="133">
        <f>COUNTIF(C200:V200,"Er")</f>
        <v>0</v>
      </c>
      <c r="AB199" s="133" t="s">
        <v>481</v>
      </c>
    </row>
    <row r="200" spans="1:31">
      <c r="B200" s="132"/>
      <c r="C200" s="140"/>
      <c r="D200" s="139"/>
      <c r="E200" s="140"/>
      <c r="F200" s="139"/>
      <c r="G200" s="140"/>
      <c r="I200" s="140"/>
      <c r="J200" s="139"/>
      <c r="K200" s="140"/>
      <c r="L200" s="139"/>
      <c r="M200" s="140"/>
      <c r="N200" s="139"/>
      <c r="O200" s="140"/>
      <c r="P200" s="139"/>
      <c r="Q200" s="140"/>
      <c r="R200" s="139"/>
      <c r="S200" s="141" t="s">
        <v>353</v>
      </c>
      <c r="T200" s="139"/>
      <c r="U200" s="140"/>
      <c r="V200" s="162"/>
      <c r="W200" s="177"/>
      <c r="X200" s="133">
        <f>COUNTIF(C200:U200,"U/P")</f>
        <v>1</v>
      </c>
      <c r="Y200" s="133">
        <v>0</v>
      </c>
      <c r="Z200" s="133">
        <v>0</v>
      </c>
      <c r="AB200" s="133" t="s">
        <v>241</v>
      </c>
    </row>
    <row r="201" spans="1:31">
      <c r="B201" s="132"/>
      <c r="C201" s="141"/>
      <c r="D201" s="139"/>
      <c r="E201" s="141"/>
      <c r="F201" s="139"/>
      <c r="G201" s="141"/>
      <c r="I201" s="141"/>
      <c r="J201" s="139"/>
      <c r="K201" s="141"/>
      <c r="L201" s="139"/>
      <c r="M201" s="141"/>
      <c r="N201" s="139"/>
      <c r="O201" s="141"/>
      <c r="P201" s="139"/>
      <c r="Q201" s="141"/>
      <c r="R201" s="139"/>
      <c r="S201" s="141"/>
      <c r="T201" s="139"/>
      <c r="U201" s="141"/>
      <c r="V201" s="162"/>
      <c r="W201" s="177"/>
      <c r="X201" s="133">
        <f>COUNTIF(C199:U199,"ROW")</f>
        <v>0</v>
      </c>
      <c r="Y201" s="133">
        <v>0</v>
      </c>
      <c r="Z201" s="133">
        <v>0</v>
      </c>
      <c r="AB201" s="133" t="s">
        <v>191</v>
      </c>
    </row>
    <row r="202" spans="1:31" ht="13">
      <c r="B202" s="132"/>
      <c r="C202" s="358" t="s">
        <v>316</v>
      </c>
      <c r="E202" s="358" t="s">
        <v>237</v>
      </c>
      <c r="G202" s="358" t="s">
        <v>238</v>
      </c>
      <c r="I202" s="358" t="s">
        <v>318</v>
      </c>
      <c r="K202" s="358" t="s">
        <v>247</v>
      </c>
      <c r="M202" s="144" t="s">
        <v>668</v>
      </c>
      <c r="O202" s="358" t="s">
        <v>320</v>
      </c>
      <c r="Q202" s="144" t="s">
        <v>669</v>
      </c>
      <c r="S202" s="358" t="s">
        <v>210</v>
      </c>
      <c r="U202" s="144" t="s">
        <v>670</v>
      </c>
      <c r="W202" s="177"/>
    </row>
    <row r="203" spans="1:31" ht="13">
      <c r="B203" s="132"/>
      <c r="C203" s="145" t="s">
        <v>211</v>
      </c>
      <c r="E203" s="145" t="s">
        <v>211</v>
      </c>
      <c r="G203" s="145" t="s">
        <v>211</v>
      </c>
      <c r="I203" s="145" t="s">
        <v>149</v>
      </c>
      <c r="K203" s="145" t="s">
        <v>149</v>
      </c>
      <c r="M203" s="144" t="s">
        <v>282</v>
      </c>
      <c r="O203" s="145" t="s">
        <v>96</v>
      </c>
      <c r="Q203" s="144" t="s">
        <v>492</v>
      </c>
      <c r="S203" s="145" t="s">
        <v>281</v>
      </c>
      <c r="U203" s="144" t="s">
        <v>282</v>
      </c>
      <c r="W203" s="177"/>
    </row>
    <row r="204" spans="1:31">
      <c r="B204" s="132"/>
      <c r="C204" s="1349" t="s">
        <v>666</v>
      </c>
      <c r="D204" s="1350"/>
      <c r="E204" s="1350"/>
      <c r="F204" s="1350"/>
      <c r="G204" s="1350"/>
      <c r="H204" s="1350"/>
      <c r="I204" s="1350"/>
      <c r="J204" s="1350"/>
      <c r="K204" s="1350"/>
      <c r="L204" s="1350"/>
      <c r="M204" s="1350"/>
      <c r="N204" s="1350"/>
      <c r="O204" s="1350"/>
      <c r="P204" s="1350"/>
      <c r="Q204" s="1350"/>
      <c r="R204" s="1350"/>
      <c r="S204" s="1350"/>
      <c r="T204" s="1350"/>
      <c r="U204" s="1359"/>
      <c r="W204" s="177"/>
    </row>
    <row r="205" spans="1:31">
      <c r="B205" s="132"/>
      <c r="K205" s="133" t="s">
        <v>555</v>
      </c>
      <c r="W205" s="177"/>
    </row>
    <row r="206" spans="1:31">
      <c r="B206" s="132"/>
      <c r="C206" s="133">
        <f>U197+1</f>
        <v>231</v>
      </c>
      <c r="E206" s="133">
        <f>C206+1</f>
        <v>232</v>
      </c>
      <c r="G206" s="133">
        <f>E206+1</f>
        <v>233</v>
      </c>
      <c r="I206" s="133">
        <f>G206+1</f>
        <v>234</v>
      </c>
      <c r="K206" s="133">
        <f>I206+1</f>
        <v>235</v>
      </c>
      <c r="M206" s="133">
        <f>K206+1</f>
        <v>236</v>
      </c>
      <c r="O206" s="133">
        <f>M206+1</f>
        <v>237</v>
      </c>
      <c r="Q206" s="133">
        <f>O206+1</f>
        <v>238</v>
      </c>
      <c r="S206" s="133">
        <f>Q206+1</f>
        <v>239</v>
      </c>
      <c r="U206" s="161">
        <f>S206+1</f>
        <v>240</v>
      </c>
      <c r="W206" s="177"/>
    </row>
    <row r="207" spans="1:31">
      <c r="B207" s="132"/>
      <c r="W207" s="178"/>
      <c r="AE207" s="135">
        <f>SUM(D207:V207)</f>
        <v>0</v>
      </c>
    </row>
    <row r="208" spans="1:31">
      <c r="A208" s="133">
        <f>A199+1</f>
        <v>24</v>
      </c>
      <c r="B208" s="132"/>
      <c r="C208" s="135"/>
      <c r="D208" s="135">
        <v>387.92</v>
      </c>
      <c r="E208" s="135"/>
      <c r="F208" s="135">
        <v>418.48</v>
      </c>
      <c r="H208" s="135">
        <v>408.62</v>
      </c>
      <c r="J208" s="135">
        <v>432.92</v>
      </c>
      <c r="L208" s="135">
        <v>430.33</v>
      </c>
      <c r="M208" s="135"/>
      <c r="N208" s="135">
        <v>379.76</v>
      </c>
      <c r="P208" s="135">
        <v>387.45</v>
      </c>
      <c r="Q208" s="135"/>
      <c r="R208" s="135">
        <v>425.67</v>
      </c>
      <c r="S208" s="135"/>
      <c r="T208" s="135">
        <v>351.42</v>
      </c>
      <c r="V208" s="135">
        <v>389.3</v>
      </c>
      <c r="W208" s="178"/>
      <c r="X208" s="133">
        <f>COUNTIF(C208:U208,"F")</f>
        <v>0</v>
      </c>
      <c r="Y208" s="133">
        <f>COUNTIF(C207:U207,"E")</f>
        <v>0</v>
      </c>
      <c r="Z208" s="133">
        <f>COUNTIF(C209:V209,"Er")</f>
        <v>0</v>
      </c>
      <c r="AB208" s="133" t="s">
        <v>481</v>
      </c>
    </row>
    <row r="209" spans="1:31">
      <c r="B209" s="132"/>
      <c r="C209" s="140"/>
      <c r="D209" s="139"/>
      <c r="E209" s="140"/>
      <c r="F209" s="139"/>
      <c r="G209" s="140"/>
      <c r="I209" s="140"/>
      <c r="J209" s="139"/>
      <c r="K209" s="140"/>
      <c r="L209" s="139"/>
      <c r="M209" s="140"/>
      <c r="N209" s="139"/>
      <c r="O209" s="140"/>
      <c r="P209" s="139"/>
      <c r="Q209" s="140"/>
      <c r="R209" s="139"/>
      <c r="S209" s="140"/>
      <c r="T209" s="139"/>
      <c r="U209" s="140"/>
      <c r="V209" s="162"/>
      <c r="W209" s="177"/>
      <c r="X209" s="133">
        <f>COUNTIF(C209:U209,"U/P")</f>
        <v>0</v>
      </c>
      <c r="Y209" s="133">
        <v>0</v>
      </c>
      <c r="Z209" s="133">
        <v>0</v>
      </c>
      <c r="AB209" s="133" t="s">
        <v>241</v>
      </c>
    </row>
    <row r="210" spans="1:31">
      <c r="B210" s="132"/>
      <c r="C210" s="141"/>
      <c r="D210" s="139"/>
      <c r="E210" s="141"/>
      <c r="F210" s="139"/>
      <c r="G210" s="141"/>
      <c r="I210" s="141"/>
      <c r="J210" s="139"/>
      <c r="K210" s="141"/>
      <c r="L210" s="139"/>
      <c r="M210" s="141"/>
      <c r="N210" s="139"/>
      <c r="O210" s="141"/>
      <c r="P210" s="139"/>
      <c r="Q210" s="141"/>
      <c r="R210" s="139"/>
      <c r="S210" s="141"/>
      <c r="T210" s="139"/>
      <c r="U210" s="141"/>
      <c r="V210" s="162"/>
      <c r="W210" s="177"/>
      <c r="X210" s="133">
        <f>COUNTIF(C208:U208,"ROW")</f>
        <v>0</v>
      </c>
      <c r="Y210" s="133">
        <v>0</v>
      </c>
      <c r="Z210" s="133">
        <v>0</v>
      </c>
      <c r="AB210" s="133" t="s">
        <v>191</v>
      </c>
    </row>
    <row r="211" spans="1:31" ht="13">
      <c r="B211" s="132"/>
      <c r="C211" s="358" t="s">
        <v>322</v>
      </c>
      <c r="E211" s="358" t="s">
        <v>323</v>
      </c>
      <c r="G211" s="358" t="s">
        <v>671</v>
      </c>
      <c r="I211" s="358" t="s">
        <v>672</v>
      </c>
      <c r="K211" s="358" t="s">
        <v>673</v>
      </c>
      <c r="M211" s="144" t="s">
        <v>324</v>
      </c>
      <c r="O211" s="144" t="s">
        <v>325</v>
      </c>
      <c r="Q211" s="358" t="s">
        <v>326</v>
      </c>
      <c r="S211" s="358" t="s">
        <v>327</v>
      </c>
      <c r="U211" s="358" t="s">
        <v>328</v>
      </c>
      <c r="W211" s="177"/>
    </row>
    <row r="212" spans="1:31" ht="13">
      <c r="B212" s="132"/>
      <c r="C212" s="145" t="s">
        <v>146</v>
      </c>
      <c r="E212" s="145" t="s">
        <v>205</v>
      </c>
      <c r="G212" s="145" t="s">
        <v>211</v>
      </c>
      <c r="I212" s="145" t="s">
        <v>280</v>
      </c>
      <c r="K212" s="145" t="s">
        <v>146</v>
      </c>
      <c r="M212" s="144" t="s">
        <v>293</v>
      </c>
      <c r="O212" s="144" t="s">
        <v>305</v>
      </c>
      <c r="Q212" s="145" t="s">
        <v>146</v>
      </c>
      <c r="S212" s="145" t="s">
        <v>146</v>
      </c>
      <c r="U212" s="145" t="s">
        <v>280</v>
      </c>
      <c r="W212" s="177"/>
    </row>
    <row r="213" spans="1:31">
      <c r="B213" s="132"/>
      <c r="C213" s="1349" t="s">
        <v>666</v>
      </c>
      <c r="D213" s="1350"/>
      <c r="E213" s="1350"/>
      <c r="F213" s="1350"/>
      <c r="G213" s="1350"/>
      <c r="H213" s="1350"/>
      <c r="I213" s="1350"/>
      <c r="J213" s="1350"/>
      <c r="K213" s="1350"/>
      <c r="L213" s="1350"/>
      <c r="M213" s="1350"/>
      <c r="N213" s="1350"/>
      <c r="O213" s="1350"/>
      <c r="P213" s="1350"/>
      <c r="Q213" s="1350"/>
      <c r="R213" s="1350"/>
      <c r="S213" s="1350"/>
      <c r="T213" s="1350"/>
      <c r="U213" s="1359"/>
      <c r="W213" s="177"/>
    </row>
    <row r="214" spans="1:31">
      <c r="B214" s="132"/>
      <c r="C214" s="133">
        <f>U206+1</f>
        <v>241</v>
      </c>
      <c r="E214" s="133">
        <f>C214+1</f>
        <v>242</v>
      </c>
      <c r="G214" s="133">
        <f>E214+1</f>
        <v>243</v>
      </c>
      <c r="I214" s="133">
        <f>G214+1</f>
        <v>244</v>
      </c>
      <c r="K214" s="133">
        <f>I214+1</f>
        <v>245</v>
      </c>
      <c r="M214" s="133">
        <f>K214+1</f>
        <v>246</v>
      </c>
      <c r="O214" s="133">
        <f>M214+1</f>
        <v>247</v>
      </c>
      <c r="Q214" s="133">
        <f>O214+1</f>
        <v>248</v>
      </c>
      <c r="S214" s="133">
        <f>Q214+1</f>
        <v>249</v>
      </c>
      <c r="U214" s="161">
        <f>S214+1</f>
        <v>250</v>
      </c>
      <c r="W214" s="177"/>
    </row>
    <row r="215" spans="1:31">
      <c r="B215" s="132"/>
      <c r="W215" s="178"/>
      <c r="AE215" s="135">
        <f>SUM(D215:V215)</f>
        <v>0</v>
      </c>
    </row>
    <row r="216" spans="1:31">
      <c r="A216" s="133">
        <f>A208+1</f>
        <v>25</v>
      </c>
      <c r="B216" s="132"/>
      <c r="C216" s="135"/>
      <c r="D216" s="135">
        <v>416.82</v>
      </c>
      <c r="E216" s="135"/>
      <c r="F216" s="135">
        <v>371.85</v>
      </c>
      <c r="H216" s="135">
        <v>404.03</v>
      </c>
      <c r="J216" s="135">
        <v>422.11</v>
      </c>
      <c r="L216" s="135">
        <v>388.48</v>
      </c>
      <c r="M216" s="135"/>
      <c r="N216" s="135">
        <v>455.28</v>
      </c>
      <c r="P216" s="135">
        <v>464.05</v>
      </c>
      <c r="Q216" s="135"/>
      <c r="R216" s="135">
        <v>376.87</v>
      </c>
      <c r="S216" s="135"/>
      <c r="T216" s="135">
        <v>415.71</v>
      </c>
      <c r="V216" s="135">
        <v>409.51</v>
      </c>
      <c r="W216" s="178"/>
      <c r="X216" s="133">
        <f>COUNTIF(C216:U216,"F")</f>
        <v>0</v>
      </c>
      <c r="Y216" s="133">
        <f>COUNTIF(C215:U215,"E")</f>
        <v>0</v>
      </c>
      <c r="Z216" s="133">
        <f>COUNTIF(C217:V217,"Er")</f>
        <v>0</v>
      </c>
      <c r="AB216" s="133" t="s">
        <v>481</v>
      </c>
    </row>
    <row r="217" spans="1:31">
      <c r="B217" s="132"/>
      <c r="C217" s="140"/>
      <c r="D217" s="139"/>
      <c r="E217" s="140"/>
      <c r="F217" s="139"/>
      <c r="G217" s="140"/>
      <c r="I217" s="140"/>
      <c r="J217" s="139"/>
      <c r="K217" s="140"/>
      <c r="L217" s="139"/>
      <c r="M217" s="140"/>
      <c r="N217" s="139"/>
      <c r="O217" s="140"/>
      <c r="P217" s="139"/>
      <c r="Q217" s="140"/>
      <c r="R217" s="139"/>
      <c r="S217" s="140"/>
      <c r="T217" s="139"/>
      <c r="U217" s="140"/>
      <c r="V217" s="162"/>
      <c r="W217" s="177"/>
      <c r="X217" s="133">
        <f>COUNTIF(C217:U217,"U/P")</f>
        <v>0</v>
      </c>
      <c r="Y217" s="133">
        <v>0</v>
      </c>
      <c r="Z217" s="133">
        <v>0</v>
      </c>
      <c r="AB217" s="133" t="s">
        <v>241</v>
      </c>
    </row>
    <row r="218" spans="1:31">
      <c r="B218" s="132"/>
      <c r="C218" s="141"/>
      <c r="D218" s="139"/>
      <c r="E218" s="141"/>
      <c r="F218" s="139"/>
      <c r="G218" s="141"/>
      <c r="I218" s="141"/>
      <c r="J218" s="139"/>
      <c r="K218" s="141"/>
      <c r="L218" s="139"/>
      <c r="M218" s="141"/>
      <c r="N218" s="139"/>
      <c r="O218" s="141"/>
      <c r="P218" s="139"/>
      <c r="Q218" s="141"/>
      <c r="R218" s="139"/>
      <c r="S218" s="141"/>
      <c r="T218" s="139"/>
      <c r="U218" s="141"/>
      <c r="V218" s="162"/>
      <c r="W218" s="177"/>
      <c r="X218" s="133">
        <f>COUNTIF(C216:U216,"ROW")</f>
        <v>0</v>
      </c>
      <c r="Y218" s="133">
        <v>0</v>
      </c>
      <c r="Z218" s="133">
        <v>0</v>
      </c>
      <c r="AB218" s="133" t="s">
        <v>191</v>
      </c>
    </row>
    <row r="219" spans="1:31" ht="13">
      <c r="B219" s="132"/>
      <c r="C219" s="144" t="s">
        <v>674</v>
      </c>
      <c r="E219" s="144" t="s">
        <v>330</v>
      </c>
      <c r="G219" s="358" t="s">
        <v>250</v>
      </c>
      <c r="I219" s="358" t="s">
        <v>331</v>
      </c>
      <c r="K219" s="144" t="s">
        <v>333</v>
      </c>
      <c r="M219" s="358" t="s">
        <v>334</v>
      </c>
      <c r="O219" s="358" t="s">
        <v>335</v>
      </c>
      <c r="Q219" s="144" t="s">
        <v>336</v>
      </c>
      <c r="S219" s="358" t="s">
        <v>251</v>
      </c>
      <c r="U219" s="358" t="s">
        <v>222</v>
      </c>
      <c r="W219" s="177"/>
    </row>
    <row r="220" spans="1:31" ht="13">
      <c r="B220" s="132"/>
      <c r="C220" s="144" t="s">
        <v>306</v>
      </c>
      <c r="E220" s="144" t="s">
        <v>307</v>
      </c>
      <c r="G220" s="145" t="s">
        <v>280</v>
      </c>
      <c r="I220" s="145" t="s">
        <v>259</v>
      </c>
      <c r="K220" s="144" t="s">
        <v>492</v>
      </c>
      <c r="M220" s="145" t="s">
        <v>281</v>
      </c>
      <c r="O220" s="145" t="s">
        <v>259</v>
      </c>
      <c r="Q220" s="144" t="s">
        <v>307</v>
      </c>
      <c r="S220" s="145" t="s">
        <v>258</v>
      </c>
      <c r="U220" s="145" t="s">
        <v>258</v>
      </c>
      <c r="W220" s="177"/>
    </row>
    <row r="221" spans="1:31">
      <c r="B221" s="272"/>
      <c r="C221" s="1346" t="s">
        <v>666</v>
      </c>
      <c r="D221" s="1347"/>
      <c r="E221" s="1347"/>
      <c r="F221" s="1347"/>
      <c r="G221" s="1347"/>
      <c r="H221" s="1347"/>
      <c r="I221" s="1347"/>
      <c r="J221" s="1347"/>
      <c r="K221" s="1347"/>
      <c r="L221" s="1347"/>
      <c r="M221" s="1347"/>
      <c r="N221" s="1347"/>
      <c r="O221" s="1347"/>
      <c r="P221" s="1347"/>
      <c r="Q221" s="1347"/>
      <c r="R221" s="1347"/>
      <c r="S221" s="1347"/>
      <c r="T221" s="1347"/>
      <c r="U221" s="1348"/>
      <c r="V221" s="172"/>
      <c r="W221" s="274"/>
    </row>
    <row r="222" spans="1:31">
      <c r="B222" s="152"/>
      <c r="C222" s="175">
        <f>U214+1</f>
        <v>251</v>
      </c>
      <c r="D222" s="175"/>
      <c r="E222" s="175">
        <f>C222+1</f>
        <v>252</v>
      </c>
      <c r="F222" s="175"/>
      <c r="G222" s="175">
        <f>E222+1</f>
        <v>253</v>
      </c>
      <c r="H222" s="175"/>
      <c r="I222" s="175">
        <f>G222+1</f>
        <v>254</v>
      </c>
      <c r="J222" s="175"/>
      <c r="K222" s="175">
        <f>I222+1</f>
        <v>255</v>
      </c>
      <c r="L222" s="175"/>
      <c r="M222" s="175">
        <f>K222+1</f>
        <v>256</v>
      </c>
      <c r="N222" s="175"/>
      <c r="O222" s="175">
        <f>M222+1</f>
        <v>257</v>
      </c>
      <c r="P222" s="175"/>
      <c r="Q222" s="175">
        <f>O222+1</f>
        <v>258</v>
      </c>
      <c r="R222" s="175"/>
      <c r="S222" s="175">
        <f>Q222+1</f>
        <v>259</v>
      </c>
      <c r="T222" s="175"/>
      <c r="U222" s="279">
        <f>S222+1</f>
        <v>260</v>
      </c>
      <c r="V222" s="175"/>
      <c r="W222" s="176"/>
    </row>
    <row r="223" spans="1:31">
      <c r="B223" s="132"/>
      <c r="W223" s="178"/>
      <c r="AE223" s="135">
        <f>SUM(D223:V223)</f>
        <v>0</v>
      </c>
    </row>
    <row r="224" spans="1:31">
      <c r="A224" s="133">
        <f>A216+1</f>
        <v>26</v>
      </c>
      <c r="B224" s="132"/>
      <c r="C224" s="135"/>
      <c r="D224" s="135">
        <v>385.17</v>
      </c>
      <c r="E224" s="135"/>
      <c r="F224" s="135">
        <v>345.19</v>
      </c>
      <c r="H224" s="135">
        <v>332.38</v>
      </c>
      <c r="J224" s="135">
        <v>393.62</v>
      </c>
      <c r="L224" s="135">
        <v>387.95</v>
      </c>
      <c r="M224" s="135"/>
      <c r="N224" s="135">
        <v>340.35</v>
      </c>
      <c r="P224" s="135">
        <v>393.12</v>
      </c>
      <c r="Q224" s="135"/>
      <c r="R224" s="135">
        <v>328.54</v>
      </c>
      <c r="S224" s="135"/>
      <c r="T224" s="135">
        <v>398.52</v>
      </c>
      <c r="V224" s="135">
        <v>425.85</v>
      </c>
      <c r="W224" s="178"/>
      <c r="X224" s="133">
        <f>COUNTIF(C225:U225,"F")</f>
        <v>6</v>
      </c>
      <c r="Y224" s="133">
        <f>COUNTIF(C223:U223,"E")</f>
        <v>0</v>
      </c>
      <c r="Z224" s="133">
        <f>COUNTIF(C226:V226,"Er")</f>
        <v>3</v>
      </c>
      <c r="AB224" s="133" t="s">
        <v>481</v>
      </c>
    </row>
    <row r="225" spans="1:31">
      <c r="B225" s="132"/>
      <c r="C225" s="140"/>
      <c r="D225" s="139"/>
      <c r="E225" s="140"/>
      <c r="F225" s="139"/>
      <c r="G225" s="140"/>
      <c r="I225" s="158" t="s">
        <v>317</v>
      </c>
      <c r="J225" s="139"/>
      <c r="K225" s="141" t="s">
        <v>353</v>
      </c>
      <c r="L225" s="139"/>
      <c r="M225" s="158" t="s">
        <v>317</v>
      </c>
      <c r="N225" s="139"/>
      <c r="O225" s="158" t="s">
        <v>317</v>
      </c>
      <c r="P225" s="139"/>
      <c r="Q225" s="158" t="s">
        <v>317</v>
      </c>
      <c r="R225" s="139"/>
      <c r="S225" s="158" t="s">
        <v>317</v>
      </c>
      <c r="T225" s="139"/>
      <c r="U225" s="158" t="s">
        <v>317</v>
      </c>
      <c r="V225" s="162"/>
      <c r="W225" s="177"/>
      <c r="X225" s="133">
        <f>COUNTIF(C224:U225,"U/P")</f>
        <v>1</v>
      </c>
      <c r="Y225" s="133">
        <v>0</v>
      </c>
      <c r="Z225" s="133">
        <v>0</v>
      </c>
      <c r="AB225" s="133" t="s">
        <v>241</v>
      </c>
    </row>
    <row r="226" spans="1:31">
      <c r="B226" s="132"/>
      <c r="C226" s="141"/>
      <c r="D226" s="139"/>
      <c r="E226" s="141"/>
      <c r="F226" s="139"/>
      <c r="G226" s="141"/>
      <c r="I226" s="141"/>
      <c r="J226" s="139"/>
      <c r="K226" s="141"/>
      <c r="L226" s="139"/>
      <c r="M226" s="141" t="s">
        <v>339</v>
      </c>
      <c r="N226" s="139"/>
      <c r="O226" s="141"/>
      <c r="P226" s="139"/>
      <c r="Q226" s="141"/>
      <c r="R226" s="139"/>
      <c r="S226" s="141" t="s">
        <v>339</v>
      </c>
      <c r="T226" s="139"/>
      <c r="U226" s="141" t="s">
        <v>339</v>
      </c>
      <c r="V226" s="162"/>
      <c r="W226" s="280"/>
      <c r="X226" s="133">
        <f>COUNTIF(C224:U224,"ROW")</f>
        <v>0</v>
      </c>
      <c r="Y226" s="133">
        <v>0</v>
      </c>
      <c r="Z226" s="133">
        <v>0</v>
      </c>
      <c r="AB226" s="133" t="s">
        <v>191</v>
      </c>
    </row>
    <row r="227" spans="1:31" ht="13">
      <c r="B227" s="132"/>
      <c r="C227" s="144" t="s">
        <v>340</v>
      </c>
      <c r="E227" s="358" t="s">
        <v>260</v>
      </c>
      <c r="G227" s="144" t="s">
        <v>341</v>
      </c>
      <c r="I227" s="358" t="s">
        <v>199</v>
      </c>
      <c r="K227" s="358" t="s">
        <v>200</v>
      </c>
      <c r="M227" s="358" t="s">
        <v>177</v>
      </c>
      <c r="O227" s="358" t="s">
        <v>176</v>
      </c>
      <c r="Q227" s="358" t="s">
        <v>175</v>
      </c>
      <c r="S227" s="358" t="s">
        <v>172</v>
      </c>
      <c r="U227" s="358" t="s">
        <v>194</v>
      </c>
      <c r="W227" s="280"/>
    </row>
    <row r="228" spans="1:31" ht="13">
      <c r="B228" s="132"/>
      <c r="C228" s="144" t="s">
        <v>293</v>
      </c>
      <c r="E228" s="145" t="s">
        <v>146</v>
      </c>
      <c r="G228" s="144" t="s">
        <v>79</v>
      </c>
      <c r="I228" s="145" t="s">
        <v>259</v>
      </c>
      <c r="K228" s="145" t="s">
        <v>146</v>
      </c>
      <c r="M228" s="145" t="s">
        <v>149</v>
      </c>
      <c r="O228" s="145" t="s">
        <v>146</v>
      </c>
      <c r="Q228" s="145" t="s">
        <v>146</v>
      </c>
      <c r="S228" s="145" t="s">
        <v>146</v>
      </c>
      <c r="U228" s="145" t="s">
        <v>146</v>
      </c>
      <c r="W228" s="280"/>
    </row>
    <row r="229" spans="1:31">
      <c r="B229" s="132"/>
      <c r="C229" s="1349" t="s">
        <v>666</v>
      </c>
      <c r="D229" s="1350"/>
      <c r="E229" s="1350"/>
      <c r="F229" s="1350"/>
      <c r="G229" s="160" t="s">
        <v>329</v>
      </c>
      <c r="H229" s="155"/>
      <c r="I229" s="160" t="s">
        <v>329</v>
      </c>
      <c r="J229" s="155"/>
      <c r="K229" s="160" t="s">
        <v>294</v>
      </c>
      <c r="L229" s="155"/>
      <c r="M229" s="155"/>
      <c r="N229" s="155"/>
      <c r="O229" s="155"/>
      <c r="P229" s="155"/>
      <c r="Q229" s="155"/>
      <c r="R229" s="155"/>
      <c r="S229" s="155"/>
      <c r="T229" s="155"/>
      <c r="U229" s="155"/>
      <c r="W229" s="280"/>
    </row>
    <row r="230" spans="1:31">
      <c r="B230" s="132"/>
      <c r="C230" s="133">
        <f>U222+1</f>
        <v>261</v>
      </c>
      <c r="E230" s="133">
        <f>C230+1</f>
        <v>262</v>
      </c>
      <c r="G230" s="133">
        <f>E230+1</f>
        <v>263</v>
      </c>
      <c r="I230" s="133">
        <f>G230+1</f>
        <v>264</v>
      </c>
      <c r="K230" s="133">
        <f>I230+1</f>
        <v>265</v>
      </c>
      <c r="M230" s="133">
        <f>K230+1</f>
        <v>266</v>
      </c>
      <c r="O230" s="133">
        <f>M230+1</f>
        <v>267</v>
      </c>
      <c r="Q230" s="133">
        <f>O230+1</f>
        <v>268</v>
      </c>
      <c r="S230" s="133">
        <f>Q230+1</f>
        <v>269</v>
      </c>
      <c r="U230" s="161">
        <f>S230+1</f>
        <v>270</v>
      </c>
      <c r="W230" s="280"/>
    </row>
    <row r="231" spans="1:31">
      <c r="B231" s="132"/>
      <c r="W231" s="281"/>
      <c r="AE231" s="135">
        <f>SUM(D231:V231)</f>
        <v>0</v>
      </c>
    </row>
    <row r="232" spans="1:31">
      <c r="A232" s="133">
        <f>A224+1</f>
        <v>27</v>
      </c>
      <c r="B232" s="132"/>
      <c r="C232" s="135"/>
      <c r="D232" s="135">
        <v>409.37</v>
      </c>
      <c r="E232" s="135"/>
      <c r="F232" s="135">
        <v>388.46</v>
      </c>
      <c r="H232" s="135">
        <v>380.96</v>
      </c>
      <c r="J232" s="135">
        <v>374.03</v>
      </c>
      <c r="L232" s="135">
        <v>351.96</v>
      </c>
      <c r="M232" s="135"/>
      <c r="N232" s="135">
        <v>395.64</v>
      </c>
      <c r="P232" s="135">
        <v>414.76</v>
      </c>
      <c r="Q232" s="135"/>
      <c r="R232" s="135">
        <v>401.93</v>
      </c>
      <c r="S232" s="135"/>
      <c r="T232" s="135">
        <v>354.95</v>
      </c>
      <c r="V232" s="135" t="s">
        <v>675</v>
      </c>
      <c r="W232" s="281"/>
      <c r="X232" s="133">
        <f>COUNTIF(C233:U233,"F")</f>
        <v>4</v>
      </c>
      <c r="Y232" s="133">
        <f>COUNTIF(C231:U231,"E")</f>
        <v>0</v>
      </c>
      <c r="Z232" s="133">
        <f>COUNTIF(C233:V233,"Er")</f>
        <v>0</v>
      </c>
      <c r="AB232" s="133" t="s">
        <v>481</v>
      </c>
    </row>
    <row r="233" spans="1:31">
      <c r="B233" s="132"/>
      <c r="C233" s="140"/>
      <c r="D233" s="139"/>
      <c r="E233" s="140"/>
      <c r="F233" s="139"/>
      <c r="G233" s="140"/>
      <c r="I233" s="158" t="s">
        <v>317</v>
      </c>
      <c r="J233" s="139"/>
      <c r="K233" s="158" t="s">
        <v>317</v>
      </c>
      <c r="L233" s="139"/>
      <c r="M233" s="158" t="s">
        <v>317</v>
      </c>
      <c r="N233" s="139"/>
      <c r="O233" s="158" t="s">
        <v>317</v>
      </c>
      <c r="P233" s="139"/>
      <c r="Q233" s="141" t="s">
        <v>353</v>
      </c>
      <c r="R233" s="139"/>
      <c r="S233" s="140"/>
      <c r="T233" s="139"/>
      <c r="U233" s="140"/>
      <c r="V233" s="162"/>
      <c r="W233" s="280"/>
      <c r="X233" s="133">
        <f>COUNTIF(C233:U233,"U/P")</f>
        <v>1</v>
      </c>
      <c r="Y233" s="133">
        <v>0</v>
      </c>
      <c r="Z233" s="133">
        <v>0</v>
      </c>
      <c r="AB233" s="133" t="s">
        <v>241</v>
      </c>
    </row>
    <row r="234" spans="1:31">
      <c r="B234" s="132"/>
      <c r="C234" s="141"/>
      <c r="D234" s="139"/>
      <c r="E234" s="141"/>
      <c r="F234" s="139"/>
      <c r="G234" s="141"/>
      <c r="I234" s="141"/>
      <c r="J234" s="139"/>
      <c r="K234" s="141"/>
      <c r="L234" s="139"/>
      <c r="M234" s="141"/>
      <c r="N234" s="139"/>
      <c r="O234" s="141"/>
      <c r="P234" s="139"/>
      <c r="Q234" s="141"/>
      <c r="R234" s="139"/>
      <c r="S234" s="141"/>
      <c r="T234" s="139"/>
      <c r="U234" s="141"/>
      <c r="V234" s="162"/>
      <c r="W234" s="280"/>
      <c r="X234" s="133">
        <f>COUNTIF(C232:U232,"ROW")</f>
        <v>0</v>
      </c>
      <c r="Y234" s="133">
        <v>0</v>
      </c>
      <c r="Z234" s="133">
        <v>0</v>
      </c>
      <c r="AB234" s="133" t="s">
        <v>191</v>
      </c>
    </row>
    <row r="235" spans="1:31" ht="13">
      <c r="B235" s="132"/>
      <c r="C235" s="144" t="s">
        <v>342</v>
      </c>
      <c r="E235" s="358" t="s">
        <v>226</v>
      </c>
      <c r="G235" s="144" t="s">
        <v>343</v>
      </c>
      <c r="I235" s="358" t="s">
        <v>178</v>
      </c>
      <c r="K235" s="358" t="s">
        <v>179</v>
      </c>
      <c r="M235" s="358" t="s">
        <v>202</v>
      </c>
      <c r="O235" s="358" t="s">
        <v>203</v>
      </c>
      <c r="Q235" s="358" t="s">
        <v>204</v>
      </c>
      <c r="S235" s="144" t="s">
        <v>344</v>
      </c>
      <c r="U235" s="358" t="s">
        <v>346</v>
      </c>
      <c r="W235" s="280"/>
    </row>
    <row r="236" spans="1:31" ht="13">
      <c r="B236" s="132"/>
      <c r="C236" s="144" t="s">
        <v>282</v>
      </c>
      <c r="E236" s="145" t="s">
        <v>281</v>
      </c>
      <c r="G236" s="144" t="s">
        <v>307</v>
      </c>
      <c r="I236" s="145" t="s">
        <v>259</v>
      </c>
      <c r="K236" s="145" t="s">
        <v>280</v>
      </c>
      <c r="M236" s="145" t="s">
        <v>259</v>
      </c>
      <c r="O236" s="145" t="s">
        <v>280</v>
      </c>
      <c r="Q236" s="145" t="s">
        <v>281</v>
      </c>
      <c r="S236" s="144" t="s">
        <v>282</v>
      </c>
      <c r="U236" s="145" t="s">
        <v>280</v>
      </c>
      <c r="W236" s="280"/>
    </row>
    <row r="237" spans="1:31" ht="13">
      <c r="B237" s="132"/>
      <c r="C237" s="144"/>
      <c r="E237" s="145"/>
      <c r="G237" s="145"/>
      <c r="I237" s="144"/>
      <c r="K237" s="160" t="s">
        <v>329</v>
      </c>
      <c r="M237" s="145"/>
      <c r="O237" s="144"/>
      <c r="Q237" s="282" t="s">
        <v>338</v>
      </c>
      <c r="S237" s="145"/>
      <c r="U237" s="144"/>
      <c r="W237" s="280"/>
    </row>
    <row r="238" spans="1:31" ht="13">
      <c r="B238" s="132"/>
      <c r="C238" s="144"/>
      <c r="E238" s="145"/>
      <c r="G238" s="145"/>
      <c r="I238" s="144"/>
      <c r="K238" s="145"/>
      <c r="M238" s="145"/>
      <c r="O238" s="144"/>
      <c r="Q238" s="145"/>
      <c r="S238" s="145"/>
      <c r="U238" s="144"/>
      <c r="W238" s="280"/>
    </row>
    <row r="239" spans="1:31">
      <c r="B239" s="132"/>
      <c r="C239" s="133">
        <f>U230+1</f>
        <v>271</v>
      </c>
      <c r="E239" s="133">
        <f>C239+1</f>
        <v>272</v>
      </c>
      <c r="G239" s="133">
        <f>E239+1</f>
        <v>273</v>
      </c>
      <c r="I239" s="133">
        <f>G239+1</f>
        <v>274</v>
      </c>
      <c r="K239" s="133">
        <f>I239+1</f>
        <v>275</v>
      </c>
      <c r="M239" s="133">
        <f>K239+1</f>
        <v>276</v>
      </c>
      <c r="O239" s="133">
        <f>M239+1</f>
        <v>277</v>
      </c>
      <c r="Q239" s="133">
        <f>O239+1</f>
        <v>278</v>
      </c>
      <c r="S239" s="133">
        <f>Q239+1</f>
        <v>279</v>
      </c>
      <c r="U239" s="161">
        <f>S239+1</f>
        <v>280</v>
      </c>
      <c r="W239" s="280"/>
    </row>
    <row r="240" spans="1:31">
      <c r="B240" s="132"/>
      <c r="W240" s="281"/>
      <c r="AE240" s="135">
        <f>SUM(D240:V240)</f>
        <v>0</v>
      </c>
    </row>
    <row r="241" spans="1:31">
      <c r="A241" s="133">
        <f>A232+1</f>
        <v>28</v>
      </c>
      <c r="B241" s="132"/>
      <c r="C241" s="135"/>
      <c r="D241" s="135">
        <v>415.03</v>
      </c>
      <c r="E241" s="135"/>
      <c r="F241" s="135">
        <v>351.18</v>
      </c>
      <c r="H241" s="135">
        <v>441.06</v>
      </c>
      <c r="J241" s="135">
        <v>387.5</v>
      </c>
      <c r="L241" s="135">
        <v>372.63</v>
      </c>
      <c r="M241" s="135"/>
      <c r="N241" s="135">
        <v>415.3</v>
      </c>
      <c r="P241" s="135">
        <v>424.58</v>
      </c>
      <c r="Q241" s="135"/>
      <c r="R241" s="135">
        <v>391.7</v>
      </c>
      <c r="S241" s="135"/>
      <c r="T241" s="135">
        <v>410.47</v>
      </c>
      <c r="V241" s="135">
        <v>385.54</v>
      </c>
      <c r="W241" s="281"/>
      <c r="X241" s="133">
        <f>COUNTIF(C241:U241,"F")</f>
        <v>0</v>
      </c>
      <c r="Y241" s="133">
        <f>COUNTIF(C240:U240,"E")</f>
        <v>0</v>
      </c>
      <c r="Z241" s="133">
        <f>COUNTIF(C242:V242,"Er")</f>
        <v>0</v>
      </c>
      <c r="AB241" s="133" t="s">
        <v>481</v>
      </c>
    </row>
    <row r="242" spans="1:31" ht="13">
      <c r="B242" s="132"/>
      <c r="C242" s="140"/>
      <c r="D242" s="139"/>
      <c r="E242" s="140"/>
      <c r="F242" s="139"/>
      <c r="G242" s="140"/>
      <c r="I242" s="140"/>
      <c r="J242" s="139"/>
      <c r="K242" s="138" t="s">
        <v>191</v>
      </c>
      <c r="L242" s="139"/>
      <c r="M242" s="138" t="s">
        <v>191</v>
      </c>
      <c r="N242" s="139"/>
      <c r="O242" s="138" t="s">
        <v>191</v>
      </c>
      <c r="P242" s="139"/>
      <c r="Q242" s="138" t="s">
        <v>191</v>
      </c>
      <c r="R242" s="139"/>
      <c r="S242" s="138" t="s">
        <v>191</v>
      </c>
      <c r="T242" s="139"/>
      <c r="U242" s="138" t="s">
        <v>191</v>
      </c>
      <c r="V242" s="162"/>
      <c r="W242" s="280"/>
      <c r="X242" s="133">
        <f>COUNTIF(C242:U242,"U/P")</f>
        <v>0</v>
      </c>
      <c r="Y242" s="133">
        <v>0</v>
      </c>
      <c r="Z242" s="133">
        <v>0</v>
      </c>
      <c r="AB242" s="133" t="s">
        <v>241</v>
      </c>
    </row>
    <row r="243" spans="1:31">
      <c r="B243" s="132"/>
      <c r="C243" s="141"/>
      <c r="D243" s="139"/>
      <c r="E243" s="141"/>
      <c r="F243" s="139"/>
      <c r="G243" s="141"/>
      <c r="I243" s="141"/>
      <c r="J243" s="139"/>
      <c r="K243" s="141"/>
      <c r="L243" s="139"/>
      <c r="M243" s="141"/>
      <c r="N243" s="139"/>
      <c r="O243" s="141"/>
      <c r="P243" s="139"/>
      <c r="Q243" s="141"/>
      <c r="R243" s="139"/>
      <c r="S243" s="141"/>
      <c r="T243" s="139"/>
      <c r="U243" s="141" t="s">
        <v>353</v>
      </c>
      <c r="V243" s="162"/>
      <c r="W243" s="280"/>
      <c r="X243" s="133">
        <f>COUNTIF(C242:U242,"ROW")</f>
        <v>6</v>
      </c>
      <c r="Y243" s="133">
        <v>0</v>
      </c>
      <c r="Z243" s="133">
        <v>0</v>
      </c>
      <c r="AB243" s="133" t="s">
        <v>191</v>
      </c>
    </row>
    <row r="244" spans="1:31" ht="13">
      <c r="B244" s="132"/>
      <c r="C244" s="144" t="s">
        <v>347</v>
      </c>
      <c r="E244" s="358" t="s">
        <v>216</v>
      </c>
      <c r="G244" s="358" t="s">
        <v>348</v>
      </c>
      <c r="I244" s="144" t="s">
        <v>349</v>
      </c>
      <c r="K244" s="144" t="s">
        <v>220</v>
      </c>
      <c r="M244" s="144" t="s">
        <v>350</v>
      </c>
      <c r="O244" s="358" t="s">
        <v>230</v>
      </c>
      <c r="Q244" s="358" t="s">
        <v>231</v>
      </c>
      <c r="S244" s="358" t="s">
        <v>232</v>
      </c>
      <c r="U244" s="358" t="s">
        <v>190</v>
      </c>
      <c r="W244" s="280"/>
    </row>
    <row r="245" spans="1:31" ht="13">
      <c r="B245" s="132"/>
      <c r="C245" s="144" t="s">
        <v>306</v>
      </c>
      <c r="E245" s="145" t="s">
        <v>258</v>
      </c>
      <c r="G245" s="145" t="s">
        <v>259</v>
      </c>
      <c r="I245" s="144" t="s">
        <v>351</v>
      </c>
      <c r="K245" s="144" t="s">
        <v>211</v>
      </c>
      <c r="M245" s="144" t="s">
        <v>293</v>
      </c>
      <c r="O245" s="145" t="s">
        <v>259</v>
      </c>
      <c r="Q245" s="145" t="s">
        <v>280</v>
      </c>
      <c r="S245" s="145" t="s">
        <v>259</v>
      </c>
      <c r="U245" s="145" t="s">
        <v>259</v>
      </c>
      <c r="W245" s="280"/>
    </row>
    <row r="246" spans="1:31">
      <c r="B246" s="132"/>
      <c r="G246" s="160" t="s">
        <v>329</v>
      </c>
      <c r="K246" s="278" t="s">
        <v>329</v>
      </c>
      <c r="L246" s="276"/>
      <c r="M246" s="276"/>
      <c r="N246" s="276"/>
      <c r="O246" s="278" t="s">
        <v>294</v>
      </c>
      <c r="P246" s="276"/>
      <c r="Q246" s="276"/>
      <c r="R246" s="276"/>
      <c r="S246" s="276"/>
      <c r="T246" s="276"/>
      <c r="U246" s="276"/>
      <c r="W246" s="280"/>
    </row>
    <row r="247" spans="1:31">
      <c r="B247" s="132"/>
      <c r="C247" s="133">
        <f>U239+1</f>
        <v>281</v>
      </c>
      <c r="E247" s="133">
        <f>C247+1</f>
        <v>282</v>
      </c>
      <c r="G247" s="133">
        <f>E247+1</f>
        <v>283</v>
      </c>
      <c r="I247" s="133">
        <f>G247+1</f>
        <v>284</v>
      </c>
      <c r="K247" s="133">
        <f>I247+1</f>
        <v>285</v>
      </c>
      <c r="M247" s="133">
        <f>K247+1</f>
        <v>286</v>
      </c>
      <c r="O247" s="133">
        <f>M247+1</f>
        <v>287</v>
      </c>
      <c r="Q247" s="133">
        <f>O247+1</f>
        <v>288</v>
      </c>
      <c r="S247" s="133">
        <f>Q247+1</f>
        <v>289</v>
      </c>
      <c r="U247" s="161">
        <f>S247+1</f>
        <v>290</v>
      </c>
      <c r="W247" s="280"/>
    </row>
    <row r="248" spans="1:31">
      <c r="B248" s="132"/>
      <c r="W248" s="281"/>
      <c r="AE248" s="135">
        <f>SUM(D248:V248)</f>
        <v>0</v>
      </c>
    </row>
    <row r="249" spans="1:31">
      <c r="A249" s="133">
        <f>A241+1</f>
        <v>29</v>
      </c>
      <c r="B249" s="132"/>
      <c r="C249" s="135"/>
      <c r="D249" s="135">
        <v>418.31</v>
      </c>
      <c r="E249" s="135"/>
      <c r="F249" s="135">
        <v>426.47</v>
      </c>
      <c r="H249" s="135">
        <v>396.98</v>
      </c>
      <c r="J249" s="135">
        <v>429.38</v>
      </c>
      <c r="L249" s="135">
        <v>403.83</v>
      </c>
      <c r="M249" s="135"/>
      <c r="N249" s="135">
        <v>384.63</v>
      </c>
      <c r="P249" s="135">
        <v>380.68</v>
      </c>
      <c r="Q249" s="135"/>
      <c r="R249" s="135">
        <v>354.53</v>
      </c>
      <c r="S249" s="135"/>
      <c r="T249" s="135">
        <v>405.57</v>
      </c>
      <c r="V249" s="135">
        <v>416.87</v>
      </c>
      <c r="W249" s="281"/>
      <c r="X249" s="133">
        <f>COUNTIF(C250:U250,"F")</f>
        <v>1</v>
      </c>
      <c r="Y249" s="133">
        <f>COUNTIF(C248:U248,"E")</f>
        <v>0</v>
      </c>
      <c r="Z249" s="133">
        <f>COUNTIF(C250:V250,"Er")</f>
        <v>0</v>
      </c>
      <c r="AB249" s="133" t="s">
        <v>481</v>
      </c>
    </row>
    <row r="250" spans="1:31" ht="13">
      <c r="B250" s="132"/>
      <c r="C250" s="138" t="s">
        <v>191</v>
      </c>
      <c r="D250" s="139"/>
      <c r="E250" s="138" t="s">
        <v>191</v>
      </c>
      <c r="F250" s="139"/>
      <c r="G250" s="138" t="s">
        <v>191</v>
      </c>
      <c r="I250" s="138" t="s">
        <v>191</v>
      </c>
      <c r="J250" s="139"/>
      <c r="K250" s="138" t="s">
        <v>191</v>
      </c>
      <c r="L250" s="139"/>
      <c r="M250" s="158" t="s">
        <v>317</v>
      </c>
      <c r="N250" s="139"/>
      <c r="O250" s="138" t="s">
        <v>191</v>
      </c>
      <c r="P250" s="139"/>
      <c r="Q250" s="138" t="s">
        <v>191</v>
      </c>
      <c r="R250" s="139"/>
      <c r="S250" s="140"/>
      <c r="T250" s="139"/>
      <c r="U250" s="140"/>
      <c r="V250" s="162"/>
      <c r="W250" s="280"/>
      <c r="X250" s="133">
        <f>COUNTIF(C250:U250,"U/P")</f>
        <v>0</v>
      </c>
      <c r="Y250" s="133">
        <v>0</v>
      </c>
      <c r="Z250" s="133">
        <v>0</v>
      </c>
      <c r="AB250" s="133" t="s">
        <v>241</v>
      </c>
    </row>
    <row r="251" spans="1:31">
      <c r="B251" s="132"/>
      <c r="C251" s="141"/>
      <c r="D251" s="139"/>
      <c r="E251" s="141"/>
      <c r="F251" s="139"/>
      <c r="G251" s="141"/>
      <c r="I251" s="141"/>
      <c r="J251" s="139"/>
      <c r="K251" s="141"/>
      <c r="L251" s="139"/>
      <c r="M251" s="141"/>
      <c r="N251" s="139"/>
      <c r="O251" s="141"/>
      <c r="P251" s="139"/>
      <c r="Q251" s="141"/>
      <c r="R251" s="139"/>
      <c r="S251" s="141"/>
      <c r="T251" s="139"/>
      <c r="U251" s="141"/>
      <c r="V251" s="162"/>
      <c r="W251" s="280"/>
      <c r="X251" s="133">
        <f>COUNTIF(C250:U250,"ROW")</f>
        <v>7</v>
      </c>
      <c r="Y251" s="133">
        <v>0</v>
      </c>
      <c r="Z251" s="133">
        <v>0</v>
      </c>
      <c r="AB251" s="133" t="s">
        <v>191</v>
      </c>
    </row>
    <row r="252" spans="1:31" ht="13">
      <c r="B252" s="132"/>
      <c r="C252" s="358" t="s">
        <v>234</v>
      </c>
      <c r="E252" s="144" t="s">
        <v>354</v>
      </c>
      <c r="G252" s="358" t="s">
        <v>355</v>
      </c>
      <c r="I252" s="358" t="s">
        <v>356</v>
      </c>
      <c r="K252" s="144" t="s">
        <v>357</v>
      </c>
      <c r="M252" s="358" t="s">
        <v>188</v>
      </c>
      <c r="O252" s="144" t="s">
        <v>358</v>
      </c>
      <c r="Q252" s="144" t="s">
        <v>359</v>
      </c>
      <c r="S252" s="358" t="s">
        <v>221</v>
      </c>
      <c r="U252" s="144" t="s">
        <v>361</v>
      </c>
      <c r="W252" s="280"/>
    </row>
    <row r="253" spans="1:31" ht="13">
      <c r="B253" s="132"/>
      <c r="C253" s="145" t="s">
        <v>281</v>
      </c>
      <c r="E253" s="144" t="s">
        <v>351</v>
      </c>
      <c r="G253" s="145" t="s">
        <v>259</v>
      </c>
      <c r="I253" s="145" t="s">
        <v>280</v>
      </c>
      <c r="K253" s="144" t="s">
        <v>282</v>
      </c>
      <c r="M253" s="145" t="s">
        <v>280</v>
      </c>
      <c r="O253" s="144" t="s">
        <v>360</v>
      </c>
      <c r="Q253" s="144" t="s">
        <v>282</v>
      </c>
      <c r="S253" s="145" t="s">
        <v>259</v>
      </c>
      <c r="U253" s="144" t="s">
        <v>306</v>
      </c>
      <c r="W253" s="280"/>
    </row>
    <row r="254" spans="1:31" ht="13">
      <c r="B254" s="132"/>
      <c r="C254" s="275"/>
      <c r="D254" s="276"/>
      <c r="E254" s="277"/>
      <c r="F254" s="276"/>
      <c r="G254" s="277"/>
      <c r="H254" s="276"/>
      <c r="I254" s="275"/>
      <c r="J254" s="276"/>
      <c r="K254" s="277"/>
      <c r="L254" s="276"/>
      <c r="M254" s="277"/>
      <c r="N254" s="276"/>
      <c r="O254" s="275"/>
      <c r="P254" s="276"/>
      <c r="Q254" s="277"/>
      <c r="S254" s="282" t="s">
        <v>338</v>
      </c>
      <c r="U254" s="282" t="s">
        <v>338</v>
      </c>
      <c r="W254" s="280"/>
    </row>
    <row r="255" spans="1:31" ht="13">
      <c r="B255" s="132"/>
      <c r="C255" s="144"/>
      <c r="E255" s="145"/>
      <c r="G255" s="145"/>
      <c r="I255" s="144"/>
      <c r="K255" s="145"/>
      <c r="M255" s="145"/>
      <c r="O255" s="144"/>
      <c r="Q255" s="145"/>
      <c r="S255" s="145"/>
      <c r="U255" s="144"/>
      <c r="W255" s="280"/>
    </row>
    <row r="256" spans="1:31">
      <c r="B256" s="132"/>
      <c r="C256" s="133">
        <f>U247+1</f>
        <v>291</v>
      </c>
      <c r="E256" s="133">
        <f>C256+1</f>
        <v>292</v>
      </c>
      <c r="G256" s="133">
        <f>E256+1</f>
        <v>293</v>
      </c>
      <c r="I256" s="133">
        <f>G256+1</f>
        <v>294</v>
      </c>
      <c r="K256" s="133">
        <f>I256+1</f>
        <v>295</v>
      </c>
      <c r="M256" s="133">
        <f>K256+1</f>
        <v>296</v>
      </c>
      <c r="O256" s="133">
        <f>M256+1</f>
        <v>297</v>
      </c>
      <c r="Q256" s="133">
        <f>O256+1</f>
        <v>298</v>
      </c>
      <c r="S256" s="133">
        <f>Q256+1</f>
        <v>299</v>
      </c>
      <c r="U256" s="161">
        <f>S256+1</f>
        <v>300</v>
      </c>
      <c r="W256" s="280"/>
    </row>
    <row r="257" spans="1:31">
      <c r="B257" s="132"/>
      <c r="W257" s="281"/>
      <c r="AE257" s="135">
        <f>SUM(D257:V257)</f>
        <v>0</v>
      </c>
    </row>
    <row r="258" spans="1:31">
      <c r="A258" s="133">
        <f>A249+1</f>
        <v>30</v>
      </c>
      <c r="B258" s="132"/>
      <c r="C258" s="135"/>
      <c r="D258" s="135">
        <v>380.77</v>
      </c>
      <c r="E258" s="135"/>
      <c r="F258" s="135">
        <v>411.81</v>
      </c>
      <c r="H258" s="135">
        <v>432.08</v>
      </c>
      <c r="J258" s="135">
        <v>256.87</v>
      </c>
      <c r="L258" s="135">
        <v>412.4</v>
      </c>
      <c r="M258" s="135"/>
      <c r="N258" s="135">
        <v>382.17</v>
      </c>
      <c r="P258" s="135">
        <v>452.74</v>
      </c>
      <c r="Q258" s="135"/>
      <c r="R258" s="135">
        <v>420.21</v>
      </c>
      <c r="S258" s="135"/>
      <c r="T258" s="135">
        <v>395.01</v>
      </c>
      <c r="V258" s="135">
        <v>386.74</v>
      </c>
      <c r="W258" s="281"/>
      <c r="X258" s="133">
        <f>COUNTIF(C258:U258,"F")</f>
        <v>0</v>
      </c>
      <c r="Y258" s="133">
        <f>COUNTIF(C257:U257,"E")</f>
        <v>0</v>
      </c>
      <c r="Z258" s="133">
        <f>COUNTIF(C259:V259,"Er")</f>
        <v>0</v>
      </c>
      <c r="AB258" s="133" t="s">
        <v>481</v>
      </c>
    </row>
    <row r="259" spans="1:31">
      <c r="B259" s="132"/>
      <c r="C259" s="141" t="s">
        <v>353</v>
      </c>
      <c r="D259" s="139"/>
      <c r="E259" s="140"/>
      <c r="F259" s="139"/>
      <c r="G259" s="140"/>
      <c r="I259" s="140"/>
      <c r="J259" s="139"/>
      <c r="K259" s="140"/>
      <c r="L259" s="139"/>
      <c r="M259" s="140"/>
      <c r="N259" s="139"/>
      <c r="O259" s="140"/>
      <c r="P259" s="139"/>
      <c r="Q259" s="140"/>
      <c r="R259" s="139"/>
      <c r="S259" s="140"/>
      <c r="T259" s="139"/>
      <c r="U259" s="140"/>
      <c r="V259" s="162"/>
      <c r="W259" s="280"/>
      <c r="X259" s="133">
        <f>COUNTIF(C259:U259,"U/P")</f>
        <v>1</v>
      </c>
      <c r="Y259" s="133">
        <v>0</v>
      </c>
      <c r="Z259" s="133">
        <v>0</v>
      </c>
      <c r="AB259" s="133" t="s">
        <v>241</v>
      </c>
    </row>
    <row r="260" spans="1:31">
      <c r="B260" s="132"/>
      <c r="C260" s="141"/>
      <c r="D260" s="139"/>
      <c r="E260" s="141"/>
      <c r="F260" s="139"/>
      <c r="G260" s="141"/>
      <c r="I260" s="141"/>
      <c r="J260" s="139"/>
      <c r="K260" s="141"/>
      <c r="L260" s="139"/>
      <c r="M260" s="141"/>
      <c r="N260" s="139"/>
      <c r="O260" s="141"/>
      <c r="P260" s="139"/>
      <c r="Q260" s="141"/>
      <c r="R260" s="139"/>
      <c r="S260" s="141"/>
      <c r="T260" s="139"/>
      <c r="U260" s="141"/>
      <c r="V260" s="162"/>
      <c r="W260" s="280"/>
      <c r="X260" s="133">
        <f>COUNTIF(C258:U258,"ROW")</f>
        <v>0</v>
      </c>
      <c r="Y260" s="133">
        <v>0</v>
      </c>
      <c r="Z260" s="133">
        <v>0</v>
      </c>
      <c r="AB260" s="133" t="s">
        <v>191</v>
      </c>
    </row>
    <row r="261" spans="1:31" ht="13">
      <c r="B261" s="132"/>
      <c r="C261" s="358" t="s">
        <v>207</v>
      </c>
      <c r="E261" s="144" t="s">
        <v>362</v>
      </c>
      <c r="G261" s="358" t="s">
        <v>240</v>
      </c>
      <c r="I261" s="358" t="s">
        <v>243</v>
      </c>
      <c r="K261" s="144" t="s">
        <v>363</v>
      </c>
      <c r="M261" s="144" t="s">
        <v>364</v>
      </c>
      <c r="O261" s="358" t="s">
        <v>365</v>
      </c>
      <c r="Q261" s="144" t="s">
        <v>366</v>
      </c>
      <c r="S261" s="358" t="s">
        <v>367</v>
      </c>
      <c r="U261" s="144" t="s">
        <v>368</v>
      </c>
      <c r="W261" s="280"/>
    </row>
    <row r="262" spans="1:31" ht="13">
      <c r="B262" s="132"/>
      <c r="C262" s="145" t="s">
        <v>259</v>
      </c>
      <c r="E262" s="144" t="s">
        <v>282</v>
      </c>
      <c r="G262" s="145" t="s">
        <v>280</v>
      </c>
      <c r="I262" s="145" t="s">
        <v>258</v>
      </c>
      <c r="K262" s="144" t="s">
        <v>282</v>
      </c>
      <c r="M262" s="144" t="s">
        <v>282</v>
      </c>
      <c r="O262" s="145" t="s">
        <v>258</v>
      </c>
      <c r="Q262" s="144" t="s">
        <v>282</v>
      </c>
      <c r="S262" s="145" t="s">
        <v>258</v>
      </c>
      <c r="U262" s="144" t="s">
        <v>306</v>
      </c>
      <c r="W262" s="280"/>
    </row>
    <row r="263" spans="1:31" ht="13">
      <c r="B263" s="132"/>
      <c r="C263" s="282" t="s">
        <v>338</v>
      </c>
      <c r="W263" s="280"/>
    </row>
    <row r="264" spans="1:31">
      <c r="B264" s="132"/>
      <c r="C264" s="133">
        <f>U256+1</f>
        <v>301</v>
      </c>
      <c r="E264" s="133">
        <f>C264+1</f>
        <v>302</v>
      </c>
      <c r="G264" s="133">
        <f>E264+1</f>
        <v>303</v>
      </c>
      <c r="I264" s="133">
        <f>G264+1</f>
        <v>304</v>
      </c>
      <c r="K264" s="133">
        <f>I264+1</f>
        <v>305</v>
      </c>
      <c r="M264" s="133">
        <f>K264+1</f>
        <v>306</v>
      </c>
      <c r="O264" s="133">
        <f>M264+1</f>
        <v>307</v>
      </c>
      <c r="Q264" s="133">
        <f>O264+1</f>
        <v>308</v>
      </c>
      <c r="S264" s="133">
        <f>Q264+1</f>
        <v>309</v>
      </c>
      <c r="U264" s="161">
        <f>S264+1</f>
        <v>310</v>
      </c>
      <c r="W264" s="280"/>
    </row>
    <row r="265" spans="1:31">
      <c r="B265" s="132"/>
      <c r="W265" s="281"/>
      <c r="AE265" s="135">
        <f>SUM(D265:V265)</f>
        <v>0</v>
      </c>
    </row>
    <row r="266" spans="1:31">
      <c r="A266" s="133">
        <f>A258+1</f>
        <v>31</v>
      </c>
      <c r="B266" s="132"/>
      <c r="C266" s="135"/>
      <c r="D266" s="135">
        <v>378.62</v>
      </c>
      <c r="E266" s="135"/>
      <c r="F266" s="135">
        <v>350.22</v>
      </c>
      <c r="H266" s="135">
        <v>357.91</v>
      </c>
      <c r="J266" s="135">
        <v>237.48</v>
      </c>
      <c r="L266" s="135">
        <v>440.03</v>
      </c>
      <c r="M266" s="135"/>
      <c r="N266" s="135">
        <v>504</v>
      </c>
      <c r="P266" s="135">
        <v>430.57</v>
      </c>
      <c r="Q266" s="135"/>
      <c r="R266" s="135">
        <v>415.06</v>
      </c>
      <c r="S266" s="135"/>
      <c r="T266" s="135">
        <v>430.39</v>
      </c>
      <c r="V266" s="135">
        <v>414.36</v>
      </c>
      <c r="W266" s="281"/>
      <c r="X266" s="133">
        <f>COUNTIF(C266:U266,"F")</f>
        <v>0</v>
      </c>
      <c r="Y266" s="133">
        <f>COUNTIF(C265:U265,"E")</f>
        <v>0</v>
      </c>
      <c r="Z266" s="133">
        <f>COUNTIF(C267:V267,"Er")</f>
        <v>0</v>
      </c>
      <c r="AB266" s="133" t="s">
        <v>481</v>
      </c>
    </row>
    <row r="267" spans="1:31">
      <c r="B267" s="132"/>
      <c r="C267" s="140"/>
      <c r="D267" s="139"/>
      <c r="E267" s="140"/>
      <c r="F267" s="139"/>
      <c r="G267" s="140"/>
      <c r="I267" s="140"/>
      <c r="J267" s="139"/>
      <c r="K267" s="140"/>
      <c r="L267" s="139"/>
      <c r="M267" s="140"/>
      <c r="N267" s="139"/>
      <c r="O267" s="140"/>
      <c r="P267" s="139"/>
      <c r="Q267" s="140"/>
      <c r="R267" s="139"/>
      <c r="S267" s="140"/>
      <c r="T267" s="139"/>
      <c r="U267" s="140"/>
      <c r="V267" s="162"/>
      <c r="W267" s="280"/>
      <c r="X267" s="133">
        <f>COUNTIF(C267:U267,"U/P")</f>
        <v>0</v>
      </c>
      <c r="Y267" s="133">
        <v>0</v>
      </c>
      <c r="Z267" s="133">
        <v>0</v>
      </c>
      <c r="AB267" s="133" t="s">
        <v>241</v>
      </c>
    </row>
    <row r="268" spans="1:31">
      <c r="B268" s="132"/>
      <c r="C268" s="141"/>
      <c r="D268" s="139"/>
      <c r="E268" s="141"/>
      <c r="F268" s="139"/>
      <c r="G268" s="141"/>
      <c r="I268" s="141"/>
      <c r="J268" s="139"/>
      <c r="K268" s="141"/>
      <c r="L268" s="139"/>
      <c r="M268" s="141"/>
      <c r="N268" s="139"/>
      <c r="O268" s="141"/>
      <c r="P268" s="139"/>
      <c r="Q268" s="141"/>
      <c r="R268" s="139"/>
      <c r="S268" s="141"/>
      <c r="T268" s="139"/>
      <c r="U268" s="141"/>
      <c r="V268" s="162"/>
      <c r="W268" s="280"/>
      <c r="X268" s="133">
        <f>COUNTIF(C266:U266,"ROW")</f>
        <v>0</v>
      </c>
      <c r="Y268" s="133">
        <v>0</v>
      </c>
      <c r="Z268" s="133">
        <v>0</v>
      </c>
      <c r="AB268" s="133" t="s">
        <v>191</v>
      </c>
    </row>
    <row r="269" spans="1:31" ht="13">
      <c r="B269" s="132"/>
      <c r="C269" s="358" t="s">
        <v>369</v>
      </c>
      <c r="E269" s="358" t="s">
        <v>253</v>
      </c>
      <c r="G269" s="358" t="s">
        <v>370</v>
      </c>
      <c r="I269" s="144" t="s">
        <v>371</v>
      </c>
      <c r="K269" s="144" t="s">
        <v>372</v>
      </c>
      <c r="M269" s="144" t="s">
        <v>373</v>
      </c>
      <c r="O269" s="144" t="s">
        <v>374</v>
      </c>
      <c r="Q269" s="358" t="s">
        <v>375</v>
      </c>
      <c r="S269" s="358" t="s">
        <v>377</v>
      </c>
      <c r="U269" s="144" t="s">
        <v>378</v>
      </c>
      <c r="W269" s="280"/>
    </row>
    <row r="270" spans="1:31" ht="13">
      <c r="B270" s="132"/>
      <c r="C270" s="145" t="s">
        <v>259</v>
      </c>
      <c r="E270" s="145" t="s">
        <v>259</v>
      </c>
      <c r="G270" s="145" t="s">
        <v>259</v>
      </c>
      <c r="I270" s="144" t="s">
        <v>282</v>
      </c>
      <c r="K270" s="144" t="s">
        <v>282</v>
      </c>
      <c r="M270" s="144" t="s">
        <v>376</v>
      </c>
      <c r="O270" s="144" t="s">
        <v>376</v>
      </c>
      <c r="Q270" s="145" t="s">
        <v>259</v>
      </c>
      <c r="S270" s="145" t="s">
        <v>281</v>
      </c>
      <c r="U270" s="144" t="s">
        <v>83</v>
      </c>
      <c r="W270" s="280"/>
    </row>
    <row r="271" spans="1:31" ht="13">
      <c r="B271" s="132"/>
      <c r="C271" s="144"/>
      <c r="E271" s="145"/>
      <c r="G271" s="145"/>
      <c r="I271" s="144"/>
      <c r="K271" s="1351" t="s">
        <v>676</v>
      </c>
      <c r="L271" s="1352"/>
      <c r="M271" s="1352"/>
      <c r="N271" s="1352"/>
      <c r="O271" s="1352"/>
      <c r="P271" s="1352"/>
      <c r="Q271" s="1352"/>
      <c r="R271" s="1352"/>
      <c r="S271" s="1352"/>
      <c r="T271" s="1352"/>
      <c r="U271" s="1353"/>
      <c r="W271" s="280"/>
    </row>
    <row r="272" spans="1:31">
      <c r="B272" s="132"/>
      <c r="C272" s="133">
        <f>U264+1</f>
        <v>311</v>
      </c>
      <c r="E272" s="133">
        <f>C272+1</f>
        <v>312</v>
      </c>
      <c r="G272" s="133">
        <f>E272+1</f>
        <v>313</v>
      </c>
      <c r="I272" s="133">
        <f>G272+1</f>
        <v>314</v>
      </c>
      <c r="K272" s="133">
        <f>I272+1</f>
        <v>315</v>
      </c>
      <c r="M272" s="133">
        <f>K272+1</f>
        <v>316</v>
      </c>
      <c r="O272" s="133">
        <f>M272+1</f>
        <v>317</v>
      </c>
      <c r="Q272" s="133">
        <f>O272+1</f>
        <v>318</v>
      </c>
      <c r="S272" s="133">
        <f>Q272+1</f>
        <v>319</v>
      </c>
      <c r="U272" s="161">
        <f>S272+1</f>
        <v>320</v>
      </c>
      <c r="W272" s="280"/>
    </row>
    <row r="273" spans="1:31">
      <c r="B273" s="132"/>
      <c r="W273" s="281"/>
      <c r="AE273" s="135">
        <f>SUM(D273:V273)</f>
        <v>0</v>
      </c>
    </row>
    <row r="274" spans="1:31">
      <c r="A274" s="133">
        <f>A266+1</f>
        <v>32</v>
      </c>
      <c r="B274" s="132"/>
      <c r="C274" s="135"/>
      <c r="D274" s="135">
        <v>419.38</v>
      </c>
      <c r="E274" s="135"/>
      <c r="F274" s="135">
        <v>406.18</v>
      </c>
      <c r="H274" s="135">
        <v>427.47</v>
      </c>
      <c r="J274" s="135">
        <v>416.77</v>
      </c>
      <c r="L274" s="135">
        <v>378.13</v>
      </c>
      <c r="M274" s="135"/>
      <c r="N274" s="135">
        <v>358.57</v>
      </c>
      <c r="P274" s="135">
        <v>360.52</v>
      </c>
      <c r="Q274" s="135"/>
      <c r="R274" s="135">
        <v>324.52999999999997</v>
      </c>
      <c r="S274" s="135"/>
      <c r="T274" s="135">
        <v>354.92</v>
      </c>
      <c r="V274" s="135">
        <v>406.11</v>
      </c>
      <c r="W274" s="281"/>
      <c r="X274" s="133">
        <f>COUNTIF(C274:U274,"F")</f>
        <v>0</v>
      </c>
      <c r="Y274" s="133">
        <f>COUNTIF(C273:U273,"E")</f>
        <v>0</v>
      </c>
      <c r="Z274" s="133">
        <f>COUNTIF(C275:V275,"Er")</f>
        <v>0</v>
      </c>
      <c r="AB274" s="133" t="s">
        <v>481</v>
      </c>
    </row>
    <row r="275" spans="1:31" ht="13">
      <c r="B275" s="132"/>
      <c r="C275" s="138" t="s">
        <v>191</v>
      </c>
      <c r="D275" s="139"/>
      <c r="E275" s="140"/>
      <c r="F275" s="139"/>
      <c r="G275" s="140"/>
      <c r="I275" s="140"/>
      <c r="J275" s="139"/>
      <c r="K275" s="140"/>
      <c r="L275" s="139"/>
      <c r="M275" s="140"/>
      <c r="N275" s="139"/>
      <c r="O275" s="140"/>
      <c r="P275" s="139"/>
      <c r="Q275" s="140"/>
      <c r="R275" s="139"/>
      <c r="S275" s="140"/>
      <c r="T275" s="139"/>
      <c r="U275" s="140"/>
      <c r="V275" s="162"/>
      <c r="W275" s="280"/>
      <c r="X275" s="133">
        <f>COUNTIF(C275:U275,"U/P")</f>
        <v>0</v>
      </c>
      <c r="Y275" s="133">
        <v>0</v>
      </c>
      <c r="Z275" s="133">
        <v>0</v>
      </c>
      <c r="AB275" s="133" t="s">
        <v>241</v>
      </c>
    </row>
    <row r="276" spans="1:31">
      <c r="B276" s="132"/>
      <c r="C276" s="141"/>
      <c r="D276" s="139"/>
      <c r="E276" s="141"/>
      <c r="F276" s="139"/>
      <c r="G276" s="141"/>
      <c r="I276" s="141"/>
      <c r="J276" s="139"/>
      <c r="K276" s="141"/>
      <c r="L276" s="139"/>
      <c r="M276" s="141"/>
      <c r="N276" s="139"/>
      <c r="O276" s="141"/>
      <c r="P276" s="139"/>
      <c r="Q276" s="141"/>
      <c r="R276" s="139"/>
      <c r="S276" s="141"/>
      <c r="T276" s="139"/>
      <c r="U276" s="141"/>
      <c r="V276" s="162"/>
      <c r="W276" s="280"/>
      <c r="X276" s="133">
        <f>COUNTIF(C274:U274,"ROW")</f>
        <v>0</v>
      </c>
      <c r="Y276" s="133">
        <v>0</v>
      </c>
      <c r="Z276" s="133">
        <v>0</v>
      </c>
      <c r="AB276" s="133" t="s">
        <v>191</v>
      </c>
    </row>
    <row r="277" spans="1:31" ht="13">
      <c r="B277" s="132"/>
      <c r="C277" s="358" t="s">
        <v>180</v>
      </c>
      <c r="E277" s="144" t="s">
        <v>379</v>
      </c>
      <c r="G277" s="358" t="s">
        <v>257</v>
      </c>
      <c r="I277" s="144" t="s">
        <v>380</v>
      </c>
      <c r="K277" s="358" t="s">
        <v>381</v>
      </c>
      <c r="M277" s="144" t="s">
        <v>382</v>
      </c>
      <c r="O277" s="145" t="s">
        <v>383</v>
      </c>
      <c r="Q277" s="358" t="s">
        <v>677</v>
      </c>
      <c r="S277" s="358" t="s">
        <v>678</v>
      </c>
      <c r="U277" s="358" t="s">
        <v>679</v>
      </c>
      <c r="W277" s="280"/>
    </row>
    <row r="278" spans="1:31" ht="13">
      <c r="B278" s="132"/>
      <c r="C278" s="145" t="s">
        <v>259</v>
      </c>
      <c r="E278" s="144" t="s">
        <v>282</v>
      </c>
      <c r="G278" s="145" t="s">
        <v>259</v>
      </c>
      <c r="I278" s="144" t="s">
        <v>282</v>
      </c>
      <c r="K278" s="145" t="s">
        <v>280</v>
      </c>
      <c r="M278" s="144" t="s">
        <v>282</v>
      </c>
      <c r="O278" s="145" t="s">
        <v>259</v>
      </c>
      <c r="Q278" s="145" t="s">
        <v>259</v>
      </c>
      <c r="S278" s="145" t="s">
        <v>259</v>
      </c>
      <c r="U278" s="145" t="s">
        <v>259</v>
      </c>
      <c r="W278" s="280"/>
    </row>
    <row r="279" spans="1:31">
      <c r="B279" s="272"/>
      <c r="C279" s="172">
        <f>U272+1</f>
        <v>321</v>
      </c>
      <c r="D279" s="172"/>
      <c r="E279" s="172">
        <f>C279+1</f>
        <v>322</v>
      </c>
      <c r="F279" s="172"/>
      <c r="G279" s="172">
        <f>E279+1</f>
        <v>323</v>
      </c>
      <c r="H279" s="172"/>
      <c r="I279" s="172">
        <f>G279+1</f>
        <v>324</v>
      </c>
      <c r="J279" s="172"/>
      <c r="K279" s="172">
        <f>I279+1</f>
        <v>325</v>
      </c>
      <c r="L279" s="172"/>
      <c r="M279" s="172">
        <f>K279+1</f>
        <v>326</v>
      </c>
      <c r="N279" s="172"/>
      <c r="O279" s="172">
        <f>M279+1</f>
        <v>327</v>
      </c>
      <c r="P279" s="172"/>
      <c r="Q279" s="172">
        <f>O279+1</f>
        <v>328</v>
      </c>
      <c r="R279" s="172"/>
      <c r="S279" s="172">
        <f>Q279+1</f>
        <v>329</v>
      </c>
      <c r="T279" s="172"/>
      <c r="U279" s="172">
        <f>S279+1</f>
        <v>330</v>
      </c>
      <c r="V279" s="172"/>
      <c r="W279" s="274"/>
    </row>
    <row r="280" spans="1:31">
      <c r="B280" s="209"/>
      <c r="W280" s="236"/>
    </row>
    <row r="281" spans="1:31">
      <c r="B281" s="209"/>
      <c r="C281" s="135"/>
      <c r="D281" s="135">
        <v>357.82</v>
      </c>
      <c r="E281" s="135"/>
      <c r="F281" s="135">
        <v>424.78</v>
      </c>
      <c r="H281" s="135">
        <v>414.36</v>
      </c>
      <c r="J281" s="135">
        <v>413.59</v>
      </c>
      <c r="L281" s="135">
        <v>432.24</v>
      </c>
      <c r="M281" s="135"/>
      <c r="N281" s="135">
        <v>397.06</v>
      </c>
      <c r="P281" s="135">
        <v>426.06</v>
      </c>
      <c r="Q281" s="135"/>
      <c r="R281" s="135">
        <v>417.12</v>
      </c>
      <c r="S281" s="135"/>
      <c r="T281" s="135">
        <v>364.36</v>
      </c>
      <c r="V281" s="135">
        <v>332.45</v>
      </c>
      <c r="W281" s="265">
        <f>D281+H281+J281+L281+N281+F281+P281+R281+T281+V281</f>
        <v>3979.8399999999997</v>
      </c>
      <c r="AE281" s="135">
        <f>SUM(D281:V281)</f>
        <v>3979.8399999999997</v>
      </c>
    </row>
    <row r="282" spans="1:31">
      <c r="A282" s="133">
        <f>A274+1</f>
        <v>33</v>
      </c>
      <c r="B282" s="209"/>
      <c r="C282" s="140"/>
      <c r="D282" s="139"/>
      <c r="E282" s="140"/>
      <c r="F282" s="139"/>
      <c r="G282" s="140"/>
      <c r="I282" s="140"/>
      <c r="J282" s="139"/>
      <c r="K282" s="140"/>
      <c r="L282" s="139"/>
      <c r="M282" s="140"/>
      <c r="N282" s="139"/>
      <c r="O282" s="140"/>
      <c r="P282" s="139"/>
      <c r="Q282" s="140"/>
      <c r="R282" s="139"/>
      <c r="S282" s="140"/>
      <c r="T282" s="139"/>
      <c r="U282" s="140"/>
      <c r="V282" s="162"/>
      <c r="W282" s="265"/>
      <c r="X282" s="133">
        <f>COUNTIF(C282:U282,"F")</f>
        <v>0</v>
      </c>
      <c r="Y282" s="133">
        <f>COUNTIF(C281:U281,"E")</f>
        <v>0</v>
      </c>
      <c r="Z282" s="133">
        <f>COUNTIF(C283:V283,"Er")</f>
        <v>0</v>
      </c>
      <c r="AB282" s="133" t="s">
        <v>481</v>
      </c>
    </row>
    <row r="283" spans="1:31">
      <c r="B283" s="209"/>
      <c r="C283" s="141"/>
      <c r="D283" s="139"/>
      <c r="E283" s="141"/>
      <c r="F283" s="139"/>
      <c r="G283" s="141"/>
      <c r="I283" s="141"/>
      <c r="J283" s="139"/>
      <c r="K283" s="141"/>
      <c r="L283" s="139"/>
      <c r="M283" s="141"/>
      <c r="N283" s="139"/>
      <c r="O283" s="141"/>
      <c r="P283" s="139"/>
      <c r="Q283" s="141"/>
      <c r="R283" s="139"/>
      <c r="S283" s="141"/>
      <c r="T283" s="139"/>
      <c r="U283" s="141"/>
      <c r="V283" s="162"/>
      <c r="W283" s="236"/>
      <c r="X283" s="133">
        <f>COUNTIF(C283:U283,"U/P")</f>
        <v>0</v>
      </c>
      <c r="Y283" s="133">
        <v>0</v>
      </c>
      <c r="Z283" s="133">
        <v>0</v>
      </c>
      <c r="AB283" s="133" t="s">
        <v>241</v>
      </c>
    </row>
    <row r="284" spans="1:31" ht="13">
      <c r="B284" s="209"/>
      <c r="C284" s="360" t="s">
        <v>680</v>
      </c>
      <c r="D284" s="149"/>
      <c r="E284" s="147" t="s">
        <v>681</v>
      </c>
      <c r="F284" s="149"/>
      <c r="G284" s="360" t="s">
        <v>242</v>
      </c>
      <c r="H284" s="149"/>
      <c r="I284" s="360" t="s">
        <v>389</v>
      </c>
      <c r="J284" s="149"/>
      <c r="K284" s="360" t="s">
        <v>390</v>
      </c>
      <c r="L284" s="149"/>
      <c r="M284" s="360" t="s">
        <v>391</v>
      </c>
      <c r="N284" s="149"/>
      <c r="O284" s="360" t="s">
        <v>254</v>
      </c>
      <c r="P284" s="149"/>
      <c r="Q284" s="360" t="s">
        <v>392</v>
      </c>
      <c r="R284" s="149"/>
      <c r="S284" s="147" t="s">
        <v>394</v>
      </c>
      <c r="T284" s="149"/>
      <c r="U284" s="360" t="s">
        <v>395</v>
      </c>
      <c r="W284" s="236"/>
      <c r="X284" s="133">
        <f>COUNTIF(C282:U282,"ROW")</f>
        <v>0</v>
      </c>
      <c r="Y284" s="133">
        <v>0</v>
      </c>
      <c r="Z284" s="133">
        <v>0</v>
      </c>
      <c r="AB284" s="133" t="s">
        <v>191</v>
      </c>
    </row>
    <row r="285" spans="1:31" ht="13">
      <c r="B285" s="209"/>
      <c r="C285" s="148" t="s">
        <v>281</v>
      </c>
      <c r="D285" s="149"/>
      <c r="E285" s="147" t="s">
        <v>351</v>
      </c>
      <c r="F285" s="149"/>
      <c r="G285" s="148" t="s">
        <v>280</v>
      </c>
      <c r="H285" s="149"/>
      <c r="I285" s="148" t="s">
        <v>259</v>
      </c>
      <c r="J285" s="149"/>
      <c r="K285" s="148" t="s">
        <v>259</v>
      </c>
      <c r="L285" s="149"/>
      <c r="M285" s="148" t="s">
        <v>280</v>
      </c>
      <c r="N285" s="149"/>
      <c r="O285" s="148" t="s">
        <v>280</v>
      </c>
      <c r="P285" s="149"/>
      <c r="Q285" s="148" t="s">
        <v>280</v>
      </c>
      <c r="R285" s="149"/>
      <c r="S285" s="147" t="s">
        <v>307</v>
      </c>
      <c r="T285" s="149"/>
      <c r="U285" s="148" t="s">
        <v>281</v>
      </c>
      <c r="W285" s="236"/>
    </row>
    <row r="286" spans="1:31" ht="13">
      <c r="B286" s="209"/>
      <c r="C286" s="147"/>
      <c r="D286" s="149"/>
      <c r="E286" s="148"/>
      <c r="F286" s="149"/>
      <c r="G286" s="148"/>
      <c r="H286" s="149"/>
      <c r="I286" s="147"/>
      <c r="J286" s="149"/>
      <c r="K286" s="148"/>
      <c r="L286" s="149"/>
      <c r="M286" s="148"/>
      <c r="N286" s="149"/>
      <c r="O286" s="147"/>
      <c r="P286" s="149"/>
      <c r="Q286" s="148"/>
      <c r="R286" s="149"/>
      <c r="S286" s="148"/>
      <c r="T286" s="149"/>
      <c r="U286" s="147"/>
      <c r="W286" s="236"/>
    </row>
    <row r="287" spans="1:31">
      <c r="B287" s="209"/>
      <c r="C287" s="133">
        <f>U279+1</f>
        <v>331</v>
      </c>
      <c r="E287" s="133">
        <f>C287+1</f>
        <v>332</v>
      </c>
      <c r="G287" s="133">
        <f>E287+1</f>
        <v>333</v>
      </c>
      <c r="I287" s="133">
        <f>G287+1</f>
        <v>334</v>
      </c>
      <c r="K287" s="133">
        <f>I287+1</f>
        <v>335</v>
      </c>
      <c r="M287" s="133">
        <f>K287+1</f>
        <v>336</v>
      </c>
      <c r="O287" s="133">
        <f>M287+1</f>
        <v>337</v>
      </c>
      <c r="Q287" s="133">
        <f>O287+1</f>
        <v>338</v>
      </c>
      <c r="S287" s="133">
        <f>Q287+1</f>
        <v>339</v>
      </c>
      <c r="U287" s="161">
        <f>S287+1</f>
        <v>340</v>
      </c>
      <c r="W287" s="236"/>
    </row>
    <row r="288" spans="1:31">
      <c r="B288" s="209"/>
      <c r="W288" s="236"/>
    </row>
    <row r="289" spans="1:31">
      <c r="B289" s="209"/>
      <c r="C289" s="135"/>
      <c r="D289" s="135">
        <v>348.85</v>
      </c>
      <c r="E289" s="135"/>
      <c r="F289" s="135">
        <v>381.82</v>
      </c>
      <c r="H289" s="135">
        <v>458.16</v>
      </c>
      <c r="J289" s="135">
        <v>420.55</v>
      </c>
      <c r="L289" s="135">
        <v>426.94</v>
      </c>
      <c r="M289" s="135"/>
      <c r="N289" s="135">
        <v>416.99</v>
      </c>
      <c r="P289" s="135">
        <v>366.19</v>
      </c>
      <c r="Q289" s="135"/>
      <c r="R289" s="135">
        <v>351</v>
      </c>
      <c r="S289" s="135"/>
      <c r="T289" s="135">
        <v>251.81</v>
      </c>
      <c r="V289" s="135">
        <v>420</v>
      </c>
      <c r="W289" s="265">
        <f>D289+H289+J289+L289+N289+F289+P289+R289+T289+V289</f>
        <v>3842.31</v>
      </c>
      <c r="AE289" s="135">
        <f>SUM(D289:V289)</f>
        <v>3842.3100000000004</v>
      </c>
    </row>
    <row r="290" spans="1:31">
      <c r="A290" s="133">
        <f>A282+1</f>
        <v>34</v>
      </c>
      <c r="B290" s="209"/>
      <c r="C290" s="140"/>
      <c r="D290" s="139"/>
      <c r="E290" s="140"/>
      <c r="F290" s="139"/>
      <c r="G290" s="140"/>
      <c r="I290" s="140"/>
      <c r="J290" s="139"/>
      <c r="K290" s="140"/>
      <c r="L290" s="139"/>
      <c r="M290" s="140"/>
      <c r="N290" s="139"/>
      <c r="O290" s="140"/>
      <c r="P290" s="139"/>
      <c r="Q290" s="140"/>
      <c r="R290" s="139"/>
      <c r="S290" s="140"/>
      <c r="T290" s="139"/>
      <c r="U290" s="140"/>
      <c r="V290" s="162"/>
      <c r="W290" s="265"/>
      <c r="X290" s="133">
        <f>COUNTIF(C290:U290,"F")</f>
        <v>0</v>
      </c>
      <c r="Y290" s="133">
        <f>COUNTIF(C289:U289,"E")</f>
        <v>0</v>
      </c>
      <c r="Z290" s="133">
        <f>COUNTIF(C291:V291,"Er")</f>
        <v>0</v>
      </c>
      <c r="AB290" s="133" t="s">
        <v>481</v>
      </c>
    </row>
    <row r="291" spans="1:31">
      <c r="B291" s="209"/>
      <c r="C291" s="141"/>
      <c r="D291" s="139"/>
      <c r="E291" s="141"/>
      <c r="F291" s="139"/>
      <c r="G291" s="141"/>
      <c r="I291" s="141"/>
      <c r="J291" s="139"/>
      <c r="K291" s="141"/>
      <c r="L291" s="139"/>
      <c r="M291" s="141"/>
      <c r="N291" s="139"/>
      <c r="O291" s="141"/>
      <c r="P291" s="139"/>
      <c r="Q291" s="141"/>
      <c r="R291" s="139"/>
      <c r="S291" s="141"/>
      <c r="T291" s="139"/>
      <c r="U291" s="141"/>
      <c r="V291" s="162"/>
      <c r="W291" s="236"/>
      <c r="X291" s="133">
        <f>COUNTIF(C291:U291,"U/P")</f>
        <v>0</v>
      </c>
      <c r="Y291" s="133">
        <v>0</v>
      </c>
      <c r="Z291" s="133">
        <v>0</v>
      </c>
      <c r="AB291" s="133" t="s">
        <v>241</v>
      </c>
    </row>
    <row r="292" spans="1:31" ht="13">
      <c r="B292" s="209"/>
      <c r="C292" s="360" t="s">
        <v>396</v>
      </c>
      <c r="E292" s="147" t="s">
        <v>682</v>
      </c>
      <c r="G292" s="147" t="s">
        <v>398</v>
      </c>
      <c r="I292" s="147" t="s">
        <v>683</v>
      </c>
      <c r="K292" s="147" t="s">
        <v>684</v>
      </c>
      <c r="M292" s="360" t="s">
        <v>401</v>
      </c>
      <c r="O292" s="360" t="s">
        <v>402</v>
      </c>
      <c r="Q292" s="147" t="s">
        <v>136</v>
      </c>
      <c r="S292" s="360" t="s">
        <v>404</v>
      </c>
      <c r="U292" s="147" t="s">
        <v>685</v>
      </c>
      <c r="W292" s="236"/>
      <c r="X292" s="133">
        <f>COUNTIF(C290:U290,"ROW")</f>
        <v>0</v>
      </c>
      <c r="Y292" s="133">
        <v>0</v>
      </c>
      <c r="Z292" s="133">
        <v>0</v>
      </c>
      <c r="AB292" s="133" t="s">
        <v>191</v>
      </c>
    </row>
    <row r="293" spans="1:31" ht="13">
      <c r="B293" s="209"/>
      <c r="C293" s="148" t="s">
        <v>259</v>
      </c>
      <c r="E293" s="147" t="s">
        <v>360</v>
      </c>
      <c r="G293" s="147" t="s">
        <v>492</v>
      </c>
      <c r="I293" s="147" t="s">
        <v>107</v>
      </c>
      <c r="K293" s="147" t="s">
        <v>107</v>
      </c>
      <c r="M293" s="148" t="s">
        <v>281</v>
      </c>
      <c r="O293" s="148" t="s">
        <v>281</v>
      </c>
      <c r="Q293" s="147" t="s">
        <v>79</v>
      </c>
      <c r="S293" s="360" t="s">
        <v>259</v>
      </c>
      <c r="U293" s="147" t="s">
        <v>89</v>
      </c>
      <c r="W293" s="236"/>
    </row>
    <row r="294" spans="1:31">
      <c r="B294" s="209"/>
      <c r="W294" s="236"/>
    </row>
    <row r="295" spans="1:31">
      <c r="B295" s="209"/>
      <c r="C295" s="133">
        <f>U287+1</f>
        <v>341</v>
      </c>
      <c r="E295" s="133">
        <f>C295+1</f>
        <v>342</v>
      </c>
      <c r="G295" s="133">
        <f>E295+1</f>
        <v>343</v>
      </c>
      <c r="I295" s="133">
        <f>G295+1</f>
        <v>344</v>
      </c>
      <c r="K295" s="133">
        <f>I295+1</f>
        <v>345</v>
      </c>
      <c r="M295" s="133">
        <f>K295+1</f>
        <v>346</v>
      </c>
      <c r="O295" s="133">
        <f>M295+1</f>
        <v>347</v>
      </c>
      <c r="Q295" s="133">
        <f>O295+1</f>
        <v>348</v>
      </c>
      <c r="S295" s="133">
        <f>Q295+1</f>
        <v>349</v>
      </c>
      <c r="U295" s="161">
        <f>S295+1</f>
        <v>350</v>
      </c>
      <c r="W295" s="236"/>
    </row>
    <row r="296" spans="1:31">
      <c r="B296" s="209"/>
      <c r="W296" s="236"/>
    </row>
    <row r="297" spans="1:31">
      <c r="B297" s="209"/>
      <c r="C297" s="135"/>
      <c r="D297" s="135">
        <v>425</v>
      </c>
      <c r="E297" s="135"/>
      <c r="F297" s="135">
        <v>420</v>
      </c>
      <c r="H297" s="135">
        <v>367.44</v>
      </c>
      <c r="J297" s="135">
        <v>398</v>
      </c>
      <c r="L297" s="135">
        <v>370.48</v>
      </c>
      <c r="M297" s="135"/>
      <c r="N297" s="135">
        <v>437.33</v>
      </c>
      <c r="P297" s="135">
        <v>447</v>
      </c>
      <c r="Q297" s="135"/>
      <c r="R297" s="135">
        <v>394.62</v>
      </c>
      <c r="S297" s="135"/>
      <c r="T297" s="135">
        <v>388.49</v>
      </c>
      <c r="V297" s="135">
        <v>440</v>
      </c>
      <c r="W297" s="265">
        <v>44</v>
      </c>
      <c r="AE297" s="135">
        <f>SUM(D297:V297)</f>
        <v>4088.3599999999997</v>
      </c>
    </row>
    <row r="298" spans="1:31">
      <c r="A298" s="133">
        <f>A290+1</f>
        <v>35</v>
      </c>
      <c r="B298" s="209"/>
      <c r="C298" s="140"/>
      <c r="D298" s="139"/>
      <c r="E298" s="140"/>
      <c r="F298" s="139"/>
      <c r="G298" s="140"/>
      <c r="I298" s="140"/>
      <c r="J298" s="139"/>
      <c r="K298" s="140"/>
      <c r="L298" s="139"/>
      <c r="M298" s="140"/>
      <c r="N298" s="139"/>
      <c r="O298" s="140"/>
      <c r="P298" s="139"/>
      <c r="Q298" s="140"/>
      <c r="R298" s="139"/>
      <c r="S298" s="140"/>
      <c r="T298" s="139"/>
      <c r="U298" s="140"/>
      <c r="V298" s="162"/>
      <c r="W298" s="265"/>
      <c r="X298" s="133">
        <f>COUNTIF(C298:U298,"F")</f>
        <v>0</v>
      </c>
      <c r="Y298" s="133">
        <f>COUNTIF(C297:U297,"E")</f>
        <v>0</v>
      </c>
      <c r="Z298" s="133">
        <f>COUNTIF(C299:V299,"Er")</f>
        <v>0</v>
      </c>
      <c r="AB298" s="133" t="s">
        <v>481</v>
      </c>
    </row>
    <row r="299" spans="1:31">
      <c r="B299" s="209"/>
      <c r="C299" s="141"/>
      <c r="D299" s="139"/>
      <c r="E299" s="141"/>
      <c r="F299" s="139"/>
      <c r="G299" s="141"/>
      <c r="I299" s="141"/>
      <c r="J299" s="139"/>
      <c r="K299" s="141"/>
      <c r="L299" s="139"/>
      <c r="M299" s="141"/>
      <c r="N299" s="139"/>
      <c r="O299" s="141"/>
      <c r="P299" s="139"/>
      <c r="Q299" s="141"/>
      <c r="R299" s="139"/>
      <c r="S299" s="141"/>
      <c r="T299" s="139"/>
      <c r="U299" s="141"/>
      <c r="V299" s="162"/>
      <c r="W299" s="236"/>
      <c r="X299" s="133">
        <f>COUNTIF(C299:U299,"U/P")</f>
        <v>0</v>
      </c>
      <c r="Y299" s="133">
        <v>0</v>
      </c>
      <c r="Z299" s="133">
        <v>0</v>
      </c>
      <c r="AB299" s="133" t="s">
        <v>241</v>
      </c>
    </row>
    <row r="300" spans="1:31" ht="13">
      <c r="B300" s="209"/>
      <c r="C300" s="360" t="s">
        <v>686</v>
      </c>
      <c r="E300" s="360" t="s">
        <v>687</v>
      </c>
      <c r="F300" s="149"/>
      <c r="G300" s="360" t="s">
        <v>688</v>
      </c>
      <c r="H300" s="149"/>
      <c r="I300" s="147" t="s">
        <v>689</v>
      </c>
      <c r="J300" s="149"/>
      <c r="K300" s="360" t="s">
        <v>412</v>
      </c>
      <c r="L300" s="149"/>
      <c r="M300" s="147" t="s">
        <v>690</v>
      </c>
      <c r="N300" s="149"/>
      <c r="O300" s="147" t="s">
        <v>414</v>
      </c>
      <c r="P300" s="149"/>
      <c r="Q300" s="360" t="s">
        <v>415</v>
      </c>
      <c r="R300" s="149"/>
      <c r="S300" s="147" t="s">
        <v>691</v>
      </c>
      <c r="T300" s="149"/>
      <c r="U300" s="147" t="s">
        <v>418</v>
      </c>
      <c r="W300" s="236"/>
      <c r="X300" s="133">
        <f>COUNTIF(C298:U298,"ROW")</f>
        <v>0</v>
      </c>
      <c r="Y300" s="133">
        <v>0</v>
      </c>
      <c r="Z300" s="133">
        <v>0</v>
      </c>
      <c r="AB300" s="133" t="s">
        <v>191</v>
      </c>
    </row>
    <row r="301" spans="1:31" ht="13">
      <c r="B301" s="209"/>
      <c r="C301" s="360" t="s">
        <v>280</v>
      </c>
      <c r="E301" s="360" t="s">
        <v>258</v>
      </c>
      <c r="F301" s="149"/>
      <c r="G301" s="360" t="s">
        <v>280</v>
      </c>
      <c r="H301" s="149"/>
      <c r="I301" s="147" t="s">
        <v>306</v>
      </c>
      <c r="J301" s="149"/>
      <c r="K301" s="360" t="s">
        <v>149</v>
      </c>
      <c r="L301" s="149"/>
      <c r="M301" s="147" t="s">
        <v>360</v>
      </c>
      <c r="N301" s="149"/>
      <c r="O301" s="147" t="s">
        <v>492</v>
      </c>
      <c r="P301" s="149"/>
      <c r="Q301" s="360" t="s">
        <v>211</v>
      </c>
      <c r="R301" s="149"/>
      <c r="S301" s="147" t="s">
        <v>282</v>
      </c>
      <c r="T301" s="149"/>
      <c r="U301" s="147" t="s">
        <v>692</v>
      </c>
      <c r="W301" s="236"/>
    </row>
    <row r="302" spans="1:31" ht="13">
      <c r="B302" s="209"/>
      <c r="C302" s="147"/>
      <c r="D302" s="149"/>
      <c r="E302" s="148"/>
      <c r="F302" s="149"/>
      <c r="G302" s="148"/>
      <c r="H302" s="149"/>
      <c r="I302" s="147"/>
      <c r="J302" s="149"/>
      <c r="K302" s="148"/>
      <c r="L302" s="149"/>
      <c r="M302" s="148"/>
      <c r="N302" s="149"/>
      <c r="O302" s="147"/>
      <c r="P302" s="149"/>
      <c r="Q302" s="148"/>
      <c r="R302" s="149"/>
      <c r="S302" s="148"/>
      <c r="T302" s="149"/>
      <c r="U302" s="147"/>
      <c r="W302" s="236"/>
    </row>
    <row r="303" spans="1:31">
      <c r="B303" s="209"/>
      <c r="C303" s="133">
        <f>U295+1</f>
        <v>351</v>
      </c>
      <c r="E303" s="133">
        <f>C303+1</f>
        <v>352</v>
      </c>
      <c r="G303" s="133">
        <f>E303+1</f>
        <v>353</v>
      </c>
      <c r="I303" s="133">
        <f>G303+1</f>
        <v>354</v>
      </c>
      <c r="K303" s="133">
        <f>I303+1</f>
        <v>355</v>
      </c>
      <c r="M303" s="133">
        <f>K303+1</f>
        <v>356</v>
      </c>
      <c r="O303" s="133">
        <f>M303+1</f>
        <v>357</v>
      </c>
      <c r="Q303" s="133">
        <f>O303+1</f>
        <v>358</v>
      </c>
      <c r="S303" s="133">
        <f>Q303+1</f>
        <v>359</v>
      </c>
      <c r="U303" s="161">
        <f>S303+1</f>
        <v>360</v>
      </c>
      <c r="W303" s="236"/>
    </row>
    <row r="304" spans="1:31">
      <c r="B304" s="209"/>
      <c r="W304" s="236"/>
    </row>
    <row r="305" spans="1:31">
      <c r="B305" s="209"/>
      <c r="C305" s="135"/>
      <c r="D305" s="135">
        <v>227.51</v>
      </c>
      <c r="E305" s="135"/>
      <c r="F305" s="135">
        <v>279</v>
      </c>
      <c r="H305" s="135">
        <v>365.62</v>
      </c>
      <c r="J305" s="135">
        <v>217.72</v>
      </c>
      <c r="L305" s="135">
        <v>378.38</v>
      </c>
      <c r="M305" s="135"/>
      <c r="N305" s="135">
        <v>295.12</v>
      </c>
      <c r="P305" s="135">
        <v>390</v>
      </c>
      <c r="Q305" s="135"/>
      <c r="R305" s="135">
        <v>428.04</v>
      </c>
      <c r="S305" s="135"/>
      <c r="T305" s="135">
        <v>384</v>
      </c>
      <c r="V305" s="135">
        <v>398.62</v>
      </c>
      <c r="W305" s="265">
        <f>D305+H305+J305+L305+N305+F305+P305+R305+T305+V305</f>
        <v>3364.0099999999998</v>
      </c>
      <c r="AE305" s="135">
        <f>SUM(D305:V305)</f>
        <v>3364.0099999999998</v>
      </c>
    </row>
    <row r="306" spans="1:31">
      <c r="A306" s="133">
        <f>A298+1</f>
        <v>36</v>
      </c>
      <c r="B306" s="209"/>
      <c r="C306" s="140"/>
      <c r="D306" s="139"/>
      <c r="E306" s="140"/>
      <c r="F306" s="139"/>
      <c r="G306" s="140"/>
      <c r="I306" s="140"/>
      <c r="J306" s="139"/>
      <c r="K306" s="140"/>
      <c r="L306" s="139"/>
      <c r="M306" s="140"/>
      <c r="N306" s="139"/>
      <c r="O306" s="140"/>
      <c r="P306" s="139"/>
      <c r="Q306" s="140"/>
      <c r="R306" s="139"/>
      <c r="S306" s="140"/>
      <c r="T306" s="139"/>
      <c r="U306" s="140"/>
      <c r="V306" s="162"/>
      <c r="W306" s="265"/>
      <c r="X306" s="133">
        <f>COUNTIF(C306:U306,"F")</f>
        <v>0</v>
      </c>
      <c r="Y306" s="133">
        <f>COUNTIF(C305:U305,"E")</f>
        <v>0</v>
      </c>
      <c r="Z306" s="133">
        <f>COUNTIF(C307:V307,"Er")</f>
        <v>0</v>
      </c>
      <c r="AB306" s="133" t="s">
        <v>481</v>
      </c>
    </row>
    <row r="307" spans="1:31">
      <c r="B307" s="209"/>
      <c r="C307" s="141"/>
      <c r="D307" s="139"/>
      <c r="E307" s="141"/>
      <c r="F307" s="139"/>
      <c r="G307" s="141"/>
      <c r="I307" s="141"/>
      <c r="J307" s="139"/>
      <c r="K307" s="141"/>
      <c r="L307" s="139"/>
      <c r="M307" s="141"/>
      <c r="N307" s="139"/>
      <c r="O307" s="141"/>
      <c r="P307" s="139"/>
      <c r="Q307" s="141"/>
      <c r="R307" s="139"/>
      <c r="S307" s="141"/>
      <c r="T307" s="139"/>
      <c r="U307" s="141"/>
      <c r="V307" s="162"/>
      <c r="W307" s="236"/>
      <c r="X307" s="133">
        <f>COUNTIF(C307:U307,"U/P")</f>
        <v>0</v>
      </c>
      <c r="Y307" s="133">
        <v>0</v>
      </c>
      <c r="Z307" s="133">
        <v>0</v>
      </c>
      <c r="AB307" s="133" t="s">
        <v>241</v>
      </c>
    </row>
    <row r="308" spans="1:31" ht="13">
      <c r="B308" s="209"/>
      <c r="C308" s="360" t="s">
        <v>693</v>
      </c>
      <c r="E308" s="147" t="s">
        <v>694</v>
      </c>
      <c r="G308" s="360" t="s">
        <v>695</v>
      </c>
      <c r="I308" s="147" t="s">
        <v>421</v>
      </c>
      <c r="K308" s="147" t="s">
        <v>422</v>
      </c>
      <c r="M308" s="147" t="s">
        <v>423</v>
      </c>
      <c r="O308" s="147" t="s">
        <v>425</v>
      </c>
      <c r="Q308" s="360" t="s">
        <v>426</v>
      </c>
      <c r="S308" s="147" t="s">
        <v>427</v>
      </c>
      <c r="U308" s="360" t="s">
        <v>428</v>
      </c>
      <c r="W308" s="236"/>
      <c r="X308" s="133">
        <f>COUNTIF(C306:U306,"ROW")</f>
        <v>0</v>
      </c>
      <c r="Y308" s="133">
        <v>0</v>
      </c>
      <c r="Z308" s="133">
        <v>0</v>
      </c>
      <c r="AB308" s="133" t="s">
        <v>191</v>
      </c>
    </row>
    <row r="309" spans="1:31" ht="13">
      <c r="B309" s="209"/>
      <c r="C309" s="148" t="s">
        <v>281</v>
      </c>
      <c r="E309" s="147" t="s">
        <v>306</v>
      </c>
      <c r="G309" s="148" t="s">
        <v>259</v>
      </c>
      <c r="I309" s="147" t="s">
        <v>504</v>
      </c>
      <c r="K309" s="147" t="s">
        <v>96</v>
      </c>
      <c r="M309" s="147" t="s">
        <v>306</v>
      </c>
      <c r="O309" s="147" t="s">
        <v>306</v>
      </c>
      <c r="Q309" s="148" t="s">
        <v>258</v>
      </c>
      <c r="S309" s="147" t="s">
        <v>282</v>
      </c>
      <c r="U309" s="148" t="s">
        <v>280</v>
      </c>
      <c r="W309" s="236"/>
    </row>
    <row r="310" spans="1:31">
      <c r="B310" s="209"/>
      <c r="W310" s="236"/>
    </row>
    <row r="311" spans="1:31">
      <c r="B311" s="209"/>
      <c r="C311" s="133">
        <f>U303+1</f>
        <v>361</v>
      </c>
      <c r="E311" s="133">
        <f>C311+1</f>
        <v>362</v>
      </c>
      <c r="G311" s="133">
        <f>E311+1</f>
        <v>363</v>
      </c>
      <c r="I311" s="133">
        <f>G311+1</f>
        <v>364</v>
      </c>
      <c r="K311" s="133">
        <f>I311+1</f>
        <v>365</v>
      </c>
      <c r="M311" s="133">
        <f>K311+1</f>
        <v>366</v>
      </c>
      <c r="O311" s="133">
        <f>M311+1</f>
        <v>367</v>
      </c>
      <c r="Q311" s="133">
        <f>O311+1</f>
        <v>368</v>
      </c>
      <c r="S311" s="133">
        <f>Q311+1</f>
        <v>369</v>
      </c>
      <c r="U311" s="161">
        <f>S311+1</f>
        <v>370</v>
      </c>
      <c r="W311" s="236"/>
    </row>
    <row r="312" spans="1:31">
      <c r="B312" s="209"/>
      <c r="W312" s="236"/>
    </row>
    <row r="313" spans="1:31">
      <c r="B313" s="209"/>
      <c r="C313" s="135"/>
      <c r="D313" s="135">
        <v>395</v>
      </c>
      <c r="E313" s="135"/>
      <c r="F313" s="135">
        <v>446.11</v>
      </c>
      <c r="H313" s="135">
        <v>398</v>
      </c>
      <c r="J313" s="135">
        <v>390</v>
      </c>
      <c r="L313" s="135">
        <v>419.64</v>
      </c>
      <c r="M313" s="135"/>
      <c r="N313" s="135">
        <v>424.44</v>
      </c>
      <c r="P313" s="135">
        <v>444</v>
      </c>
      <c r="Q313" s="135"/>
      <c r="R313" s="135">
        <v>400</v>
      </c>
      <c r="S313" s="135"/>
      <c r="T313" s="135">
        <v>391.11</v>
      </c>
      <c r="V313" s="135">
        <v>413</v>
      </c>
      <c r="W313" s="265">
        <f>D313+H313+J313+L313+N313+F313+P313+R313+T313+V313</f>
        <v>4121.3</v>
      </c>
      <c r="AE313" s="135">
        <f>SUM(D313:V313)</f>
        <v>4121.3</v>
      </c>
    </row>
    <row r="314" spans="1:31">
      <c r="A314" s="133">
        <f>A306+1</f>
        <v>37</v>
      </c>
      <c r="B314" s="209"/>
      <c r="C314" s="140"/>
      <c r="D314" s="139"/>
      <c r="E314" s="140"/>
      <c r="F314" s="139"/>
      <c r="G314" s="140"/>
      <c r="I314" s="140"/>
      <c r="J314" s="139"/>
      <c r="K314" s="140"/>
      <c r="L314" s="139"/>
      <c r="M314" s="140"/>
      <c r="N314" s="139"/>
      <c r="O314" s="140"/>
      <c r="P314" s="139"/>
      <c r="Q314" s="140"/>
      <c r="R314" s="139"/>
      <c r="S314" s="140"/>
      <c r="T314" s="139"/>
      <c r="U314" s="140"/>
      <c r="V314" s="162"/>
      <c r="W314" s="265"/>
      <c r="X314" s="133">
        <f>COUNTIF(C314:U314,"F")</f>
        <v>0</v>
      </c>
      <c r="Y314" s="133">
        <f>COUNTIF(C313:U313,"E")</f>
        <v>0</v>
      </c>
      <c r="Z314" s="133">
        <f>COUNTIF(C315:V315,"Er")</f>
        <v>0</v>
      </c>
      <c r="AB314" s="133" t="s">
        <v>481</v>
      </c>
    </row>
    <row r="315" spans="1:31">
      <c r="B315" s="209"/>
      <c r="C315" s="141"/>
      <c r="D315" s="139"/>
      <c r="E315" s="141"/>
      <c r="F315" s="139"/>
      <c r="G315" s="141"/>
      <c r="I315" s="141"/>
      <c r="J315" s="139"/>
      <c r="K315" s="141"/>
      <c r="L315" s="139"/>
      <c r="M315" s="141"/>
      <c r="N315" s="139"/>
      <c r="O315" s="141"/>
      <c r="P315" s="139"/>
      <c r="Q315" s="141"/>
      <c r="R315" s="139"/>
      <c r="S315" s="141"/>
      <c r="T315" s="139"/>
      <c r="U315" s="141"/>
      <c r="V315" s="162"/>
      <c r="W315" s="236"/>
      <c r="X315" s="133">
        <f>COUNTIF(C315:U315,"U/P")</f>
        <v>0</v>
      </c>
      <c r="Y315" s="133">
        <v>0</v>
      </c>
      <c r="Z315" s="133">
        <v>0</v>
      </c>
      <c r="AB315" s="133" t="s">
        <v>241</v>
      </c>
    </row>
    <row r="316" spans="1:31" ht="13">
      <c r="B316" s="209"/>
      <c r="C316" s="147" t="s">
        <v>430</v>
      </c>
      <c r="E316" s="360" t="s">
        <v>431</v>
      </c>
      <c r="F316" s="149"/>
      <c r="G316" s="147" t="s">
        <v>432</v>
      </c>
      <c r="H316" s="149"/>
      <c r="I316" s="360" t="s">
        <v>433</v>
      </c>
      <c r="J316" s="149"/>
      <c r="K316" s="360" t="s">
        <v>434</v>
      </c>
      <c r="L316" s="149"/>
      <c r="M316" s="147" t="s">
        <v>435</v>
      </c>
      <c r="N316" s="149"/>
      <c r="O316" s="147" t="s">
        <v>436</v>
      </c>
      <c r="P316" s="149"/>
      <c r="Q316" s="360" t="s">
        <v>437</v>
      </c>
      <c r="R316" s="149"/>
      <c r="S316" s="360" t="s">
        <v>438</v>
      </c>
      <c r="T316" s="149"/>
      <c r="U316" s="147" t="s">
        <v>439</v>
      </c>
      <c r="W316" s="236"/>
      <c r="X316" s="133">
        <f>COUNTIF(C314:U314,"ROW")</f>
        <v>0</v>
      </c>
      <c r="Y316" s="133">
        <v>0</v>
      </c>
      <c r="Z316" s="133">
        <v>0</v>
      </c>
      <c r="AB316" s="133" t="s">
        <v>191</v>
      </c>
    </row>
    <row r="317" spans="1:31" ht="13">
      <c r="B317" s="209"/>
      <c r="C317" s="147" t="s">
        <v>306</v>
      </c>
      <c r="E317" s="148" t="s">
        <v>146</v>
      </c>
      <c r="F317" s="149"/>
      <c r="G317" s="147" t="s">
        <v>282</v>
      </c>
      <c r="H317" s="149"/>
      <c r="I317" s="148" t="s">
        <v>146</v>
      </c>
      <c r="J317" s="149"/>
      <c r="K317" s="148" t="s">
        <v>281</v>
      </c>
      <c r="L317" s="149"/>
      <c r="M317" s="147" t="s">
        <v>692</v>
      </c>
      <c r="N317" s="149"/>
      <c r="O317" s="147" t="s">
        <v>492</v>
      </c>
      <c r="P317" s="149"/>
      <c r="Q317" s="148" t="s">
        <v>280</v>
      </c>
      <c r="R317" s="149"/>
      <c r="S317" s="148" t="s">
        <v>259</v>
      </c>
      <c r="T317" s="149"/>
      <c r="U317" s="147" t="s">
        <v>282</v>
      </c>
      <c r="W317" s="236"/>
    </row>
    <row r="318" spans="1:31" ht="13">
      <c r="B318" s="209"/>
      <c r="C318" s="147"/>
      <c r="D318" s="149"/>
      <c r="E318" s="148"/>
      <c r="F318" s="149"/>
      <c r="G318" s="148"/>
      <c r="H318" s="149"/>
      <c r="I318" s="147"/>
      <c r="J318" s="149"/>
      <c r="K318" s="148"/>
      <c r="L318" s="149"/>
      <c r="M318" s="148"/>
      <c r="N318" s="149"/>
      <c r="O318" s="147"/>
      <c r="P318" s="149"/>
      <c r="Q318" s="148"/>
      <c r="R318" s="149"/>
      <c r="S318" s="148"/>
      <c r="T318" s="149"/>
      <c r="U318" s="147"/>
      <c r="W318" s="236"/>
    </row>
    <row r="319" spans="1:31">
      <c r="B319" s="209"/>
      <c r="C319" s="133">
        <f>U311+1</f>
        <v>371</v>
      </c>
      <c r="E319" s="133">
        <f>C319+1</f>
        <v>372</v>
      </c>
      <c r="G319" s="133">
        <f>E319+1</f>
        <v>373</v>
      </c>
      <c r="I319" s="133">
        <f>G319+1</f>
        <v>374</v>
      </c>
      <c r="K319" s="133">
        <f>I319+1</f>
        <v>375</v>
      </c>
      <c r="M319" s="133">
        <f>K319+1</f>
        <v>376</v>
      </c>
      <c r="O319" s="133">
        <f>M319+1</f>
        <v>377</v>
      </c>
      <c r="Q319" s="133">
        <f>O319+1</f>
        <v>378</v>
      </c>
      <c r="S319" s="133">
        <f>Q319+1</f>
        <v>379</v>
      </c>
      <c r="U319" s="161">
        <f>S319+1</f>
        <v>380</v>
      </c>
      <c r="W319" s="236"/>
    </row>
    <row r="320" spans="1:31">
      <c r="B320" s="209"/>
      <c r="W320" s="236"/>
    </row>
    <row r="321" spans="1:31">
      <c r="B321" s="209"/>
      <c r="C321" s="135"/>
      <c r="D321" s="135">
        <v>402.25</v>
      </c>
      <c r="E321" s="135"/>
      <c r="F321" s="135">
        <v>250.69</v>
      </c>
      <c r="H321" s="135">
        <v>403</v>
      </c>
      <c r="J321" s="135">
        <v>387</v>
      </c>
      <c r="L321" s="135">
        <v>369.16</v>
      </c>
      <c r="M321" s="135"/>
      <c r="N321" s="135">
        <v>419.36</v>
      </c>
      <c r="P321" s="135">
        <v>421.74</v>
      </c>
      <c r="Q321" s="135"/>
      <c r="R321" s="135">
        <v>403</v>
      </c>
      <c r="S321" s="135"/>
      <c r="T321" s="135">
        <v>355</v>
      </c>
      <c r="V321" s="135">
        <v>355</v>
      </c>
      <c r="W321" s="265">
        <f>D321+H321+J321+L321+N321+F321+P321+R321+T321+V321</f>
        <v>3766.2</v>
      </c>
      <c r="AE321" s="135">
        <f>SUM(D321:V321)</f>
        <v>3766.2</v>
      </c>
    </row>
    <row r="322" spans="1:31">
      <c r="A322" s="133">
        <f>A314+1</f>
        <v>38</v>
      </c>
      <c r="B322" s="209"/>
      <c r="C322" s="140"/>
      <c r="D322" s="139"/>
      <c r="E322" s="140"/>
      <c r="F322" s="139"/>
      <c r="G322" s="140"/>
      <c r="I322" s="140"/>
      <c r="J322" s="139"/>
      <c r="K322" s="140"/>
      <c r="L322" s="139"/>
      <c r="M322" s="140"/>
      <c r="N322" s="139"/>
      <c r="O322" s="140"/>
      <c r="P322" s="139"/>
      <c r="Q322" s="140"/>
      <c r="R322" s="139"/>
      <c r="S322" s="140"/>
      <c r="T322" s="139"/>
      <c r="U322" s="140"/>
      <c r="V322" s="162"/>
      <c r="W322" s="265"/>
      <c r="X322" s="133">
        <f>COUNTIF(C322:U322,"F")</f>
        <v>0</v>
      </c>
      <c r="Y322" s="133">
        <f>COUNTIF(C321:U321,"E")</f>
        <v>0</v>
      </c>
      <c r="Z322" s="133">
        <f>COUNTIF(C323:V323,"Er")</f>
        <v>0</v>
      </c>
      <c r="AB322" s="133" t="s">
        <v>481</v>
      </c>
    </row>
    <row r="323" spans="1:31">
      <c r="B323" s="209"/>
      <c r="C323" s="141"/>
      <c r="D323" s="139"/>
      <c r="E323" s="141"/>
      <c r="F323" s="139"/>
      <c r="G323" s="141"/>
      <c r="I323" s="141"/>
      <c r="J323" s="139"/>
      <c r="K323" s="141"/>
      <c r="L323" s="139"/>
      <c r="M323" s="141"/>
      <c r="N323" s="139"/>
      <c r="O323" s="141"/>
      <c r="P323" s="139"/>
      <c r="Q323" s="141"/>
      <c r="R323" s="139"/>
      <c r="S323" s="141"/>
      <c r="T323" s="139"/>
      <c r="U323" s="141"/>
      <c r="V323" s="162"/>
      <c r="W323" s="236"/>
      <c r="X323" s="133">
        <f>COUNTIF(C323:U323,"U/P")</f>
        <v>0</v>
      </c>
      <c r="Y323" s="133">
        <v>0</v>
      </c>
      <c r="Z323" s="133">
        <v>0</v>
      </c>
      <c r="AB323" s="133" t="s">
        <v>241</v>
      </c>
    </row>
    <row r="324" spans="1:31" ht="13">
      <c r="B324" s="209"/>
      <c r="C324" s="360" t="s">
        <v>440</v>
      </c>
      <c r="E324" s="147" t="s">
        <v>441</v>
      </c>
      <c r="G324" s="147" t="s">
        <v>696</v>
      </c>
      <c r="I324" s="360" t="s">
        <v>697</v>
      </c>
      <c r="K324" s="360" t="s">
        <v>698</v>
      </c>
      <c r="M324" s="147" t="s">
        <v>699</v>
      </c>
      <c r="O324" s="147" t="s">
        <v>700</v>
      </c>
      <c r="Q324" s="147" t="s">
        <v>701</v>
      </c>
      <c r="S324" s="360" t="s">
        <v>702</v>
      </c>
      <c r="U324" s="360" t="s">
        <v>703</v>
      </c>
      <c r="W324" s="236"/>
      <c r="X324" s="133">
        <f>COUNTIF(C322:U322,"ROW")</f>
        <v>0</v>
      </c>
      <c r="Y324" s="133">
        <v>0</v>
      </c>
      <c r="Z324" s="133">
        <v>0</v>
      </c>
      <c r="AB324" s="133" t="s">
        <v>191</v>
      </c>
    </row>
    <row r="325" spans="1:31" ht="13">
      <c r="B325" s="209"/>
      <c r="C325" s="148" t="s">
        <v>281</v>
      </c>
      <c r="E325" s="147" t="s">
        <v>306</v>
      </c>
      <c r="G325" s="147" t="s">
        <v>692</v>
      </c>
      <c r="I325" s="148" t="s">
        <v>280</v>
      </c>
      <c r="K325" s="148" t="s">
        <v>280</v>
      </c>
      <c r="M325" s="147" t="s">
        <v>282</v>
      </c>
      <c r="O325" s="147" t="s">
        <v>692</v>
      </c>
      <c r="Q325" s="147" t="s">
        <v>692</v>
      </c>
      <c r="S325" s="148" t="s">
        <v>259</v>
      </c>
      <c r="U325" s="148" t="s">
        <v>259</v>
      </c>
      <c r="W325" s="236"/>
    </row>
    <row r="326" spans="1:31">
      <c r="B326" s="209"/>
      <c r="W326" s="236"/>
    </row>
    <row r="327" spans="1:31">
      <c r="B327" s="209"/>
      <c r="C327" s="133">
        <f>U319+1</f>
        <v>381</v>
      </c>
      <c r="E327" s="133">
        <f>C327+1</f>
        <v>382</v>
      </c>
      <c r="G327" s="133">
        <f>E327+1</f>
        <v>383</v>
      </c>
      <c r="I327" s="133">
        <f>G327+1</f>
        <v>384</v>
      </c>
      <c r="K327" s="133">
        <f>I327+1</f>
        <v>385</v>
      </c>
      <c r="M327" s="133">
        <f>K327+1</f>
        <v>386</v>
      </c>
      <c r="O327" s="133">
        <f>M327+1</f>
        <v>387</v>
      </c>
      <c r="Q327" s="133">
        <f>O327+1</f>
        <v>388</v>
      </c>
      <c r="S327" s="133">
        <f>Q327+1</f>
        <v>389</v>
      </c>
      <c r="U327" s="161">
        <f>S327+1</f>
        <v>390</v>
      </c>
      <c r="W327" s="236"/>
    </row>
    <row r="328" spans="1:31">
      <c r="B328" s="209"/>
      <c r="W328" s="236"/>
    </row>
    <row r="329" spans="1:31">
      <c r="B329" s="209"/>
      <c r="C329" s="135"/>
      <c r="D329" s="135">
        <v>373.77</v>
      </c>
      <c r="E329" s="135"/>
      <c r="F329" s="135">
        <v>364</v>
      </c>
      <c r="H329" s="135">
        <v>421</v>
      </c>
      <c r="J329" s="135">
        <v>334</v>
      </c>
      <c r="L329" s="135">
        <v>388.22</v>
      </c>
      <c r="M329" s="135"/>
      <c r="N329" s="135">
        <v>398</v>
      </c>
      <c r="P329" s="135">
        <v>442.51</v>
      </c>
      <c r="Q329" s="135"/>
      <c r="R329" s="135">
        <v>415</v>
      </c>
      <c r="S329" s="135"/>
      <c r="T329" s="135">
        <v>417.97</v>
      </c>
      <c r="V329" s="135">
        <v>439</v>
      </c>
      <c r="W329" s="265">
        <f>D329+H329+J329+L329+N329+F329+P329+R329+T329+V329</f>
        <v>3993.4700000000003</v>
      </c>
      <c r="AE329" s="135">
        <f>SUM(D329:V329)</f>
        <v>3993.4700000000003</v>
      </c>
    </row>
    <row r="330" spans="1:31">
      <c r="A330" s="133">
        <f>A322+1</f>
        <v>39</v>
      </c>
      <c r="B330" s="209"/>
      <c r="C330" s="140"/>
      <c r="D330" s="139"/>
      <c r="E330" s="140"/>
      <c r="F330" s="139"/>
      <c r="G330" s="140"/>
      <c r="I330" s="140"/>
      <c r="J330" s="139"/>
      <c r="K330" s="140"/>
      <c r="L330" s="139"/>
      <c r="M330" s="140"/>
      <c r="N330" s="139"/>
      <c r="O330" s="140"/>
      <c r="P330" s="139"/>
      <c r="Q330" s="140"/>
      <c r="R330" s="139"/>
      <c r="S330" s="140"/>
      <c r="T330" s="139"/>
      <c r="U330" s="140"/>
      <c r="V330" s="162"/>
      <c r="W330" s="265"/>
      <c r="X330" s="133">
        <f>COUNTIF(C330:U330,"F")</f>
        <v>0</v>
      </c>
      <c r="Y330" s="133">
        <f>COUNTIF(C329:U329,"E")</f>
        <v>0</v>
      </c>
      <c r="Z330" s="133">
        <f>COUNTIF(C331:V331,"Er")</f>
        <v>0</v>
      </c>
      <c r="AB330" s="133" t="s">
        <v>481</v>
      </c>
    </row>
    <row r="331" spans="1:31">
      <c r="B331" s="209"/>
      <c r="C331" s="141"/>
      <c r="D331" s="139"/>
      <c r="E331" s="141"/>
      <c r="F331" s="139"/>
      <c r="G331" s="141"/>
      <c r="I331" s="141"/>
      <c r="J331" s="139"/>
      <c r="K331" s="141"/>
      <c r="L331" s="139"/>
      <c r="M331" s="141"/>
      <c r="N331" s="139"/>
      <c r="O331" s="141"/>
      <c r="P331" s="139"/>
      <c r="Q331" s="141"/>
      <c r="R331" s="139"/>
      <c r="S331" s="141"/>
      <c r="T331" s="139"/>
      <c r="U331" s="141"/>
      <c r="V331" s="162"/>
      <c r="W331" s="236"/>
      <c r="X331" s="133">
        <f>COUNTIF(C331:U331,"U/P")</f>
        <v>0</v>
      </c>
      <c r="Y331" s="133">
        <v>0</v>
      </c>
      <c r="Z331" s="133">
        <v>0</v>
      </c>
      <c r="AB331" s="133" t="s">
        <v>241</v>
      </c>
    </row>
    <row r="332" spans="1:31" ht="13">
      <c r="B332" s="209"/>
      <c r="C332" s="360" t="s">
        <v>704</v>
      </c>
      <c r="E332" s="147" t="s">
        <v>705</v>
      </c>
      <c r="F332" s="149"/>
      <c r="G332" s="360" t="s">
        <v>706</v>
      </c>
      <c r="H332" s="149"/>
      <c r="I332" s="360" t="s">
        <v>707</v>
      </c>
      <c r="J332" s="149"/>
      <c r="K332" s="360" t="s">
        <v>708</v>
      </c>
      <c r="L332" s="149"/>
      <c r="M332" s="147" t="s">
        <v>709</v>
      </c>
      <c r="N332" s="149"/>
      <c r="O332" s="360" t="s">
        <v>710</v>
      </c>
      <c r="P332" s="149"/>
      <c r="Q332" s="147" t="s">
        <v>711</v>
      </c>
      <c r="R332" s="149"/>
      <c r="S332" s="360" t="s">
        <v>712</v>
      </c>
      <c r="T332" s="149"/>
      <c r="U332" s="147" t="s">
        <v>713</v>
      </c>
      <c r="W332" s="236"/>
      <c r="X332" s="133">
        <f>COUNTIF(C330:U330,"ROW")</f>
        <v>0</v>
      </c>
      <c r="Y332" s="133">
        <v>0</v>
      </c>
      <c r="Z332" s="133">
        <v>0</v>
      </c>
      <c r="AB332" s="133" t="s">
        <v>191</v>
      </c>
    </row>
    <row r="333" spans="1:31" ht="13">
      <c r="B333" s="209"/>
      <c r="C333" s="148" t="s">
        <v>259</v>
      </c>
      <c r="E333" s="147" t="s">
        <v>282</v>
      </c>
      <c r="F333" s="149"/>
      <c r="G333" s="148" t="s">
        <v>281</v>
      </c>
      <c r="H333" s="149"/>
      <c r="I333" s="148" t="s">
        <v>280</v>
      </c>
      <c r="J333" s="149"/>
      <c r="K333" s="148" t="s">
        <v>281</v>
      </c>
      <c r="L333" s="149"/>
      <c r="M333" s="147" t="s">
        <v>405</v>
      </c>
      <c r="N333" s="149"/>
      <c r="O333" s="148" t="s">
        <v>258</v>
      </c>
      <c r="P333" s="149"/>
      <c r="Q333" s="147" t="s">
        <v>692</v>
      </c>
      <c r="R333" s="149"/>
      <c r="S333" s="148" t="s">
        <v>281</v>
      </c>
      <c r="T333" s="149"/>
      <c r="U333" s="147" t="s">
        <v>282</v>
      </c>
      <c r="W333" s="236"/>
    </row>
    <row r="334" spans="1:31" ht="13">
      <c r="B334" s="209"/>
      <c r="C334" s="147"/>
      <c r="D334" s="149"/>
      <c r="E334" s="148"/>
      <c r="F334" s="149"/>
      <c r="G334" s="148"/>
      <c r="H334" s="149"/>
      <c r="I334" s="147"/>
      <c r="J334" s="149"/>
      <c r="K334" s="148"/>
      <c r="L334" s="149"/>
      <c r="M334" s="148"/>
      <c r="N334" s="149"/>
      <c r="O334" s="147"/>
      <c r="P334" s="149"/>
      <c r="Q334" s="148"/>
      <c r="R334" s="149"/>
      <c r="S334" s="148"/>
      <c r="T334" s="149"/>
      <c r="U334" s="147"/>
      <c r="W334" s="236"/>
    </row>
    <row r="335" spans="1:31" ht="13">
      <c r="B335" s="209"/>
      <c r="C335" s="147"/>
      <c r="D335" s="149"/>
      <c r="E335" s="148"/>
      <c r="F335" s="149"/>
      <c r="G335" s="148"/>
      <c r="H335" s="149"/>
      <c r="I335" s="147"/>
      <c r="J335" s="149"/>
      <c r="K335" s="148"/>
      <c r="L335" s="149"/>
      <c r="M335" s="148"/>
      <c r="N335" s="149"/>
      <c r="O335" s="147"/>
      <c r="P335" s="149"/>
      <c r="Q335" s="148"/>
      <c r="R335" s="149"/>
      <c r="S335" s="148"/>
      <c r="T335" s="149"/>
      <c r="U335" s="147"/>
      <c r="W335" s="236"/>
    </row>
    <row r="336" spans="1:31">
      <c r="B336" s="209"/>
      <c r="C336" s="133">
        <f>U327+1</f>
        <v>391</v>
      </c>
      <c r="E336" s="133">
        <f>C336+1</f>
        <v>392</v>
      </c>
      <c r="G336" s="133">
        <f>E336+1</f>
        <v>393</v>
      </c>
      <c r="I336" s="133">
        <f>G336+1</f>
        <v>394</v>
      </c>
      <c r="K336" s="133">
        <f>I336+1</f>
        <v>395</v>
      </c>
      <c r="M336" s="133">
        <f>K336+1</f>
        <v>396</v>
      </c>
      <c r="O336" s="133">
        <f>M336+1</f>
        <v>397</v>
      </c>
      <c r="Q336" s="133">
        <f>O336+1</f>
        <v>398</v>
      </c>
      <c r="S336" s="133">
        <f>Q336+1</f>
        <v>399</v>
      </c>
      <c r="U336" s="161">
        <f>S336+1</f>
        <v>400</v>
      </c>
      <c r="W336" s="236"/>
    </row>
    <row r="337" spans="1:31">
      <c r="B337" s="209"/>
      <c r="W337" s="236"/>
    </row>
    <row r="338" spans="1:31">
      <c r="B338" s="209"/>
      <c r="C338" s="135"/>
      <c r="D338" s="135">
        <v>406</v>
      </c>
      <c r="E338" s="135"/>
      <c r="F338" s="135">
        <v>406.21</v>
      </c>
      <c r="H338" s="135">
        <v>260</v>
      </c>
      <c r="J338" s="135">
        <v>267.27</v>
      </c>
      <c r="L338" s="135">
        <v>395</v>
      </c>
      <c r="M338" s="135"/>
      <c r="N338" s="135">
        <v>408</v>
      </c>
      <c r="P338" s="135">
        <v>352</v>
      </c>
      <c r="Q338" s="135"/>
      <c r="R338" s="135">
        <v>373</v>
      </c>
      <c r="S338" s="135"/>
      <c r="T338" s="135">
        <v>367</v>
      </c>
      <c r="V338" s="135">
        <v>384</v>
      </c>
      <c r="W338" s="265">
        <f>D338+H338+J338+L338+N338+F338+P338+R338+T338+V338</f>
        <v>3618.48</v>
      </c>
      <c r="AE338" s="135">
        <f>SUM(D338:V338)</f>
        <v>3618.48</v>
      </c>
    </row>
    <row r="339" spans="1:31">
      <c r="A339" s="133">
        <f>A330+1</f>
        <v>40</v>
      </c>
      <c r="B339" s="209"/>
      <c r="C339" s="140"/>
      <c r="D339" s="139"/>
      <c r="E339" s="140"/>
      <c r="F339" s="139"/>
      <c r="G339" s="140"/>
      <c r="I339" s="140"/>
      <c r="J339" s="139"/>
      <c r="K339" s="140"/>
      <c r="L339" s="139"/>
      <c r="M339" s="140"/>
      <c r="N339" s="139"/>
      <c r="O339" s="140"/>
      <c r="P339" s="139"/>
      <c r="Q339" s="140"/>
      <c r="R339" s="139"/>
      <c r="S339" s="140"/>
      <c r="T339" s="139"/>
      <c r="U339" s="140"/>
      <c r="V339" s="162"/>
      <c r="W339" s="265"/>
      <c r="X339" s="133">
        <f>COUNTIF(C339:U339,"F")</f>
        <v>0</v>
      </c>
      <c r="Y339" s="133">
        <f>COUNTIF(C338:U338,"E")</f>
        <v>0</v>
      </c>
      <c r="Z339" s="133">
        <f>COUNTIF(C340:V340,"Er")</f>
        <v>0</v>
      </c>
      <c r="AB339" s="133" t="s">
        <v>481</v>
      </c>
    </row>
    <row r="340" spans="1:31">
      <c r="B340" s="209"/>
      <c r="C340" s="141"/>
      <c r="D340" s="139"/>
      <c r="E340" s="141"/>
      <c r="F340" s="139"/>
      <c r="G340" s="141"/>
      <c r="I340" s="141"/>
      <c r="J340" s="139"/>
      <c r="K340" s="141"/>
      <c r="L340" s="139"/>
      <c r="M340" s="141"/>
      <c r="N340" s="139"/>
      <c r="O340" s="141"/>
      <c r="P340" s="139"/>
      <c r="Q340" s="141"/>
      <c r="R340" s="139"/>
      <c r="S340" s="141"/>
      <c r="T340" s="139"/>
      <c r="U340" s="141"/>
      <c r="V340" s="162"/>
      <c r="W340" s="236"/>
      <c r="X340" s="133">
        <f>COUNTIF(C340:U340,"U/P")</f>
        <v>0</v>
      </c>
      <c r="Y340" s="133">
        <v>0</v>
      </c>
      <c r="Z340" s="133">
        <v>0</v>
      </c>
      <c r="AB340" s="133" t="s">
        <v>241</v>
      </c>
    </row>
    <row r="341" spans="1:31" ht="13">
      <c r="B341" s="209"/>
      <c r="C341" s="360" t="s">
        <v>714</v>
      </c>
      <c r="E341" s="360" t="s">
        <v>715</v>
      </c>
      <c r="G341" s="147" t="s">
        <v>716</v>
      </c>
      <c r="I341" s="360" t="s">
        <v>717</v>
      </c>
      <c r="K341" s="147" t="s">
        <v>142</v>
      </c>
      <c r="M341" s="360" t="s">
        <v>718</v>
      </c>
      <c r="O341" s="360" t="s">
        <v>719</v>
      </c>
      <c r="Q341" s="147" t="s">
        <v>720</v>
      </c>
      <c r="S341" s="360" t="s">
        <v>721</v>
      </c>
      <c r="U341" s="360" t="s">
        <v>722</v>
      </c>
      <c r="W341" s="236"/>
      <c r="X341" s="133">
        <f>COUNTIF(C339:U339,"ROW")</f>
        <v>0</v>
      </c>
      <c r="Y341" s="133">
        <v>0</v>
      </c>
      <c r="Z341" s="133">
        <v>0</v>
      </c>
      <c r="AB341" s="133" t="s">
        <v>191</v>
      </c>
    </row>
    <row r="342" spans="1:31" ht="13">
      <c r="B342" s="209"/>
      <c r="C342" s="148" t="s">
        <v>280</v>
      </c>
      <c r="E342" s="148" t="s">
        <v>258</v>
      </c>
      <c r="G342" s="147" t="s">
        <v>360</v>
      </c>
      <c r="I342" s="148" t="s">
        <v>259</v>
      </c>
      <c r="K342" s="147" t="s">
        <v>89</v>
      </c>
      <c r="M342" s="148" t="s">
        <v>280</v>
      </c>
      <c r="O342" s="148" t="s">
        <v>280</v>
      </c>
      <c r="Q342" s="147" t="s">
        <v>89</v>
      </c>
      <c r="S342" s="148" t="s">
        <v>259</v>
      </c>
      <c r="U342" s="148" t="s">
        <v>259</v>
      </c>
      <c r="W342" s="236"/>
    </row>
    <row r="343" spans="1:31">
      <c r="B343" s="209"/>
      <c r="W343" s="236"/>
    </row>
    <row r="344" spans="1:31">
      <c r="B344" s="209"/>
      <c r="C344" s="133">
        <f>U336+1</f>
        <v>401</v>
      </c>
      <c r="E344" s="133">
        <f>C344+1</f>
        <v>402</v>
      </c>
      <c r="G344" s="133">
        <f>E344+1</f>
        <v>403</v>
      </c>
      <c r="I344" s="133">
        <f>G344+1</f>
        <v>404</v>
      </c>
      <c r="K344" s="133">
        <f>I344+1</f>
        <v>405</v>
      </c>
      <c r="M344" s="133">
        <f>K344+1</f>
        <v>406</v>
      </c>
      <c r="O344" s="133">
        <f>M344+1</f>
        <v>407</v>
      </c>
      <c r="Q344" s="133">
        <f>O344+1</f>
        <v>408</v>
      </c>
      <c r="S344" s="133">
        <f>Q344+1</f>
        <v>409</v>
      </c>
      <c r="U344" s="161">
        <f>S344+1</f>
        <v>410</v>
      </c>
      <c r="W344" s="236"/>
    </row>
    <row r="345" spans="1:31">
      <c r="B345" s="209"/>
      <c r="W345" s="236"/>
    </row>
    <row r="346" spans="1:31">
      <c r="B346" s="209"/>
      <c r="C346" s="135"/>
      <c r="D346" s="135">
        <v>385</v>
      </c>
      <c r="E346" s="135"/>
      <c r="F346" s="135">
        <v>419.37</v>
      </c>
      <c r="H346" s="135">
        <v>288</v>
      </c>
      <c r="J346" s="135">
        <v>404</v>
      </c>
      <c r="L346" s="135">
        <v>411</v>
      </c>
      <c r="M346" s="135"/>
      <c r="N346" s="135">
        <v>411</v>
      </c>
      <c r="P346" s="135">
        <v>419</v>
      </c>
      <c r="Q346" s="135"/>
      <c r="R346" s="135">
        <v>425</v>
      </c>
      <c r="S346" s="135"/>
      <c r="T346" s="135">
        <v>409</v>
      </c>
      <c r="V346" s="135">
        <v>407</v>
      </c>
      <c r="W346" s="265">
        <f>D346+H346+J346+L346+N346+F346+P346+R346+T346+V346</f>
        <v>3978.37</v>
      </c>
      <c r="AE346" s="135">
        <f>SUM(D346:V346)</f>
        <v>3978.37</v>
      </c>
    </row>
    <row r="347" spans="1:31">
      <c r="A347" s="133">
        <f>A339+1</f>
        <v>41</v>
      </c>
      <c r="B347" s="209"/>
      <c r="C347" s="140"/>
      <c r="D347" s="139"/>
      <c r="E347" s="140"/>
      <c r="F347" s="139"/>
      <c r="G347" s="140"/>
      <c r="I347" s="140"/>
      <c r="J347" s="139"/>
      <c r="K347" s="140"/>
      <c r="L347" s="139"/>
      <c r="M347" s="140"/>
      <c r="N347" s="139"/>
      <c r="O347" s="140"/>
      <c r="P347" s="139"/>
      <c r="Q347" s="140"/>
      <c r="R347" s="139"/>
      <c r="S347" s="140"/>
      <c r="T347" s="139"/>
      <c r="U347" s="140"/>
      <c r="V347" s="162"/>
      <c r="W347" s="265"/>
      <c r="X347" s="133">
        <f>COUNTIF(C347:U347,"F")</f>
        <v>0</v>
      </c>
      <c r="Y347" s="133">
        <f>COUNTIF(C346:U346,"E")</f>
        <v>0</v>
      </c>
      <c r="Z347" s="133">
        <f>COUNTIF(C348:V348,"Er")</f>
        <v>0</v>
      </c>
      <c r="AB347" s="133" t="s">
        <v>481</v>
      </c>
    </row>
    <row r="348" spans="1:31">
      <c r="B348" s="209"/>
      <c r="C348" s="141"/>
      <c r="D348" s="139"/>
      <c r="E348" s="141"/>
      <c r="F348" s="139"/>
      <c r="G348" s="141"/>
      <c r="I348" s="141"/>
      <c r="J348" s="139"/>
      <c r="K348" s="141"/>
      <c r="L348" s="139"/>
      <c r="M348" s="141"/>
      <c r="N348" s="139"/>
      <c r="O348" s="141"/>
      <c r="P348" s="139"/>
      <c r="Q348" s="141"/>
      <c r="R348" s="139"/>
      <c r="S348" s="141"/>
      <c r="T348" s="139"/>
      <c r="U348" s="141"/>
      <c r="V348" s="162"/>
      <c r="W348" s="236"/>
      <c r="X348" s="133">
        <f>COUNTIF(C348:U348,"U/P")</f>
        <v>0</v>
      </c>
      <c r="Y348" s="133">
        <v>0</v>
      </c>
      <c r="Z348" s="133">
        <v>0</v>
      </c>
      <c r="AB348" s="133" t="s">
        <v>241</v>
      </c>
    </row>
    <row r="349" spans="1:31" ht="13">
      <c r="B349" s="209"/>
      <c r="C349" s="360" t="s">
        <v>723</v>
      </c>
      <c r="E349" s="360" t="s">
        <v>724</v>
      </c>
      <c r="F349" s="149"/>
      <c r="G349" s="147" t="s">
        <v>725</v>
      </c>
      <c r="H349" s="149"/>
      <c r="I349" s="360" t="s">
        <v>144</v>
      </c>
      <c r="J349" s="149"/>
      <c r="K349" s="360" t="s">
        <v>145</v>
      </c>
      <c r="L349" s="149"/>
      <c r="M349" s="360" t="s">
        <v>147</v>
      </c>
      <c r="N349" s="149"/>
      <c r="O349" s="360" t="s">
        <v>726</v>
      </c>
      <c r="P349" s="149"/>
      <c r="Q349" s="360" t="s">
        <v>727</v>
      </c>
      <c r="R349" s="149"/>
      <c r="S349" s="360" t="s">
        <v>728</v>
      </c>
      <c r="T349" s="149"/>
      <c r="U349" s="360" t="s">
        <v>729</v>
      </c>
      <c r="W349" s="236"/>
      <c r="X349" s="133">
        <f>COUNTIF(C347:U347,"ROW")</f>
        <v>0</v>
      </c>
      <c r="Y349" s="133">
        <v>0</v>
      </c>
      <c r="Z349" s="133">
        <v>0</v>
      </c>
      <c r="AB349" s="133" t="s">
        <v>191</v>
      </c>
    </row>
    <row r="350" spans="1:31" ht="13">
      <c r="B350" s="209"/>
      <c r="C350" s="148" t="s">
        <v>259</v>
      </c>
      <c r="E350" s="148" t="s">
        <v>259</v>
      </c>
      <c r="F350" s="149"/>
      <c r="G350" s="147" t="s">
        <v>282</v>
      </c>
      <c r="H350" s="149"/>
      <c r="I350" s="148" t="s">
        <v>259</v>
      </c>
      <c r="J350" s="149"/>
      <c r="K350" s="148" t="s">
        <v>259</v>
      </c>
      <c r="L350" s="149"/>
      <c r="M350" s="148" t="s">
        <v>280</v>
      </c>
      <c r="N350" s="149"/>
      <c r="O350" s="148" t="s">
        <v>280</v>
      </c>
      <c r="P350" s="149"/>
      <c r="Q350" s="148" t="s">
        <v>280</v>
      </c>
      <c r="R350" s="149"/>
      <c r="S350" s="148" t="s">
        <v>280</v>
      </c>
      <c r="T350" s="149"/>
      <c r="U350" s="148" t="s">
        <v>259</v>
      </c>
      <c r="W350" s="236"/>
    </row>
    <row r="351" spans="1:31" ht="13">
      <c r="B351" s="209"/>
      <c r="C351" s="147"/>
      <c r="D351" s="149"/>
      <c r="E351" s="148"/>
      <c r="F351" s="149"/>
      <c r="G351" s="148"/>
      <c r="H351" s="149"/>
      <c r="I351" s="147"/>
      <c r="J351" s="149"/>
      <c r="K351" s="148"/>
      <c r="L351" s="149"/>
      <c r="M351" s="148"/>
      <c r="N351" s="149"/>
      <c r="O351" s="147"/>
      <c r="P351" s="149"/>
      <c r="Q351" s="148"/>
      <c r="R351" s="149"/>
      <c r="S351" s="148"/>
      <c r="T351" s="149"/>
      <c r="U351" s="147"/>
      <c r="W351" s="236"/>
    </row>
    <row r="352" spans="1:31">
      <c r="B352" s="209"/>
      <c r="C352" s="133">
        <f>U344+1</f>
        <v>411</v>
      </c>
      <c r="E352" s="133">
        <f>C352+1</f>
        <v>412</v>
      </c>
      <c r="G352" s="133">
        <f>E352+1</f>
        <v>413</v>
      </c>
      <c r="I352" s="133">
        <f>G352+1</f>
        <v>414</v>
      </c>
      <c r="K352" s="133">
        <f>I352+1</f>
        <v>415</v>
      </c>
      <c r="M352" s="133">
        <f>K352+1</f>
        <v>416</v>
      </c>
      <c r="O352" s="133">
        <f>M352+1</f>
        <v>417</v>
      </c>
      <c r="Q352" s="133">
        <f>O352+1</f>
        <v>418</v>
      </c>
      <c r="S352" s="133">
        <f>Q352+1</f>
        <v>419</v>
      </c>
      <c r="U352" s="161">
        <f>S352+1</f>
        <v>420</v>
      </c>
      <c r="W352" s="236"/>
    </row>
    <row r="353" spans="1:31">
      <c r="B353" s="209"/>
      <c r="W353" s="236"/>
    </row>
    <row r="354" spans="1:31">
      <c r="B354" s="209"/>
      <c r="C354" s="135"/>
      <c r="D354" s="135">
        <v>389</v>
      </c>
      <c r="E354" s="135"/>
      <c r="F354" s="135">
        <v>399.98</v>
      </c>
      <c r="H354" s="135">
        <v>408</v>
      </c>
      <c r="J354" s="135">
        <v>405</v>
      </c>
      <c r="L354" s="135">
        <v>418</v>
      </c>
      <c r="M354" s="135"/>
      <c r="N354" s="135">
        <v>425.34</v>
      </c>
      <c r="P354" s="135">
        <v>392</v>
      </c>
      <c r="Q354" s="135"/>
      <c r="R354" s="135">
        <v>397</v>
      </c>
      <c r="S354" s="135"/>
      <c r="T354" s="135">
        <v>420</v>
      </c>
      <c r="V354" s="135">
        <v>425.56</v>
      </c>
      <c r="W354" s="265">
        <f>D354+H354+J354+L354+N354+F354+P354+R354+T354+V354</f>
        <v>4079.8799999999997</v>
      </c>
      <c r="AE354" s="135">
        <f>SUM(D354:V354)</f>
        <v>4079.88</v>
      </c>
    </row>
    <row r="355" spans="1:31">
      <c r="A355" s="133">
        <f>A347+1</f>
        <v>42</v>
      </c>
      <c r="B355" s="209"/>
      <c r="C355" s="140"/>
      <c r="D355" s="139"/>
      <c r="E355" s="140"/>
      <c r="F355" s="139"/>
      <c r="G355" s="140"/>
      <c r="I355" s="140"/>
      <c r="J355" s="139"/>
      <c r="K355" s="140"/>
      <c r="L355" s="139"/>
      <c r="M355" s="140"/>
      <c r="N355" s="139"/>
      <c r="O355" s="140"/>
      <c r="P355" s="139"/>
      <c r="Q355" s="140"/>
      <c r="R355" s="139"/>
      <c r="S355" s="140"/>
      <c r="T355" s="139"/>
      <c r="U355" s="140"/>
      <c r="V355" s="162"/>
      <c r="W355" s="265"/>
      <c r="X355" s="133">
        <f>COUNTIF(C355:U355,"F")</f>
        <v>0</v>
      </c>
      <c r="Y355" s="133">
        <f>COUNTIF(C354:U354,"E")</f>
        <v>0</v>
      </c>
      <c r="Z355" s="133">
        <f>COUNTIF(C356:V356,"Er")</f>
        <v>0</v>
      </c>
      <c r="AB355" s="133" t="s">
        <v>481</v>
      </c>
    </row>
    <row r="356" spans="1:31">
      <c r="B356" s="209"/>
      <c r="C356" s="141"/>
      <c r="D356" s="139"/>
      <c r="E356" s="141"/>
      <c r="F356" s="139"/>
      <c r="G356" s="141"/>
      <c r="I356" s="141"/>
      <c r="J356" s="139"/>
      <c r="K356" s="141"/>
      <c r="L356" s="139"/>
      <c r="M356" s="141"/>
      <c r="N356" s="139"/>
      <c r="O356" s="141"/>
      <c r="P356" s="139"/>
      <c r="Q356" s="141"/>
      <c r="R356" s="139"/>
      <c r="S356" s="141"/>
      <c r="T356" s="139"/>
      <c r="U356" s="141"/>
      <c r="V356" s="162"/>
      <c r="W356" s="236"/>
      <c r="X356" s="133">
        <f>COUNTIF(C356:U356,"U/P")</f>
        <v>0</v>
      </c>
      <c r="Y356" s="133">
        <v>0</v>
      </c>
      <c r="Z356" s="133">
        <v>0</v>
      </c>
      <c r="AB356" s="133" t="s">
        <v>241</v>
      </c>
    </row>
    <row r="357" spans="1:31" ht="13">
      <c r="B357" s="209"/>
      <c r="C357" s="360" t="s">
        <v>730</v>
      </c>
      <c r="E357" s="360" t="s">
        <v>731</v>
      </c>
      <c r="G357" s="147" t="s">
        <v>732</v>
      </c>
      <c r="I357" s="360" t="s">
        <v>733</v>
      </c>
      <c r="K357" s="360" t="s">
        <v>734</v>
      </c>
      <c r="M357" s="360" t="s">
        <v>735</v>
      </c>
      <c r="O357" s="147" t="s">
        <v>736</v>
      </c>
      <c r="Q357" s="360" t="s">
        <v>737</v>
      </c>
      <c r="S357" s="360" t="s">
        <v>738</v>
      </c>
      <c r="U357" s="360" t="s">
        <v>739</v>
      </c>
      <c r="W357" s="236"/>
      <c r="X357" s="133">
        <f>COUNTIF(C355:U355,"ROW")</f>
        <v>0</v>
      </c>
      <c r="Y357" s="133">
        <v>0</v>
      </c>
      <c r="Z357" s="133">
        <v>0</v>
      </c>
      <c r="AB357" s="133" t="s">
        <v>191</v>
      </c>
    </row>
    <row r="358" spans="1:31" ht="13">
      <c r="B358" s="209"/>
      <c r="C358" s="148" t="s">
        <v>280</v>
      </c>
      <c r="E358" s="148" t="s">
        <v>280</v>
      </c>
      <c r="G358" s="147" t="s">
        <v>307</v>
      </c>
      <c r="I358" s="148" t="s">
        <v>280</v>
      </c>
      <c r="K358" s="148" t="s">
        <v>259</v>
      </c>
      <c r="M358" s="148" t="s">
        <v>281</v>
      </c>
      <c r="O358" s="147" t="s">
        <v>282</v>
      </c>
      <c r="Q358" s="148" t="s">
        <v>259</v>
      </c>
      <c r="S358" s="148" t="s">
        <v>280</v>
      </c>
      <c r="U358" s="148" t="s">
        <v>281</v>
      </c>
      <c r="W358" s="236"/>
    </row>
    <row r="359" spans="1:31">
      <c r="B359" s="209"/>
      <c r="W359" s="236"/>
    </row>
    <row r="360" spans="1:31">
      <c r="B360" s="209"/>
      <c r="C360" s="133">
        <f>U352+1</f>
        <v>421</v>
      </c>
      <c r="E360" s="133">
        <f>C360+1</f>
        <v>422</v>
      </c>
      <c r="G360" s="133">
        <f>E360+1</f>
        <v>423</v>
      </c>
      <c r="I360" s="133">
        <f>G360+1</f>
        <v>424</v>
      </c>
      <c r="K360" s="133">
        <f>I360+1</f>
        <v>425</v>
      </c>
      <c r="M360" s="133">
        <f>K360+1</f>
        <v>426</v>
      </c>
      <c r="O360" s="133">
        <f>M360+1</f>
        <v>427</v>
      </c>
      <c r="Q360" s="133">
        <f>O360+1</f>
        <v>428</v>
      </c>
      <c r="S360" s="133">
        <f>Q360+1</f>
        <v>429</v>
      </c>
      <c r="U360" s="161">
        <f>S360+1</f>
        <v>430</v>
      </c>
      <c r="W360" s="236"/>
    </row>
    <row r="361" spans="1:31">
      <c r="B361" s="209"/>
      <c r="W361" s="236"/>
    </row>
    <row r="362" spans="1:31">
      <c r="B362" s="209"/>
      <c r="C362" s="135"/>
      <c r="D362" s="135">
        <v>356.03</v>
      </c>
      <c r="E362" s="135"/>
      <c r="F362" s="135">
        <v>426.82</v>
      </c>
      <c r="H362" s="135">
        <v>381</v>
      </c>
      <c r="J362" s="135">
        <v>334</v>
      </c>
      <c r="L362" s="135">
        <v>347</v>
      </c>
      <c r="M362" s="135"/>
      <c r="N362" s="135">
        <v>375.55</v>
      </c>
      <c r="P362" s="135">
        <v>382</v>
      </c>
      <c r="Q362" s="135"/>
      <c r="R362" s="135">
        <v>417.97</v>
      </c>
      <c r="S362" s="135"/>
      <c r="T362" s="135">
        <v>390</v>
      </c>
      <c r="V362" s="135">
        <v>407</v>
      </c>
      <c r="W362" s="265">
        <f>D362+H362+J362+L362+N362+F362+P362+R362+T362+V362</f>
        <v>3817.37</v>
      </c>
      <c r="AE362" s="135">
        <f>SUM(D362:V362)</f>
        <v>3817.37</v>
      </c>
    </row>
    <row r="363" spans="1:31">
      <c r="A363" s="133">
        <f>A355+1</f>
        <v>43</v>
      </c>
      <c r="B363" s="209"/>
      <c r="C363" s="140"/>
      <c r="D363" s="139"/>
      <c r="E363" s="140"/>
      <c r="F363" s="139"/>
      <c r="G363" s="140"/>
      <c r="I363" s="140"/>
      <c r="J363" s="139"/>
      <c r="K363" s="140"/>
      <c r="L363" s="139"/>
      <c r="M363" s="140"/>
      <c r="N363" s="139"/>
      <c r="O363" s="140"/>
      <c r="P363" s="139"/>
      <c r="Q363" s="140"/>
      <c r="R363" s="139"/>
      <c r="S363" s="140"/>
      <c r="T363" s="139"/>
      <c r="U363" s="140"/>
      <c r="V363" s="162"/>
      <c r="W363" s="265"/>
      <c r="X363" s="133">
        <f>COUNTIF(C363:U363,"F")</f>
        <v>0</v>
      </c>
      <c r="Y363" s="133">
        <f>COUNTIF(C362:U362,"E")</f>
        <v>0</v>
      </c>
      <c r="Z363" s="133">
        <f>COUNTIF(C364:V364,"Er")</f>
        <v>0</v>
      </c>
      <c r="AB363" s="133" t="s">
        <v>481</v>
      </c>
    </row>
    <row r="364" spans="1:31">
      <c r="B364" s="209"/>
      <c r="C364" s="141"/>
      <c r="D364" s="139"/>
      <c r="E364" s="141"/>
      <c r="F364" s="139"/>
      <c r="G364" s="141"/>
      <c r="I364" s="141"/>
      <c r="J364" s="139"/>
      <c r="K364" s="141"/>
      <c r="L364" s="139"/>
      <c r="M364" s="141"/>
      <c r="N364" s="139"/>
      <c r="O364" s="141"/>
      <c r="P364" s="139"/>
      <c r="Q364" s="141"/>
      <c r="R364" s="139"/>
      <c r="S364" s="141"/>
      <c r="T364" s="139"/>
      <c r="U364" s="141"/>
      <c r="V364" s="162"/>
      <c r="W364" s="236"/>
      <c r="X364" s="133">
        <f>COUNTIF(C364:U364,"U/P")</f>
        <v>0</v>
      </c>
      <c r="Y364" s="133">
        <v>0</v>
      </c>
      <c r="Z364" s="133">
        <v>0</v>
      </c>
      <c r="AB364" s="133" t="s">
        <v>241</v>
      </c>
    </row>
    <row r="365" spans="1:31" ht="13">
      <c r="B365" s="209"/>
      <c r="C365" s="147" t="s">
        <v>740</v>
      </c>
      <c r="E365" s="147" t="s">
        <v>741</v>
      </c>
      <c r="F365" s="149"/>
      <c r="G365" s="147" t="s">
        <v>742</v>
      </c>
      <c r="H365" s="149"/>
      <c r="I365" s="360" t="s">
        <v>743</v>
      </c>
      <c r="J365" s="149"/>
      <c r="K365" s="360" t="s">
        <v>744</v>
      </c>
      <c r="L365" s="149"/>
      <c r="M365" s="360" t="s">
        <v>745</v>
      </c>
      <c r="N365" s="149"/>
      <c r="O365" s="147" t="s">
        <v>746</v>
      </c>
      <c r="P365" s="149"/>
      <c r="Q365" s="360" t="s">
        <v>747</v>
      </c>
      <c r="R365" s="149"/>
      <c r="S365" s="147" t="s">
        <v>748</v>
      </c>
      <c r="T365" s="149"/>
      <c r="U365" s="360" t="s">
        <v>749</v>
      </c>
      <c r="W365" s="236"/>
      <c r="X365" s="133">
        <f>COUNTIF(C363:U363,"ROW")</f>
        <v>0</v>
      </c>
      <c r="Y365" s="133">
        <v>0</v>
      </c>
      <c r="Z365" s="133">
        <v>0</v>
      </c>
      <c r="AB365" s="133" t="s">
        <v>191</v>
      </c>
    </row>
    <row r="366" spans="1:31" ht="13">
      <c r="B366" s="209"/>
      <c r="C366" s="147" t="s">
        <v>306</v>
      </c>
      <c r="E366" s="147" t="s">
        <v>351</v>
      </c>
      <c r="F366" s="149"/>
      <c r="G366" s="147" t="s">
        <v>351</v>
      </c>
      <c r="H366" s="149"/>
      <c r="I366" s="148" t="s">
        <v>259</v>
      </c>
      <c r="J366" s="149"/>
      <c r="K366" s="148" t="s">
        <v>259</v>
      </c>
      <c r="L366" s="149"/>
      <c r="M366" s="148" t="s">
        <v>259</v>
      </c>
      <c r="N366" s="149"/>
      <c r="O366" s="147" t="s">
        <v>692</v>
      </c>
      <c r="P366" s="149"/>
      <c r="Q366" s="148" t="s">
        <v>258</v>
      </c>
      <c r="R366" s="149"/>
      <c r="S366" s="147" t="s">
        <v>307</v>
      </c>
      <c r="T366" s="149"/>
      <c r="U366" s="148" t="s">
        <v>280</v>
      </c>
      <c r="W366" s="236"/>
    </row>
    <row r="367" spans="1:31" ht="13">
      <c r="B367" s="209"/>
      <c r="C367" s="147"/>
      <c r="D367" s="149"/>
      <c r="E367" s="148"/>
      <c r="F367" s="149"/>
      <c r="G367" s="148"/>
      <c r="H367" s="149"/>
      <c r="I367" s="147"/>
      <c r="J367" s="149"/>
      <c r="K367" s="148"/>
      <c r="L367" s="149"/>
      <c r="M367" s="148"/>
      <c r="N367" s="149"/>
      <c r="O367" s="147"/>
      <c r="P367" s="149"/>
      <c r="Q367" s="148"/>
      <c r="R367" s="149"/>
      <c r="S367" s="148"/>
      <c r="T367" s="149"/>
      <c r="U367" s="147"/>
      <c r="W367" s="236"/>
    </row>
    <row r="368" spans="1:31" ht="13">
      <c r="B368" s="209"/>
      <c r="C368" s="147"/>
      <c r="D368" s="149"/>
      <c r="E368" s="148"/>
      <c r="F368" s="149"/>
      <c r="G368" s="148"/>
      <c r="H368" s="149"/>
      <c r="I368" s="147"/>
      <c r="J368" s="149"/>
      <c r="K368" s="148"/>
      <c r="L368" s="149"/>
      <c r="M368" s="148"/>
      <c r="N368" s="149"/>
      <c r="O368" s="147"/>
      <c r="P368" s="149"/>
      <c r="Q368" s="148"/>
      <c r="R368" s="149"/>
      <c r="S368" s="148"/>
      <c r="T368" s="149"/>
      <c r="U368" s="147"/>
      <c r="W368" s="236"/>
    </row>
    <row r="369" spans="1:31">
      <c r="B369" s="209"/>
      <c r="C369" s="133">
        <f>U360+1</f>
        <v>431</v>
      </c>
      <c r="E369" s="133">
        <f>C369+1</f>
        <v>432</v>
      </c>
      <c r="G369" s="133">
        <f>E369+1</f>
        <v>433</v>
      </c>
      <c r="I369" s="133">
        <f>G369+1</f>
        <v>434</v>
      </c>
      <c r="K369" s="133">
        <f>I369+1</f>
        <v>435</v>
      </c>
      <c r="M369" s="133">
        <f>K369+1</f>
        <v>436</v>
      </c>
      <c r="O369" s="133">
        <f>M369+1</f>
        <v>437</v>
      </c>
      <c r="Q369" s="133">
        <f>O369+1</f>
        <v>438</v>
      </c>
      <c r="S369" s="133">
        <f>Q369+1</f>
        <v>439</v>
      </c>
      <c r="U369" s="161">
        <f>S369+1</f>
        <v>440</v>
      </c>
      <c r="W369" s="236"/>
    </row>
    <row r="370" spans="1:31">
      <c r="B370" s="209"/>
      <c r="W370" s="236"/>
    </row>
    <row r="371" spans="1:31">
      <c r="B371" s="209"/>
      <c r="C371" s="135"/>
      <c r="D371" s="135">
        <v>433</v>
      </c>
      <c r="E371" s="135"/>
      <c r="F371" s="135">
        <v>380.33</v>
      </c>
      <c r="H371" s="135">
        <v>386</v>
      </c>
      <c r="J371" s="135">
        <v>391</v>
      </c>
      <c r="L371" s="135">
        <v>399.83</v>
      </c>
      <c r="M371" s="135"/>
      <c r="N371" s="135">
        <v>437.01</v>
      </c>
      <c r="P371" s="135">
        <v>423</v>
      </c>
      <c r="Q371" s="135"/>
      <c r="R371" s="135">
        <v>395</v>
      </c>
      <c r="S371" s="135"/>
      <c r="T371" s="135">
        <v>417</v>
      </c>
      <c r="V371" s="135">
        <v>399</v>
      </c>
      <c r="W371" s="265">
        <f>D371+H371+J371+L371+N371+F371+P371+R371+T371+V371</f>
        <v>4061.17</v>
      </c>
      <c r="AE371" s="135">
        <f>SUM(D371:V371)</f>
        <v>4061.17</v>
      </c>
    </row>
    <row r="372" spans="1:31">
      <c r="A372" s="133">
        <f>A363+1</f>
        <v>44</v>
      </c>
      <c r="B372" s="209"/>
      <c r="C372" s="140"/>
      <c r="D372" s="139"/>
      <c r="E372" s="140"/>
      <c r="F372" s="139"/>
      <c r="G372" s="140"/>
      <c r="I372" s="140"/>
      <c r="J372" s="139"/>
      <c r="K372" s="140"/>
      <c r="L372" s="139"/>
      <c r="M372" s="140"/>
      <c r="N372" s="139"/>
      <c r="O372" s="140"/>
      <c r="P372" s="139"/>
      <c r="Q372" s="140"/>
      <c r="R372" s="139"/>
      <c r="S372" s="140"/>
      <c r="T372" s="139"/>
      <c r="U372" s="140"/>
      <c r="V372" s="162"/>
      <c r="W372" s="265"/>
      <c r="X372" s="133">
        <f>COUNTIF(C372:U372,"F")</f>
        <v>0</v>
      </c>
      <c r="Y372" s="133">
        <f>COUNTIF(C371:U371,"E")</f>
        <v>0</v>
      </c>
      <c r="Z372" s="133">
        <f>COUNTIF(C373:V373,"Er")</f>
        <v>0</v>
      </c>
      <c r="AB372" s="133" t="s">
        <v>481</v>
      </c>
    </row>
    <row r="373" spans="1:31">
      <c r="B373" s="209"/>
      <c r="C373" s="141"/>
      <c r="D373" s="139"/>
      <c r="E373" s="141"/>
      <c r="F373" s="139"/>
      <c r="G373" s="141"/>
      <c r="I373" s="141"/>
      <c r="J373" s="139"/>
      <c r="K373" s="141"/>
      <c r="L373" s="139"/>
      <c r="M373" s="141"/>
      <c r="N373" s="139"/>
      <c r="O373" s="141"/>
      <c r="P373" s="139"/>
      <c r="Q373" s="141"/>
      <c r="R373" s="139"/>
      <c r="S373" s="141"/>
      <c r="T373" s="139"/>
      <c r="U373" s="141"/>
      <c r="V373" s="162"/>
      <c r="W373" s="236"/>
      <c r="X373" s="133">
        <f>COUNTIF(C373:U373,"U/P")</f>
        <v>0</v>
      </c>
      <c r="Y373" s="133">
        <v>0</v>
      </c>
      <c r="Z373" s="133">
        <v>0</v>
      </c>
      <c r="AB373" s="133" t="s">
        <v>241</v>
      </c>
    </row>
    <row r="374" spans="1:31" ht="13">
      <c r="B374" s="209"/>
      <c r="C374" s="360" t="s">
        <v>750</v>
      </c>
      <c r="E374" s="360" t="s">
        <v>751</v>
      </c>
      <c r="G374" s="147" t="s">
        <v>752</v>
      </c>
      <c r="I374" s="360" t="s">
        <v>753</v>
      </c>
      <c r="K374" s="360" t="s">
        <v>754</v>
      </c>
      <c r="M374" s="147" t="s">
        <v>755</v>
      </c>
      <c r="O374" s="147" t="s">
        <v>756</v>
      </c>
      <c r="Q374" s="360" t="s">
        <v>757</v>
      </c>
      <c r="S374" s="360" t="s">
        <v>758</v>
      </c>
      <c r="U374" s="360" t="s">
        <v>759</v>
      </c>
      <c r="W374" s="236"/>
      <c r="X374" s="133">
        <f>COUNTIF(C372:U372,"ROW")</f>
        <v>0</v>
      </c>
      <c r="Y374" s="133">
        <v>0</v>
      </c>
      <c r="Z374" s="133">
        <v>0</v>
      </c>
      <c r="AB374" s="133" t="s">
        <v>191</v>
      </c>
    </row>
    <row r="375" spans="1:31" ht="13">
      <c r="B375" s="209"/>
      <c r="C375" s="148" t="s">
        <v>280</v>
      </c>
      <c r="E375" s="148" t="s">
        <v>280</v>
      </c>
      <c r="G375" s="147" t="s">
        <v>282</v>
      </c>
      <c r="I375" s="148" t="s">
        <v>259</v>
      </c>
      <c r="K375" s="148" t="s">
        <v>281</v>
      </c>
      <c r="M375" s="147" t="s">
        <v>692</v>
      </c>
      <c r="O375" s="147" t="s">
        <v>692</v>
      </c>
      <c r="Q375" s="148" t="s">
        <v>280</v>
      </c>
      <c r="S375" s="148" t="s">
        <v>259</v>
      </c>
      <c r="U375" s="148" t="s">
        <v>280</v>
      </c>
      <c r="W375" s="236"/>
    </row>
    <row r="376" spans="1:31">
      <c r="B376" s="209"/>
      <c r="W376" s="236"/>
    </row>
    <row r="377" spans="1:31">
      <c r="B377" s="209"/>
      <c r="C377" s="133">
        <f>U369+1</f>
        <v>441</v>
      </c>
      <c r="E377" s="133">
        <f>C377+1</f>
        <v>442</v>
      </c>
      <c r="G377" s="133">
        <f>E377+1</f>
        <v>443</v>
      </c>
      <c r="I377" s="133">
        <f>G377+1</f>
        <v>444</v>
      </c>
      <c r="K377" s="133">
        <f>I377+1</f>
        <v>445</v>
      </c>
      <c r="M377" s="133">
        <f>K377+1</f>
        <v>446</v>
      </c>
      <c r="O377" s="133">
        <f>M377+1</f>
        <v>447</v>
      </c>
      <c r="Q377" s="133">
        <f>O377+1</f>
        <v>448</v>
      </c>
      <c r="S377" s="133">
        <f>Q377+1</f>
        <v>449</v>
      </c>
      <c r="U377" s="161">
        <f>S377+1</f>
        <v>450</v>
      </c>
      <c r="W377" s="236"/>
    </row>
    <row r="378" spans="1:31">
      <c r="B378" s="209"/>
      <c r="W378" s="236"/>
    </row>
    <row r="379" spans="1:31">
      <c r="B379" s="209"/>
      <c r="C379" s="135"/>
      <c r="D379" s="135">
        <v>420</v>
      </c>
      <c r="E379" s="135"/>
      <c r="F379" s="135">
        <v>409</v>
      </c>
      <c r="H379" s="135">
        <v>412</v>
      </c>
      <c r="J379" s="135">
        <v>400.41</v>
      </c>
      <c r="L379" s="135">
        <v>232.12</v>
      </c>
      <c r="M379" s="135"/>
      <c r="N379" s="135">
        <v>442</v>
      </c>
      <c r="P379" s="135">
        <v>385</v>
      </c>
      <c r="Q379" s="135"/>
      <c r="R379" s="135">
        <v>362</v>
      </c>
      <c r="S379" s="135"/>
      <c r="T379" s="135">
        <v>399</v>
      </c>
      <c r="V379" s="135">
        <v>382.07</v>
      </c>
      <c r="W379" s="265">
        <f>D379+H379+J379+L379+N379+F379+P379+R379+T379+V379</f>
        <v>3843.6000000000004</v>
      </c>
      <c r="AE379" s="135">
        <f>SUM(D379:V379)</f>
        <v>3843.6000000000004</v>
      </c>
    </row>
    <row r="380" spans="1:31">
      <c r="A380" s="133">
        <f>A372+1</f>
        <v>45</v>
      </c>
      <c r="B380" s="209"/>
      <c r="C380" s="140"/>
      <c r="D380" s="139"/>
      <c r="E380" s="140"/>
      <c r="F380" s="139"/>
      <c r="G380" s="140"/>
      <c r="I380" s="140"/>
      <c r="J380" s="139"/>
      <c r="K380" s="140"/>
      <c r="L380" s="139"/>
      <c r="M380" s="140"/>
      <c r="N380" s="139"/>
      <c r="O380" s="140"/>
      <c r="P380" s="139"/>
      <c r="Q380" s="140"/>
      <c r="R380" s="139"/>
      <c r="S380" s="140"/>
      <c r="T380" s="139"/>
      <c r="U380" s="140"/>
      <c r="V380" s="162"/>
      <c r="W380" s="265"/>
      <c r="X380" s="133">
        <f>COUNTIF(C380:U380,"F")</f>
        <v>0</v>
      </c>
      <c r="Y380" s="133">
        <f>COUNTIF(C379:U379,"E")</f>
        <v>0</v>
      </c>
      <c r="Z380" s="133">
        <f>COUNTIF(C381:V381,"Er")</f>
        <v>0</v>
      </c>
      <c r="AB380" s="133" t="s">
        <v>481</v>
      </c>
    </row>
    <row r="381" spans="1:31">
      <c r="B381" s="209"/>
      <c r="C381" s="141"/>
      <c r="D381" s="139"/>
      <c r="E381" s="141"/>
      <c r="F381" s="139"/>
      <c r="G381" s="141"/>
      <c r="I381" s="141"/>
      <c r="J381" s="139"/>
      <c r="K381" s="141"/>
      <c r="L381" s="139"/>
      <c r="M381" s="141"/>
      <c r="N381" s="139"/>
      <c r="O381" s="141"/>
      <c r="P381" s="139"/>
      <c r="Q381" s="141"/>
      <c r="R381" s="139"/>
      <c r="S381" s="141"/>
      <c r="T381" s="139"/>
      <c r="U381" s="141"/>
      <c r="V381" s="162"/>
      <c r="W381" s="236"/>
      <c r="X381" s="133">
        <f>COUNTIF(C381:U381,"U/P")</f>
        <v>0</v>
      </c>
      <c r="Y381" s="133">
        <v>0</v>
      </c>
      <c r="Z381" s="133">
        <v>0</v>
      </c>
      <c r="AB381" s="133" t="s">
        <v>241</v>
      </c>
    </row>
    <row r="382" spans="1:31" ht="13">
      <c r="B382" s="209"/>
      <c r="C382" s="360" t="s">
        <v>760</v>
      </c>
      <c r="D382" s="149"/>
      <c r="E382" s="360" t="s">
        <v>761</v>
      </c>
      <c r="G382" s="360" t="s">
        <v>762</v>
      </c>
      <c r="H382" s="149"/>
      <c r="I382" s="360" t="s">
        <v>763</v>
      </c>
      <c r="J382" s="149"/>
      <c r="K382" s="147" t="s">
        <v>764</v>
      </c>
      <c r="L382" s="149"/>
      <c r="M382" s="147" t="s">
        <v>765</v>
      </c>
      <c r="N382" s="149"/>
      <c r="O382" s="360" t="s">
        <v>766</v>
      </c>
      <c r="P382" s="149"/>
      <c r="Q382" s="360" t="s">
        <v>767</v>
      </c>
      <c r="R382" s="149"/>
      <c r="S382" s="360" t="s">
        <v>768</v>
      </c>
      <c r="T382" s="149"/>
      <c r="U382" s="360" t="s">
        <v>769</v>
      </c>
      <c r="W382" s="236"/>
      <c r="X382" s="133">
        <f>COUNTIF(C380:U380,"ROW")</f>
        <v>0</v>
      </c>
      <c r="Y382" s="133">
        <v>0</v>
      </c>
      <c r="Z382" s="133">
        <v>0</v>
      </c>
      <c r="AB382" s="133" t="s">
        <v>191</v>
      </c>
    </row>
    <row r="383" spans="1:31" ht="13">
      <c r="B383" s="209"/>
      <c r="C383" s="148" t="s">
        <v>280</v>
      </c>
      <c r="D383" s="149"/>
      <c r="E383" s="148" t="s">
        <v>280</v>
      </c>
      <c r="G383" s="148" t="s">
        <v>259</v>
      </c>
      <c r="H383" s="149"/>
      <c r="I383" s="148" t="s">
        <v>280</v>
      </c>
      <c r="J383" s="149"/>
      <c r="K383" s="147" t="s">
        <v>405</v>
      </c>
      <c r="L383" s="149"/>
      <c r="M383" s="147" t="s">
        <v>405</v>
      </c>
      <c r="N383" s="149"/>
      <c r="O383" s="148" t="s">
        <v>280</v>
      </c>
      <c r="P383" s="149"/>
      <c r="Q383" s="148" t="s">
        <v>259</v>
      </c>
      <c r="R383" s="149"/>
      <c r="S383" s="148" t="s">
        <v>259</v>
      </c>
      <c r="T383" s="149"/>
      <c r="U383" s="148" t="s">
        <v>280</v>
      </c>
      <c r="W383" s="236"/>
    </row>
    <row r="384" spans="1:31" ht="13">
      <c r="B384" s="209"/>
      <c r="C384" s="147"/>
      <c r="D384" s="149"/>
      <c r="E384" s="148"/>
      <c r="F384" s="149"/>
      <c r="G384" s="148"/>
      <c r="H384" s="149"/>
      <c r="I384" s="147"/>
      <c r="J384" s="149"/>
      <c r="K384" s="148"/>
      <c r="L384" s="149"/>
      <c r="M384" s="148"/>
      <c r="N384" s="149"/>
      <c r="O384" s="147"/>
      <c r="P384" s="149"/>
      <c r="Q384" s="148"/>
      <c r="R384" s="149"/>
      <c r="S384" s="148"/>
      <c r="T384" s="149"/>
      <c r="U384" s="147"/>
      <c r="W384" s="236"/>
    </row>
    <row r="385" spans="1:31" ht="13">
      <c r="B385" s="209"/>
      <c r="C385" s="147"/>
      <c r="D385" s="149"/>
      <c r="E385" s="148"/>
      <c r="F385" s="149"/>
      <c r="G385" s="148"/>
      <c r="H385" s="149"/>
      <c r="I385" s="147"/>
      <c r="J385" s="149"/>
      <c r="K385" s="148"/>
      <c r="L385" s="149"/>
      <c r="M385" s="148"/>
      <c r="N385" s="149"/>
      <c r="O385" s="147"/>
      <c r="P385" s="149"/>
      <c r="Q385" s="148"/>
      <c r="R385" s="149"/>
      <c r="S385" s="148"/>
      <c r="T385" s="149"/>
      <c r="U385" s="147"/>
      <c r="W385" s="236"/>
    </row>
    <row r="386" spans="1:31">
      <c r="B386" s="209"/>
      <c r="C386" s="133">
        <f>U377+1</f>
        <v>451</v>
      </c>
      <c r="E386" s="133">
        <f>C386+1</f>
        <v>452</v>
      </c>
      <c r="G386" s="133">
        <f>E386+1</f>
        <v>453</v>
      </c>
      <c r="I386" s="133">
        <f>G386+1</f>
        <v>454</v>
      </c>
      <c r="K386" s="133">
        <f>I386+1</f>
        <v>455</v>
      </c>
      <c r="M386" s="133">
        <f>K386+1</f>
        <v>456</v>
      </c>
      <c r="O386" s="133">
        <f>M386+1</f>
        <v>457</v>
      </c>
      <c r="Q386" s="133">
        <f>O386+1</f>
        <v>458</v>
      </c>
      <c r="S386" s="133">
        <f>Q386+1</f>
        <v>459</v>
      </c>
      <c r="U386" s="161">
        <f>S386+1</f>
        <v>460</v>
      </c>
      <c r="W386" s="236"/>
    </row>
    <row r="387" spans="1:31">
      <c r="B387" s="209"/>
      <c r="W387" s="236"/>
    </row>
    <row r="388" spans="1:31">
      <c r="B388" s="209"/>
      <c r="C388" s="135"/>
      <c r="D388" s="135">
        <v>392</v>
      </c>
      <c r="E388" s="135"/>
      <c r="F388" s="135">
        <v>422</v>
      </c>
      <c r="H388" s="135">
        <v>409.46</v>
      </c>
      <c r="J388" s="135">
        <v>402</v>
      </c>
      <c r="L388" s="135">
        <v>409</v>
      </c>
      <c r="M388" s="135"/>
      <c r="N388" s="135">
        <v>404</v>
      </c>
      <c r="P388" s="135">
        <v>394</v>
      </c>
      <c r="Q388" s="135"/>
      <c r="R388" s="135">
        <v>423</v>
      </c>
      <c r="S388" s="135"/>
      <c r="T388" s="135">
        <v>421</v>
      </c>
      <c r="V388" s="135">
        <v>411</v>
      </c>
      <c r="W388" s="265">
        <f>D388+H388+J388+L388+N388+F388+P388+R388+T388+V388</f>
        <v>4087.46</v>
      </c>
      <c r="AE388" s="135">
        <f>SUM(D388:V388)</f>
        <v>4087.46</v>
      </c>
    </row>
    <row r="389" spans="1:31">
      <c r="A389" s="133">
        <f>A380+1</f>
        <v>46</v>
      </c>
      <c r="B389" s="209"/>
      <c r="C389" s="140"/>
      <c r="D389" s="139"/>
      <c r="E389" s="140"/>
      <c r="F389" s="139"/>
      <c r="G389" s="140"/>
      <c r="I389" s="140"/>
      <c r="J389" s="139"/>
      <c r="K389" s="140"/>
      <c r="L389" s="139"/>
      <c r="M389" s="140"/>
      <c r="N389" s="139"/>
      <c r="O389" s="140"/>
      <c r="P389" s="139"/>
      <c r="Q389" s="140"/>
      <c r="R389" s="139"/>
      <c r="S389" s="140"/>
      <c r="T389" s="139"/>
      <c r="U389" s="140"/>
      <c r="V389" s="162"/>
      <c r="W389" s="265"/>
      <c r="X389" s="133">
        <f>COUNTIF(C389:U389,"F")</f>
        <v>0</v>
      </c>
      <c r="Y389" s="133">
        <f>COUNTIF(C388:U388,"E")</f>
        <v>0</v>
      </c>
      <c r="Z389" s="133">
        <f>COUNTIF(C390:V390,"Er")</f>
        <v>0</v>
      </c>
      <c r="AB389" s="133" t="s">
        <v>481</v>
      </c>
    </row>
    <row r="390" spans="1:31">
      <c r="B390" s="209"/>
      <c r="C390" s="141"/>
      <c r="D390" s="139"/>
      <c r="E390" s="141"/>
      <c r="F390" s="139"/>
      <c r="G390" s="141"/>
      <c r="I390" s="141"/>
      <c r="J390" s="139"/>
      <c r="K390" s="141"/>
      <c r="L390" s="139"/>
      <c r="M390" s="141"/>
      <c r="N390" s="139"/>
      <c r="O390" s="141"/>
      <c r="P390" s="139"/>
      <c r="Q390" s="141"/>
      <c r="R390" s="139"/>
      <c r="S390" s="141"/>
      <c r="T390" s="139"/>
      <c r="U390" s="141"/>
      <c r="V390" s="162"/>
      <c r="W390" s="236"/>
      <c r="X390" s="133">
        <f>COUNTIF(C390:U390,"U/P")</f>
        <v>0</v>
      </c>
      <c r="Y390" s="133">
        <v>0</v>
      </c>
      <c r="Z390" s="133">
        <v>0</v>
      </c>
      <c r="AB390" s="133" t="s">
        <v>241</v>
      </c>
    </row>
    <row r="391" spans="1:31" ht="13">
      <c r="B391" s="209"/>
      <c r="C391" s="147" t="s">
        <v>770</v>
      </c>
      <c r="E391" s="360" t="s">
        <v>771</v>
      </c>
      <c r="G391" s="360" t="s">
        <v>772</v>
      </c>
      <c r="I391" s="147" t="s">
        <v>157</v>
      </c>
      <c r="K391" s="360" t="s">
        <v>773</v>
      </c>
      <c r="M391" s="360" t="s">
        <v>774</v>
      </c>
      <c r="O391" s="360" t="s">
        <v>775</v>
      </c>
      <c r="Q391" s="360" t="s">
        <v>776</v>
      </c>
      <c r="S391" s="360" t="s">
        <v>777</v>
      </c>
      <c r="U391" s="360" t="s">
        <v>778</v>
      </c>
      <c r="W391" s="236"/>
      <c r="X391" s="133">
        <f>COUNTIF(C389:U389,"ROW")</f>
        <v>0</v>
      </c>
      <c r="Y391" s="133">
        <v>0</v>
      </c>
      <c r="Z391" s="133">
        <v>0</v>
      </c>
      <c r="AB391" s="133" t="s">
        <v>191</v>
      </c>
    </row>
    <row r="392" spans="1:31" ht="13">
      <c r="B392" s="209"/>
      <c r="C392" s="147" t="s">
        <v>282</v>
      </c>
      <c r="E392" s="148" t="s">
        <v>280</v>
      </c>
      <c r="G392" s="148" t="s">
        <v>259</v>
      </c>
      <c r="I392" s="147" t="s">
        <v>282</v>
      </c>
      <c r="K392" s="148" t="s">
        <v>280</v>
      </c>
      <c r="M392" s="148" t="s">
        <v>259</v>
      </c>
      <c r="O392" s="148" t="s">
        <v>280</v>
      </c>
      <c r="Q392" s="148" t="s">
        <v>280</v>
      </c>
      <c r="S392" s="148" t="s">
        <v>280</v>
      </c>
      <c r="U392" s="148" t="s">
        <v>280</v>
      </c>
      <c r="W392" s="236"/>
    </row>
    <row r="393" spans="1:31">
      <c r="B393" s="209"/>
      <c r="W393" s="236"/>
    </row>
    <row r="394" spans="1:31">
      <c r="B394" s="209"/>
      <c r="C394" s="133">
        <f>U386+1</f>
        <v>461</v>
      </c>
      <c r="E394" s="133">
        <f>C394+1</f>
        <v>462</v>
      </c>
      <c r="G394" s="133">
        <f>E394+1</f>
        <v>463</v>
      </c>
      <c r="I394" s="133">
        <f>G394+1</f>
        <v>464</v>
      </c>
      <c r="K394" s="133">
        <f>I394+1</f>
        <v>465</v>
      </c>
      <c r="M394" s="133">
        <f>K394+1</f>
        <v>466</v>
      </c>
      <c r="O394" s="133">
        <f>M394+1</f>
        <v>467</v>
      </c>
      <c r="Q394" s="133">
        <f>O394+1</f>
        <v>468</v>
      </c>
      <c r="S394" s="133">
        <f>Q394+1</f>
        <v>469</v>
      </c>
      <c r="U394" s="161">
        <f>S394+1</f>
        <v>470</v>
      </c>
      <c r="W394" s="236"/>
    </row>
    <row r="395" spans="1:31">
      <c r="B395" s="209"/>
      <c r="W395" s="236"/>
    </row>
    <row r="396" spans="1:31">
      <c r="B396" s="209"/>
      <c r="C396" s="135"/>
      <c r="D396" s="135">
        <v>429</v>
      </c>
      <c r="E396" s="135"/>
      <c r="F396" s="135">
        <v>373.37</v>
      </c>
      <c r="H396" s="135">
        <v>403</v>
      </c>
      <c r="J396" s="135">
        <v>402</v>
      </c>
      <c r="L396" s="135">
        <v>387</v>
      </c>
      <c r="M396" s="135"/>
      <c r="N396" s="135">
        <v>386</v>
      </c>
      <c r="P396" s="135">
        <v>413</v>
      </c>
      <c r="Q396" s="135"/>
      <c r="R396" s="135">
        <v>407</v>
      </c>
      <c r="S396" s="135"/>
      <c r="T396" s="135">
        <v>390</v>
      </c>
      <c r="V396" s="135">
        <v>392</v>
      </c>
      <c r="W396" s="265">
        <f>D396+H396+J396+L396+N396+F396+P396+R396+T396+V396</f>
        <v>3982.37</v>
      </c>
      <c r="AE396" s="135">
        <f>SUM(D396:V396)</f>
        <v>3982.37</v>
      </c>
    </row>
    <row r="397" spans="1:31">
      <c r="A397" s="133">
        <f>A389+1</f>
        <v>47</v>
      </c>
      <c r="B397" s="209"/>
      <c r="C397" s="140"/>
      <c r="D397" s="139"/>
      <c r="E397" s="140"/>
      <c r="F397" s="139"/>
      <c r="G397" s="140"/>
      <c r="I397" s="140"/>
      <c r="J397" s="139"/>
      <c r="K397" s="140"/>
      <c r="L397" s="139"/>
      <c r="M397" s="140"/>
      <c r="N397" s="139"/>
      <c r="O397" s="140"/>
      <c r="P397" s="139"/>
      <c r="Q397" s="140"/>
      <c r="R397" s="139"/>
      <c r="S397" s="140"/>
      <c r="T397" s="139"/>
      <c r="U397" s="140"/>
      <c r="V397" s="162"/>
      <c r="W397" s="265"/>
      <c r="X397" s="133">
        <f>COUNTIF(C397:U397,"F")</f>
        <v>0</v>
      </c>
      <c r="Y397" s="133">
        <f>COUNTIF(C396:U396,"E")</f>
        <v>0</v>
      </c>
      <c r="Z397" s="133">
        <f>COUNTIF(C398:V398,"Er")</f>
        <v>0</v>
      </c>
      <c r="AB397" s="133" t="s">
        <v>481</v>
      </c>
    </row>
    <row r="398" spans="1:31">
      <c r="B398" s="209"/>
      <c r="C398" s="141"/>
      <c r="D398" s="139"/>
      <c r="E398" s="141"/>
      <c r="F398" s="139"/>
      <c r="G398" s="141"/>
      <c r="I398" s="141"/>
      <c r="J398" s="139"/>
      <c r="K398" s="141"/>
      <c r="L398" s="139"/>
      <c r="M398" s="141"/>
      <c r="N398" s="139"/>
      <c r="O398" s="141"/>
      <c r="P398" s="139"/>
      <c r="Q398" s="141"/>
      <c r="R398" s="139"/>
      <c r="S398" s="141"/>
      <c r="T398" s="139"/>
      <c r="U398" s="141"/>
      <c r="V398" s="162"/>
      <c r="W398" s="236"/>
      <c r="X398" s="133">
        <f>COUNTIF(C398:U398,"U/P")</f>
        <v>0</v>
      </c>
      <c r="Y398" s="133">
        <v>0</v>
      </c>
      <c r="Z398" s="133">
        <v>0</v>
      </c>
      <c r="AB398" s="133" t="s">
        <v>241</v>
      </c>
    </row>
    <row r="399" spans="1:31" ht="13">
      <c r="B399" s="209"/>
      <c r="C399" s="360" t="s">
        <v>779</v>
      </c>
      <c r="E399" s="360" t="s">
        <v>780</v>
      </c>
      <c r="F399" s="149"/>
      <c r="G399" s="147" t="s">
        <v>158</v>
      </c>
      <c r="H399" s="149"/>
      <c r="I399" s="360" t="s">
        <v>781</v>
      </c>
      <c r="J399" s="149"/>
      <c r="K399" s="360" t="s">
        <v>782</v>
      </c>
      <c r="L399" s="149"/>
      <c r="M399" s="360" t="s">
        <v>783</v>
      </c>
      <c r="N399" s="149"/>
      <c r="O399" s="360" t="s">
        <v>784</v>
      </c>
      <c r="P399" s="149"/>
      <c r="Q399" s="360" t="s">
        <v>785</v>
      </c>
      <c r="R399" s="149"/>
      <c r="S399" s="360" t="s">
        <v>786</v>
      </c>
      <c r="T399" s="149"/>
      <c r="U399" s="360" t="s">
        <v>787</v>
      </c>
      <c r="W399" s="236"/>
      <c r="X399" s="133">
        <f>COUNTIF(C397:U397,"ROW")</f>
        <v>0</v>
      </c>
      <c r="Y399" s="133">
        <v>0</v>
      </c>
      <c r="Z399" s="133">
        <v>0</v>
      </c>
      <c r="AB399" s="133" t="s">
        <v>191</v>
      </c>
    </row>
    <row r="400" spans="1:31" ht="13">
      <c r="B400" s="209"/>
      <c r="C400" s="148" t="s">
        <v>259</v>
      </c>
      <c r="E400" s="148" t="s">
        <v>258</v>
      </c>
      <c r="F400" s="149"/>
      <c r="G400" s="147" t="s">
        <v>307</v>
      </c>
      <c r="H400" s="149"/>
      <c r="I400" s="148" t="s">
        <v>280</v>
      </c>
      <c r="J400" s="149"/>
      <c r="K400" s="148" t="s">
        <v>259</v>
      </c>
      <c r="L400" s="149"/>
      <c r="M400" s="148" t="s">
        <v>259</v>
      </c>
      <c r="N400" s="149"/>
      <c r="O400" s="148" t="s">
        <v>259</v>
      </c>
      <c r="P400" s="149"/>
      <c r="Q400" s="148" t="s">
        <v>280</v>
      </c>
      <c r="R400" s="149"/>
      <c r="S400" s="148" t="s">
        <v>259</v>
      </c>
      <c r="T400" s="149"/>
      <c r="U400" s="148" t="s">
        <v>259</v>
      </c>
      <c r="W400" s="236"/>
    </row>
    <row r="401" spans="1:31" ht="13">
      <c r="B401" s="209"/>
      <c r="C401" s="147"/>
      <c r="D401" s="149"/>
      <c r="E401" s="148"/>
      <c r="F401" s="149"/>
      <c r="G401" s="148"/>
      <c r="H401" s="149"/>
      <c r="I401" s="147"/>
      <c r="J401" s="149"/>
      <c r="K401" s="148"/>
      <c r="L401" s="149"/>
      <c r="M401" s="148"/>
      <c r="N401" s="149"/>
      <c r="O401" s="147"/>
      <c r="P401" s="149"/>
      <c r="Q401" s="148"/>
      <c r="R401" s="149"/>
      <c r="S401" s="148"/>
      <c r="T401" s="149"/>
      <c r="U401" s="147"/>
      <c r="W401" s="236"/>
    </row>
    <row r="402" spans="1:31" ht="13">
      <c r="B402" s="209"/>
      <c r="C402" s="147"/>
      <c r="D402" s="149"/>
      <c r="E402" s="148"/>
      <c r="F402" s="149"/>
      <c r="G402" s="148"/>
      <c r="H402" s="149"/>
      <c r="I402" s="147"/>
      <c r="J402" s="149"/>
      <c r="K402" s="148"/>
      <c r="L402" s="149"/>
      <c r="M402" s="148"/>
      <c r="N402" s="149"/>
      <c r="O402" s="147"/>
      <c r="P402" s="149"/>
      <c r="Q402" s="148"/>
      <c r="R402" s="149"/>
      <c r="S402" s="148"/>
      <c r="T402" s="149"/>
      <c r="U402" s="147"/>
      <c r="W402" s="236"/>
    </row>
    <row r="403" spans="1:31">
      <c r="B403" s="209"/>
      <c r="C403" s="133">
        <f>U394+1</f>
        <v>471</v>
      </c>
      <c r="E403" s="133">
        <f>C403+1</f>
        <v>472</v>
      </c>
      <c r="G403" s="133">
        <f>E403+1</f>
        <v>473</v>
      </c>
      <c r="I403" s="133">
        <f>G403+1</f>
        <v>474</v>
      </c>
      <c r="K403" s="133">
        <f>I403+1</f>
        <v>475</v>
      </c>
      <c r="M403" s="133">
        <f>K403+1</f>
        <v>476</v>
      </c>
      <c r="O403" s="133">
        <f>M403+1</f>
        <v>477</v>
      </c>
      <c r="Q403" s="133">
        <f>O403+1</f>
        <v>478</v>
      </c>
      <c r="S403" s="133">
        <f>Q403+1</f>
        <v>479</v>
      </c>
      <c r="U403" s="161">
        <f>S403+1</f>
        <v>480</v>
      </c>
      <c r="W403" s="236"/>
    </row>
    <row r="404" spans="1:31">
      <c r="B404" s="209"/>
      <c r="W404" s="236"/>
    </row>
    <row r="405" spans="1:31">
      <c r="B405" s="209"/>
      <c r="C405" s="135"/>
      <c r="D405" s="135">
        <v>415</v>
      </c>
      <c r="E405" s="135"/>
      <c r="F405" s="135">
        <v>407.99</v>
      </c>
      <c r="H405" s="135">
        <v>420</v>
      </c>
      <c r="J405" s="135">
        <v>404</v>
      </c>
      <c r="L405" s="135">
        <v>440.94</v>
      </c>
      <c r="M405" s="135"/>
      <c r="N405" s="135">
        <v>249.42</v>
      </c>
      <c r="P405" s="135">
        <v>415.86</v>
      </c>
      <c r="Q405" s="135"/>
      <c r="R405" s="135">
        <v>278.87</v>
      </c>
      <c r="S405" s="135"/>
      <c r="T405" s="135">
        <v>426.84</v>
      </c>
      <c r="V405" s="135">
        <v>286.02</v>
      </c>
      <c r="W405" s="265">
        <f>D405+H405+J405+L405+N405+F405+P405+R405+T405+V405</f>
        <v>3744.9400000000005</v>
      </c>
      <c r="AE405" s="135">
        <f>SUM(D405:V405)</f>
        <v>3744.94</v>
      </c>
    </row>
    <row r="406" spans="1:31">
      <c r="A406" s="133">
        <f>A397+1</f>
        <v>48</v>
      </c>
      <c r="B406" s="209"/>
      <c r="C406" s="140"/>
      <c r="D406" s="139"/>
      <c r="E406" s="140"/>
      <c r="F406" s="139"/>
      <c r="G406" s="140"/>
      <c r="I406" s="140"/>
      <c r="J406" s="139"/>
      <c r="K406" s="140"/>
      <c r="L406" s="139"/>
      <c r="M406" s="140"/>
      <c r="N406" s="139"/>
      <c r="O406" s="140"/>
      <c r="P406" s="139"/>
      <c r="Q406" s="140"/>
      <c r="R406" s="139"/>
      <c r="S406" s="140"/>
      <c r="T406" s="139"/>
      <c r="U406" s="140"/>
      <c r="V406" s="162"/>
      <c r="W406" s="265"/>
      <c r="X406" s="133">
        <f>COUNTIF(C406:U406,"F")</f>
        <v>0</v>
      </c>
      <c r="Y406" s="133">
        <f>COUNTIF(C405:U405,"E")</f>
        <v>0</v>
      </c>
      <c r="Z406" s="133">
        <f>COUNTIF(C407:V407,"Er")</f>
        <v>0</v>
      </c>
      <c r="AB406" s="133" t="s">
        <v>481</v>
      </c>
    </row>
    <row r="407" spans="1:31">
      <c r="B407" s="209"/>
      <c r="C407" s="141"/>
      <c r="D407" s="139"/>
      <c r="E407" s="141"/>
      <c r="F407" s="139"/>
      <c r="G407" s="141"/>
      <c r="I407" s="141"/>
      <c r="J407" s="139"/>
      <c r="K407" s="141"/>
      <c r="L407" s="139"/>
      <c r="M407" s="141"/>
      <c r="N407" s="139"/>
      <c r="O407" s="141"/>
      <c r="P407" s="139"/>
      <c r="Q407" s="141"/>
      <c r="R407" s="139"/>
      <c r="S407" s="141"/>
      <c r="T407" s="139"/>
      <c r="U407" s="141"/>
      <c r="V407" s="162"/>
      <c r="W407" s="236"/>
      <c r="X407" s="133">
        <f>COUNTIF(C407:U407,"U/P")</f>
        <v>0</v>
      </c>
      <c r="Y407" s="133">
        <v>0</v>
      </c>
      <c r="Z407" s="133">
        <v>0</v>
      </c>
      <c r="AB407" s="133" t="s">
        <v>241</v>
      </c>
    </row>
    <row r="408" spans="1:31" ht="13">
      <c r="B408" s="209"/>
      <c r="C408" s="360" t="s">
        <v>788</v>
      </c>
      <c r="E408" s="360" t="s">
        <v>789</v>
      </c>
      <c r="G408" s="147" t="s">
        <v>790</v>
      </c>
      <c r="I408" s="360" t="s">
        <v>791</v>
      </c>
      <c r="K408" s="147" t="s">
        <v>792</v>
      </c>
      <c r="M408" s="147" t="s">
        <v>793</v>
      </c>
      <c r="O408" s="147" t="s">
        <v>794</v>
      </c>
      <c r="Q408" s="147" t="s">
        <v>795</v>
      </c>
      <c r="S408" s="147" t="s">
        <v>796</v>
      </c>
      <c r="U408" s="147" t="s">
        <v>797</v>
      </c>
      <c r="W408" s="236"/>
      <c r="X408" s="133">
        <f>COUNTIF(C406:U406,"ROW")</f>
        <v>0</v>
      </c>
      <c r="Y408" s="133">
        <v>0</v>
      </c>
      <c r="Z408" s="133">
        <v>0</v>
      </c>
      <c r="AB408" s="133" t="s">
        <v>191</v>
      </c>
    </row>
    <row r="409" spans="1:31" ht="13">
      <c r="B409" s="209"/>
      <c r="C409" s="148" t="s">
        <v>259</v>
      </c>
      <c r="E409" s="148" t="s">
        <v>280</v>
      </c>
      <c r="G409" s="147" t="s">
        <v>307</v>
      </c>
      <c r="I409" s="148" t="s">
        <v>280</v>
      </c>
      <c r="K409" s="147" t="s">
        <v>393</v>
      </c>
      <c r="M409" s="147" t="s">
        <v>504</v>
      </c>
      <c r="O409" s="147" t="s">
        <v>504</v>
      </c>
      <c r="Q409" s="147" t="s">
        <v>81</v>
      </c>
      <c r="S409" s="147" t="s">
        <v>81</v>
      </c>
      <c r="U409" s="147" t="s">
        <v>293</v>
      </c>
      <c r="W409" s="236"/>
    </row>
    <row r="410" spans="1:31">
      <c r="B410" s="209"/>
      <c r="W410" s="236"/>
    </row>
    <row r="411" spans="1:31">
      <c r="B411" s="209"/>
      <c r="C411" s="133">
        <f>U403+1</f>
        <v>481</v>
      </c>
      <c r="E411" s="133">
        <f>C411+1</f>
        <v>482</v>
      </c>
      <c r="G411" s="133">
        <f>E411+1</f>
        <v>483</v>
      </c>
      <c r="I411" s="133">
        <f>G411+1</f>
        <v>484</v>
      </c>
      <c r="K411" s="133">
        <f>I411+1</f>
        <v>485</v>
      </c>
      <c r="U411" s="161"/>
      <c r="W411" s="236"/>
    </row>
    <row r="412" spans="1:31">
      <c r="B412" s="209"/>
      <c r="W412" s="236"/>
    </row>
    <row r="413" spans="1:31">
      <c r="B413" s="209"/>
      <c r="C413" s="135"/>
      <c r="D413" s="135">
        <v>220.25</v>
      </c>
      <c r="E413" s="135"/>
      <c r="F413" s="135">
        <v>241.31</v>
      </c>
      <c r="H413" s="135">
        <v>214.9</v>
      </c>
      <c r="J413" s="135">
        <v>113.74</v>
      </c>
      <c r="L413" s="135"/>
      <c r="M413" s="135"/>
      <c r="N413" s="135"/>
      <c r="P413" s="135"/>
      <c r="Q413" s="135"/>
      <c r="R413" s="135"/>
      <c r="S413" s="135"/>
      <c r="T413" s="135"/>
      <c r="V413" s="135"/>
      <c r="W413" s="265">
        <f>D413+H413+J413+L413+N413+F413+P413+R413+T413+V413</f>
        <v>790.2</v>
      </c>
      <c r="AE413" s="135">
        <f>SUM(D413:V413)</f>
        <v>790.2</v>
      </c>
    </row>
    <row r="414" spans="1:31">
      <c r="A414" s="133">
        <f>A406+1</f>
        <v>49</v>
      </c>
      <c r="B414" s="209"/>
      <c r="C414" s="140"/>
      <c r="D414" s="139"/>
      <c r="E414" s="140"/>
      <c r="F414" s="139"/>
      <c r="G414" s="140"/>
      <c r="I414" s="140"/>
      <c r="J414" s="162"/>
      <c r="K414" s="140"/>
      <c r="M414" s="290"/>
      <c r="O414" s="290"/>
      <c r="Q414" s="290"/>
      <c r="S414" s="290"/>
      <c r="U414" s="290"/>
      <c r="W414" s="265"/>
      <c r="X414" s="133">
        <f>COUNTIF(C414:U414,"F")</f>
        <v>0</v>
      </c>
      <c r="Y414" s="133">
        <f>COUNTIF(C413:U413,"E")</f>
        <v>0</v>
      </c>
      <c r="Z414" s="133">
        <f>COUNTIF(C415:V415,"Er")</f>
        <v>0</v>
      </c>
      <c r="AB414" s="133" t="s">
        <v>481</v>
      </c>
    </row>
    <row r="415" spans="1:31">
      <c r="B415" s="209"/>
      <c r="C415" s="141"/>
      <c r="D415" s="139"/>
      <c r="E415" s="141"/>
      <c r="F415" s="139"/>
      <c r="G415" s="141"/>
      <c r="I415" s="141"/>
      <c r="J415" s="162"/>
      <c r="K415" s="141"/>
      <c r="W415" s="236"/>
      <c r="X415" s="133">
        <f>COUNTIF(C415:U415,"U/P")</f>
        <v>0</v>
      </c>
      <c r="Y415" s="133">
        <v>0</v>
      </c>
      <c r="Z415" s="133">
        <v>0</v>
      </c>
      <c r="AB415" s="133" t="s">
        <v>241</v>
      </c>
    </row>
    <row r="416" spans="1:31" ht="13">
      <c r="B416" s="209"/>
      <c r="C416" s="147" t="s">
        <v>798</v>
      </c>
      <c r="E416" s="147" t="s">
        <v>799</v>
      </c>
      <c r="F416" s="149"/>
      <c r="G416" s="147" t="s">
        <v>800</v>
      </c>
      <c r="H416" s="149"/>
      <c r="I416" s="147" t="s">
        <v>801</v>
      </c>
      <c r="J416" s="149"/>
      <c r="K416" s="147" t="s">
        <v>482</v>
      </c>
      <c r="L416" s="149"/>
      <c r="M416" s="283"/>
      <c r="N416" s="149"/>
      <c r="O416" s="283"/>
      <c r="P416" s="149"/>
      <c r="Q416" s="283"/>
      <c r="R416" s="149"/>
      <c r="S416" s="283"/>
      <c r="T416" s="149"/>
      <c r="U416" s="283"/>
      <c r="W416" s="236"/>
      <c r="X416" s="133">
        <f>COUNTIF(C414:U414,"ROW")</f>
        <v>0</v>
      </c>
      <c r="Y416" s="133">
        <v>0</v>
      </c>
      <c r="Z416" s="133">
        <v>0</v>
      </c>
      <c r="AB416" s="133" t="s">
        <v>191</v>
      </c>
    </row>
    <row r="417" spans="2:32" ht="13">
      <c r="B417" s="209"/>
      <c r="C417" s="147" t="s">
        <v>165</v>
      </c>
      <c r="E417" s="147" t="s">
        <v>165</v>
      </c>
      <c r="F417" s="149"/>
      <c r="G417" s="147" t="s">
        <v>504</v>
      </c>
      <c r="H417" s="149"/>
      <c r="I417" s="147" t="s">
        <v>306</v>
      </c>
      <c r="J417" s="149"/>
      <c r="K417" s="147"/>
      <c r="L417" s="149"/>
      <c r="M417" s="148"/>
      <c r="N417" s="149"/>
      <c r="O417" s="148"/>
      <c r="P417" s="149"/>
      <c r="Q417" s="148"/>
      <c r="R417" s="149"/>
      <c r="S417" s="148"/>
      <c r="T417" s="149"/>
      <c r="U417" s="148"/>
      <c r="W417" s="236"/>
    </row>
    <row r="418" spans="2:32" ht="13">
      <c r="B418" s="209"/>
      <c r="C418" s="147"/>
      <c r="D418" s="149"/>
      <c r="E418" s="148"/>
      <c r="F418" s="149"/>
      <c r="G418" s="148"/>
      <c r="H418" s="149"/>
      <c r="I418" s="147"/>
      <c r="J418" s="149"/>
      <c r="K418" s="148"/>
      <c r="L418" s="149"/>
      <c r="M418" s="148"/>
      <c r="N418" s="149"/>
      <c r="O418" s="147"/>
      <c r="P418" s="149"/>
      <c r="Q418" s="148"/>
      <c r="R418" s="149"/>
      <c r="S418" s="148"/>
      <c r="T418" s="149"/>
      <c r="U418" s="147"/>
      <c r="W418" s="236"/>
      <c r="AE418" s="293">
        <f>SUM(AE11:AE417)</f>
        <v>131357.40999999997</v>
      </c>
    </row>
    <row r="419" spans="2:32">
      <c r="B419" s="209"/>
      <c r="D419" s="149"/>
      <c r="F419" s="149"/>
      <c r="H419" s="149"/>
      <c r="J419" s="149"/>
      <c r="L419" s="149"/>
      <c r="M419" s="149"/>
      <c r="N419" s="149"/>
      <c r="O419" s="149"/>
      <c r="P419" s="149"/>
      <c r="Q419" s="149"/>
      <c r="R419" s="149"/>
      <c r="S419" s="149"/>
      <c r="T419" s="149"/>
      <c r="U419" s="149"/>
      <c r="W419" s="236"/>
      <c r="AE419" s="135">
        <f>AE418/1000</f>
        <v>131.35740999999999</v>
      </c>
      <c r="AF419" s="135">
        <f>186-AE419</f>
        <v>54.642590000000013</v>
      </c>
    </row>
    <row r="420" spans="2:32">
      <c r="B420" s="209"/>
      <c r="W420" s="265"/>
      <c r="X420" s="291">
        <f>SUM(X12+X20+X28+X36+X44+X52+X60+X69+X78+X87+X96+X105+X114+X123+X132+X140+X148+X156+X164+X173+X182+X191+X199+X208+X216+X224+X232+X241+X249+X258+X266+X274+X282+X290+X298+X306+X314+X322+X330+X339+X347+X355+X363+X372+X380+X389+X397+X406+X414)</f>
        <v>11</v>
      </c>
      <c r="Y420" s="206" t="s">
        <v>802</v>
      </c>
      <c r="Z420" s="291"/>
      <c r="AA420" s="291" t="s">
        <v>803</v>
      </c>
      <c r="AB420" s="206"/>
      <c r="AC420" s="291" t="s">
        <v>804</v>
      </c>
      <c r="AD420" s="294"/>
    </row>
    <row r="421" spans="2:32" ht="29">
      <c r="B421" s="209"/>
      <c r="F421" s="284" t="s">
        <v>805</v>
      </c>
      <c r="G421" s="285" t="s">
        <v>806</v>
      </c>
      <c r="H421" s="285" t="s">
        <v>807</v>
      </c>
      <c r="I421" s="285" t="s">
        <v>42</v>
      </c>
      <c r="J421" s="285" t="s">
        <v>808</v>
      </c>
      <c r="K421" s="285" t="s">
        <v>809</v>
      </c>
      <c r="L421" s="285" t="s">
        <v>810</v>
      </c>
      <c r="M421" s="284" t="s">
        <v>811</v>
      </c>
      <c r="N421" s="285" t="s">
        <v>444</v>
      </c>
      <c r="O421" s="285" t="s">
        <v>20</v>
      </c>
      <c r="W421" s="265"/>
      <c r="X421" s="291">
        <f>SUM(X13+X21+X29+X37+X45+X53+X61+X70+X79+X88+X97+X106+X115+X124+X133+X141+X149+X157+X165+X174+X183+X192+X200+X209+X217+X225+X233+X242+X250+X259+X267+X275+X283+X291+X299+X307+X315+X323+X331+X340+X348+X356+X364+X373+X381+X390+X398+X407+X415)</f>
        <v>4</v>
      </c>
      <c r="Y421" s="206" t="s">
        <v>812</v>
      </c>
      <c r="Z421" s="291"/>
      <c r="AA421" s="206" t="s">
        <v>813</v>
      </c>
      <c r="AB421" s="206"/>
      <c r="AC421" s="295" t="s">
        <v>814</v>
      </c>
      <c r="AD421" s="206"/>
    </row>
    <row r="422" spans="2:32" ht="26">
      <c r="B422" s="209"/>
      <c r="F422" s="286" t="s">
        <v>815</v>
      </c>
      <c r="G422" s="57">
        <v>4</v>
      </c>
      <c r="H422" s="57">
        <v>3</v>
      </c>
      <c r="I422" s="57"/>
      <c r="J422" s="57"/>
      <c r="K422" s="57"/>
      <c r="L422" s="57">
        <v>2</v>
      </c>
      <c r="M422" s="57">
        <v>1</v>
      </c>
      <c r="N422" s="57">
        <f>SUM(G422:M422)</f>
        <v>10</v>
      </c>
      <c r="O422" s="1357"/>
      <c r="W422" s="265"/>
      <c r="X422" s="291">
        <v>13</v>
      </c>
      <c r="Y422" s="206" t="s">
        <v>816</v>
      </c>
      <c r="Z422" s="291"/>
      <c r="AA422" s="206" t="s">
        <v>817</v>
      </c>
      <c r="AB422" s="206"/>
      <c r="AC422" s="295" t="s">
        <v>818</v>
      </c>
      <c r="AD422" s="206"/>
    </row>
    <row r="423" spans="2:32" ht="26">
      <c r="B423" s="209"/>
      <c r="F423" s="286" t="s">
        <v>819</v>
      </c>
      <c r="G423" s="57"/>
      <c r="H423" s="57"/>
      <c r="I423" s="57"/>
      <c r="J423" s="57"/>
      <c r="K423" s="57"/>
      <c r="L423" s="57"/>
      <c r="M423" s="57"/>
      <c r="N423" s="57"/>
      <c r="O423" s="1358"/>
      <c r="W423" s="265"/>
      <c r="X423" s="291"/>
      <c r="Y423" s="291"/>
      <c r="Z423" s="291"/>
      <c r="AA423" s="291"/>
      <c r="AB423" s="294"/>
      <c r="AC423" s="294"/>
      <c r="AD423" s="206"/>
    </row>
    <row r="424" spans="2:32" ht="14.5">
      <c r="B424" s="209"/>
      <c r="F424" s="286" t="s">
        <v>820</v>
      </c>
      <c r="G424" s="57">
        <f>G422-G423</f>
        <v>4</v>
      </c>
      <c r="H424" s="57">
        <f t="shared" ref="H424:N424" si="0">H422-H423</f>
        <v>3</v>
      </c>
      <c r="I424" s="57">
        <f t="shared" si="0"/>
        <v>0</v>
      </c>
      <c r="J424" s="57">
        <f t="shared" si="0"/>
        <v>0</v>
      </c>
      <c r="K424" s="57">
        <f t="shared" si="0"/>
        <v>0</v>
      </c>
      <c r="L424" s="57">
        <f t="shared" si="0"/>
        <v>2</v>
      </c>
      <c r="M424" s="57">
        <f t="shared" si="0"/>
        <v>1</v>
      </c>
      <c r="N424" s="57">
        <f t="shared" si="0"/>
        <v>10</v>
      </c>
      <c r="O424" s="1358"/>
      <c r="W424" s="265"/>
      <c r="X424" s="291">
        <v>3</v>
      </c>
      <c r="Y424" s="206" t="s">
        <v>821</v>
      </c>
      <c r="Z424" s="291"/>
      <c r="AA424" s="206" t="s">
        <v>822</v>
      </c>
      <c r="AB424" s="294"/>
      <c r="AC424" s="294"/>
      <c r="AD424" s="206"/>
    </row>
    <row r="425" spans="2:32">
      <c r="B425" s="209"/>
      <c r="W425" s="265"/>
      <c r="X425" s="291"/>
      <c r="Y425" s="291"/>
      <c r="Z425" s="291"/>
      <c r="AA425" s="291"/>
      <c r="AB425" s="294"/>
      <c r="AC425" s="294"/>
      <c r="AD425" s="206"/>
    </row>
    <row r="426" spans="2:32" ht="13" hidden="1">
      <c r="B426" s="209"/>
      <c r="F426" s="287"/>
      <c r="G426" s="287" t="s">
        <v>823</v>
      </c>
      <c r="H426" s="287" t="s">
        <v>824</v>
      </c>
      <c r="I426" s="287" t="s">
        <v>241</v>
      </c>
      <c r="J426" s="287" t="s">
        <v>820</v>
      </c>
      <c r="K426" s="287" t="s">
        <v>825</v>
      </c>
      <c r="L426" s="287" t="s">
        <v>824</v>
      </c>
      <c r="M426" s="287" t="s">
        <v>241</v>
      </c>
      <c r="N426" s="287" t="s">
        <v>820</v>
      </c>
      <c r="O426" s="287" t="s">
        <v>20</v>
      </c>
      <c r="W426" s="265"/>
      <c r="X426" s="291"/>
      <c r="Y426" s="291"/>
      <c r="Z426" s="291"/>
      <c r="AA426" s="291"/>
      <c r="AB426" s="294"/>
      <c r="AC426" s="294"/>
      <c r="AD426" s="206"/>
    </row>
    <row r="427" spans="2:32" ht="13" hidden="1">
      <c r="B427" s="209"/>
      <c r="F427" s="205" t="s">
        <v>442</v>
      </c>
      <c r="G427" s="206"/>
      <c r="H427" s="206"/>
      <c r="I427" s="206"/>
      <c r="J427" s="206"/>
      <c r="K427" s="206"/>
      <c r="L427" s="206"/>
      <c r="M427" s="228"/>
      <c r="N427" s="206"/>
      <c r="O427" s="1327"/>
      <c r="W427" s="265"/>
      <c r="X427" s="291"/>
      <c r="Y427" s="291"/>
      <c r="Z427" s="291"/>
      <c r="AA427" s="291"/>
      <c r="AB427" s="294"/>
      <c r="AC427" s="294"/>
      <c r="AD427" s="206"/>
    </row>
    <row r="428" spans="2:32" ht="13" hidden="1">
      <c r="B428" s="209"/>
      <c r="F428" s="205" t="s">
        <v>443</v>
      </c>
      <c r="G428" s="206"/>
      <c r="H428" s="206"/>
      <c r="I428" s="206"/>
      <c r="J428" s="206"/>
      <c r="K428" s="206"/>
      <c r="L428" s="206"/>
      <c r="M428" s="206"/>
      <c r="N428" s="206"/>
      <c r="O428" s="1328"/>
      <c r="Q428" s="229"/>
      <c r="W428" s="265"/>
      <c r="X428" s="291"/>
      <c r="Y428" s="291"/>
      <c r="Z428" s="291"/>
      <c r="AA428" s="291"/>
      <c r="AB428" s="294"/>
      <c r="AC428" s="294"/>
      <c r="AD428" s="206"/>
    </row>
    <row r="429" spans="2:32" ht="13" hidden="1">
      <c r="B429" s="209"/>
      <c r="F429" s="205" t="s">
        <v>444</v>
      </c>
      <c r="G429" s="206"/>
      <c r="H429" s="206"/>
      <c r="I429" s="206"/>
      <c r="J429" s="206"/>
      <c r="K429" s="206"/>
      <c r="L429" s="206"/>
      <c r="M429" s="206"/>
      <c r="N429" s="206"/>
      <c r="O429" s="1329"/>
      <c r="W429" s="265"/>
      <c r="X429" s="291"/>
      <c r="Y429" s="291"/>
      <c r="Z429" s="291"/>
      <c r="AA429" s="291"/>
      <c r="AB429" s="294"/>
      <c r="AC429" s="294"/>
      <c r="AD429" s="206"/>
    </row>
    <row r="430" spans="2:32">
      <c r="B430" s="209"/>
      <c r="W430" s="265"/>
      <c r="X430" s="291"/>
      <c r="Y430" s="291"/>
      <c r="Z430" s="291"/>
      <c r="AA430" s="291"/>
      <c r="AB430" s="294"/>
      <c r="AC430" s="294"/>
      <c r="AD430" s="206"/>
    </row>
    <row r="431" spans="2:32">
      <c r="B431" s="209"/>
      <c r="W431" s="265"/>
      <c r="X431" s="291"/>
      <c r="Y431" s="291"/>
      <c r="Z431" s="291"/>
      <c r="AA431" s="291"/>
      <c r="AB431" s="294"/>
      <c r="AC431" s="294"/>
      <c r="AD431" s="206"/>
    </row>
    <row r="432" spans="2:32" ht="14">
      <c r="B432" s="1354"/>
      <c r="C432" s="1355"/>
      <c r="D432" s="1355"/>
      <c r="E432" s="1355"/>
      <c r="F432" s="1355"/>
      <c r="G432" s="1355"/>
      <c r="H432" s="1355"/>
      <c r="I432" s="1355"/>
      <c r="J432" s="1355"/>
      <c r="K432" s="1355"/>
      <c r="L432" s="1355"/>
      <c r="M432" s="1355"/>
      <c r="N432" s="1355"/>
      <c r="O432" s="1355"/>
      <c r="P432" s="1355"/>
      <c r="Q432" s="1355"/>
      <c r="R432" s="1355"/>
      <c r="S432" s="1355"/>
      <c r="T432" s="1355"/>
      <c r="U432" s="1355"/>
      <c r="V432" s="1355"/>
      <c r="W432" s="1356"/>
    </row>
    <row r="433" spans="2:23">
      <c r="B433" s="209"/>
      <c r="W433" s="236"/>
    </row>
    <row r="434" spans="2:23">
      <c r="B434" s="209"/>
      <c r="E434" s="210"/>
      <c r="F434" s="210"/>
      <c r="G434" s="210"/>
      <c r="H434" s="210"/>
      <c r="I434" s="210"/>
      <c r="J434" s="210" t="s">
        <v>445</v>
      </c>
      <c r="K434" s="210"/>
      <c r="L434" s="210"/>
      <c r="W434" s="236"/>
    </row>
    <row r="435" spans="2:23" ht="13">
      <c r="B435" s="209"/>
      <c r="E435" s="210"/>
      <c r="F435" s="210"/>
      <c r="J435" s="210"/>
      <c r="L435" s="210"/>
      <c r="M435" s="133" t="s">
        <v>446</v>
      </c>
      <c r="S435" s="237" t="s">
        <v>447</v>
      </c>
      <c r="W435" s="236"/>
    </row>
    <row r="436" spans="2:23">
      <c r="B436" s="209"/>
      <c r="D436" s="211" t="s">
        <v>448</v>
      </c>
      <c r="E436" s="210"/>
      <c r="F436" s="210"/>
      <c r="J436" s="210"/>
      <c r="L436" s="210"/>
      <c r="W436" s="236"/>
    </row>
    <row r="437" spans="2:23">
      <c r="B437" s="209"/>
      <c r="D437" s="211" t="s">
        <v>449</v>
      </c>
      <c r="E437" s="210"/>
      <c r="F437" s="210"/>
      <c r="G437" s="158"/>
      <c r="H437" s="139"/>
      <c r="I437" s="212"/>
      <c r="J437" s="210"/>
      <c r="K437" s="158"/>
      <c r="L437" s="210"/>
      <c r="M437" s="133" t="s">
        <v>450</v>
      </c>
      <c r="W437" s="236"/>
    </row>
    <row r="438" spans="2:23" ht="13">
      <c r="B438" s="209"/>
      <c r="D438" s="211" t="s">
        <v>451</v>
      </c>
      <c r="E438" s="210"/>
      <c r="F438" s="210"/>
      <c r="G438" s="213"/>
      <c r="H438" s="139"/>
      <c r="I438" s="214" t="s">
        <v>353</v>
      </c>
      <c r="J438" s="210"/>
      <c r="K438" s="213"/>
      <c r="L438" s="210"/>
      <c r="S438" s="237" t="s">
        <v>452</v>
      </c>
      <c r="W438" s="236"/>
    </row>
    <row r="439" spans="2:23">
      <c r="B439" s="209"/>
      <c r="E439" s="210"/>
      <c r="F439" s="210"/>
      <c r="G439" s="210"/>
      <c r="H439" s="210"/>
      <c r="I439" s="210"/>
      <c r="J439" s="210"/>
      <c r="K439" s="210"/>
      <c r="L439" s="210"/>
      <c r="N439" s="133" t="s">
        <v>46</v>
      </c>
      <c r="W439" s="236"/>
    </row>
    <row r="440" spans="2:23">
      <c r="B440" s="209"/>
      <c r="D440" s="215"/>
      <c r="E440" s="143"/>
      <c r="F440" s="215"/>
      <c r="G440" s="216"/>
      <c r="H440" s="217"/>
      <c r="I440" s="215">
        <v>325</v>
      </c>
      <c r="J440" s="215" t="s">
        <v>182</v>
      </c>
      <c r="K440" s="143"/>
      <c r="L440" s="215"/>
      <c r="W440" s="236"/>
    </row>
    <row r="441" spans="2:23">
      <c r="B441" s="209"/>
      <c r="D441" s="215"/>
      <c r="E441" s="143"/>
      <c r="F441" s="215"/>
      <c r="G441" s="143"/>
      <c r="H441" s="217"/>
      <c r="I441" s="143"/>
      <c r="J441" s="215"/>
      <c r="K441" s="143"/>
      <c r="L441" s="215"/>
      <c r="M441" s="143"/>
      <c r="N441" s="216" t="s">
        <v>453</v>
      </c>
      <c r="O441" s="143"/>
      <c r="P441" s="215"/>
      <c r="Q441" s="143"/>
      <c r="R441" s="215"/>
      <c r="S441" s="239" t="s">
        <v>454</v>
      </c>
      <c r="T441" s="215"/>
      <c r="U441" s="143"/>
      <c r="V441" s="215"/>
      <c r="W441" s="236"/>
    </row>
    <row r="442" spans="2:23">
      <c r="B442" s="209"/>
      <c r="C442" s="211" t="s">
        <v>455</v>
      </c>
      <c r="D442" s="215"/>
      <c r="E442" s="143"/>
      <c r="F442" s="218" t="s">
        <v>191</v>
      </c>
      <c r="G442" s="133" t="s">
        <v>191</v>
      </c>
      <c r="H442" s="217"/>
      <c r="I442" s="143"/>
      <c r="J442" s="133" t="s">
        <v>456</v>
      </c>
      <c r="K442" s="215"/>
      <c r="L442" s="215"/>
      <c r="M442" s="143"/>
      <c r="N442" s="215"/>
      <c r="O442" s="143"/>
      <c r="P442" s="215"/>
      <c r="Q442" s="143"/>
      <c r="R442" s="143"/>
      <c r="S442" s="143"/>
      <c r="T442" s="215"/>
      <c r="U442" s="143"/>
      <c r="V442" s="215"/>
      <c r="W442" s="236"/>
    </row>
    <row r="443" spans="2:23">
      <c r="B443" s="209"/>
      <c r="D443" s="215"/>
      <c r="E443" s="143"/>
      <c r="F443" s="215"/>
      <c r="G443" s="143"/>
      <c r="H443" s="217"/>
      <c r="I443" s="143"/>
      <c r="J443" s="215"/>
      <c r="K443" s="143"/>
      <c r="L443" s="215"/>
      <c r="M443" s="143"/>
      <c r="N443" s="215"/>
      <c r="O443" s="143"/>
      <c r="P443" s="215"/>
      <c r="Q443" s="143"/>
      <c r="R443" s="215"/>
      <c r="S443" s="143"/>
      <c r="T443" s="215"/>
      <c r="U443" s="143"/>
      <c r="V443" s="215"/>
      <c r="W443" s="236"/>
    </row>
    <row r="444" spans="2:23">
      <c r="B444" s="209"/>
      <c r="C444" s="211" t="s">
        <v>457</v>
      </c>
      <c r="D444" s="215"/>
      <c r="E444" s="143"/>
      <c r="F444" s="143" t="s">
        <v>458</v>
      </c>
      <c r="G444" s="216" t="s">
        <v>75</v>
      </c>
      <c r="H444" s="217"/>
      <c r="I444" s="219"/>
      <c r="J444" s="216" t="s">
        <v>459</v>
      </c>
      <c r="K444" s="143"/>
      <c r="L444" s="215"/>
      <c r="N444" s="216" t="s">
        <v>460</v>
      </c>
      <c r="O444" s="143"/>
      <c r="P444" s="215"/>
      <c r="Q444" s="143"/>
      <c r="R444" s="215"/>
      <c r="S444" s="240" t="s">
        <v>461</v>
      </c>
      <c r="T444" s="215"/>
      <c r="U444" s="143"/>
      <c r="V444" s="215"/>
      <c r="W444" s="236"/>
    </row>
    <row r="445" spans="2:23">
      <c r="B445" s="209"/>
      <c r="D445" s="215"/>
      <c r="E445" s="143"/>
      <c r="F445" s="143"/>
      <c r="G445" s="143"/>
      <c r="H445" s="217"/>
      <c r="I445" s="143"/>
      <c r="J445" s="216" t="s">
        <v>462</v>
      </c>
      <c r="K445" s="143"/>
      <c r="L445" s="215"/>
      <c r="M445" s="143"/>
      <c r="N445" s="215"/>
      <c r="O445" s="143"/>
      <c r="P445" s="215"/>
      <c r="Q445" s="143"/>
      <c r="R445" s="215"/>
      <c r="S445" s="240" t="s">
        <v>463</v>
      </c>
      <c r="T445" s="215"/>
      <c r="U445" s="143"/>
      <c r="V445" s="215"/>
      <c r="W445" s="236"/>
    </row>
    <row r="446" spans="2:23">
      <c r="B446" s="209"/>
      <c r="C446" s="211" t="s">
        <v>464</v>
      </c>
      <c r="D446" s="143"/>
      <c r="E446" s="143"/>
      <c r="F446" s="220" t="s">
        <v>465</v>
      </c>
      <c r="G446" s="216" t="s">
        <v>466</v>
      </c>
      <c r="H446" s="217"/>
      <c r="I446" s="143"/>
      <c r="J446" s="216" t="s">
        <v>467</v>
      </c>
      <c r="K446" s="143"/>
      <c r="L446" s="215"/>
      <c r="M446" s="143"/>
      <c r="N446" s="215"/>
      <c r="O446" s="143"/>
      <c r="P446" s="215"/>
      <c r="Q446" s="143"/>
      <c r="R446" s="241"/>
      <c r="S446" s="143"/>
      <c r="T446" s="215"/>
      <c r="U446" s="143"/>
      <c r="V446" s="215"/>
      <c r="W446" s="236"/>
    </row>
    <row r="447" spans="2:23">
      <c r="B447" s="209"/>
      <c r="D447" s="143"/>
      <c r="E447" s="143"/>
      <c r="F447" s="143"/>
      <c r="G447" s="143"/>
      <c r="H447" s="143"/>
      <c r="I447" s="221"/>
      <c r="J447" s="216"/>
      <c r="K447" s="143"/>
      <c r="L447" s="215"/>
      <c r="M447" s="143"/>
      <c r="N447" s="230"/>
      <c r="O447" s="143"/>
      <c r="P447" s="215"/>
      <c r="Q447" s="143"/>
      <c r="R447" s="241"/>
      <c r="S447" s="238"/>
      <c r="T447" s="238"/>
      <c r="U447" s="143"/>
      <c r="V447" s="215"/>
      <c r="W447" s="236"/>
    </row>
    <row r="448" spans="2:23">
      <c r="B448" s="209"/>
      <c r="C448" s="211" t="s">
        <v>468</v>
      </c>
      <c r="D448" s="143"/>
      <c r="E448" s="143"/>
      <c r="F448" s="222"/>
      <c r="G448" s="143" t="s">
        <v>469</v>
      </c>
      <c r="H448" s="217"/>
      <c r="I448" s="143"/>
      <c r="J448" s="215"/>
      <c r="K448" s="143"/>
      <c r="L448" s="215"/>
      <c r="M448" s="231"/>
      <c r="N448" s="232" t="s">
        <v>470</v>
      </c>
      <c r="O448" s="143"/>
      <c r="P448" s="215"/>
      <c r="Q448" s="143"/>
      <c r="R448" s="215"/>
      <c r="S448" s="216" t="s">
        <v>471</v>
      </c>
      <c r="T448" s="215"/>
      <c r="U448" s="143"/>
      <c r="V448" s="215"/>
      <c r="W448" s="236"/>
    </row>
    <row r="449" spans="2:23">
      <c r="B449" s="209"/>
      <c r="D449" s="143"/>
      <c r="E449" s="143"/>
      <c r="F449" s="215"/>
      <c r="G449" s="143"/>
      <c r="H449" s="217"/>
      <c r="I449" s="143"/>
      <c r="J449" s="215"/>
      <c r="K449" s="143"/>
      <c r="L449" s="215"/>
      <c r="M449" s="143"/>
      <c r="N449" s="215"/>
      <c r="O449" s="143"/>
      <c r="P449" s="215"/>
      <c r="Q449" s="143"/>
      <c r="R449" s="215"/>
      <c r="S449" s="143"/>
      <c r="T449" s="215"/>
      <c r="U449" s="143"/>
      <c r="V449" s="215"/>
      <c r="W449" s="236"/>
    </row>
    <row r="450" spans="2:23">
      <c r="B450" s="209"/>
      <c r="C450" s="211" t="s">
        <v>472</v>
      </c>
      <c r="D450" s="143"/>
      <c r="E450" s="210"/>
      <c r="F450" s="143" t="s">
        <v>183</v>
      </c>
      <c r="G450" s="143" t="s">
        <v>473</v>
      </c>
      <c r="H450" s="217"/>
      <c r="I450" s="143"/>
      <c r="J450" s="233" t="s">
        <v>474</v>
      </c>
      <c r="K450" s="143"/>
      <c r="L450" s="215"/>
      <c r="N450" s="216" t="s">
        <v>475</v>
      </c>
      <c r="O450" s="143"/>
      <c r="P450" s="215"/>
      <c r="Q450" s="143"/>
      <c r="R450" s="242"/>
      <c r="S450" s="243" t="s">
        <v>476</v>
      </c>
      <c r="T450" s="215"/>
      <c r="U450" s="143"/>
      <c r="V450" s="215"/>
      <c r="W450" s="236"/>
    </row>
    <row r="451" spans="2:23">
      <c r="B451" s="223"/>
      <c r="C451" s="224"/>
      <c r="D451" s="225"/>
      <c r="E451" s="225"/>
      <c r="F451" s="225"/>
      <c r="G451" s="226"/>
      <c r="H451" s="227"/>
      <c r="I451" s="225"/>
      <c r="J451" s="234"/>
      <c r="K451" s="225"/>
      <c r="L451" s="234"/>
      <c r="M451" s="224"/>
      <c r="N451" s="226"/>
      <c r="O451" s="225"/>
      <c r="P451" s="234"/>
      <c r="Q451" s="225"/>
      <c r="R451" s="234"/>
      <c r="S451" s="225"/>
      <c r="T451" s="234"/>
      <c r="U451" s="225"/>
      <c r="V451" s="234"/>
      <c r="W451" s="244"/>
    </row>
  </sheetData>
  <mergeCells count="21">
    <mergeCell ref="C2:V2"/>
    <mergeCell ref="C3:V3"/>
    <mergeCell ref="J5:L5"/>
    <mergeCell ref="N5:P5"/>
    <mergeCell ref="Q5:S5"/>
    <mergeCell ref="T5:V5"/>
    <mergeCell ref="C221:U221"/>
    <mergeCell ref="C229:F229"/>
    <mergeCell ref="K271:U271"/>
    <mergeCell ref="B432:W432"/>
    <mergeCell ref="H5:H6"/>
    <mergeCell ref="I5:I6"/>
    <mergeCell ref="O422:O424"/>
    <mergeCell ref="O427:O429"/>
    <mergeCell ref="C5:D6"/>
    <mergeCell ref="F5:G6"/>
    <mergeCell ref="F7:G7"/>
    <mergeCell ref="K187:U187"/>
    <mergeCell ref="C196:U196"/>
    <mergeCell ref="C204:U204"/>
    <mergeCell ref="C213:U213"/>
  </mergeCells>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WUW40"/>
  <sheetViews>
    <sheetView topLeftCell="A19" zoomScaleNormal="100" workbookViewId="0">
      <selection activeCell="E36" sqref="E36"/>
    </sheetView>
  </sheetViews>
  <sheetFormatPr defaultColWidth="9" defaultRowHeight="13"/>
  <cols>
    <col min="1" max="1" width="4.1796875" style="316" customWidth="1"/>
    <col min="2" max="2" width="7.54296875" style="317" customWidth="1"/>
    <col min="3" max="3" width="4.81640625" style="316" hidden="1" customWidth="1"/>
    <col min="4" max="4" width="12.54296875" style="317" customWidth="1"/>
    <col min="5" max="5" width="26.1796875" style="317" customWidth="1"/>
    <col min="6" max="6" width="25.81640625" style="317" customWidth="1"/>
    <col min="7" max="235" width="30.54296875" style="316" customWidth="1"/>
    <col min="236" max="236" width="6.54296875" style="316" customWidth="1"/>
    <col min="237" max="237" width="7.54296875" style="316" customWidth="1"/>
    <col min="238" max="238" width="4.81640625" style="316" customWidth="1"/>
    <col min="239" max="239" width="11.81640625" style="316" customWidth="1"/>
    <col min="240" max="240" width="9.81640625" style="316" customWidth="1"/>
    <col min="241" max="241" width="3" style="316" customWidth="1"/>
    <col min="242" max="242" width="7.1796875" style="316" customWidth="1"/>
    <col min="243" max="243" width="22.81640625" style="316" customWidth="1"/>
    <col min="244" max="244" width="7.1796875" style="316" customWidth="1"/>
    <col min="245" max="245" width="9" style="316" hidden="1" customWidth="1"/>
    <col min="246" max="246" width="8.81640625" style="316" customWidth="1"/>
    <col min="247" max="247" width="9.81640625" style="316" customWidth="1"/>
    <col min="248" max="248" width="10.54296875" style="316" customWidth="1"/>
    <col min="249" max="249" width="12.1796875" style="316" customWidth="1"/>
    <col min="250" max="250" width="11.1796875" style="316" customWidth="1"/>
    <col min="251" max="251" width="6.81640625" style="316" customWidth="1"/>
    <col min="252" max="491" width="30.54296875" style="316" customWidth="1"/>
    <col min="492" max="492" width="6.54296875" style="316" customWidth="1"/>
    <col min="493" max="493" width="7.54296875" style="316" customWidth="1"/>
    <col min="494" max="494" width="4.81640625" style="316" customWidth="1"/>
    <col min="495" max="495" width="11.81640625" style="316" customWidth="1"/>
    <col min="496" max="496" width="9.81640625" style="316" customWidth="1"/>
    <col min="497" max="497" width="3" style="316" customWidth="1"/>
    <col min="498" max="498" width="7.1796875" style="316" customWidth="1"/>
    <col min="499" max="499" width="22.81640625" style="316" customWidth="1"/>
    <col min="500" max="500" width="7.1796875" style="316" customWidth="1"/>
    <col min="501" max="501" width="9" style="316" hidden="1" customWidth="1"/>
    <col min="502" max="502" width="8.81640625" style="316" customWidth="1"/>
    <col min="503" max="503" width="9.81640625" style="316" customWidth="1"/>
    <col min="504" max="504" width="10.54296875" style="316" customWidth="1"/>
    <col min="505" max="505" width="12.1796875" style="316" customWidth="1"/>
    <col min="506" max="506" width="11.1796875" style="316" customWidth="1"/>
    <col min="507" max="507" width="6.81640625" style="316" customWidth="1"/>
    <col min="508" max="747" width="30.54296875" style="316" customWidth="1"/>
    <col min="748" max="748" width="6.54296875" style="316" customWidth="1"/>
    <col min="749" max="749" width="7.54296875" style="316" customWidth="1"/>
    <col min="750" max="750" width="4.81640625" style="316" customWidth="1"/>
    <col min="751" max="751" width="11.81640625" style="316" customWidth="1"/>
    <col min="752" max="752" width="9.81640625" style="316" customWidth="1"/>
    <col min="753" max="753" width="3" style="316" customWidth="1"/>
    <col min="754" max="754" width="7.1796875" style="316" customWidth="1"/>
    <col min="755" max="755" width="22.81640625" style="316" customWidth="1"/>
    <col min="756" max="756" width="7.1796875" style="316" customWidth="1"/>
    <col min="757" max="757" width="9" style="316" hidden="1" customWidth="1"/>
    <col min="758" max="758" width="8.81640625" style="316" customWidth="1"/>
    <col min="759" max="759" width="9.81640625" style="316" customWidth="1"/>
    <col min="760" max="760" width="10.54296875" style="316" customWidth="1"/>
    <col min="761" max="761" width="12.1796875" style="316" customWidth="1"/>
    <col min="762" max="762" width="11.1796875" style="316" customWidth="1"/>
    <col min="763" max="763" width="6.81640625" style="316" customWidth="1"/>
    <col min="764" max="1003" width="30.54296875" style="316" customWidth="1"/>
    <col min="1004" max="1004" width="6.54296875" style="316" customWidth="1"/>
    <col min="1005" max="1005" width="7.54296875" style="316" customWidth="1"/>
    <col min="1006" max="1006" width="4.81640625" style="316" customWidth="1"/>
    <col min="1007" max="1007" width="11.81640625" style="316" customWidth="1"/>
    <col min="1008" max="1008" width="9.81640625" style="316" customWidth="1"/>
    <col min="1009" max="1009" width="3" style="316" customWidth="1"/>
    <col min="1010" max="1010" width="7.1796875" style="316" customWidth="1"/>
    <col min="1011" max="1011" width="22.81640625" style="316" customWidth="1"/>
    <col min="1012" max="1012" width="7.1796875" style="316" customWidth="1"/>
    <col min="1013" max="1013" width="9" style="316" hidden="1" customWidth="1"/>
    <col min="1014" max="1014" width="8.81640625" style="316" customWidth="1"/>
    <col min="1015" max="1015" width="9.81640625" style="316" customWidth="1"/>
    <col min="1016" max="1016" width="10.54296875" style="316" customWidth="1"/>
    <col min="1017" max="1017" width="12.1796875" style="316" customWidth="1"/>
    <col min="1018" max="1018" width="11.1796875" style="316" customWidth="1"/>
    <col min="1019" max="1019" width="6.81640625" style="316" customWidth="1"/>
    <col min="1020" max="1259" width="30.54296875" style="316" customWidth="1"/>
    <col min="1260" max="1260" width="6.54296875" style="316" customWidth="1"/>
    <col min="1261" max="1261" width="7.54296875" style="316" customWidth="1"/>
    <col min="1262" max="1262" width="4.81640625" style="316" customWidth="1"/>
    <col min="1263" max="1263" width="11.81640625" style="316" customWidth="1"/>
    <col min="1264" max="1264" width="9.81640625" style="316" customWidth="1"/>
    <col min="1265" max="1265" width="3" style="316" customWidth="1"/>
    <col min="1266" max="1266" width="7.1796875" style="316" customWidth="1"/>
    <col min="1267" max="1267" width="22.81640625" style="316" customWidth="1"/>
    <col min="1268" max="1268" width="7.1796875" style="316" customWidth="1"/>
    <col min="1269" max="1269" width="9" style="316" hidden="1" customWidth="1"/>
    <col min="1270" max="1270" width="8.81640625" style="316" customWidth="1"/>
    <col min="1271" max="1271" width="9.81640625" style="316" customWidth="1"/>
    <col min="1272" max="1272" width="10.54296875" style="316" customWidth="1"/>
    <col min="1273" max="1273" width="12.1796875" style="316" customWidth="1"/>
    <col min="1274" max="1274" width="11.1796875" style="316" customWidth="1"/>
    <col min="1275" max="1275" width="6.81640625" style="316" customWidth="1"/>
    <col min="1276" max="1515" width="30.54296875" style="316" customWidth="1"/>
    <col min="1516" max="1516" width="6.54296875" style="316" customWidth="1"/>
    <col min="1517" max="1517" width="7.54296875" style="316" customWidth="1"/>
    <col min="1518" max="1518" width="4.81640625" style="316" customWidth="1"/>
    <col min="1519" max="1519" width="11.81640625" style="316" customWidth="1"/>
    <col min="1520" max="1520" width="9.81640625" style="316" customWidth="1"/>
    <col min="1521" max="1521" width="3" style="316" customWidth="1"/>
    <col min="1522" max="1522" width="7.1796875" style="316" customWidth="1"/>
    <col min="1523" max="1523" width="22.81640625" style="316" customWidth="1"/>
    <col min="1524" max="1524" width="7.1796875" style="316" customWidth="1"/>
    <col min="1525" max="1525" width="9" style="316" hidden="1" customWidth="1"/>
    <col min="1526" max="1526" width="8.81640625" style="316" customWidth="1"/>
    <col min="1527" max="1527" width="9.81640625" style="316" customWidth="1"/>
    <col min="1528" max="1528" width="10.54296875" style="316" customWidth="1"/>
    <col min="1529" max="1529" width="12.1796875" style="316" customWidth="1"/>
    <col min="1530" max="1530" width="11.1796875" style="316" customWidth="1"/>
    <col min="1531" max="1531" width="6.81640625" style="316" customWidth="1"/>
    <col min="1532" max="1771" width="30.54296875" style="316" customWidth="1"/>
    <col min="1772" max="1772" width="6.54296875" style="316" customWidth="1"/>
    <col min="1773" max="1773" width="7.54296875" style="316" customWidth="1"/>
    <col min="1774" max="1774" width="4.81640625" style="316" customWidth="1"/>
    <col min="1775" max="1775" width="11.81640625" style="316" customWidth="1"/>
    <col min="1776" max="1776" width="9.81640625" style="316" customWidth="1"/>
    <col min="1777" max="1777" width="3" style="316" customWidth="1"/>
    <col min="1778" max="1778" width="7.1796875" style="316" customWidth="1"/>
    <col min="1779" max="1779" width="22.81640625" style="316" customWidth="1"/>
    <col min="1780" max="1780" width="7.1796875" style="316" customWidth="1"/>
    <col min="1781" max="1781" width="9" style="316" hidden="1" customWidth="1"/>
    <col min="1782" max="1782" width="8.81640625" style="316" customWidth="1"/>
    <col min="1783" max="1783" width="9.81640625" style="316" customWidth="1"/>
    <col min="1784" max="1784" width="10.54296875" style="316" customWidth="1"/>
    <col min="1785" max="1785" width="12.1796875" style="316" customWidth="1"/>
    <col min="1786" max="1786" width="11.1796875" style="316" customWidth="1"/>
    <col min="1787" max="1787" width="6.81640625" style="316" customWidth="1"/>
    <col min="1788" max="2027" width="30.54296875" style="316" customWidth="1"/>
    <col min="2028" max="2028" width="6.54296875" style="316" customWidth="1"/>
    <col min="2029" max="2029" width="7.54296875" style="316" customWidth="1"/>
    <col min="2030" max="2030" width="4.81640625" style="316" customWidth="1"/>
    <col min="2031" max="2031" width="11.81640625" style="316" customWidth="1"/>
    <col min="2032" max="2032" width="9.81640625" style="316" customWidth="1"/>
    <col min="2033" max="2033" width="3" style="316" customWidth="1"/>
    <col min="2034" max="2034" width="7.1796875" style="316" customWidth="1"/>
    <col min="2035" max="2035" width="22.81640625" style="316" customWidth="1"/>
    <col min="2036" max="2036" width="7.1796875" style="316" customWidth="1"/>
    <col min="2037" max="2037" width="9" style="316" hidden="1" customWidth="1"/>
    <col min="2038" max="2038" width="8.81640625" style="316" customWidth="1"/>
    <col min="2039" max="2039" width="9.81640625" style="316" customWidth="1"/>
    <col min="2040" max="2040" width="10.54296875" style="316" customWidth="1"/>
    <col min="2041" max="2041" width="12.1796875" style="316" customWidth="1"/>
    <col min="2042" max="2042" width="11.1796875" style="316" customWidth="1"/>
    <col min="2043" max="2043" width="6.81640625" style="316" customWidth="1"/>
    <col min="2044" max="2283" width="30.54296875" style="316" customWidth="1"/>
    <col min="2284" max="2284" width="6.54296875" style="316" customWidth="1"/>
    <col min="2285" max="2285" width="7.54296875" style="316" customWidth="1"/>
    <col min="2286" max="2286" width="4.81640625" style="316" customWidth="1"/>
    <col min="2287" max="2287" width="11.81640625" style="316" customWidth="1"/>
    <col min="2288" max="2288" width="9.81640625" style="316" customWidth="1"/>
    <col min="2289" max="2289" width="3" style="316" customWidth="1"/>
    <col min="2290" max="2290" width="7.1796875" style="316" customWidth="1"/>
    <col min="2291" max="2291" width="22.81640625" style="316" customWidth="1"/>
    <col min="2292" max="2292" width="7.1796875" style="316" customWidth="1"/>
    <col min="2293" max="2293" width="9" style="316" hidden="1" customWidth="1"/>
    <col min="2294" max="2294" width="8.81640625" style="316" customWidth="1"/>
    <col min="2295" max="2295" width="9.81640625" style="316" customWidth="1"/>
    <col min="2296" max="2296" width="10.54296875" style="316" customWidth="1"/>
    <col min="2297" max="2297" width="12.1796875" style="316" customWidth="1"/>
    <col min="2298" max="2298" width="11.1796875" style="316" customWidth="1"/>
    <col min="2299" max="2299" width="6.81640625" style="316" customWidth="1"/>
    <col min="2300" max="2539" width="30.54296875" style="316" customWidth="1"/>
    <col min="2540" max="2540" width="6.54296875" style="316" customWidth="1"/>
    <col min="2541" max="2541" width="7.54296875" style="316" customWidth="1"/>
    <col min="2542" max="2542" width="4.81640625" style="316" customWidth="1"/>
    <col min="2543" max="2543" width="11.81640625" style="316" customWidth="1"/>
    <col min="2544" max="2544" width="9.81640625" style="316" customWidth="1"/>
    <col min="2545" max="2545" width="3" style="316" customWidth="1"/>
    <col min="2546" max="2546" width="7.1796875" style="316" customWidth="1"/>
    <col min="2547" max="2547" width="22.81640625" style="316" customWidth="1"/>
    <col min="2548" max="2548" width="7.1796875" style="316" customWidth="1"/>
    <col min="2549" max="2549" width="9" style="316" hidden="1" customWidth="1"/>
    <col min="2550" max="2550" width="8.81640625" style="316" customWidth="1"/>
    <col min="2551" max="2551" width="9.81640625" style="316" customWidth="1"/>
    <col min="2552" max="2552" width="10.54296875" style="316" customWidth="1"/>
    <col min="2553" max="2553" width="12.1796875" style="316" customWidth="1"/>
    <col min="2554" max="2554" width="11.1796875" style="316" customWidth="1"/>
    <col min="2555" max="2555" width="6.81640625" style="316" customWidth="1"/>
    <col min="2556" max="2795" width="30.54296875" style="316" customWidth="1"/>
    <col min="2796" max="2796" width="6.54296875" style="316" customWidth="1"/>
    <col min="2797" max="2797" width="7.54296875" style="316" customWidth="1"/>
    <col min="2798" max="2798" width="4.81640625" style="316" customWidth="1"/>
    <col min="2799" max="2799" width="11.81640625" style="316" customWidth="1"/>
    <col min="2800" max="2800" width="9.81640625" style="316" customWidth="1"/>
    <col min="2801" max="2801" width="3" style="316" customWidth="1"/>
    <col min="2802" max="2802" width="7.1796875" style="316" customWidth="1"/>
    <col min="2803" max="2803" width="22.81640625" style="316" customWidth="1"/>
    <col min="2804" max="2804" width="7.1796875" style="316" customWidth="1"/>
    <col min="2805" max="2805" width="9" style="316" hidden="1" customWidth="1"/>
    <col min="2806" max="2806" width="8.81640625" style="316" customWidth="1"/>
    <col min="2807" max="2807" width="9.81640625" style="316" customWidth="1"/>
    <col min="2808" max="2808" width="10.54296875" style="316" customWidth="1"/>
    <col min="2809" max="2809" width="12.1796875" style="316" customWidth="1"/>
    <col min="2810" max="2810" width="11.1796875" style="316" customWidth="1"/>
    <col min="2811" max="2811" width="6.81640625" style="316" customWidth="1"/>
    <col min="2812" max="3051" width="30.54296875" style="316" customWidth="1"/>
    <col min="3052" max="3052" width="6.54296875" style="316" customWidth="1"/>
    <col min="3053" max="3053" width="7.54296875" style="316" customWidth="1"/>
    <col min="3054" max="3054" width="4.81640625" style="316" customWidth="1"/>
    <col min="3055" max="3055" width="11.81640625" style="316" customWidth="1"/>
    <col min="3056" max="3056" width="9.81640625" style="316" customWidth="1"/>
    <col min="3057" max="3057" width="3" style="316" customWidth="1"/>
    <col min="3058" max="3058" width="7.1796875" style="316" customWidth="1"/>
    <col min="3059" max="3059" width="22.81640625" style="316" customWidth="1"/>
    <col min="3060" max="3060" width="7.1796875" style="316" customWidth="1"/>
    <col min="3061" max="3061" width="9" style="316" hidden="1" customWidth="1"/>
    <col min="3062" max="3062" width="8.81640625" style="316" customWidth="1"/>
    <col min="3063" max="3063" width="9.81640625" style="316" customWidth="1"/>
    <col min="3064" max="3064" width="10.54296875" style="316" customWidth="1"/>
    <col min="3065" max="3065" width="12.1796875" style="316" customWidth="1"/>
    <col min="3066" max="3066" width="11.1796875" style="316" customWidth="1"/>
    <col min="3067" max="3067" width="6.81640625" style="316" customWidth="1"/>
    <col min="3068" max="3307" width="30.54296875" style="316" customWidth="1"/>
    <col min="3308" max="3308" width="6.54296875" style="316" customWidth="1"/>
    <col min="3309" max="3309" width="7.54296875" style="316" customWidth="1"/>
    <col min="3310" max="3310" width="4.81640625" style="316" customWidth="1"/>
    <col min="3311" max="3311" width="11.81640625" style="316" customWidth="1"/>
    <col min="3312" max="3312" width="9.81640625" style="316" customWidth="1"/>
    <col min="3313" max="3313" width="3" style="316" customWidth="1"/>
    <col min="3314" max="3314" width="7.1796875" style="316" customWidth="1"/>
    <col min="3315" max="3315" width="22.81640625" style="316" customWidth="1"/>
    <col min="3316" max="3316" width="7.1796875" style="316" customWidth="1"/>
    <col min="3317" max="3317" width="9" style="316" hidden="1" customWidth="1"/>
    <col min="3318" max="3318" width="8.81640625" style="316" customWidth="1"/>
    <col min="3319" max="3319" width="9.81640625" style="316" customWidth="1"/>
    <col min="3320" max="3320" width="10.54296875" style="316" customWidth="1"/>
    <col min="3321" max="3321" width="12.1796875" style="316" customWidth="1"/>
    <col min="3322" max="3322" width="11.1796875" style="316" customWidth="1"/>
    <col min="3323" max="3323" width="6.81640625" style="316" customWidth="1"/>
    <col min="3324" max="3563" width="30.54296875" style="316" customWidth="1"/>
    <col min="3564" max="3564" width="6.54296875" style="316" customWidth="1"/>
    <col min="3565" max="3565" width="7.54296875" style="316" customWidth="1"/>
    <col min="3566" max="3566" width="4.81640625" style="316" customWidth="1"/>
    <col min="3567" max="3567" width="11.81640625" style="316" customWidth="1"/>
    <col min="3568" max="3568" width="9.81640625" style="316" customWidth="1"/>
    <col min="3569" max="3569" width="3" style="316" customWidth="1"/>
    <col min="3570" max="3570" width="7.1796875" style="316" customWidth="1"/>
    <col min="3571" max="3571" width="22.81640625" style="316" customWidth="1"/>
    <col min="3572" max="3572" width="7.1796875" style="316" customWidth="1"/>
    <col min="3573" max="3573" width="9" style="316" hidden="1" customWidth="1"/>
    <col min="3574" max="3574" width="8.81640625" style="316" customWidth="1"/>
    <col min="3575" max="3575" width="9.81640625" style="316" customWidth="1"/>
    <col min="3576" max="3576" width="10.54296875" style="316" customWidth="1"/>
    <col min="3577" max="3577" width="12.1796875" style="316" customWidth="1"/>
    <col min="3578" max="3578" width="11.1796875" style="316" customWidth="1"/>
    <col min="3579" max="3579" width="6.81640625" style="316" customWidth="1"/>
    <col min="3580" max="3819" width="30.54296875" style="316" customWidth="1"/>
    <col min="3820" max="3820" width="6.54296875" style="316" customWidth="1"/>
    <col min="3821" max="3821" width="7.54296875" style="316" customWidth="1"/>
    <col min="3822" max="3822" width="4.81640625" style="316" customWidth="1"/>
    <col min="3823" max="3823" width="11.81640625" style="316" customWidth="1"/>
    <col min="3824" max="3824" width="9.81640625" style="316" customWidth="1"/>
    <col min="3825" max="3825" width="3" style="316" customWidth="1"/>
    <col min="3826" max="3826" width="7.1796875" style="316" customWidth="1"/>
    <col min="3827" max="3827" width="22.81640625" style="316" customWidth="1"/>
    <col min="3828" max="3828" width="7.1796875" style="316" customWidth="1"/>
    <col min="3829" max="3829" width="9" style="316" hidden="1" customWidth="1"/>
    <col min="3830" max="3830" width="8.81640625" style="316" customWidth="1"/>
    <col min="3831" max="3831" width="9.81640625" style="316" customWidth="1"/>
    <col min="3832" max="3832" width="10.54296875" style="316" customWidth="1"/>
    <col min="3833" max="3833" width="12.1796875" style="316" customWidth="1"/>
    <col min="3834" max="3834" width="11.1796875" style="316" customWidth="1"/>
    <col min="3835" max="3835" width="6.81640625" style="316" customWidth="1"/>
    <col min="3836" max="4075" width="30.54296875" style="316" customWidth="1"/>
    <col min="4076" max="4076" width="6.54296875" style="316" customWidth="1"/>
    <col min="4077" max="4077" width="7.54296875" style="316" customWidth="1"/>
    <col min="4078" max="4078" width="4.81640625" style="316" customWidth="1"/>
    <col min="4079" max="4079" width="11.81640625" style="316" customWidth="1"/>
    <col min="4080" max="4080" width="9.81640625" style="316" customWidth="1"/>
    <col min="4081" max="4081" width="3" style="316" customWidth="1"/>
    <col min="4082" max="4082" width="7.1796875" style="316" customWidth="1"/>
    <col min="4083" max="4083" width="22.81640625" style="316" customWidth="1"/>
    <col min="4084" max="4084" width="7.1796875" style="316" customWidth="1"/>
    <col min="4085" max="4085" width="9" style="316" hidden="1" customWidth="1"/>
    <col min="4086" max="4086" width="8.81640625" style="316" customWidth="1"/>
    <col min="4087" max="4087" width="9.81640625" style="316" customWidth="1"/>
    <col min="4088" max="4088" width="10.54296875" style="316" customWidth="1"/>
    <col min="4089" max="4089" width="12.1796875" style="316" customWidth="1"/>
    <col min="4090" max="4090" width="11.1796875" style="316" customWidth="1"/>
    <col min="4091" max="4091" width="6.81640625" style="316" customWidth="1"/>
    <col min="4092" max="4331" width="30.54296875" style="316" customWidth="1"/>
    <col min="4332" max="4332" width="6.54296875" style="316" customWidth="1"/>
    <col min="4333" max="4333" width="7.54296875" style="316" customWidth="1"/>
    <col min="4334" max="4334" width="4.81640625" style="316" customWidth="1"/>
    <col min="4335" max="4335" width="11.81640625" style="316" customWidth="1"/>
    <col min="4336" max="4336" width="9.81640625" style="316" customWidth="1"/>
    <col min="4337" max="4337" width="3" style="316" customWidth="1"/>
    <col min="4338" max="4338" width="7.1796875" style="316" customWidth="1"/>
    <col min="4339" max="4339" width="22.81640625" style="316" customWidth="1"/>
    <col min="4340" max="4340" width="7.1796875" style="316" customWidth="1"/>
    <col min="4341" max="4341" width="9" style="316" hidden="1" customWidth="1"/>
    <col min="4342" max="4342" width="8.81640625" style="316" customWidth="1"/>
    <col min="4343" max="4343" width="9.81640625" style="316" customWidth="1"/>
    <col min="4344" max="4344" width="10.54296875" style="316" customWidth="1"/>
    <col min="4345" max="4345" width="12.1796875" style="316" customWidth="1"/>
    <col min="4346" max="4346" width="11.1796875" style="316" customWidth="1"/>
    <col min="4347" max="4347" width="6.81640625" style="316" customWidth="1"/>
    <col min="4348" max="4587" width="30.54296875" style="316" customWidth="1"/>
    <col min="4588" max="4588" width="6.54296875" style="316" customWidth="1"/>
    <col min="4589" max="4589" width="7.54296875" style="316" customWidth="1"/>
    <col min="4590" max="4590" width="4.81640625" style="316" customWidth="1"/>
    <col min="4591" max="4591" width="11.81640625" style="316" customWidth="1"/>
    <col min="4592" max="4592" width="9.81640625" style="316" customWidth="1"/>
    <col min="4593" max="4593" width="3" style="316" customWidth="1"/>
    <col min="4594" max="4594" width="7.1796875" style="316" customWidth="1"/>
    <col min="4595" max="4595" width="22.81640625" style="316" customWidth="1"/>
    <col min="4596" max="4596" width="7.1796875" style="316" customWidth="1"/>
    <col min="4597" max="4597" width="9" style="316" hidden="1" customWidth="1"/>
    <col min="4598" max="4598" width="8.81640625" style="316" customWidth="1"/>
    <col min="4599" max="4599" width="9.81640625" style="316" customWidth="1"/>
    <col min="4600" max="4600" width="10.54296875" style="316" customWidth="1"/>
    <col min="4601" max="4601" width="12.1796875" style="316" customWidth="1"/>
    <col min="4602" max="4602" width="11.1796875" style="316" customWidth="1"/>
    <col min="4603" max="4603" width="6.81640625" style="316" customWidth="1"/>
    <col min="4604" max="4843" width="30.54296875" style="316" customWidth="1"/>
    <col min="4844" max="4844" width="6.54296875" style="316" customWidth="1"/>
    <col min="4845" max="4845" width="7.54296875" style="316" customWidth="1"/>
    <col min="4846" max="4846" width="4.81640625" style="316" customWidth="1"/>
    <col min="4847" max="4847" width="11.81640625" style="316" customWidth="1"/>
    <col min="4848" max="4848" width="9.81640625" style="316" customWidth="1"/>
    <col min="4849" max="4849" width="3" style="316" customWidth="1"/>
    <col min="4850" max="4850" width="7.1796875" style="316" customWidth="1"/>
    <col min="4851" max="4851" width="22.81640625" style="316" customWidth="1"/>
    <col min="4852" max="4852" width="7.1796875" style="316" customWidth="1"/>
    <col min="4853" max="4853" width="9" style="316" hidden="1" customWidth="1"/>
    <col min="4854" max="4854" width="8.81640625" style="316" customWidth="1"/>
    <col min="4855" max="4855" width="9.81640625" style="316" customWidth="1"/>
    <col min="4856" max="4856" width="10.54296875" style="316" customWidth="1"/>
    <col min="4857" max="4857" width="12.1796875" style="316" customWidth="1"/>
    <col min="4858" max="4858" width="11.1796875" style="316" customWidth="1"/>
    <col min="4859" max="4859" width="6.81640625" style="316" customWidth="1"/>
    <col min="4860" max="5099" width="30.54296875" style="316" customWidth="1"/>
    <col min="5100" max="5100" width="6.54296875" style="316" customWidth="1"/>
    <col min="5101" max="5101" width="7.54296875" style="316" customWidth="1"/>
    <col min="5102" max="5102" width="4.81640625" style="316" customWidth="1"/>
    <col min="5103" max="5103" width="11.81640625" style="316" customWidth="1"/>
    <col min="5104" max="5104" width="9.81640625" style="316" customWidth="1"/>
    <col min="5105" max="5105" width="3" style="316" customWidth="1"/>
    <col min="5106" max="5106" width="7.1796875" style="316" customWidth="1"/>
    <col min="5107" max="5107" width="22.81640625" style="316" customWidth="1"/>
    <col min="5108" max="5108" width="7.1796875" style="316" customWidth="1"/>
    <col min="5109" max="5109" width="9" style="316" hidden="1" customWidth="1"/>
    <col min="5110" max="5110" width="8.81640625" style="316" customWidth="1"/>
    <col min="5111" max="5111" width="9.81640625" style="316" customWidth="1"/>
    <col min="5112" max="5112" width="10.54296875" style="316" customWidth="1"/>
    <col min="5113" max="5113" width="12.1796875" style="316" customWidth="1"/>
    <col min="5114" max="5114" width="11.1796875" style="316" customWidth="1"/>
    <col min="5115" max="5115" width="6.81640625" style="316" customWidth="1"/>
    <col min="5116" max="5355" width="30.54296875" style="316" customWidth="1"/>
    <col min="5356" max="5356" width="6.54296875" style="316" customWidth="1"/>
    <col min="5357" max="5357" width="7.54296875" style="316" customWidth="1"/>
    <col min="5358" max="5358" width="4.81640625" style="316" customWidth="1"/>
    <col min="5359" max="5359" width="11.81640625" style="316" customWidth="1"/>
    <col min="5360" max="5360" width="9.81640625" style="316" customWidth="1"/>
    <col min="5361" max="5361" width="3" style="316" customWidth="1"/>
    <col min="5362" max="5362" width="7.1796875" style="316" customWidth="1"/>
    <col min="5363" max="5363" width="22.81640625" style="316" customWidth="1"/>
    <col min="5364" max="5364" width="7.1796875" style="316" customWidth="1"/>
    <col min="5365" max="5365" width="9" style="316" hidden="1" customWidth="1"/>
    <col min="5366" max="5366" width="8.81640625" style="316" customWidth="1"/>
    <col min="5367" max="5367" width="9.81640625" style="316" customWidth="1"/>
    <col min="5368" max="5368" width="10.54296875" style="316" customWidth="1"/>
    <col min="5369" max="5369" width="12.1796875" style="316" customWidth="1"/>
    <col min="5370" max="5370" width="11.1796875" style="316" customWidth="1"/>
    <col min="5371" max="5371" width="6.81640625" style="316" customWidth="1"/>
    <col min="5372" max="5611" width="30.54296875" style="316" customWidth="1"/>
    <col min="5612" max="5612" width="6.54296875" style="316" customWidth="1"/>
    <col min="5613" max="5613" width="7.54296875" style="316" customWidth="1"/>
    <col min="5614" max="5614" width="4.81640625" style="316" customWidth="1"/>
    <col min="5615" max="5615" width="11.81640625" style="316" customWidth="1"/>
    <col min="5616" max="5616" width="9.81640625" style="316" customWidth="1"/>
    <col min="5617" max="5617" width="3" style="316" customWidth="1"/>
    <col min="5618" max="5618" width="7.1796875" style="316" customWidth="1"/>
    <col min="5619" max="5619" width="22.81640625" style="316" customWidth="1"/>
    <col min="5620" max="5620" width="7.1796875" style="316" customWidth="1"/>
    <col min="5621" max="5621" width="9" style="316" hidden="1" customWidth="1"/>
    <col min="5622" max="5622" width="8.81640625" style="316" customWidth="1"/>
    <col min="5623" max="5623" width="9.81640625" style="316" customWidth="1"/>
    <col min="5624" max="5624" width="10.54296875" style="316" customWidth="1"/>
    <col min="5625" max="5625" width="12.1796875" style="316" customWidth="1"/>
    <col min="5626" max="5626" width="11.1796875" style="316" customWidth="1"/>
    <col min="5627" max="5627" width="6.81640625" style="316" customWidth="1"/>
    <col min="5628" max="5867" width="30.54296875" style="316" customWidth="1"/>
    <col min="5868" max="5868" width="6.54296875" style="316" customWidth="1"/>
    <col min="5869" max="5869" width="7.54296875" style="316" customWidth="1"/>
    <col min="5870" max="5870" width="4.81640625" style="316" customWidth="1"/>
    <col min="5871" max="5871" width="11.81640625" style="316" customWidth="1"/>
    <col min="5872" max="5872" width="9.81640625" style="316" customWidth="1"/>
    <col min="5873" max="5873" width="3" style="316" customWidth="1"/>
    <col min="5874" max="5874" width="7.1796875" style="316" customWidth="1"/>
    <col min="5875" max="5875" width="22.81640625" style="316" customWidth="1"/>
    <col min="5876" max="5876" width="7.1796875" style="316" customWidth="1"/>
    <col min="5877" max="5877" width="9" style="316" hidden="1" customWidth="1"/>
    <col min="5878" max="5878" width="8.81640625" style="316" customWidth="1"/>
    <col min="5879" max="5879" width="9.81640625" style="316" customWidth="1"/>
    <col min="5880" max="5880" width="10.54296875" style="316" customWidth="1"/>
    <col min="5881" max="5881" width="12.1796875" style="316" customWidth="1"/>
    <col min="5882" max="5882" width="11.1796875" style="316" customWidth="1"/>
    <col min="5883" max="5883" width="6.81640625" style="316" customWidth="1"/>
    <col min="5884" max="6123" width="30.54296875" style="316" customWidth="1"/>
    <col min="6124" max="6124" width="6.54296875" style="316" customWidth="1"/>
    <col min="6125" max="6125" width="7.54296875" style="316" customWidth="1"/>
    <col min="6126" max="6126" width="4.81640625" style="316" customWidth="1"/>
    <col min="6127" max="6127" width="11.81640625" style="316" customWidth="1"/>
    <col min="6128" max="6128" width="9.81640625" style="316" customWidth="1"/>
    <col min="6129" max="6129" width="3" style="316" customWidth="1"/>
    <col min="6130" max="6130" width="7.1796875" style="316" customWidth="1"/>
    <col min="6131" max="6131" width="22.81640625" style="316" customWidth="1"/>
    <col min="6132" max="6132" width="7.1796875" style="316" customWidth="1"/>
    <col min="6133" max="6133" width="9" style="316" hidden="1" customWidth="1"/>
    <col min="6134" max="6134" width="8.81640625" style="316" customWidth="1"/>
    <col min="6135" max="6135" width="9.81640625" style="316" customWidth="1"/>
    <col min="6136" max="6136" width="10.54296875" style="316" customWidth="1"/>
    <col min="6137" max="6137" width="12.1796875" style="316" customWidth="1"/>
    <col min="6138" max="6138" width="11.1796875" style="316" customWidth="1"/>
    <col min="6139" max="6139" width="6.81640625" style="316" customWidth="1"/>
    <col min="6140" max="6379" width="30.54296875" style="316" customWidth="1"/>
    <col min="6380" max="6380" width="6.54296875" style="316" customWidth="1"/>
    <col min="6381" max="6381" width="7.54296875" style="316" customWidth="1"/>
    <col min="6382" max="6382" width="4.81640625" style="316" customWidth="1"/>
    <col min="6383" max="6383" width="11.81640625" style="316" customWidth="1"/>
    <col min="6384" max="6384" width="9.81640625" style="316" customWidth="1"/>
    <col min="6385" max="6385" width="3" style="316" customWidth="1"/>
    <col min="6386" max="6386" width="7.1796875" style="316" customWidth="1"/>
    <col min="6387" max="6387" width="22.81640625" style="316" customWidth="1"/>
    <col min="6388" max="6388" width="7.1796875" style="316" customWidth="1"/>
    <col min="6389" max="6389" width="9" style="316" hidden="1" customWidth="1"/>
    <col min="6390" max="6390" width="8.81640625" style="316" customWidth="1"/>
    <col min="6391" max="6391" width="9.81640625" style="316" customWidth="1"/>
    <col min="6392" max="6392" width="10.54296875" style="316" customWidth="1"/>
    <col min="6393" max="6393" width="12.1796875" style="316" customWidth="1"/>
    <col min="6394" max="6394" width="11.1796875" style="316" customWidth="1"/>
    <col min="6395" max="6395" width="6.81640625" style="316" customWidth="1"/>
    <col min="6396" max="6635" width="30.54296875" style="316" customWidth="1"/>
    <col min="6636" max="6636" width="6.54296875" style="316" customWidth="1"/>
    <col min="6637" max="6637" width="7.54296875" style="316" customWidth="1"/>
    <col min="6638" max="6638" width="4.81640625" style="316" customWidth="1"/>
    <col min="6639" max="6639" width="11.81640625" style="316" customWidth="1"/>
    <col min="6640" max="6640" width="9.81640625" style="316" customWidth="1"/>
    <col min="6641" max="6641" width="3" style="316" customWidth="1"/>
    <col min="6642" max="6642" width="7.1796875" style="316" customWidth="1"/>
    <col min="6643" max="6643" width="22.81640625" style="316" customWidth="1"/>
    <col min="6644" max="6644" width="7.1796875" style="316" customWidth="1"/>
    <col min="6645" max="6645" width="9" style="316" hidden="1" customWidth="1"/>
    <col min="6646" max="6646" width="8.81640625" style="316" customWidth="1"/>
    <col min="6647" max="6647" width="9.81640625" style="316" customWidth="1"/>
    <col min="6648" max="6648" width="10.54296875" style="316" customWidth="1"/>
    <col min="6649" max="6649" width="12.1796875" style="316" customWidth="1"/>
    <col min="6650" max="6650" width="11.1796875" style="316" customWidth="1"/>
    <col min="6651" max="6651" width="6.81640625" style="316" customWidth="1"/>
    <col min="6652" max="6891" width="30.54296875" style="316" customWidth="1"/>
    <col min="6892" max="6892" width="6.54296875" style="316" customWidth="1"/>
    <col min="6893" max="6893" width="7.54296875" style="316" customWidth="1"/>
    <col min="6894" max="6894" width="4.81640625" style="316" customWidth="1"/>
    <col min="6895" max="6895" width="11.81640625" style="316" customWidth="1"/>
    <col min="6896" max="6896" width="9.81640625" style="316" customWidth="1"/>
    <col min="6897" max="6897" width="3" style="316" customWidth="1"/>
    <col min="6898" max="6898" width="7.1796875" style="316" customWidth="1"/>
    <col min="6899" max="6899" width="22.81640625" style="316" customWidth="1"/>
    <col min="6900" max="6900" width="7.1796875" style="316" customWidth="1"/>
    <col min="6901" max="6901" width="9" style="316" hidden="1" customWidth="1"/>
    <col min="6902" max="6902" width="8.81640625" style="316" customWidth="1"/>
    <col min="6903" max="6903" width="9.81640625" style="316" customWidth="1"/>
    <col min="6904" max="6904" width="10.54296875" style="316" customWidth="1"/>
    <col min="6905" max="6905" width="12.1796875" style="316" customWidth="1"/>
    <col min="6906" max="6906" width="11.1796875" style="316" customWidth="1"/>
    <col min="6907" max="6907" width="6.81640625" style="316" customWidth="1"/>
    <col min="6908" max="7147" width="30.54296875" style="316" customWidth="1"/>
    <col min="7148" max="7148" width="6.54296875" style="316" customWidth="1"/>
    <col min="7149" max="7149" width="7.54296875" style="316" customWidth="1"/>
    <col min="7150" max="7150" width="4.81640625" style="316" customWidth="1"/>
    <col min="7151" max="7151" width="11.81640625" style="316" customWidth="1"/>
    <col min="7152" max="7152" width="9.81640625" style="316" customWidth="1"/>
    <col min="7153" max="7153" width="3" style="316" customWidth="1"/>
    <col min="7154" max="7154" width="7.1796875" style="316" customWidth="1"/>
    <col min="7155" max="7155" width="22.81640625" style="316" customWidth="1"/>
    <col min="7156" max="7156" width="7.1796875" style="316" customWidth="1"/>
    <col min="7157" max="7157" width="9" style="316" hidden="1" customWidth="1"/>
    <col min="7158" max="7158" width="8.81640625" style="316" customWidth="1"/>
    <col min="7159" max="7159" width="9.81640625" style="316" customWidth="1"/>
    <col min="7160" max="7160" width="10.54296875" style="316" customWidth="1"/>
    <col min="7161" max="7161" width="12.1796875" style="316" customWidth="1"/>
    <col min="7162" max="7162" width="11.1796875" style="316" customWidth="1"/>
    <col min="7163" max="7163" width="6.81640625" style="316" customWidth="1"/>
    <col min="7164" max="7403" width="30.54296875" style="316" customWidth="1"/>
    <col min="7404" max="7404" width="6.54296875" style="316" customWidth="1"/>
    <col min="7405" max="7405" width="7.54296875" style="316" customWidth="1"/>
    <col min="7406" max="7406" width="4.81640625" style="316" customWidth="1"/>
    <col min="7407" max="7407" width="11.81640625" style="316" customWidth="1"/>
    <col min="7408" max="7408" width="9.81640625" style="316" customWidth="1"/>
    <col min="7409" max="7409" width="3" style="316" customWidth="1"/>
    <col min="7410" max="7410" width="7.1796875" style="316" customWidth="1"/>
    <col min="7411" max="7411" width="22.81640625" style="316" customWidth="1"/>
    <col min="7412" max="7412" width="7.1796875" style="316" customWidth="1"/>
    <col min="7413" max="7413" width="9" style="316" hidden="1" customWidth="1"/>
    <col min="7414" max="7414" width="8.81640625" style="316" customWidth="1"/>
    <col min="7415" max="7415" width="9.81640625" style="316" customWidth="1"/>
    <col min="7416" max="7416" width="10.54296875" style="316" customWidth="1"/>
    <col min="7417" max="7417" width="12.1796875" style="316" customWidth="1"/>
    <col min="7418" max="7418" width="11.1796875" style="316" customWidth="1"/>
    <col min="7419" max="7419" width="6.81640625" style="316" customWidth="1"/>
    <col min="7420" max="7659" width="30.54296875" style="316" customWidth="1"/>
    <col min="7660" max="7660" width="6.54296875" style="316" customWidth="1"/>
    <col min="7661" max="7661" width="7.54296875" style="316" customWidth="1"/>
    <col min="7662" max="7662" width="4.81640625" style="316" customWidth="1"/>
    <col min="7663" max="7663" width="11.81640625" style="316" customWidth="1"/>
    <col min="7664" max="7664" width="9.81640625" style="316" customWidth="1"/>
    <col min="7665" max="7665" width="3" style="316" customWidth="1"/>
    <col min="7666" max="7666" width="7.1796875" style="316" customWidth="1"/>
    <col min="7667" max="7667" width="22.81640625" style="316" customWidth="1"/>
    <col min="7668" max="7668" width="7.1796875" style="316" customWidth="1"/>
    <col min="7669" max="7669" width="9" style="316" hidden="1" customWidth="1"/>
    <col min="7670" max="7670" width="8.81640625" style="316" customWidth="1"/>
    <col min="7671" max="7671" width="9.81640625" style="316" customWidth="1"/>
    <col min="7672" max="7672" width="10.54296875" style="316" customWidth="1"/>
    <col min="7673" max="7673" width="12.1796875" style="316" customWidth="1"/>
    <col min="7674" max="7674" width="11.1796875" style="316" customWidth="1"/>
    <col min="7675" max="7675" width="6.81640625" style="316" customWidth="1"/>
    <col min="7676" max="7915" width="30.54296875" style="316" customWidth="1"/>
    <col min="7916" max="7916" width="6.54296875" style="316" customWidth="1"/>
    <col min="7917" max="7917" width="7.54296875" style="316" customWidth="1"/>
    <col min="7918" max="7918" width="4.81640625" style="316" customWidth="1"/>
    <col min="7919" max="7919" width="11.81640625" style="316" customWidth="1"/>
    <col min="7920" max="7920" width="9.81640625" style="316" customWidth="1"/>
    <col min="7921" max="7921" width="3" style="316" customWidth="1"/>
    <col min="7922" max="7922" width="7.1796875" style="316" customWidth="1"/>
    <col min="7923" max="7923" width="22.81640625" style="316" customWidth="1"/>
    <col min="7924" max="7924" width="7.1796875" style="316" customWidth="1"/>
    <col min="7925" max="7925" width="9" style="316" hidden="1" customWidth="1"/>
    <col min="7926" max="7926" width="8.81640625" style="316" customWidth="1"/>
    <col min="7927" max="7927" width="9.81640625" style="316" customWidth="1"/>
    <col min="7928" max="7928" width="10.54296875" style="316" customWidth="1"/>
    <col min="7929" max="7929" width="12.1796875" style="316" customWidth="1"/>
    <col min="7930" max="7930" width="11.1796875" style="316" customWidth="1"/>
    <col min="7931" max="7931" width="6.81640625" style="316" customWidth="1"/>
    <col min="7932" max="8171" width="30.54296875" style="316" customWidth="1"/>
    <col min="8172" max="8172" width="6.54296875" style="316" customWidth="1"/>
    <col min="8173" max="8173" width="7.54296875" style="316" customWidth="1"/>
    <col min="8174" max="8174" width="4.81640625" style="316" customWidth="1"/>
    <col min="8175" max="8175" width="11.81640625" style="316" customWidth="1"/>
    <col min="8176" max="8176" width="9.81640625" style="316" customWidth="1"/>
    <col min="8177" max="8177" width="3" style="316" customWidth="1"/>
    <col min="8178" max="8178" width="7.1796875" style="316" customWidth="1"/>
    <col min="8179" max="8179" width="22.81640625" style="316" customWidth="1"/>
    <col min="8180" max="8180" width="7.1796875" style="316" customWidth="1"/>
    <col min="8181" max="8181" width="9" style="316" hidden="1" customWidth="1"/>
    <col min="8182" max="8182" width="8.81640625" style="316" customWidth="1"/>
    <col min="8183" max="8183" width="9.81640625" style="316" customWidth="1"/>
    <col min="8184" max="8184" width="10.54296875" style="316" customWidth="1"/>
    <col min="8185" max="8185" width="12.1796875" style="316" customWidth="1"/>
    <col min="8186" max="8186" width="11.1796875" style="316" customWidth="1"/>
    <col min="8187" max="8187" width="6.81640625" style="316" customWidth="1"/>
    <col min="8188" max="8427" width="30.54296875" style="316" customWidth="1"/>
    <col min="8428" max="8428" width="6.54296875" style="316" customWidth="1"/>
    <col min="8429" max="8429" width="7.54296875" style="316" customWidth="1"/>
    <col min="8430" max="8430" width="4.81640625" style="316" customWidth="1"/>
    <col min="8431" max="8431" width="11.81640625" style="316" customWidth="1"/>
    <col min="8432" max="8432" width="9.81640625" style="316" customWidth="1"/>
    <col min="8433" max="8433" width="3" style="316" customWidth="1"/>
    <col min="8434" max="8434" width="7.1796875" style="316" customWidth="1"/>
    <col min="8435" max="8435" width="22.81640625" style="316" customWidth="1"/>
    <col min="8436" max="8436" width="7.1796875" style="316" customWidth="1"/>
    <col min="8437" max="8437" width="9" style="316" hidden="1" customWidth="1"/>
    <col min="8438" max="8438" width="8.81640625" style="316" customWidth="1"/>
    <col min="8439" max="8439" width="9.81640625" style="316" customWidth="1"/>
    <col min="8440" max="8440" width="10.54296875" style="316" customWidth="1"/>
    <col min="8441" max="8441" width="12.1796875" style="316" customWidth="1"/>
    <col min="8442" max="8442" width="11.1796875" style="316" customWidth="1"/>
    <col min="8443" max="8443" width="6.81640625" style="316" customWidth="1"/>
    <col min="8444" max="8683" width="30.54296875" style="316" customWidth="1"/>
    <col min="8684" max="8684" width="6.54296875" style="316" customWidth="1"/>
    <col min="8685" max="8685" width="7.54296875" style="316" customWidth="1"/>
    <col min="8686" max="8686" width="4.81640625" style="316" customWidth="1"/>
    <col min="8687" max="8687" width="11.81640625" style="316" customWidth="1"/>
    <col min="8688" max="8688" width="9.81640625" style="316" customWidth="1"/>
    <col min="8689" max="8689" width="3" style="316" customWidth="1"/>
    <col min="8690" max="8690" width="7.1796875" style="316" customWidth="1"/>
    <col min="8691" max="8691" width="22.81640625" style="316" customWidth="1"/>
    <col min="8692" max="8692" width="7.1796875" style="316" customWidth="1"/>
    <col min="8693" max="8693" width="9" style="316" hidden="1" customWidth="1"/>
    <col min="8694" max="8694" width="8.81640625" style="316" customWidth="1"/>
    <col min="8695" max="8695" width="9.81640625" style="316" customWidth="1"/>
    <col min="8696" max="8696" width="10.54296875" style="316" customWidth="1"/>
    <col min="8697" max="8697" width="12.1796875" style="316" customWidth="1"/>
    <col min="8698" max="8698" width="11.1796875" style="316" customWidth="1"/>
    <col min="8699" max="8699" width="6.81640625" style="316" customWidth="1"/>
    <col min="8700" max="8939" width="30.54296875" style="316" customWidth="1"/>
    <col min="8940" max="8940" width="6.54296875" style="316" customWidth="1"/>
    <col min="8941" max="8941" width="7.54296875" style="316" customWidth="1"/>
    <col min="8942" max="8942" width="4.81640625" style="316" customWidth="1"/>
    <col min="8943" max="8943" width="11.81640625" style="316" customWidth="1"/>
    <col min="8944" max="8944" width="9.81640625" style="316" customWidth="1"/>
    <col min="8945" max="8945" width="3" style="316" customWidth="1"/>
    <col min="8946" max="8946" width="7.1796875" style="316" customWidth="1"/>
    <col min="8947" max="8947" width="22.81640625" style="316" customWidth="1"/>
    <col min="8948" max="8948" width="7.1796875" style="316" customWidth="1"/>
    <col min="8949" max="8949" width="9" style="316" hidden="1" customWidth="1"/>
    <col min="8950" max="8950" width="8.81640625" style="316" customWidth="1"/>
    <col min="8951" max="8951" width="9.81640625" style="316" customWidth="1"/>
    <col min="8952" max="8952" width="10.54296875" style="316" customWidth="1"/>
    <col min="8953" max="8953" width="12.1796875" style="316" customWidth="1"/>
    <col min="8954" max="8954" width="11.1796875" style="316" customWidth="1"/>
    <col min="8955" max="8955" width="6.81640625" style="316" customWidth="1"/>
    <col min="8956" max="9195" width="30.54296875" style="316" customWidth="1"/>
    <col min="9196" max="9196" width="6.54296875" style="316" customWidth="1"/>
    <col min="9197" max="9197" width="7.54296875" style="316" customWidth="1"/>
    <col min="9198" max="9198" width="4.81640625" style="316" customWidth="1"/>
    <col min="9199" max="9199" width="11.81640625" style="316" customWidth="1"/>
    <col min="9200" max="9200" width="9.81640625" style="316" customWidth="1"/>
    <col min="9201" max="9201" width="3" style="316" customWidth="1"/>
    <col min="9202" max="9202" width="7.1796875" style="316" customWidth="1"/>
    <col min="9203" max="9203" width="22.81640625" style="316" customWidth="1"/>
    <col min="9204" max="9204" width="7.1796875" style="316" customWidth="1"/>
    <col min="9205" max="9205" width="9" style="316" hidden="1" customWidth="1"/>
    <col min="9206" max="9206" width="8.81640625" style="316" customWidth="1"/>
    <col min="9207" max="9207" width="9.81640625" style="316" customWidth="1"/>
    <col min="9208" max="9208" width="10.54296875" style="316" customWidth="1"/>
    <col min="9209" max="9209" width="12.1796875" style="316" customWidth="1"/>
    <col min="9210" max="9210" width="11.1796875" style="316" customWidth="1"/>
    <col min="9211" max="9211" width="6.81640625" style="316" customWidth="1"/>
    <col min="9212" max="9451" width="30.54296875" style="316" customWidth="1"/>
    <col min="9452" max="9452" width="6.54296875" style="316" customWidth="1"/>
    <col min="9453" max="9453" width="7.54296875" style="316" customWidth="1"/>
    <col min="9454" max="9454" width="4.81640625" style="316" customWidth="1"/>
    <col min="9455" max="9455" width="11.81640625" style="316" customWidth="1"/>
    <col min="9456" max="9456" width="9.81640625" style="316" customWidth="1"/>
    <col min="9457" max="9457" width="3" style="316" customWidth="1"/>
    <col min="9458" max="9458" width="7.1796875" style="316" customWidth="1"/>
    <col min="9459" max="9459" width="22.81640625" style="316" customWidth="1"/>
    <col min="9460" max="9460" width="7.1796875" style="316" customWidth="1"/>
    <col min="9461" max="9461" width="9" style="316" hidden="1" customWidth="1"/>
    <col min="9462" max="9462" width="8.81640625" style="316" customWidth="1"/>
    <col min="9463" max="9463" width="9.81640625" style="316" customWidth="1"/>
    <col min="9464" max="9464" width="10.54296875" style="316" customWidth="1"/>
    <col min="9465" max="9465" width="12.1796875" style="316" customWidth="1"/>
    <col min="9466" max="9466" width="11.1796875" style="316" customWidth="1"/>
    <col min="9467" max="9467" width="6.81640625" style="316" customWidth="1"/>
    <col min="9468" max="9707" width="30.54296875" style="316" customWidth="1"/>
    <col min="9708" max="9708" width="6.54296875" style="316" customWidth="1"/>
    <col min="9709" max="9709" width="7.54296875" style="316" customWidth="1"/>
    <col min="9710" max="9710" width="4.81640625" style="316" customWidth="1"/>
    <col min="9711" max="9711" width="11.81640625" style="316" customWidth="1"/>
    <col min="9712" max="9712" width="9.81640625" style="316" customWidth="1"/>
    <col min="9713" max="9713" width="3" style="316" customWidth="1"/>
    <col min="9714" max="9714" width="7.1796875" style="316" customWidth="1"/>
    <col min="9715" max="9715" width="22.81640625" style="316" customWidth="1"/>
    <col min="9716" max="9716" width="7.1796875" style="316" customWidth="1"/>
    <col min="9717" max="9717" width="9" style="316" hidden="1" customWidth="1"/>
    <col min="9718" max="9718" width="8.81640625" style="316" customWidth="1"/>
    <col min="9719" max="9719" width="9.81640625" style="316" customWidth="1"/>
    <col min="9720" max="9720" width="10.54296875" style="316" customWidth="1"/>
    <col min="9721" max="9721" width="12.1796875" style="316" customWidth="1"/>
    <col min="9722" max="9722" width="11.1796875" style="316" customWidth="1"/>
    <col min="9723" max="9723" width="6.81640625" style="316" customWidth="1"/>
    <col min="9724" max="9963" width="30.54296875" style="316" customWidth="1"/>
    <col min="9964" max="9964" width="6.54296875" style="316" customWidth="1"/>
    <col min="9965" max="9965" width="7.54296875" style="316" customWidth="1"/>
    <col min="9966" max="9966" width="4.81640625" style="316" customWidth="1"/>
    <col min="9967" max="9967" width="11.81640625" style="316" customWidth="1"/>
    <col min="9968" max="9968" width="9.81640625" style="316" customWidth="1"/>
    <col min="9969" max="9969" width="3" style="316" customWidth="1"/>
    <col min="9970" max="9970" width="7.1796875" style="316" customWidth="1"/>
    <col min="9971" max="9971" width="22.81640625" style="316" customWidth="1"/>
    <col min="9972" max="9972" width="7.1796875" style="316" customWidth="1"/>
    <col min="9973" max="9973" width="9" style="316" hidden="1" customWidth="1"/>
    <col min="9974" max="9974" width="8.81640625" style="316" customWidth="1"/>
    <col min="9975" max="9975" width="9.81640625" style="316" customWidth="1"/>
    <col min="9976" max="9976" width="10.54296875" style="316" customWidth="1"/>
    <col min="9977" max="9977" width="12.1796875" style="316" customWidth="1"/>
    <col min="9978" max="9978" width="11.1796875" style="316" customWidth="1"/>
    <col min="9979" max="9979" width="6.81640625" style="316" customWidth="1"/>
    <col min="9980" max="10219" width="30.54296875" style="316" customWidth="1"/>
    <col min="10220" max="10220" width="6.54296875" style="316" customWidth="1"/>
    <col min="10221" max="10221" width="7.54296875" style="316" customWidth="1"/>
    <col min="10222" max="10222" width="4.81640625" style="316" customWidth="1"/>
    <col min="10223" max="10223" width="11.81640625" style="316" customWidth="1"/>
    <col min="10224" max="10224" width="9.81640625" style="316" customWidth="1"/>
    <col min="10225" max="10225" width="3" style="316" customWidth="1"/>
    <col min="10226" max="10226" width="7.1796875" style="316" customWidth="1"/>
    <col min="10227" max="10227" width="22.81640625" style="316" customWidth="1"/>
    <col min="10228" max="10228" width="7.1796875" style="316" customWidth="1"/>
    <col min="10229" max="10229" width="9" style="316" hidden="1" customWidth="1"/>
    <col min="10230" max="10230" width="8.81640625" style="316" customWidth="1"/>
    <col min="10231" max="10231" width="9.81640625" style="316" customWidth="1"/>
    <col min="10232" max="10232" width="10.54296875" style="316" customWidth="1"/>
    <col min="10233" max="10233" width="12.1796875" style="316" customWidth="1"/>
    <col min="10234" max="10234" width="11.1796875" style="316" customWidth="1"/>
    <col min="10235" max="10235" width="6.81640625" style="316" customWidth="1"/>
    <col min="10236" max="10475" width="30.54296875" style="316" customWidth="1"/>
    <col min="10476" max="10476" width="6.54296875" style="316" customWidth="1"/>
    <col min="10477" max="10477" width="7.54296875" style="316" customWidth="1"/>
    <col min="10478" max="10478" width="4.81640625" style="316" customWidth="1"/>
    <col min="10479" max="10479" width="11.81640625" style="316" customWidth="1"/>
    <col min="10480" max="10480" width="9.81640625" style="316" customWidth="1"/>
    <col min="10481" max="10481" width="3" style="316" customWidth="1"/>
    <col min="10482" max="10482" width="7.1796875" style="316" customWidth="1"/>
    <col min="10483" max="10483" width="22.81640625" style="316" customWidth="1"/>
    <col min="10484" max="10484" width="7.1796875" style="316" customWidth="1"/>
    <col min="10485" max="10485" width="9" style="316" hidden="1" customWidth="1"/>
    <col min="10486" max="10486" width="8.81640625" style="316" customWidth="1"/>
    <col min="10487" max="10487" width="9.81640625" style="316" customWidth="1"/>
    <col min="10488" max="10488" width="10.54296875" style="316" customWidth="1"/>
    <col min="10489" max="10489" width="12.1796875" style="316" customWidth="1"/>
    <col min="10490" max="10490" width="11.1796875" style="316" customWidth="1"/>
    <col min="10491" max="10491" width="6.81640625" style="316" customWidth="1"/>
    <col min="10492" max="10731" width="30.54296875" style="316" customWidth="1"/>
    <col min="10732" max="10732" width="6.54296875" style="316" customWidth="1"/>
    <col min="10733" max="10733" width="7.54296875" style="316" customWidth="1"/>
    <col min="10734" max="10734" width="4.81640625" style="316" customWidth="1"/>
    <col min="10735" max="10735" width="11.81640625" style="316" customWidth="1"/>
    <col min="10736" max="10736" width="9.81640625" style="316" customWidth="1"/>
    <col min="10737" max="10737" width="3" style="316" customWidth="1"/>
    <col min="10738" max="10738" width="7.1796875" style="316" customWidth="1"/>
    <col min="10739" max="10739" width="22.81640625" style="316" customWidth="1"/>
    <col min="10740" max="10740" width="7.1796875" style="316" customWidth="1"/>
    <col min="10741" max="10741" width="9" style="316" hidden="1" customWidth="1"/>
    <col min="10742" max="10742" width="8.81640625" style="316" customWidth="1"/>
    <col min="10743" max="10743" width="9.81640625" style="316" customWidth="1"/>
    <col min="10744" max="10744" width="10.54296875" style="316" customWidth="1"/>
    <col min="10745" max="10745" width="12.1796875" style="316" customWidth="1"/>
    <col min="10746" max="10746" width="11.1796875" style="316" customWidth="1"/>
    <col min="10747" max="10747" width="6.81640625" style="316" customWidth="1"/>
    <col min="10748" max="10987" width="30.54296875" style="316" customWidth="1"/>
    <col min="10988" max="10988" width="6.54296875" style="316" customWidth="1"/>
    <col min="10989" max="10989" width="7.54296875" style="316" customWidth="1"/>
    <col min="10990" max="10990" width="4.81640625" style="316" customWidth="1"/>
    <col min="10991" max="10991" width="11.81640625" style="316" customWidth="1"/>
    <col min="10992" max="10992" width="9.81640625" style="316" customWidth="1"/>
    <col min="10993" max="10993" width="3" style="316" customWidth="1"/>
    <col min="10994" max="10994" width="7.1796875" style="316" customWidth="1"/>
    <col min="10995" max="10995" width="22.81640625" style="316" customWidth="1"/>
    <col min="10996" max="10996" width="7.1796875" style="316" customWidth="1"/>
    <col min="10997" max="10997" width="9" style="316" hidden="1" customWidth="1"/>
    <col min="10998" max="10998" width="8.81640625" style="316" customWidth="1"/>
    <col min="10999" max="10999" width="9.81640625" style="316" customWidth="1"/>
    <col min="11000" max="11000" width="10.54296875" style="316" customWidth="1"/>
    <col min="11001" max="11001" width="12.1796875" style="316" customWidth="1"/>
    <col min="11002" max="11002" width="11.1796875" style="316" customWidth="1"/>
    <col min="11003" max="11003" width="6.81640625" style="316" customWidth="1"/>
    <col min="11004" max="11243" width="30.54296875" style="316" customWidth="1"/>
    <col min="11244" max="11244" width="6.54296875" style="316" customWidth="1"/>
    <col min="11245" max="11245" width="7.54296875" style="316" customWidth="1"/>
    <col min="11246" max="11246" width="4.81640625" style="316" customWidth="1"/>
    <col min="11247" max="11247" width="11.81640625" style="316" customWidth="1"/>
    <col min="11248" max="11248" width="9.81640625" style="316" customWidth="1"/>
    <col min="11249" max="11249" width="3" style="316" customWidth="1"/>
    <col min="11250" max="11250" width="7.1796875" style="316" customWidth="1"/>
    <col min="11251" max="11251" width="22.81640625" style="316" customWidth="1"/>
    <col min="11252" max="11252" width="7.1796875" style="316" customWidth="1"/>
    <col min="11253" max="11253" width="9" style="316" hidden="1" customWidth="1"/>
    <col min="11254" max="11254" width="8.81640625" style="316" customWidth="1"/>
    <col min="11255" max="11255" width="9.81640625" style="316" customWidth="1"/>
    <col min="11256" max="11256" width="10.54296875" style="316" customWidth="1"/>
    <col min="11257" max="11257" width="12.1796875" style="316" customWidth="1"/>
    <col min="11258" max="11258" width="11.1796875" style="316" customWidth="1"/>
    <col min="11259" max="11259" width="6.81640625" style="316" customWidth="1"/>
    <col min="11260" max="11499" width="30.54296875" style="316" customWidth="1"/>
    <col min="11500" max="11500" width="6.54296875" style="316" customWidth="1"/>
    <col min="11501" max="11501" width="7.54296875" style="316" customWidth="1"/>
    <col min="11502" max="11502" width="4.81640625" style="316" customWidth="1"/>
    <col min="11503" max="11503" width="11.81640625" style="316" customWidth="1"/>
    <col min="11504" max="11504" width="9.81640625" style="316" customWidth="1"/>
    <col min="11505" max="11505" width="3" style="316" customWidth="1"/>
    <col min="11506" max="11506" width="7.1796875" style="316" customWidth="1"/>
    <col min="11507" max="11507" width="22.81640625" style="316" customWidth="1"/>
    <col min="11508" max="11508" width="7.1796875" style="316" customWidth="1"/>
    <col min="11509" max="11509" width="9" style="316" hidden="1" customWidth="1"/>
    <col min="11510" max="11510" width="8.81640625" style="316" customWidth="1"/>
    <col min="11511" max="11511" width="9.81640625" style="316" customWidth="1"/>
    <col min="11512" max="11512" width="10.54296875" style="316" customWidth="1"/>
    <col min="11513" max="11513" width="12.1796875" style="316" customWidth="1"/>
    <col min="11514" max="11514" width="11.1796875" style="316" customWidth="1"/>
    <col min="11515" max="11515" width="6.81640625" style="316" customWidth="1"/>
    <col min="11516" max="11755" width="30.54296875" style="316" customWidth="1"/>
    <col min="11756" max="11756" width="6.54296875" style="316" customWidth="1"/>
    <col min="11757" max="11757" width="7.54296875" style="316" customWidth="1"/>
    <col min="11758" max="11758" width="4.81640625" style="316" customWidth="1"/>
    <col min="11759" max="11759" width="11.81640625" style="316" customWidth="1"/>
    <col min="11760" max="11760" width="9.81640625" style="316" customWidth="1"/>
    <col min="11761" max="11761" width="3" style="316" customWidth="1"/>
    <col min="11762" max="11762" width="7.1796875" style="316" customWidth="1"/>
    <col min="11763" max="11763" width="22.81640625" style="316" customWidth="1"/>
    <col min="11764" max="11764" width="7.1796875" style="316" customWidth="1"/>
    <col min="11765" max="11765" width="9" style="316" hidden="1" customWidth="1"/>
    <col min="11766" max="11766" width="8.81640625" style="316" customWidth="1"/>
    <col min="11767" max="11767" width="9.81640625" style="316" customWidth="1"/>
    <col min="11768" max="11768" width="10.54296875" style="316" customWidth="1"/>
    <col min="11769" max="11769" width="12.1796875" style="316" customWidth="1"/>
    <col min="11770" max="11770" width="11.1796875" style="316" customWidth="1"/>
    <col min="11771" max="11771" width="6.81640625" style="316" customWidth="1"/>
    <col min="11772" max="12011" width="30.54296875" style="316" customWidth="1"/>
    <col min="12012" max="12012" width="6.54296875" style="316" customWidth="1"/>
    <col min="12013" max="12013" width="7.54296875" style="316" customWidth="1"/>
    <col min="12014" max="12014" width="4.81640625" style="316" customWidth="1"/>
    <col min="12015" max="12015" width="11.81640625" style="316" customWidth="1"/>
    <col min="12016" max="12016" width="9.81640625" style="316" customWidth="1"/>
    <col min="12017" max="12017" width="3" style="316" customWidth="1"/>
    <col min="12018" max="12018" width="7.1796875" style="316" customWidth="1"/>
    <col min="12019" max="12019" width="22.81640625" style="316" customWidth="1"/>
    <col min="12020" max="12020" width="7.1796875" style="316" customWidth="1"/>
    <col min="12021" max="12021" width="9" style="316" hidden="1" customWidth="1"/>
    <col min="12022" max="12022" width="8.81640625" style="316" customWidth="1"/>
    <col min="12023" max="12023" width="9.81640625" style="316" customWidth="1"/>
    <col min="12024" max="12024" width="10.54296875" style="316" customWidth="1"/>
    <col min="12025" max="12025" width="12.1796875" style="316" customWidth="1"/>
    <col min="12026" max="12026" width="11.1796875" style="316" customWidth="1"/>
    <col min="12027" max="12027" width="6.81640625" style="316" customWidth="1"/>
    <col min="12028" max="12267" width="30.54296875" style="316" customWidth="1"/>
    <col min="12268" max="12268" width="6.54296875" style="316" customWidth="1"/>
    <col min="12269" max="12269" width="7.54296875" style="316" customWidth="1"/>
    <col min="12270" max="12270" width="4.81640625" style="316" customWidth="1"/>
    <col min="12271" max="12271" width="11.81640625" style="316" customWidth="1"/>
    <col min="12272" max="12272" width="9.81640625" style="316" customWidth="1"/>
    <col min="12273" max="12273" width="3" style="316" customWidth="1"/>
    <col min="12274" max="12274" width="7.1796875" style="316" customWidth="1"/>
    <col min="12275" max="12275" width="22.81640625" style="316" customWidth="1"/>
    <col min="12276" max="12276" width="7.1796875" style="316" customWidth="1"/>
    <col min="12277" max="12277" width="9" style="316" hidden="1" customWidth="1"/>
    <col min="12278" max="12278" width="8.81640625" style="316" customWidth="1"/>
    <col min="12279" max="12279" width="9.81640625" style="316" customWidth="1"/>
    <col min="12280" max="12280" width="10.54296875" style="316" customWidth="1"/>
    <col min="12281" max="12281" width="12.1796875" style="316" customWidth="1"/>
    <col min="12282" max="12282" width="11.1796875" style="316" customWidth="1"/>
    <col min="12283" max="12283" width="6.81640625" style="316" customWidth="1"/>
    <col min="12284" max="12523" width="30.54296875" style="316" customWidth="1"/>
    <col min="12524" max="12524" width="6.54296875" style="316" customWidth="1"/>
    <col min="12525" max="12525" width="7.54296875" style="316" customWidth="1"/>
    <col min="12526" max="12526" width="4.81640625" style="316" customWidth="1"/>
    <col min="12527" max="12527" width="11.81640625" style="316" customWidth="1"/>
    <col min="12528" max="12528" width="9.81640625" style="316" customWidth="1"/>
    <col min="12529" max="12529" width="3" style="316" customWidth="1"/>
    <col min="12530" max="12530" width="7.1796875" style="316" customWidth="1"/>
    <col min="12531" max="12531" width="22.81640625" style="316" customWidth="1"/>
    <col min="12532" max="12532" width="7.1796875" style="316" customWidth="1"/>
    <col min="12533" max="12533" width="9" style="316" hidden="1" customWidth="1"/>
    <col min="12534" max="12534" width="8.81640625" style="316" customWidth="1"/>
    <col min="12535" max="12535" width="9.81640625" style="316" customWidth="1"/>
    <col min="12536" max="12536" width="10.54296875" style="316" customWidth="1"/>
    <col min="12537" max="12537" width="12.1796875" style="316" customWidth="1"/>
    <col min="12538" max="12538" width="11.1796875" style="316" customWidth="1"/>
    <col min="12539" max="12539" width="6.81640625" style="316" customWidth="1"/>
    <col min="12540" max="12779" width="30.54296875" style="316" customWidth="1"/>
    <col min="12780" max="12780" width="6.54296875" style="316" customWidth="1"/>
    <col min="12781" max="12781" width="7.54296875" style="316" customWidth="1"/>
    <col min="12782" max="12782" width="4.81640625" style="316" customWidth="1"/>
    <col min="12783" max="12783" width="11.81640625" style="316" customWidth="1"/>
    <col min="12784" max="12784" width="9.81640625" style="316" customWidth="1"/>
    <col min="12785" max="12785" width="3" style="316" customWidth="1"/>
    <col min="12786" max="12786" width="7.1796875" style="316" customWidth="1"/>
    <col min="12787" max="12787" width="22.81640625" style="316" customWidth="1"/>
    <col min="12788" max="12788" width="7.1796875" style="316" customWidth="1"/>
    <col min="12789" max="12789" width="9" style="316" hidden="1" customWidth="1"/>
    <col min="12790" max="12790" width="8.81640625" style="316" customWidth="1"/>
    <col min="12791" max="12791" width="9.81640625" style="316" customWidth="1"/>
    <col min="12792" max="12792" width="10.54296875" style="316" customWidth="1"/>
    <col min="12793" max="12793" width="12.1796875" style="316" customWidth="1"/>
    <col min="12794" max="12794" width="11.1796875" style="316" customWidth="1"/>
    <col min="12795" max="12795" width="6.81640625" style="316" customWidth="1"/>
    <col min="12796" max="13035" width="30.54296875" style="316" customWidth="1"/>
    <col min="13036" max="13036" width="6.54296875" style="316" customWidth="1"/>
    <col min="13037" max="13037" width="7.54296875" style="316" customWidth="1"/>
    <col min="13038" max="13038" width="4.81640625" style="316" customWidth="1"/>
    <col min="13039" max="13039" width="11.81640625" style="316" customWidth="1"/>
    <col min="13040" max="13040" width="9.81640625" style="316" customWidth="1"/>
    <col min="13041" max="13041" width="3" style="316" customWidth="1"/>
    <col min="13042" max="13042" width="7.1796875" style="316" customWidth="1"/>
    <col min="13043" max="13043" width="22.81640625" style="316" customWidth="1"/>
    <col min="13044" max="13044" width="7.1796875" style="316" customWidth="1"/>
    <col min="13045" max="13045" width="9" style="316" hidden="1" customWidth="1"/>
    <col min="13046" max="13046" width="8.81640625" style="316" customWidth="1"/>
    <col min="13047" max="13047" width="9.81640625" style="316" customWidth="1"/>
    <col min="13048" max="13048" width="10.54296875" style="316" customWidth="1"/>
    <col min="13049" max="13049" width="12.1796875" style="316" customWidth="1"/>
    <col min="13050" max="13050" width="11.1796875" style="316" customWidth="1"/>
    <col min="13051" max="13051" width="6.81640625" style="316" customWidth="1"/>
    <col min="13052" max="13291" width="30.54296875" style="316" customWidth="1"/>
    <col min="13292" max="13292" width="6.54296875" style="316" customWidth="1"/>
    <col min="13293" max="13293" width="7.54296875" style="316" customWidth="1"/>
    <col min="13294" max="13294" width="4.81640625" style="316" customWidth="1"/>
    <col min="13295" max="13295" width="11.81640625" style="316" customWidth="1"/>
    <col min="13296" max="13296" width="9.81640625" style="316" customWidth="1"/>
    <col min="13297" max="13297" width="3" style="316" customWidth="1"/>
    <col min="13298" max="13298" width="7.1796875" style="316" customWidth="1"/>
    <col min="13299" max="13299" width="22.81640625" style="316" customWidth="1"/>
    <col min="13300" max="13300" width="7.1796875" style="316" customWidth="1"/>
    <col min="13301" max="13301" width="9" style="316" hidden="1" customWidth="1"/>
    <col min="13302" max="13302" width="8.81640625" style="316" customWidth="1"/>
    <col min="13303" max="13303" width="9.81640625" style="316" customWidth="1"/>
    <col min="13304" max="13304" width="10.54296875" style="316" customWidth="1"/>
    <col min="13305" max="13305" width="12.1796875" style="316" customWidth="1"/>
    <col min="13306" max="13306" width="11.1796875" style="316" customWidth="1"/>
    <col min="13307" max="13307" width="6.81640625" style="316" customWidth="1"/>
    <col min="13308" max="13547" width="30.54296875" style="316" customWidth="1"/>
    <col min="13548" max="13548" width="6.54296875" style="316" customWidth="1"/>
    <col min="13549" max="13549" width="7.54296875" style="316" customWidth="1"/>
    <col min="13550" max="13550" width="4.81640625" style="316" customWidth="1"/>
    <col min="13551" max="13551" width="11.81640625" style="316" customWidth="1"/>
    <col min="13552" max="13552" width="9.81640625" style="316" customWidth="1"/>
    <col min="13553" max="13553" width="3" style="316" customWidth="1"/>
    <col min="13554" max="13554" width="7.1796875" style="316" customWidth="1"/>
    <col min="13555" max="13555" width="22.81640625" style="316" customWidth="1"/>
    <col min="13556" max="13556" width="7.1796875" style="316" customWidth="1"/>
    <col min="13557" max="13557" width="9" style="316" hidden="1" customWidth="1"/>
    <col min="13558" max="13558" width="8.81640625" style="316" customWidth="1"/>
    <col min="13559" max="13559" width="9.81640625" style="316" customWidth="1"/>
    <col min="13560" max="13560" width="10.54296875" style="316" customWidth="1"/>
    <col min="13561" max="13561" width="12.1796875" style="316" customWidth="1"/>
    <col min="13562" max="13562" width="11.1796875" style="316" customWidth="1"/>
    <col min="13563" max="13563" width="6.81640625" style="316" customWidth="1"/>
    <col min="13564" max="13803" width="30.54296875" style="316" customWidth="1"/>
    <col min="13804" max="13804" width="6.54296875" style="316" customWidth="1"/>
    <col min="13805" max="13805" width="7.54296875" style="316" customWidth="1"/>
    <col min="13806" max="13806" width="4.81640625" style="316" customWidth="1"/>
    <col min="13807" max="13807" width="11.81640625" style="316" customWidth="1"/>
    <col min="13808" max="13808" width="9.81640625" style="316" customWidth="1"/>
    <col min="13809" max="13809" width="3" style="316" customWidth="1"/>
    <col min="13810" max="13810" width="7.1796875" style="316" customWidth="1"/>
    <col min="13811" max="13811" width="22.81640625" style="316" customWidth="1"/>
    <col min="13812" max="13812" width="7.1796875" style="316" customWidth="1"/>
    <col min="13813" max="13813" width="9" style="316" hidden="1" customWidth="1"/>
    <col min="13814" max="13814" width="8.81640625" style="316" customWidth="1"/>
    <col min="13815" max="13815" width="9.81640625" style="316" customWidth="1"/>
    <col min="13816" max="13816" width="10.54296875" style="316" customWidth="1"/>
    <col min="13817" max="13817" width="12.1796875" style="316" customWidth="1"/>
    <col min="13818" max="13818" width="11.1796875" style="316" customWidth="1"/>
    <col min="13819" max="13819" width="6.81640625" style="316" customWidth="1"/>
    <col min="13820" max="14059" width="30.54296875" style="316" customWidth="1"/>
    <col min="14060" max="14060" width="6.54296875" style="316" customWidth="1"/>
    <col min="14061" max="14061" width="7.54296875" style="316" customWidth="1"/>
    <col min="14062" max="14062" width="4.81640625" style="316" customWidth="1"/>
    <col min="14063" max="14063" width="11.81640625" style="316" customWidth="1"/>
    <col min="14064" max="14064" width="9.81640625" style="316" customWidth="1"/>
    <col min="14065" max="14065" width="3" style="316" customWidth="1"/>
    <col min="14066" max="14066" width="7.1796875" style="316" customWidth="1"/>
    <col min="14067" max="14067" width="22.81640625" style="316" customWidth="1"/>
    <col min="14068" max="14068" width="7.1796875" style="316" customWidth="1"/>
    <col min="14069" max="14069" width="9" style="316" hidden="1" customWidth="1"/>
    <col min="14070" max="14070" width="8.81640625" style="316" customWidth="1"/>
    <col min="14071" max="14071" width="9.81640625" style="316" customWidth="1"/>
    <col min="14072" max="14072" width="10.54296875" style="316" customWidth="1"/>
    <col min="14073" max="14073" width="12.1796875" style="316" customWidth="1"/>
    <col min="14074" max="14074" width="11.1796875" style="316" customWidth="1"/>
    <col min="14075" max="14075" width="6.81640625" style="316" customWidth="1"/>
    <col min="14076" max="14315" width="30.54296875" style="316" customWidth="1"/>
    <col min="14316" max="14316" width="6.54296875" style="316" customWidth="1"/>
    <col min="14317" max="14317" width="7.54296875" style="316" customWidth="1"/>
    <col min="14318" max="14318" width="4.81640625" style="316" customWidth="1"/>
    <col min="14319" max="14319" width="11.81640625" style="316" customWidth="1"/>
    <col min="14320" max="14320" width="9.81640625" style="316" customWidth="1"/>
    <col min="14321" max="14321" width="3" style="316" customWidth="1"/>
    <col min="14322" max="14322" width="7.1796875" style="316" customWidth="1"/>
    <col min="14323" max="14323" width="22.81640625" style="316" customWidth="1"/>
    <col min="14324" max="14324" width="7.1796875" style="316" customWidth="1"/>
    <col min="14325" max="14325" width="9" style="316" hidden="1" customWidth="1"/>
    <col min="14326" max="14326" width="8.81640625" style="316" customWidth="1"/>
    <col min="14327" max="14327" width="9.81640625" style="316" customWidth="1"/>
    <col min="14328" max="14328" width="10.54296875" style="316" customWidth="1"/>
    <col min="14329" max="14329" width="12.1796875" style="316" customWidth="1"/>
    <col min="14330" max="14330" width="11.1796875" style="316" customWidth="1"/>
    <col min="14331" max="14331" width="6.81640625" style="316" customWidth="1"/>
    <col min="14332" max="14571" width="30.54296875" style="316" customWidth="1"/>
    <col min="14572" max="14572" width="6.54296875" style="316" customWidth="1"/>
    <col min="14573" max="14573" width="7.54296875" style="316" customWidth="1"/>
    <col min="14574" max="14574" width="4.81640625" style="316" customWidth="1"/>
    <col min="14575" max="14575" width="11.81640625" style="316" customWidth="1"/>
    <col min="14576" max="14576" width="9.81640625" style="316" customWidth="1"/>
    <col min="14577" max="14577" width="3" style="316" customWidth="1"/>
    <col min="14578" max="14578" width="7.1796875" style="316" customWidth="1"/>
    <col min="14579" max="14579" width="22.81640625" style="316" customWidth="1"/>
    <col min="14580" max="14580" width="7.1796875" style="316" customWidth="1"/>
    <col min="14581" max="14581" width="9" style="316" hidden="1" customWidth="1"/>
    <col min="14582" max="14582" width="8.81640625" style="316" customWidth="1"/>
    <col min="14583" max="14583" width="9.81640625" style="316" customWidth="1"/>
    <col min="14584" max="14584" width="10.54296875" style="316" customWidth="1"/>
    <col min="14585" max="14585" width="12.1796875" style="316" customWidth="1"/>
    <col min="14586" max="14586" width="11.1796875" style="316" customWidth="1"/>
    <col min="14587" max="14587" width="6.81640625" style="316" customWidth="1"/>
    <col min="14588" max="14827" width="30.54296875" style="316" customWidth="1"/>
    <col min="14828" max="14828" width="6.54296875" style="316" customWidth="1"/>
    <col min="14829" max="14829" width="7.54296875" style="316" customWidth="1"/>
    <col min="14830" max="14830" width="4.81640625" style="316" customWidth="1"/>
    <col min="14831" max="14831" width="11.81640625" style="316" customWidth="1"/>
    <col min="14832" max="14832" width="9.81640625" style="316" customWidth="1"/>
    <col min="14833" max="14833" width="3" style="316" customWidth="1"/>
    <col min="14834" max="14834" width="7.1796875" style="316" customWidth="1"/>
    <col min="14835" max="14835" width="22.81640625" style="316" customWidth="1"/>
    <col min="14836" max="14836" width="7.1796875" style="316" customWidth="1"/>
    <col min="14837" max="14837" width="9" style="316" hidden="1" customWidth="1"/>
    <col min="14838" max="14838" width="8.81640625" style="316" customWidth="1"/>
    <col min="14839" max="14839" width="9.81640625" style="316" customWidth="1"/>
    <col min="14840" max="14840" width="10.54296875" style="316" customWidth="1"/>
    <col min="14841" max="14841" width="12.1796875" style="316" customWidth="1"/>
    <col min="14842" max="14842" width="11.1796875" style="316" customWidth="1"/>
    <col min="14843" max="14843" width="6.81640625" style="316" customWidth="1"/>
    <col min="14844" max="15083" width="30.54296875" style="316" customWidth="1"/>
    <col min="15084" max="15084" width="6.54296875" style="316" customWidth="1"/>
    <col min="15085" max="15085" width="7.54296875" style="316" customWidth="1"/>
    <col min="15086" max="15086" width="4.81640625" style="316" customWidth="1"/>
    <col min="15087" max="15087" width="11.81640625" style="316" customWidth="1"/>
    <col min="15088" max="15088" width="9.81640625" style="316" customWidth="1"/>
    <col min="15089" max="15089" width="3" style="316" customWidth="1"/>
    <col min="15090" max="15090" width="7.1796875" style="316" customWidth="1"/>
    <col min="15091" max="15091" width="22.81640625" style="316" customWidth="1"/>
    <col min="15092" max="15092" width="7.1796875" style="316" customWidth="1"/>
    <col min="15093" max="15093" width="9" style="316" hidden="1" customWidth="1"/>
    <col min="15094" max="15094" width="8.81640625" style="316" customWidth="1"/>
    <col min="15095" max="15095" width="9.81640625" style="316" customWidth="1"/>
    <col min="15096" max="15096" width="10.54296875" style="316" customWidth="1"/>
    <col min="15097" max="15097" width="12.1796875" style="316" customWidth="1"/>
    <col min="15098" max="15098" width="11.1796875" style="316" customWidth="1"/>
    <col min="15099" max="15099" width="6.81640625" style="316" customWidth="1"/>
    <col min="15100" max="15339" width="30.54296875" style="316" customWidth="1"/>
    <col min="15340" max="15340" width="6.54296875" style="316" customWidth="1"/>
    <col min="15341" max="15341" width="7.54296875" style="316" customWidth="1"/>
    <col min="15342" max="15342" width="4.81640625" style="316" customWidth="1"/>
    <col min="15343" max="15343" width="11.81640625" style="316" customWidth="1"/>
    <col min="15344" max="15344" width="9.81640625" style="316" customWidth="1"/>
    <col min="15345" max="15345" width="3" style="316" customWidth="1"/>
    <col min="15346" max="15346" width="7.1796875" style="316" customWidth="1"/>
    <col min="15347" max="15347" width="22.81640625" style="316" customWidth="1"/>
    <col min="15348" max="15348" width="7.1796875" style="316" customWidth="1"/>
    <col min="15349" max="15349" width="9" style="316" hidden="1" customWidth="1"/>
    <col min="15350" max="15350" width="8.81640625" style="316" customWidth="1"/>
    <col min="15351" max="15351" width="9.81640625" style="316" customWidth="1"/>
    <col min="15352" max="15352" width="10.54296875" style="316" customWidth="1"/>
    <col min="15353" max="15353" width="12.1796875" style="316" customWidth="1"/>
    <col min="15354" max="15354" width="11.1796875" style="316" customWidth="1"/>
    <col min="15355" max="15355" width="6.81640625" style="316" customWidth="1"/>
    <col min="15356" max="15595" width="30.54296875" style="316" customWidth="1"/>
    <col min="15596" max="15596" width="6.54296875" style="316" customWidth="1"/>
    <col min="15597" max="15597" width="7.54296875" style="316" customWidth="1"/>
    <col min="15598" max="15598" width="4.81640625" style="316" customWidth="1"/>
    <col min="15599" max="15599" width="11.81640625" style="316" customWidth="1"/>
    <col min="15600" max="15600" width="9.81640625" style="316" customWidth="1"/>
    <col min="15601" max="15601" width="3" style="316" customWidth="1"/>
    <col min="15602" max="15602" width="7.1796875" style="316" customWidth="1"/>
    <col min="15603" max="15603" width="22.81640625" style="316" customWidth="1"/>
    <col min="15604" max="15604" width="7.1796875" style="316" customWidth="1"/>
    <col min="15605" max="15605" width="9" style="316" hidden="1" customWidth="1"/>
    <col min="15606" max="15606" width="8.81640625" style="316" customWidth="1"/>
    <col min="15607" max="15607" width="9.81640625" style="316" customWidth="1"/>
    <col min="15608" max="15608" width="10.54296875" style="316" customWidth="1"/>
    <col min="15609" max="15609" width="12.1796875" style="316" customWidth="1"/>
    <col min="15610" max="15610" width="11.1796875" style="316" customWidth="1"/>
    <col min="15611" max="15611" width="6.81640625" style="316" customWidth="1"/>
    <col min="15612" max="15851" width="30.54296875" style="316" customWidth="1"/>
    <col min="15852" max="15852" width="6.54296875" style="316" customWidth="1"/>
    <col min="15853" max="15853" width="7.54296875" style="316" customWidth="1"/>
    <col min="15854" max="15854" width="4.81640625" style="316" customWidth="1"/>
    <col min="15855" max="15855" width="11.81640625" style="316" customWidth="1"/>
    <col min="15856" max="15856" width="9.81640625" style="316" customWidth="1"/>
    <col min="15857" max="15857" width="3" style="316" customWidth="1"/>
    <col min="15858" max="15858" width="7.1796875" style="316" customWidth="1"/>
    <col min="15859" max="15859" width="22.81640625" style="316" customWidth="1"/>
    <col min="15860" max="15860" width="7.1796875" style="316" customWidth="1"/>
    <col min="15861" max="15861" width="9" style="316" hidden="1" customWidth="1"/>
    <col min="15862" max="15862" width="8.81640625" style="316" customWidth="1"/>
    <col min="15863" max="15863" width="9.81640625" style="316" customWidth="1"/>
    <col min="15864" max="15864" width="10.54296875" style="316" customWidth="1"/>
    <col min="15865" max="15865" width="12.1796875" style="316" customWidth="1"/>
    <col min="15866" max="15866" width="11.1796875" style="316" customWidth="1"/>
    <col min="15867" max="15867" width="6.81640625" style="316" customWidth="1"/>
    <col min="15868" max="16107" width="30.54296875" style="316" customWidth="1"/>
    <col min="16108" max="16108" width="6.54296875" style="316" customWidth="1"/>
    <col min="16109" max="16109" width="7.54296875" style="316" customWidth="1"/>
    <col min="16110" max="16110" width="4.81640625" style="316" customWidth="1"/>
    <col min="16111" max="16111" width="11.81640625" style="316" customWidth="1"/>
    <col min="16112" max="16112" width="9.81640625" style="316" customWidth="1"/>
    <col min="16113" max="16113" width="3" style="316" customWidth="1"/>
    <col min="16114" max="16114" width="7.1796875" style="316" customWidth="1"/>
    <col min="16115" max="16115" width="22.81640625" style="316" customWidth="1"/>
    <col min="16116" max="16116" width="7.1796875" style="316" customWidth="1"/>
    <col min="16117" max="16117" width="9" style="316" hidden="1" customWidth="1"/>
    <col min="16118" max="16118" width="8.81640625" style="316" customWidth="1"/>
    <col min="16119" max="16119" width="9.81640625" style="316" customWidth="1"/>
    <col min="16120" max="16120" width="10.54296875" style="316" customWidth="1"/>
    <col min="16121" max="16121" width="12.1796875" style="316" customWidth="1"/>
    <col min="16122" max="16122" width="11.1796875" style="316" customWidth="1"/>
    <col min="16123" max="16123" width="6.81640625" style="316" customWidth="1"/>
    <col min="16124" max="16384" width="30.54296875" style="316" customWidth="1"/>
  </cols>
  <sheetData>
    <row r="1" spans="1:24" ht="15.5">
      <c r="A1" s="1278" t="s">
        <v>47</v>
      </c>
      <c r="B1" s="1279"/>
      <c r="C1" s="1279"/>
      <c r="D1" s="1279"/>
      <c r="E1" s="1279"/>
      <c r="F1" s="1279"/>
      <c r="G1" s="1279"/>
      <c r="H1" s="1279"/>
      <c r="I1" s="1279"/>
      <c r="J1" s="1279"/>
      <c r="K1" s="1279"/>
      <c r="L1" s="1279"/>
      <c r="M1" s="1279"/>
      <c r="N1" s="1279"/>
      <c r="O1" s="1279"/>
      <c r="P1" s="1279"/>
      <c r="Q1" s="1279"/>
      <c r="R1" s="1279"/>
      <c r="S1" s="1279"/>
      <c r="T1" s="1279"/>
      <c r="U1" s="1279"/>
      <c r="V1" s="1279"/>
      <c r="W1" s="1279"/>
      <c r="X1" s="1280"/>
    </row>
    <row r="2" spans="1:24" ht="15.5">
      <c r="A2" s="1281" t="s">
        <v>48</v>
      </c>
      <c r="B2" s="1282"/>
      <c r="C2" s="1282"/>
      <c r="D2" s="1282"/>
      <c r="E2" s="1282"/>
      <c r="F2" s="1282"/>
      <c r="G2" s="1282"/>
      <c r="H2" s="1282"/>
      <c r="I2" s="1282"/>
      <c r="J2" s="1282"/>
      <c r="K2" s="1282"/>
      <c r="L2" s="1282"/>
      <c r="M2" s="1282"/>
      <c r="N2" s="1282"/>
      <c r="O2" s="1282"/>
      <c r="P2" s="1282"/>
      <c r="Q2" s="1282"/>
      <c r="R2" s="1282"/>
      <c r="S2" s="1282"/>
      <c r="T2" s="1282"/>
      <c r="U2" s="1282"/>
      <c r="V2" s="1282"/>
      <c r="W2" s="1282"/>
      <c r="X2" s="1283"/>
    </row>
    <row r="3" spans="1:24" ht="15.5">
      <c r="A3" s="1281" t="s">
        <v>49</v>
      </c>
      <c r="B3" s="1282"/>
      <c r="C3" s="1282"/>
      <c r="D3" s="1282"/>
      <c r="E3" s="1282"/>
      <c r="F3" s="1282"/>
      <c r="G3" s="1282"/>
      <c r="H3" s="1282"/>
      <c r="I3" s="1282"/>
      <c r="J3" s="1282"/>
      <c r="K3" s="1282"/>
      <c r="L3" s="1282"/>
      <c r="M3" s="1282"/>
      <c r="N3" s="1282"/>
      <c r="O3" s="1282"/>
      <c r="P3" s="1282"/>
      <c r="Q3" s="1282"/>
      <c r="R3" s="1282"/>
      <c r="S3" s="1282"/>
      <c r="T3" s="1282"/>
      <c r="U3" s="1282"/>
      <c r="V3" s="1282"/>
      <c r="W3" s="1282"/>
      <c r="X3" s="1283"/>
    </row>
    <row r="4" spans="1:24" ht="15.5">
      <c r="A4" s="329"/>
      <c r="B4" s="493"/>
      <c r="C4" s="329"/>
      <c r="D4" s="329"/>
      <c r="E4" s="329"/>
      <c r="F4" s="329"/>
      <c r="G4" s="329"/>
      <c r="H4" s="329"/>
      <c r="I4" s="329"/>
      <c r="J4" s="329"/>
      <c r="K4" s="329"/>
      <c r="L4" s="329"/>
      <c r="M4" s="329"/>
      <c r="N4" s="329"/>
      <c r="O4" s="329"/>
      <c r="P4" s="329"/>
      <c r="Q4" s="329"/>
      <c r="R4" s="329"/>
      <c r="S4" s="329"/>
      <c r="T4" s="329"/>
      <c r="U4" s="329"/>
      <c r="V4" s="329"/>
      <c r="W4" s="329"/>
      <c r="X4" s="329"/>
    </row>
    <row r="6" spans="1:24">
      <c r="A6" s="316" t="s">
        <v>181</v>
      </c>
    </row>
    <row r="7" spans="1:24" ht="13" customHeight="1">
      <c r="A7" s="1319" t="s">
        <v>166</v>
      </c>
      <c r="B7" s="1319" t="s">
        <v>167</v>
      </c>
      <c r="C7" s="1321" t="s">
        <v>182</v>
      </c>
      <c r="D7" s="1319" t="s">
        <v>168</v>
      </c>
      <c r="E7" s="1320" t="s">
        <v>227</v>
      </c>
      <c r="F7" s="1320" t="s">
        <v>228</v>
      </c>
      <c r="G7" s="1320" t="s">
        <v>229</v>
      </c>
    </row>
    <row r="8" spans="1:24">
      <c r="A8" s="1320"/>
      <c r="B8" s="1320"/>
      <c r="C8" s="1321"/>
      <c r="D8" s="1320"/>
      <c r="E8" s="1322"/>
      <c r="F8" s="1322"/>
      <c r="G8" s="1322"/>
    </row>
    <row r="9" spans="1:24" ht="14.5">
      <c r="A9" s="320">
        <v>1</v>
      </c>
      <c r="B9" s="321" t="s">
        <v>233</v>
      </c>
      <c r="C9" s="322"/>
      <c r="D9" s="309"/>
      <c r="E9" s="328"/>
      <c r="F9" s="320"/>
      <c r="G9" s="315"/>
    </row>
    <row r="10" spans="1:24" ht="14.25" customHeight="1">
      <c r="A10" s="320">
        <f>A9+1</f>
        <v>2</v>
      </c>
      <c r="B10" s="315" t="s">
        <v>249</v>
      </c>
      <c r="C10" s="322"/>
      <c r="D10" s="315"/>
      <c r="E10" s="315"/>
      <c r="F10" s="315" t="s">
        <v>191</v>
      </c>
      <c r="G10" s="322"/>
    </row>
    <row r="11" spans="1:24">
      <c r="A11" s="320">
        <f t="shared" ref="A11:A40" si="0">A10+1</f>
        <v>3</v>
      </c>
      <c r="B11" s="315" t="s">
        <v>365</v>
      </c>
      <c r="C11" s="322"/>
      <c r="D11" s="315"/>
      <c r="E11" s="315"/>
      <c r="F11" s="315" t="s">
        <v>191</v>
      </c>
      <c r="G11" s="322"/>
    </row>
    <row r="12" spans="1:24" ht="15.5">
      <c r="A12" s="320">
        <f t="shared" si="0"/>
        <v>4</v>
      </c>
      <c r="B12" s="315" t="s">
        <v>401</v>
      </c>
      <c r="C12" s="322"/>
      <c r="D12" s="315"/>
      <c r="E12" s="315"/>
      <c r="F12" s="315"/>
      <c r="G12" s="322"/>
      <c r="I12" s="330"/>
    </row>
    <row r="13" spans="1:24">
      <c r="A13" s="320">
        <f t="shared" si="0"/>
        <v>5</v>
      </c>
      <c r="B13" s="315" t="s">
        <v>402</v>
      </c>
      <c r="C13" s="322"/>
      <c r="D13" s="315"/>
      <c r="E13" s="315"/>
      <c r="F13" s="315" t="s">
        <v>1267</v>
      </c>
      <c r="G13" s="322"/>
      <c r="H13" s="316" t="s">
        <v>1268</v>
      </c>
    </row>
    <row r="14" spans="1:24">
      <c r="A14" s="320">
        <f t="shared" si="0"/>
        <v>6</v>
      </c>
      <c r="B14" s="315" t="s">
        <v>1080</v>
      </c>
      <c r="C14" s="322"/>
      <c r="D14" s="315"/>
      <c r="E14" s="315"/>
      <c r="F14" s="315"/>
      <c r="G14" s="322"/>
    </row>
    <row r="15" spans="1:24">
      <c r="A15" s="320">
        <f t="shared" si="0"/>
        <v>7</v>
      </c>
      <c r="B15" s="315" t="s">
        <v>367</v>
      </c>
      <c r="C15" s="322"/>
      <c r="D15" s="315"/>
      <c r="E15" s="315"/>
      <c r="F15" s="315" t="s">
        <v>191</v>
      </c>
      <c r="G15" s="322"/>
    </row>
    <row r="16" spans="1:24">
      <c r="A16" s="320">
        <f t="shared" si="0"/>
        <v>8</v>
      </c>
      <c r="B16" s="315" t="s">
        <v>230</v>
      </c>
      <c r="C16" s="337"/>
      <c r="D16" s="337"/>
      <c r="E16" s="337"/>
      <c r="F16" s="337"/>
      <c r="G16" s="337"/>
    </row>
    <row r="17" spans="1:7">
      <c r="A17" s="320">
        <f t="shared" si="0"/>
        <v>9</v>
      </c>
      <c r="B17" s="315" t="s">
        <v>235</v>
      </c>
      <c r="C17" s="315"/>
      <c r="D17" s="337"/>
      <c r="E17" s="337"/>
      <c r="F17" s="337"/>
      <c r="G17" s="337"/>
    </row>
    <row r="18" spans="1:7">
      <c r="A18" s="320">
        <f t="shared" si="0"/>
        <v>10</v>
      </c>
      <c r="B18" s="320" t="s">
        <v>396</v>
      </c>
      <c r="C18" s="336"/>
      <c r="D18" s="336"/>
      <c r="E18" s="490"/>
      <c r="F18" s="336"/>
      <c r="G18" s="337"/>
    </row>
    <row r="19" spans="1:7">
      <c r="A19" s="320">
        <f t="shared" si="0"/>
        <v>11</v>
      </c>
      <c r="B19" s="320" t="s">
        <v>244</v>
      </c>
      <c r="C19" s="336"/>
      <c r="D19" s="336"/>
      <c r="E19" s="336"/>
      <c r="F19" s="336"/>
      <c r="G19" s="336"/>
    </row>
    <row r="20" spans="1:7">
      <c r="A20" s="320">
        <f t="shared" si="0"/>
        <v>12</v>
      </c>
      <c r="B20" s="315" t="s">
        <v>335</v>
      </c>
      <c r="C20" s="333"/>
      <c r="D20" s="337"/>
      <c r="E20" s="337"/>
      <c r="F20" s="337"/>
      <c r="G20" s="333"/>
    </row>
    <row r="21" spans="1:7">
      <c r="A21" s="320">
        <f t="shared" si="0"/>
        <v>13</v>
      </c>
      <c r="B21" s="315" t="s">
        <v>251</v>
      </c>
      <c r="C21" s="333"/>
      <c r="D21" s="337"/>
      <c r="E21" s="337"/>
      <c r="F21" s="337"/>
      <c r="G21" s="333"/>
    </row>
    <row r="22" spans="1:7">
      <c r="A22" s="320">
        <f t="shared" si="0"/>
        <v>14</v>
      </c>
      <c r="B22" s="315" t="s">
        <v>254</v>
      </c>
      <c r="C22" s="337"/>
      <c r="D22" s="337"/>
      <c r="E22" s="337"/>
      <c r="F22" s="337"/>
      <c r="G22" s="337"/>
    </row>
    <row r="23" spans="1:7">
      <c r="A23" s="320">
        <f t="shared" si="0"/>
        <v>15</v>
      </c>
      <c r="B23" s="315" t="s">
        <v>288</v>
      </c>
      <c r="C23" s="333"/>
      <c r="D23" s="337"/>
      <c r="E23" s="337"/>
      <c r="F23" s="337"/>
      <c r="G23" s="333"/>
    </row>
    <row r="24" spans="1:7">
      <c r="A24" s="320">
        <f t="shared" si="0"/>
        <v>16</v>
      </c>
      <c r="B24" s="315" t="s">
        <v>313</v>
      </c>
      <c r="C24" s="333"/>
      <c r="D24" s="337"/>
      <c r="E24" s="337"/>
      <c r="F24" s="337"/>
      <c r="G24" s="333"/>
    </row>
    <row r="25" spans="1:7">
      <c r="A25" s="320">
        <f t="shared" si="0"/>
        <v>17</v>
      </c>
      <c r="B25" s="315" t="s">
        <v>426</v>
      </c>
      <c r="C25" s="333"/>
      <c r="D25" s="337"/>
      <c r="E25" s="337"/>
      <c r="F25" s="337"/>
      <c r="G25" s="333"/>
    </row>
    <row r="26" spans="1:7">
      <c r="A26" s="320">
        <f t="shared" si="0"/>
        <v>18</v>
      </c>
      <c r="B26" s="315" t="s">
        <v>431</v>
      </c>
      <c r="C26" s="333"/>
      <c r="D26" s="337"/>
      <c r="E26" s="337"/>
      <c r="F26" s="337"/>
      <c r="G26" s="333"/>
    </row>
    <row r="27" spans="1:7">
      <c r="A27" s="320">
        <f t="shared" si="0"/>
        <v>19</v>
      </c>
      <c r="B27" s="315" t="s">
        <v>1254</v>
      </c>
      <c r="C27" s="333"/>
      <c r="D27" s="337"/>
      <c r="E27" s="337"/>
      <c r="F27" s="337"/>
      <c r="G27" s="333"/>
    </row>
    <row r="28" spans="1:7">
      <c r="A28" s="320">
        <f t="shared" si="0"/>
        <v>20</v>
      </c>
      <c r="B28" s="315" t="s">
        <v>1255</v>
      </c>
      <c r="C28" s="333"/>
      <c r="D28" s="337"/>
      <c r="E28" s="337"/>
      <c r="F28" s="337"/>
      <c r="G28" s="333"/>
    </row>
    <row r="29" spans="1:7">
      <c r="A29" s="320">
        <f t="shared" si="0"/>
        <v>21</v>
      </c>
      <c r="B29" s="315" t="s">
        <v>1253</v>
      </c>
      <c r="C29" s="333"/>
      <c r="D29" s="337"/>
      <c r="E29" s="337"/>
      <c r="F29" s="337"/>
      <c r="G29" s="333"/>
    </row>
    <row r="30" spans="1:7">
      <c r="A30" s="320">
        <f t="shared" si="0"/>
        <v>22</v>
      </c>
      <c r="B30" s="315" t="s">
        <v>1256</v>
      </c>
      <c r="C30" s="333"/>
      <c r="D30" s="337"/>
      <c r="E30" s="337"/>
      <c r="F30" s="337"/>
      <c r="G30" s="333"/>
    </row>
    <row r="31" spans="1:7">
      <c r="A31" s="320">
        <f t="shared" si="0"/>
        <v>23</v>
      </c>
      <c r="B31" s="315" t="s">
        <v>1257</v>
      </c>
      <c r="C31" s="333"/>
      <c r="D31" s="337"/>
      <c r="E31" s="337"/>
      <c r="F31" s="337"/>
      <c r="G31" s="333"/>
    </row>
    <row r="32" spans="1:7">
      <c r="A32" s="320">
        <f t="shared" si="0"/>
        <v>24</v>
      </c>
      <c r="B32" s="315" t="s">
        <v>287</v>
      </c>
      <c r="C32" s="333"/>
      <c r="D32" s="337"/>
      <c r="E32" s="337"/>
      <c r="F32" s="337"/>
      <c r="G32" s="333"/>
    </row>
    <row r="33" spans="1:7">
      <c r="A33" s="320">
        <f t="shared" si="0"/>
        <v>25</v>
      </c>
      <c r="B33" s="315" t="s">
        <v>703</v>
      </c>
      <c r="C33" s="333"/>
      <c r="D33" s="337"/>
      <c r="E33" s="337"/>
      <c r="F33" s="337"/>
      <c r="G33" s="333"/>
    </row>
    <row r="34" spans="1:7">
      <c r="A34" s="320">
        <f t="shared" si="0"/>
        <v>26</v>
      </c>
      <c r="B34" s="315" t="s">
        <v>1263</v>
      </c>
      <c r="C34" s="333"/>
      <c r="D34" s="337"/>
      <c r="E34" s="337"/>
      <c r="F34" s="337"/>
      <c r="G34" s="333"/>
    </row>
    <row r="35" spans="1:7">
      <c r="A35" s="320">
        <f t="shared" si="0"/>
        <v>27</v>
      </c>
      <c r="B35" s="315" t="s">
        <v>1264</v>
      </c>
      <c r="C35" s="333"/>
      <c r="D35" s="337"/>
      <c r="E35" s="337"/>
      <c r="F35" s="337"/>
      <c r="G35" s="333"/>
    </row>
    <row r="36" spans="1:7">
      <c r="A36" s="320">
        <f t="shared" si="0"/>
        <v>28</v>
      </c>
      <c r="B36" s="315" t="s">
        <v>1262</v>
      </c>
      <c r="C36" s="322"/>
      <c r="D36" s="337"/>
      <c r="E36" s="337"/>
      <c r="F36" s="337"/>
      <c r="G36" s="333"/>
    </row>
    <row r="37" spans="1:7">
      <c r="A37" s="320">
        <f t="shared" si="0"/>
        <v>29</v>
      </c>
      <c r="B37" s="315" t="s">
        <v>694</v>
      </c>
      <c r="C37" s="322"/>
      <c r="D37" s="337"/>
      <c r="E37" s="337"/>
      <c r="F37" s="337"/>
      <c r="G37" s="333"/>
    </row>
    <row r="38" spans="1:7">
      <c r="A38" s="320">
        <f t="shared" si="0"/>
        <v>30</v>
      </c>
      <c r="B38" s="315" t="s">
        <v>1272</v>
      </c>
      <c r="C38" s="322"/>
      <c r="D38" s="337"/>
      <c r="E38" s="337"/>
      <c r="F38" s="337"/>
      <c r="G38" s="333"/>
    </row>
    <row r="39" spans="1:7">
      <c r="A39" s="336">
        <f t="shared" si="0"/>
        <v>31</v>
      </c>
      <c r="B39" s="528" t="s">
        <v>773</v>
      </c>
      <c r="C39" s="333"/>
      <c r="D39" s="337"/>
      <c r="E39" s="337"/>
      <c r="F39" s="337"/>
      <c r="G39" s="333"/>
    </row>
    <row r="40" spans="1:7">
      <c r="A40" s="336">
        <f t="shared" si="0"/>
        <v>32</v>
      </c>
      <c r="B40" s="528" t="s">
        <v>779</v>
      </c>
      <c r="C40" s="333"/>
      <c r="D40" s="337"/>
      <c r="E40" s="337"/>
      <c r="F40" s="337"/>
      <c r="G40" s="333"/>
    </row>
  </sheetData>
  <autoFilter ref="A7:G36" xr:uid="{00000000-0001-0000-0600-000000000000}"/>
  <mergeCells count="10">
    <mergeCell ref="A1:X1"/>
    <mergeCell ref="A2:X2"/>
    <mergeCell ref="A3:X3"/>
    <mergeCell ref="A7:A8"/>
    <mergeCell ref="B7:B8"/>
    <mergeCell ref="C7:C8"/>
    <mergeCell ref="D7:D8"/>
    <mergeCell ref="E7:E8"/>
    <mergeCell ref="F7:F8"/>
    <mergeCell ref="G7:G8"/>
  </mergeCells>
  <conditionalFormatting sqref="B1:B38 B41:B1048576">
    <cfRule type="duplicateValues" dxfId="271" priority="1"/>
    <cfRule type="duplicateValues" dxfId="270" priority="9"/>
    <cfRule type="duplicateValues" dxfId="269" priority="10"/>
    <cfRule type="duplicateValues" dxfId="268" priority="15"/>
    <cfRule type="duplicateValues" dxfId="267" priority="16"/>
  </conditionalFormatting>
  <conditionalFormatting sqref="B10 B7:B8">
    <cfRule type="duplicateValues" dxfId="266" priority="1879"/>
  </conditionalFormatting>
  <conditionalFormatting sqref="B10:B38 B1:B8 B41:B1048576">
    <cfRule type="duplicateValues" dxfId="265" priority="21"/>
  </conditionalFormatting>
  <conditionalFormatting sqref="B18:B22 B7:B8 B10:B13 B16">
    <cfRule type="duplicateValues" dxfId="264" priority="2012" stopIfTrue="1"/>
    <cfRule type="duplicateValues" dxfId="263" priority="2013"/>
  </conditionalFormatting>
  <conditionalFormatting sqref="B18:B22 B7:B8 B16 B10:B13">
    <cfRule type="duplicateValues" dxfId="262" priority="2022"/>
  </conditionalFormatting>
  <conditionalFormatting sqref="B23:B38 B1:B6 B41:B1048576">
    <cfRule type="duplicateValues" dxfId="261" priority="35"/>
  </conditionalFormatting>
  <conditionalFormatting sqref="B23:B38 B41:B64911">
    <cfRule type="duplicateValues" dxfId="260" priority="2036" stopIfTrue="1"/>
  </conditionalFormatting>
  <conditionalFormatting sqref="B23:B38 B41:B1048576">
    <cfRule type="duplicateValues" dxfId="259" priority="53"/>
  </conditionalFormatting>
  <conditionalFormatting sqref="D10">
    <cfRule type="duplicateValues" dxfId="258" priority="1893"/>
    <cfRule type="duplicateValues" dxfId="257" priority="1894"/>
    <cfRule type="duplicateValues" dxfId="256" priority="1895" stopIfTrue="1"/>
  </conditionalFormatting>
  <dataValidations count="1">
    <dataValidation type="list" allowBlank="1" showInputMessage="1" showErrorMessage="1" sqref="C64968:C64976 C130504:C130512 C196040:C196048 C261576:C261584 C327112:C327120 C392648:C392656 C458184:C458192 C523720:C523728 C589256:C589264 C654792:C654800 C720328:C720336 C785864:C785872 C851400:C851408 C916936:C916944 C982472:C982480 ID64968:ID64976 ID130504:ID130512 ID196040:ID196048 ID261576:ID261584 ID327112:ID327120 ID392648:ID392656 ID458184:ID458192 ID523720:ID523728 ID589256:ID589264 ID654792:ID654800 ID720328:ID720336 ID785864:ID785872 ID851400:ID851408 ID916936:ID916944 ID982472:ID982480 RZ64968:RZ64976 RZ130504:RZ130512 RZ196040:RZ196048 RZ261576:RZ261584 RZ327112:RZ327120 RZ392648:RZ392656 RZ458184:RZ458192 RZ523720:RZ523728 RZ589256:RZ589264 RZ654792:RZ654800 RZ720328:RZ720336 RZ785864:RZ785872 RZ851400:RZ851408 RZ916936:RZ916944 RZ982472:RZ982480 ABV64968:ABV64976 ABV130504:ABV130512 ABV196040:ABV196048 ABV261576:ABV261584 ABV327112:ABV327120 ABV392648:ABV392656 ABV458184:ABV458192 ABV523720:ABV523728 ABV589256:ABV589264 ABV654792:ABV654800 ABV720328:ABV720336 ABV785864:ABV785872 ABV851400:ABV851408 ABV916936:ABV916944 ABV982472:ABV982480 ALR64968:ALR64976 ALR130504:ALR130512 ALR196040:ALR196048 ALR261576:ALR261584 ALR327112:ALR327120 ALR392648:ALR392656 ALR458184:ALR458192 ALR523720:ALR523728 ALR589256:ALR589264 ALR654792:ALR654800 ALR720328:ALR720336 ALR785864:ALR785872 ALR851400:ALR851408 ALR916936:ALR916944 ALR982472:ALR982480 AVN64968:AVN64976 AVN130504:AVN130512 AVN196040:AVN196048 AVN261576:AVN261584 AVN327112:AVN327120 AVN392648:AVN392656 AVN458184:AVN458192 AVN523720:AVN523728 AVN589256:AVN589264 AVN654792:AVN654800 AVN720328:AVN720336 AVN785864:AVN785872 AVN851400:AVN851408 AVN916936:AVN916944 AVN982472:AVN982480 BFJ64968:BFJ64976 BFJ130504:BFJ130512 BFJ196040:BFJ196048 BFJ261576:BFJ261584 BFJ327112:BFJ327120 BFJ392648:BFJ392656 BFJ458184:BFJ458192 BFJ523720:BFJ523728 BFJ589256:BFJ589264 BFJ654792:BFJ654800 BFJ720328:BFJ720336 BFJ785864:BFJ785872 BFJ851400:BFJ851408 BFJ916936:BFJ916944 BFJ982472:BFJ982480 BPF64968:BPF64976 BPF130504:BPF130512 BPF196040:BPF196048 BPF261576:BPF261584 BPF327112:BPF327120 BPF392648:BPF392656 BPF458184:BPF458192 BPF523720:BPF523728 BPF589256:BPF589264 BPF654792:BPF654800 BPF720328:BPF720336 BPF785864:BPF785872 BPF851400:BPF851408 BPF916936:BPF916944 BPF982472:BPF982480 BZB64968:BZB64976 BZB130504:BZB130512 BZB196040:BZB196048 BZB261576:BZB261584 BZB327112:BZB327120 BZB392648:BZB392656 BZB458184:BZB458192 BZB523720:BZB523728 BZB589256:BZB589264 BZB654792:BZB654800 BZB720328:BZB720336 BZB785864:BZB785872 BZB851400:BZB851408 BZB916936:BZB916944 BZB982472:BZB982480 CIX64968:CIX64976 CIX130504:CIX130512 CIX196040:CIX196048 CIX261576:CIX261584 CIX327112:CIX327120 CIX392648:CIX392656 CIX458184:CIX458192 CIX523720:CIX523728 CIX589256:CIX589264 CIX654792:CIX654800 CIX720328:CIX720336 CIX785864:CIX785872 CIX851400:CIX851408 CIX916936:CIX916944 CIX982472:CIX982480 CST64968:CST64976 CST130504:CST130512 CST196040:CST196048 CST261576:CST261584 CST327112:CST327120 CST392648:CST392656 CST458184:CST458192 CST523720:CST523728 CST589256:CST589264 CST654792:CST654800 CST720328:CST720336 CST785864:CST785872 CST851400:CST851408 CST916936:CST916944 CST982472:CST982480 DCP64968:DCP64976 DCP130504:DCP130512 DCP196040:DCP196048 DCP261576:DCP261584 DCP327112:DCP327120 DCP392648:DCP392656 DCP458184:DCP458192 DCP523720:DCP523728 DCP589256:DCP589264 DCP654792:DCP654800 DCP720328:DCP720336 DCP785864:DCP785872 DCP851400:DCP851408 DCP916936:DCP916944 DCP982472:DCP982480 DML64968:DML64976 DML130504:DML130512 DML196040:DML196048 DML261576:DML261584 DML327112:DML327120 DML392648:DML392656 DML458184:DML458192 DML523720:DML523728 DML589256:DML589264 DML654792:DML654800 DML720328:DML720336 DML785864:DML785872 DML851400:DML851408 DML916936:DML916944 DML982472:DML982480 DWH64968:DWH64976 DWH130504:DWH130512 DWH196040:DWH196048 DWH261576:DWH261584 DWH327112:DWH327120 DWH392648:DWH392656 DWH458184:DWH458192 DWH523720:DWH523728 DWH589256:DWH589264 DWH654792:DWH654800 DWH720328:DWH720336 DWH785864:DWH785872 DWH851400:DWH851408 DWH916936:DWH916944 DWH982472:DWH982480 EGD64968:EGD64976 EGD130504:EGD130512 EGD196040:EGD196048 EGD261576:EGD261584 EGD327112:EGD327120 EGD392648:EGD392656 EGD458184:EGD458192 EGD523720:EGD523728 EGD589256:EGD589264 EGD654792:EGD654800 EGD720328:EGD720336 EGD785864:EGD785872 EGD851400:EGD851408 EGD916936:EGD916944 EGD982472:EGD982480 EPZ64968:EPZ64976 EPZ130504:EPZ130512 EPZ196040:EPZ196048 EPZ261576:EPZ261584 EPZ327112:EPZ327120 EPZ392648:EPZ392656 EPZ458184:EPZ458192 EPZ523720:EPZ523728 EPZ589256:EPZ589264 EPZ654792:EPZ654800 EPZ720328:EPZ720336 EPZ785864:EPZ785872 EPZ851400:EPZ851408 EPZ916936:EPZ916944 EPZ982472:EPZ982480 EZV64968:EZV64976 EZV130504:EZV130512 EZV196040:EZV196048 EZV261576:EZV261584 EZV327112:EZV327120 EZV392648:EZV392656 EZV458184:EZV458192 EZV523720:EZV523728 EZV589256:EZV589264 EZV654792:EZV654800 EZV720328:EZV720336 EZV785864:EZV785872 EZV851400:EZV851408 EZV916936:EZV916944 EZV982472:EZV982480 FJR64968:FJR64976 FJR130504:FJR130512 FJR196040:FJR196048 FJR261576:FJR261584 FJR327112:FJR327120 FJR392648:FJR392656 FJR458184:FJR458192 FJR523720:FJR523728 FJR589256:FJR589264 FJR654792:FJR654800 FJR720328:FJR720336 FJR785864:FJR785872 FJR851400:FJR851408 FJR916936:FJR916944 FJR982472:FJR982480 FTN64968:FTN64976 FTN130504:FTN130512 FTN196040:FTN196048 FTN261576:FTN261584 FTN327112:FTN327120 FTN392648:FTN392656 FTN458184:FTN458192 FTN523720:FTN523728 FTN589256:FTN589264 FTN654792:FTN654800 FTN720328:FTN720336 FTN785864:FTN785872 FTN851400:FTN851408 FTN916936:FTN916944 FTN982472:FTN982480 GDJ64968:GDJ64976 GDJ130504:GDJ130512 GDJ196040:GDJ196048 GDJ261576:GDJ261584 GDJ327112:GDJ327120 GDJ392648:GDJ392656 GDJ458184:GDJ458192 GDJ523720:GDJ523728 GDJ589256:GDJ589264 GDJ654792:GDJ654800 GDJ720328:GDJ720336 GDJ785864:GDJ785872 GDJ851400:GDJ851408 GDJ916936:GDJ916944 GDJ982472:GDJ982480 GNF64968:GNF64976 GNF130504:GNF130512 GNF196040:GNF196048 GNF261576:GNF261584 GNF327112:GNF327120 GNF392648:GNF392656 GNF458184:GNF458192 GNF523720:GNF523728 GNF589256:GNF589264 GNF654792:GNF654800 GNF720328:GNF720336 GNF785864:GNF785872 GNF851400:GNF851408 GNF916936:GNF916944 GNF982472:GNF982480 GXB64968:GXB64976 GXB130504:GXB130512 GXB196040:GXB196048 GXB261576:GXB261584 GXB327112:GXB327120 GXB392648:GXB392656 GXB458184:GXB458192 GXB523720:GXB523728 GXB589256:GXB589264 GXB654792:GXB654800 GXB720328:GXB720336 GXB785864:GXB785872 GXB851400:GXB851408 GXB916936:GXB916944 GXB982472:GXB982480 HGX64968:HGX64976 HGX130504:HGX130512 HGX196040:HGX196048 HGX261576:HGX261584 HGX327112:HGX327120 HGX392648:HGX392656 HGX458184:HGX458192 HGX523720:HGX523728 HGX589256:HGX589264 HGX654792:HGX654800 HGX720328:HGX720336 HGX785864:HGX785872 HGX851400:HGX851408 HGX916936:HGX916944 HGX982472:HGX982480 HQT64968:HQT64976 HQT130504:HQT130512 HQT196040:HQT196048 HQT261576:HQT261584 HQT327112:HQT327120 HQT392648:HQT392656 HQT458184:HQT458192 HQT523720:HQT523728 HQT589256:HQT589264 HQT654792:HQT654800 HQT720328:HQT720336 HQT785864:HQT785872 HQT851400:HQT851408 HQT916936:HQT916944 HQT982472:HQT982480 IAP64968:IAP64976 IAP130504:IAP130512 IAP196040:IAP196048 IAP261576:IAP261584 IAP327112:IAP327120 IAP392648:IAP392656 IAP458184:IAP458192 IAP523720:IAP523728 IAP589256:IAP589264 IAP654792:IAP654800 IAP720328:IAP720336 IAP785864:IAP785872 IAP851400:IAP851408 IAP916936:IAP916944 IAP982472:IAP982480 IKL64968:IKL64976 IKL130504:IKL130512 IKL196040:IKL196048 IKL261576:IKL261584 IKL327112:IKL327120 IKL392648:IKL392656 IKL458184:IKL458192 IKL523720:IKL523728 IKL589256:IKL589264 IKL654792:IKL654800 IKL720328:IKL720336 IKL785864:IKL785872 IKL851400:IKL851408 IKL916936:IKL916944 IKL982472:IKL982480 IUH64968:IUH64976 IUH130504:IUH130512 IUH196040:IUH196048 IUH261576:IUH261584 IUH327112:IUH327120 IUH392648:IUH392656 IUH458184:IUH458192 IUH523720:IUH523728 IUH589256:IUH589264 IUH654792:IUH654800 IUH720328:IUH720336 IUH785864:IUH785872 IUH851400:IUH851408 IUH916936:IUH916944 IUH982472:IUH982480 JED64968:JED64976 JED130504:JED130512 JED196040:JED196048 JED261576:JED261584 JED327112:JED327120 JED392648:JED392656 JED458184:JED458192 JED523720:JED523728 JED589256:JED589264 JED654792:JED654800 JED720328:JED720336 JED785864:JED785872 JED851400:JED851408 JED916936:JED916944 JED982472:JED982480 JNZ64968:JNZ64976 JNZ130504:JNZ130512 JNZ196040:JNZ196048 JNZ261576:JNZ261584 JNZ327112:JNZ327120 JNZ392648:JNZ392656 JNZ458184:JNZ458192 JNZ523720:JNZ523728 JNZ589256:JNZ589264 JNZ654792:JNZ654800 JNZ720328:JNZ720336 JNZ785864:JNZ785872 JNZ851400:JNZ851408 JNZ916936:JNZ916944 JNZ982472:JNZ982480 JXV64968:JXV64976 JXV130504:JXV130512 JXV196040:JXV196048 JXV261576:JXV261584 JXV327112:JXV327120 JXV392648:JXV392656 JXV458184:JXV458192 JXV523720:JXV523728 JXV589256:JXV589264 JXV654792:JXV654800 JXV720328:JXV720336 JXV785864:JXV785872 JXV851400:JXV851408 JXV916936:JXV916944 JXV982472:JXV982480 KHR64968:KHR64976 KHR130504:KHR130512 KHR196040:KHR196048 KHR261576:KHR261584 KHR327112:KHR327120 KHR392648:KHR392656 KHR458184:KHR458192 KHR523720:KHR523728 KHR589256:KHR589264 KHR654792:KHR654800 KHR720328:KHR720336 KHR785864:KHR785872 KHR851400:KHR851408 KHR916936:KHR916944 KHR982472:KHR982480 KRN64968:KRN64976 KRN130504:KRN130512 KRN196040:KRN196048 KRN261576:KRN261584 KRN327112:KRN327120 KRN392648:KRN392656 KRN458184:KRN458192 KRN523720:KRN523728 KRN589256:KRN589264 KRN654792:KRN654800 KRN720328:KRN720336 KRN785864:KRN785872 KRN851400:KRN851408 KRN916936:KRN916944 KRN982472:KRN982480 LBJ64968:LBJ64976 LBJ130504:LBJ130512 LBJ196040:LBJ196048 LBJ261576:LBJ261584 LBJ327112:LBJ327120 LBJ392648:LBJ392656 LBJ458184:LBJ458192 LBJ523720:LBJ523728 LBJ589256:LBJ589264 LBJ654792:LBJ654800 LBJ720328:LBJ720336 LBJ785864:LBJ785872 LBJ851400:LBJ851408 LBJ916936:LBJ916944 LBJ982472:LBJ982480 LLF64968:LLF64976 LLF130504:LLF130512 LLF196040:LLF196048 LLF261576:LLF261584 LLF327112:LLF327120 LLF392648:LLF392656 LLF458184:LLF458192 LLF523720:LLF523728 LLF589256:LLF589264 LLF654792:LLF654800 LLF720328:LLF720336 LLF785864:LLF785872 LLF851400:LLF851408 LLF916936:LLF916944 LLF982472:LLF982480 LVB64968:LVB64976 LVB130504:LVB130512 LVB196040:LVB196048 LVB261576:LVB261584 LVB327112:LVB327120 LVB392648:LVB392656 LVB458184:LVB458192 LVB523720:LVB523728 LVB589256:LVB589264 LVB654792:LVB654800 LVB720328:LVB720336 LVB785864:LVB785872 LVB851400:LVB851408 LVB916936:LVB916944 LVB982472:LVB982480 MEX64968:MEX64976 MEX130504:MEX130512 MEX196040:MEX196048 MEX261576:MEX261584 MEX327112:MEX327120 MEX392648:MEX392656 MEX458184:MEX458192 MEX523720:MEX523728 MEX589256:MEX589264 MEX654792:MEX654800 MEX720328:MEX720336 MEX785864:MEX785872 MEX851400:MEX851408 MEX916936:MEX916944 MEX982472:MEX982480 MOT64968:MOT64976 MOT130504:MOT130512 MOT196040:MOT196048 MOT261576:MOT261584 MOT327112:MOT327120 MOT392648:MOT392656 MOT458184:MOT458192 MOT523720:MOT523728 MOT589256:MOT589264 MOT654792:MOT654800 MOT720328:MOT720336 MOT785864:MOT785872 MOT851400:MOT851408 MOT916936:MOT916944 MOT982472:MOT982480 MYP64968:MYP64976 MYP130504:MYP130512 MYP196040:MYP196048 MYP261576:MYP261584 MYP327112:MYP327120 MYP392648:MYP392656 MYP458184:MYP458192 MYP523720:MYP523728 MYP589256:MYP589264 MYP654792:MYP654800 MYP720328:MYP720336 MYP785864:MYP785872 MYP851400:MYP851408 MYP916936:MYP916944 MYP982472:MYP982480 NIL64968:NIL64976 NIL130504:NIL130512 NIL196040:NIL196048 NIL261576:NIL261584 NIL327112:NIL327120 NIL392648:NIL392656 NIL458184:NIL458192 NIL523720:NIL523728 NIL589256:NIL589264 NIL654792:NIL654800 NIL720328:NIL720336 NIL785864:NIL785872 NIL851400:NIL851408 NIL916936:NIL916944 NIL982472:NIL982480 NSH64968:NSH64976 NSH130504:NSH130512 NSH196040:NSH196048 NSH261576:NSH261584 NSH327112:NSH327120 NSH392648:NSH392656 NSH458184:NSH458192 NSH523720:NSH523728 NSH589256:NSH589264 NSH654792:NSH654800 NSH720328:NSH720336 NSH785864:NSH785872 NSH851400:NSH851408 NSH916936:NSH916944 NSH982472:NSH982480 OCD64968:OCD64976 OCD130504:OCD130512 OCD196040:OCD196048 OCD261576:OCD261584 OCD327112:OCD327120 OCD392648:OCD392656 OCD458184:OCD458192 OCD523720:OCD523728 OCD589256:OCD589264 OCD654792:OCD654800 OCD720328:OCD720336 OCD785864:OCD785872 OCD851400:OCD851408 OCD916936:OCD916944 OCD982472:OCD982480 OLZ64968:OLZ64976 OLZ130504:OLZ130512 OLZ196040:OLZ196048 OLZ261576:OLZ261584 OLZ327112:OLZ327120 OLZ392648:OLZ392656 OLZ458184:OLZ458192 OLZ523720:OLZ523728 OLZ589256:OLZ589264 OLZ654792:OLZ654800 OLZ720328:OLZ720336 OLZ785864:OLZ785872 OLZ851400:OLZ851408 OLZ916936:OLZ916944 OLZ982472:OLZ982480 OVV64968:OVV64976 OVV130504:OVV130512 OVV196040:OVV196048 OVV261576:OVV261584 OVV327112:OVV327120 OVV392648:OVV392656 OVV458184:OVV458192 OVV523720:OVV523728 OVV589256:OVV589264 OVV654792:OVV654800 OVV720328:OVV720336 OVV785864:OVV785872 OVV851400:OVV851408 OVV916936:OVV916944 OVV982472:OVV982480 PFR64968:PFR64976 PFR130504:PFR130512 PFR196040:PFR196048 PFR261576:PFR261584 PFR327112:PFR327120 PFR392648:PFR392656 PFR458184:PFR458192 PFR523720:PFR523728 PFR589256:PFR589264 PFR654792:PFR654800 PFR720328:PFR720336 PFR785864:PFR785872 PFR851400:PFR851408 PFR916936:PFR916944 PFR982472:PFR982480 PPN64968:PPN64976 PPN130504:PPN130512 PPN196040:PPN196048 PPN261576:PPN261584 PPN327112:PPN327120 PPN392648:PPN392656 PPN458184:PPN458192 PPN523720:PPN523728 PPN589256:PPN589264 PPN654792:PPN654800 PPN720328:PPN720336 PPN785864:PPN785872 PPN851400:PPN851408 PPN916936:PPN916944 PPN982472:PPN982480 PZJ64968:PZJ64976 PZJ130504:PZJ130512 PZJ196040:PZJ196048 PZJ261576:PZJ261584 PZJ327112:PZJ327120 PZJ392648:PZJ392656 PZJ458184:PZJ458192 PZJ523720:PZJ523728 PZJ589256:PZJ589264 PZJ654792:PZJ654800 PZJ720328:PZJ720336 PZJ785864:PZJ785872 PZJ851400:PZJ851408 PZJ916936:PZJ916944 PZJ982472:PZJ982480 QJF64968:QJF64976 QJF130504:QJF130512 QJF196040:QJF196048 QJF261576:QJF261584 QJF327112:QJF327120 QJF392648:QJF392656 QJF458184:QJF458192 QJF523720:QJF523728 QJF589256:QJF589264 QJF654792:QJF654800 QJF720328:QJF720336 QJF785864:QJF785872 QJF851400:QJF851408 QJF916936:QJF916944 QJF982472:QJF982480 QTB64968:QTB64976 QTB130504:QTB130512 QTB196040:QTB196048 QTB261576:QTB261584 QTB327112:QTB327120 QTB392648:QTB392656 QTB458184:QTB458192 QTB523720:QTB523728 QTB589256:QTB589264 QTB654792:QTB654800 QTB720328:QTB720336 QTB785864:QTB785872 QTB851400:QTB851408 QTB916936:QTB916944 QTB982472:QTB982480 RCX64968:RCX64976 RCX130504:RCX130512 RCX196040:RCX196048 RCX261576:RCX261584 RCX327112:RCX327120 RCX392648:RCX392656 RCX458184:RCX458192 RCX523720:RCX523728 RCX589256:RCX589264 RCX654792:RCX654800 RCX720328:RCX720336 RCX785864:RCX785872 RCX851400:RCX851408 RCX916936:RCX916944 RCX982472:RCX982480 RMT64968:RMT64976 RMT130504:RMT130512 RMT196040:RMT196048 RMT261576:RMT261584 RMT327112:RMT327120 RMT392648:RMT392656 RMT458184:RMT458192 RMT523720:RMT523728 RMT589256:RMT589264 RMT654792:RMT654800 RMT720328:RMT720336 RMT785864:RMT785872 RMT851400:RMT851408 RMT916936:RMT916944 RMT982472:RMT982480 RWP64968:RWP64976 RWP130504:RWP130512 RWP196040:RWP196048 RWP261576:RWP261584 RWP327112:RWP327120 RWP392648:RWP392656 RWP458184:RWP458192 RWP523720:RWP523728 RWP589256:RWP589264 RWP654792:RWP654800 RWP720328:RWP720336 RWP785864:RWP785872 RWP851400:RWP851408 RWP916936:RWP916944 RWP982472:RWP982480 SGL64968:SGL64976 SGL130504:SGL130512 SGL196040:SGL196048 SGL261576:SGL261584 SGL327112:SGL327120 SGL392648:SGL392656 SGL458184:SGL458192 SGL523720:SGL523728 SGL589256:SGL589264 SGL654792:SGL654800 SGL720328:SGL720336 SGL785864:SGL785872 SGL851400:SGL851408 SGL916936:SGL916944 SGL982472:SGL982480 SQH64968:SQH64976 SQH130504:SQH130512 SQH196040:SQH196048 SQH261576:SQH261584 SQH327112:SQH327120 SQH392648:SQH392656 SQH458184:SQH458192 SQH523720:SQH523728 SQH589256:SQH589264 SQH654792:SQH654800 SQH720328:SQH720336 SQH785864:SQH785872 SQH851400:SQH851408 SQH916936:SQH916944 SQH982472:SQH982480 TAD64968:TAD64976 TAD130504:TAD130512 TAD196040:TAD196048 TAD261576:TAD261584 TAD327112:TAD327120 TAD392648:TAD392656 TAD458184:TAD458192 TAD523720:TAD523728 TAD589256:TAD589264 TAD654792:TAD654800 TAD720328:TAD720336 TAD785864:TAD785872 TAD851400:TAD851408 TAD916936:TAD916944 TAD982472:TAD982480 TJZ64968:TJZ64976 TJZ130504:TJZ130512 TJZ196040:TJZ196048 TJZ261576:TJZ261584 TJZ327112:TJZ327120 TJZ392648:TJZ392656 TJZ458184:TJZ458192 TJZ523720:TJZ523728 TJZ589256:TJZ589264 TJZ654792:TJZ654800 TJZ720328:TJZ720336 TJZ785864:TJZ785872 TJZ851400:TJZ851408 TJZ916936:TJZ916944 TJZ982472:TJZ982480 TTV64968:TTV64976 TTV130504:TTV130512 TTV196040:TTV196048 TTV261576:TTV261584 TTV327112:TTV327120 TTV392648:TTV392656 TTV458184:TTV458192 TTV523720:TTV523728 TTV589256:TTV589264 TTV654792:TTV654800 TTV720328:TTV720336 TTV785864:TTV785872 TTV851400:TTV851408 TTV916936:TTV916944 TTV982472:TTV982480 UDR64968:UDR64976 UDR130504:UDR130512 UDR196040:UDR196048 UDR261576:UDR261584 UDR327112:UDR327120 UDR392648:UDR392656 UDR458184:UDR458192 UDR523720:UDR523728 UDR589256:UDR589264 UDR654792:UDR654800 UDR720328:UDR720336 UDR785864:UDR785872 UDR851400:UDR851408 UDR916936:UDR916944 UDR982472:UDR982480 UNN64968:UNN64976 UNN130504:UNN130512 UNN196040:UNN196048 UNN261576:UNN261584 UNN327112:UNN327120 UNN392648:UNN392656 UNN458184:UNN458192 UNN523720:UNN523728 UNN589256:UNN589264 UNN654792:UNN654800 UNN720328:UNN720336 UNN785864:UNN785872 UNN851400:UNN851408 UNN916936:UNN916944 UNN982472:UNN982480 UXJ64968:UXJ64976 UXJ130504:UXJ130512 UXJ196040:UXJ196048 UXJ261576:UXJ261584 UXJ327112:UXJ327120 UXJ392648:UXJ392656 UXJ458184:UXJ458192 UXJ523720:UXJ523728 UXJ589256:UXJ589264 UXJ654792:UXJ654800 UXJ720328:UXJ720336 UXJ785864:UXJ785872 UXJ851400:UXJ851408 UXJ916936:UXJ916944 UXJ982472:UXJ982480 VHF64968:VHF64976 VHF130504:VHF130512 VHF196040:VHF196048 VHF261576:VHF261584 VHF327112:VHF327120 VHF392648:VHF392656 VHF458184:VHF458192 VHF523720:VHF523728 VHF589256:VHF589264 VHF654792:VHF654800 VHF720328:VHF720336 VHF785864:VHF785872 VHF851400:VHF851408 VHF916936:VHF916944 VHF982472:VHF982480 VRB64968:VRB64976 VRB130504:VRB130512 VRB196040:VRB196048 VRB261576:VRB261584 VRB327112:VRB327120 VRB392648:VRB392656 VRB458184:VRB458192 VRB523720:VRB523728 VRB589256:VRB589264 VRB654792:VRB654800 VRB720328:VRB720336 VRB785864:VRB785872 VRB851400:VRB851408 VRB916936:VRB916944 VRB982472:VRB982480 WAX64968:WAX64976 WAX130504:WAX130512 WAX196040:WAX196048 WAX261576:WAX261584 WAX327112:WAX327120 WAX392648:WAX392656 WAX458184:WAX458192 WAX523720:WAX523728 WAX589256:WAX589264 WAX654792:WAX654800 WAX720328:WAX720336 WAX785864:WAX785872 WAX851400:WAX851408 WAX916936:WAX916944 WAX982472:WAX982480 WKT64968:WKT64976 WKT130504:WKT130512 WKT196040:WKT196048 WKT261576:WKT261584 WKT327112:WKT327120 WKT392648:WKT392656 WKT458184:WKT458192 WKT523720:WKT523728 WKT589256:WKT589264 WKT654792:WKT654800 WKT720328:WKT720336 WKT785864:WKT785872 WKT851400:WKT851408 WKT916936:WKT916944 WKT982472:WKT982480 WUP64968:WUP64976 WUP130504:WUP130512 WUP196040:WUP196048 WUP261576:WUP261584 WUP327112:WUP327120 WUP392648:WUP392656 WUP458184:WUP458192 WUP523720:WUP523728 WUP589256:WUP589264 WUP654792:WUP654800 WUP720328:WUP720336 WUP785864:WUP785872 WUP851400:WUP851408 WUP916936:WUP916944 WUP982472:WUP982480" xr:uid="{00000000-0002-0000-0600-000000000000}">
      <formula1>#REF!</formula1>
    </dataValidation>
  </dataValidation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70B3B9-59AE-4166-A3E1-484A486B9E1A}">
  <dimension ref="B1:H26"/>
  <sheetViews>
    <sheetView workbookViewId="0">
      <selection activeCell="B3" sqref="B3:B26"/>
    </sheetView>
  </sheetViews>
  <sheetFormatPr defaultRowHeight="14.5"/>
  <cols>
    <col min="6" max="6" width="11.6328125" bestFit="1" customWidth="1"/>
    <col min="7" max="7" width="11.54296875" bestFit="1" customWidth="1"/>
    <col min="8" max="8" width="10.453125" bestFit="1" customWidth="1"/>
  </cols>
  <sheetData>
    <row r="1" spans="2:8">
      <c r="B1" s="821" t="s">
        <v>1553</v>
      </c>
      <c r="C1" s="821" t="s">
        <v>1081</v>
      </c>
      <c r="D1" s="821" t="s">
        <v>1055</v>
      </c>
      <c r="E1" s="310"/>
      <c r="F1" s="821" t="s">
        <v>169</v>
      </c>
      <c r="G1" s="827" t="s">
        <v>170</v>
      </c>
      <c r="H1" s="310" t="s">
        <v>1554</v>
      </c>
    </row>
    <row r="2" spans="2:8">
      <c r="B2" s="588">
        <v>1</v>
      </c>
      <c r="C2" s="589" t="s">
        <v>232</v>
      </c>
      <c r="D2" s="589" t="s">
        <v>146</v>
      </c>
      <c r="E2" s="594"/>
      <c r="F2" s="594" t="s">
        <v>173</v>
      </c>
      <c r="G2" s="592">
        <v>45799</v>
      </c>
      <c r="H2" s="592">
        <v>45812</v>
      </c>
    </row>
    <row r="3" spans="2:8">
      <c r="B3" s="588">
        <f>B2+1</f>
        <v>2</v>
      </c>
      <c r="C3" s="590" t="s">
        <v>440</v>
      </c>
      <c r="D3" s="590" t="s">
        <v>205</v>
      </c>
      <c r="E3" s="594"/>
      <c r="F3" s="594" t="s">
        <v>173</v>
      </c>
      <c r="G3" s="593">
        <v>45807</v>
      </c>
      <c r="H3" s="593">
        <v>45813</v>
      </c>
    </row>
    <row r="4" spans="2:8">
      <c r="B4" s="588">
        <f t="shared" ref="B4:B26" si="0">B3+1</f>
        <v>3</v>
      </c>
      <c r="C4" s="589" t="s">
        <v>1284</v>
      </c>
      <c r="D4" s="589" t="s">
        <v>79</v>
      </c>
      <c r="E4" s="594"/>
      <c r="F4" s="594" t="s">
        <v>255</v>
      </c>
      <c r="G4" s="592">
        <v>45805</v>
      </c>
      <c r="H4" s="592">
        <v>45814</v>
      </c>
    </row>
    <row r="5" spans="2:8">
      <c r="B5" s="588">
        <f t="shared" si="0"/>
        <v>4</v>
      </c>
      <c r="C5" s="590" t="s">
        <v>1309</v>
      </c>
      <c r="D5" s="590" t="s">
        <v>79</v>
      </c>
      <c r="E5" s="594"/>
      <c r="F5" s="594" t="s">
        <v>173</v>
      </c>
      <c r="G5" s="823">
        <v>45809</v>
      </c>
      <c r="H5" s="823">
        <v>45815</v>
      </c>
    </row>
    <row r="6" spans="2:8">
      <c r="B6" s="588">
        <f t="shared" si="0"/>
        <v>5</v>
      </c>
      <c r="C6" s="590" t="s">
        <v>774</v>
      </c>
      <c r="D6" s="590" t="s">
        <v>146</v>
      </c>
      <c r="E6" s="594"/>
      <c r="F6" s="594" t="s">
        <v>173</v>
      </c>
      <c r="G6" s="592">
        <v>45810</v>
      </c>
      <c r="H6" s="592">
        <v>45816</v>
      </c>
    </row>
    <row r="7" spans="2:8">
      <c r="B7" s="588">
        <f t="shared" si="0"/>
        <v>6</v>
      </c>
      <c r="C7" s="590" t="s">
        <v>356</v>
      </c>
      <c r="D7" s="590" t="s">
        <v>146</v>
      </c>
      <c r="E7" s="594"/>
      <c r="F7" s="594" t="s">
        <v>173</v>
      </c>
      <c r="G7" s="592">
        <v>45810</v>
      </c>
      <c r="H7" s="592">
        <v>45818</v>
      </c>
    </row>
    <row r="8" spans="2:8">
      <c r="B8" s="588">
        <f t="shared" si="0"/>
        <v>7</v>
      </c>
      <c r="C8" s="590" t="s">
        <v>1311</v>
      </c>
      <c r="D8" s="590" t="s">
        <v>89</v>
      </c>
      <c r="E8" s="594"/>
      <c r="F8" s="594" t="s">
        <v>173</v>
      </c>
      <c r="G8" s="593">
        <v>45877</v>
      </c>
      <c r="H8" s="824">
        <v>45820</v>
      </c>
    </row>
    <row r="9" spans="2:8">
      <c r="B9" s="588">
        <f t="shared" si="0"/>
        <v>8</v>
      </c>
      <c r="C9" s="590" t="s">
        <v>777</v>
      </c>
      <c r="D9" s="590" t="s">
        <v>146</v>
      </c>
      <c r="E9" s="594"/>
      <c r="F9" s="594" t="s">
        <v>173</v>
      </c>
      <c r="G9" s="593">
        <v>45812</v>
      </c>
      <c r="H9" s="593">
        <v>45820</v>
      </c>
    </row>
    <row r="10" spans="2:8">
      <c r="B10" s="588">
        <f t="shared" si="0"/>
        <v>9</v>
      </c>
      <c r="C10" s="590" t="s">
        <v>1310</v>
      </c>
      <c r="D10" s="590" t="s">
        <v>107</v>
      </c>
      <c r="E10" s="594"/>
      <c r="F10" s="594" t="s">
        <v>173</v>
      </c>
      <c r="G10" s="592">
        <v>45813</v>
      </c>
      <c r="H10" s="592">
        <v>45823</v>
      </c>
    </row>
    <row r="11" spans="2:8">
      <c r="B11" s="588">
        <f t="shared" si="0"/>
        <v>10</v>
      </c>
      <c r="C11" s="589" t="s">
        <v>355</v>
      </c>
      <c r="D11" s="589" t="s">
        <v>205</v>
      </c>
      <c r="E11" s="594"/>
      <c r="F11" s="594" t="s">
        <v>173</v>
      </c>
      <c r="G11" s="592">
        <v>45818</v>
      </c>
      <c r="H11" s="592">
        <v>45823</v>
      </c>
    </row>
    <row r="12" spans="2:8">
      <c r="B12" s="588">
        <f t="shared" si="0"/>
        <v>11</v>
      </c>
      <c r="C12" s="590" t="s">
        <v>157</v>
      </c>
      <c r="D12" s="590" t="s">
        <v>79</v>
      </c>
      <c r="E12" s="594"/>
      <c r="F12" s="594" t="s">
        <v>173</v>
      </c>
      <c r="G12" s="593">
        <v>45816</v>
      </c>
      <c r="H12" s="592">
        <v>45823</v>
      </c>
    </row>
    <row r="13" spans="2:8">
      <c r="B13" s="588">
        <f t="shared" si="0"/>
        <v>12</v>
      </c>
      <c r="C13" s="590" t="s">
        <v>123</v>
      </c>
      <c r="D13" s="590" t="s">
        <v>79</v>
      </c>
      <c r="E13" s="594"/>
      <c r="F13" s="594" t="s">
        <v>173</v>
      </c>
      <c r="G13" s="592">
        <v>45821</v>
      </c>
      <c r="H13" s="823">
        <v>45824</v>
      </c>
    </row>
    <row r="14" spans="2:8">
      <c r="B14" s="588">
        <f t="shared" si="0"/>
        <v>13</v>
      </c>
      <c r="C14" s="590" t="s">
        <v>776</v>
      </c>
      <c r="D14" s="590" t="s">
        <v>146</v>
      </c>
      <c r="E14" s="594"/>
      <c r="F14" s="594" t="s">
        <v>173</v>
      </c>
      <c r="G14" s="592">
        <v>45821</v>
      </c>
      <c r="H14" s="592">
        <v>45824</v>
      </c>
    </row>
    <row r="15" spans="2:8">
      <c r="B15" s="588">
        <f t="shared" si="0"/>
        <v>14</v>
      </c>
      <c r="C15" s="590" t="s">
        <v>121</v>
      </c>
      <c r="D15" s="590" t="s">
        <v>96</v>
      </c>
      <c r="E15" s="594"/>
      <c r="F15" s="594" t="s">
        <v>173</v>
      </c>
      <c r="G15" s="593">
        <v>45824</v>
      </c>
      <c r="H15" s="824">
        <v>45828</v>
      </c>
    </row>
    <row r="16" spans="2:8">
      <c r="B16" s="588">
        <f t="shared" si="0"/>
        <v>15</v>
      </c>
      <c r="C16" s="590" t="s">
        <v>773</v>
      </c>
      <c r="D16" s="590" t="s">
        <v>146</v>
      </c>
      <c r="E16" s="594"/>
      <c r="F16" s="594" t="s">
        <v>173</v>
      </c>
      <c r="G16" s="592">
        <v>45823</v>
      </c>
      <c r="H16" s="592">
        <v>45829</v>
      </c>
    </row>
    <row r="17" spans="2:8">
      <c r="B17" s="588">
        <f t="shared" si="0"/>
        <v>16</v>
      </c>
      <c r="C17" s="591" t="s">
        <v>779</v>
      </c>
      <c r="D17" s="591" t="s">
        <v>146</v>
      </c>
      <c r="E17" s="595"/>
      <c r="F17" s="595" t="s">
        <v>173</v>
      </c>
      <c r="G17" s="596">
        <v>45823</v>
      </c>
      <c r="H17" s="596">
        <v>45830</v>
      </c>
    </row>
    <row r="18" spans="2:8">
      <c r="B18" s="588">
        <f t="shared" si="0"/>
        <v>17</v>
      </c>
      <c r="C18" s="591" t="s">
        <v>378</v>
      </c>
      <c r="D18" s="591" t="s">
        <v>83</v>
      </c>
      <c r="E18" s="595"/>
      <c r="F18" s="595" t="s">
        <v>255</v>
      </c>
      <c r="G18" s="596">
        <v>45824</v>
      </c>
      <c r="H18" s="596">
        <v>45831</v>
      </c>
    </row>
    <row r="19" spans="2:8">
      <c r="B19" s="588">
        <f t="shared" si="0"/>
        <v>18</v>
      </c>
      <c r="C19" s="576" t="s">
        <v>772</v>
      </c>
      <c r="D19" s="576" t="s">
        <v>146</v>
      </c>
      <c r="E19" s="320"/>
      <c r="F19" s="320" t="s">
        <v>173</v>
      </c>
      <c r="G19" s="600">
        <v>45830</v>
      </c>
      <c r="H19" s="600">
        <v>45833</v>
      </c>
    </row>
    <row r="20" spans="2:8">
      <c r="B20" s="588">
        <f t="shared" si="0"/>
        <v>19</v>
      </c>
      <c r="C20" s="587" t="s">
        <v>775</v>
      </c>
      <c r="D20" s="587" t="s">
        <v>146</v>
      </c>
      <c r="E20" s="796"/>
      <c r="F20" s="796" t="s">
        <v>173</v>
      </c>
      <c r="G20" s="601">
        <v>45830</v>
      </c>
      <c r="H20" s="601">
        <v>45833</v>
      </c>
    </row>
    <row r="21" spans="2:8">
      <c r="B21" s="588">
        <f t="shared" si="0"/>
        <v>20</v>
      </c>
      <c r="C21" s="604" t="s">
        <v>1431</v>
      </c>
      <c r="D21" s="604" t="s">
        <v>83</v>
      </c>
      <c r="E21" s="797"/>
      <c r="F21" s="797" t="s">
        <v>173</v>
      </c>
      <c r="G21" s="605">
        <v>45828</v>
      </c>
      <c r="H21" s="825">
        <v>45834</v>
      </c>
    </row>
    <row r="22" spans="2:8">
      <c r="B22" s="588">
        <f t="shared" si="0"/>
        <v>21</v>
      </c>
      <c r="C22" s="576" t="s">
        <v>1262</v>
      </c>
      <c r="D22" s="576" t="s">
        <v>89</v>
      </c>
      <c r="E22" s="320"/>
      <c r="F22" s="320" t="s">
        <v>173</v>
      </c>
      <c r="G22" s="603">
        <v>45825</v>
      </c>
      <c r="H22" s="606">
        <v>45835</v>
      </c>
    </row>
    <row r="23" spans="2:8">
      <c r="B23" s="588">
        <f t="shared" si="0"/>
        <v>22</v>
      </c>
      <c r="C23" s="587" t="s">
        <v>335</v>
      </c>
      <c r="D23" s="587" t="s">
        <v>149</v>
      </c>
      <c r="E23" s="796"/>
      <c r="F23" s="796" t="s">
        <v>255</v>
      </c>
      <c r="G23" s="510">
        <v>45833</v>
      </c>
      <c r="H23" s="826">
        <v>45838</v>
      </c>
    </row>
    <row r="24" spans="2:8">
      <c r="B24" s="588">
        <f t="shared" si="0"/>
        <v>23</v>
      </c>
      <c r="C24" s="576" t="s">
        <v>1312</v>
      </c>
      <c r="D24" s="576" t="s">
        <v>79</v>
      </c>
      <c r="E24" s="320"/>
      <c r="F24" s="320" t="s">
        <v>173</v>
      </c>
      <c r="G24" s="600">
        <v>45818</v>
      </c>
      <c r="H24" s="789">
        <v>45838</v>
      </c>
    </row>
    <row r="25" spans="2:8">
      <c r="B25" s="588">
        <f t="shared" si="0"/>
        <v>24</v>
      </c>
      <c r="C25" s="514" t="s">
        <v>771</v>
      </c>
      <c r="D25" s="514" t="s">
        <v>149</v>
      </c>
      <c r="E25" s="315"/>
      <c r="F25" s="315" t="s">
        <v>173</v>
      </c>
      <c r="G25" s="606">
        <v>45833</v>
      </c>
      <c r="H25" s="789">
        <v>45838</v>
      </c>
    </row>
    <row r="26" spans="2:8">
      <c r="B26" s="588">
        <f t="shared" si="0"/>
        <v>25</v>
      </c>
      <c r="C26" s="514" t="s">
        <v>780</v>
      </c>
      <c r="D26" s="514" t="s">
        <v>146</v>
      </c>
      <c r="E26" s="315"/>
      <c r="F26" s="315" t="s">
        <v>173</v>
      </c>
      <c r="G26" s="510">
        <v>45833</v>
      </c>
      <c r="H26" s="789">
        <v>45838</v>
      </c>
    </row>
  </sheetData>
  <conditionalFormatting sqref="C1">
    <cfRule type="duplicateValues" dxfId="255" priority="1"/>
  </conditionalFormatting>
  <conditionalFormatting sqref="C2:C9 C11:C26">
    <cfRule type="duplicateValues" dxfId="254" priority="6"/>
    <cfRule type="duplicateValues" dxfId="253" priority="7"/>
    <cfRule type="duplicateValues" dxfId="252" priority="8" stopIfTrue="1"/>
  </conditionalFormatting>
  <conditionalFormatting sqref="C2:C26">
    <cfRule type="duplicateValues" dxfId="251" priority="2"/>
  </conditionalFormatting>
  <conditionalFormatting sqref="C10">
    <cfRule type="duplicateValues" dxfId="250" priority="3"/>
    <cfRule type="duplicateValues" dxfId="249" priority="4"/>
    <cfRule type="duplicateValues" dxfId="248" priority="5" stopIfTrue="1"/>
  </conditionalFormatting>
  <pageMargins left="0.70866141732283472" right="0.70866141732283472" top="0.74803149606299213" bottom="0.74803149606299213" header="0.31496062992125984" footer="0.31496062992125984"/>
  <pageSetup paperSize="9" orientation="portrait"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0198DD-764F-41AA-A319-F85C1E6CA96F}">
  <dimension ref="A1:Z89"/>
  <sheetViews>
    <sheetView topLeftCell="A19" zoomScale="91" zoomScaleNormal="91" workbookViewId="0">
      <selection activeCell="K29" sqref="K29"/>
    </sheetView>
  </sheetViews>
  <sheetFormatPr defaultRowHeight="14.5"/>
  <cols>
    <col min="24" max="24" width="11.453125" bestFit="1" customWidth="1"/>
    <col min="25" max="25" width="13.81640625" bestFit="1" customWidth="1"/>
    <col min="26" max="26" width="24.6328125" bestFit="1" customWidth="1"/>
  </cols>
  <sheetData>
    <row r="1" spans="1:26" ht="18.5">
      <c r="A1" s="1397"/>
      <c r="B1" s="1397"/>
      <c r="C1" s="1397"/>
      <c r="D1" s="1397"/>
      <c r="E1" s="1397"/>
      <c r="F1" s="1397"/>
      <c r="G1" s="1397"/>
      <c r="H1" s="1397"/>
      <c r="I1" s="1397"/>
      <c r="J1" s="1397"/>
      <c r="K1" s="1397"/>
      <c r="L1" s="1397"/>
      <c r="M1" s="1397"/>
      <c r="N1" s="1397"/>
      <c r="O1" s="1397"/>
      <c r="P1" s="1397"/>
      <c r="Q1" s="1397"/>
      <c r="R1" s="1397"/>
      <c r="S1" s="1397"/>
      <c r="T1" s="1397"/>
      <c r="U1" s="1397"/>
      <c r="V1" s="1397"/>
      <c r="W1" s="1397"/>
      <c r="X1" s="1397"/>
      <c r="Y1" s="1397"/>
      <c r="Z1" s="1397"/>
    </row>
    <row r="2" spans="1:26" ht="18.5">
      <c r="A2" s="1398" t="s">
        <v>1848</v>
      </c>
      <c r="B2" s="1398"/>
      <c r="C2" s="1398"/>
      <c r="D2" s="1398"/>
      <c r="E2" s="1398"/>
      <c r="F2" s="1398"/>
      <c r="G2" s="1398"/>
      <c r="H2" s="1398"/>
      <c r="I2" s="1398"/>
      <c r="J2" s="1398"/>
      <c r="K2" s="1398"/>
      <c r="L2" s="1398"/>
      <c r="M2" s="1398"/>
      <c r="N2" s="1398"/>
      <c r="O2" s="1398"/>
      <c r="P2" s="1398"/>
      <c r="Q2" s="1398"/>
      <c r="R2" s="1398"/>
      <c r="S2" s="1398"/>
      <c r="T2" s="1398"/>
      <c r="U2" s="1398"/>
      <c r="V2" s="1398"/>
      <c r="W2" s="1398"/>
      <c r="X2" s="1398"/>
      <c r="Y2" s="1398"/>
      <c r="Z2" s="1398"/>
    </row>
    <row r="3" spans="1:26" ht="18.5">
      <c r="A3" s="1399" t="s">
        <v>1849</v>
      </c>
      <c r="B3" s="1399"/>
      <c r="C3" s="1399"/>
      <c r="D3" s="1399"/>
      <c r="E3" s="1399"/>
      <c r="F3" s="1399"/>
      <c r="G3" s="1399"/>
      <c r="H3" s="1399"/>
      <c r="I3" s="1399"/>
      <c r="J3" s="1399"/>
      <c r="K3" s="1399"/>
      <c r="L3" s="1399"/>
      <c r="M3" s="1399"/>
      <c r="N3" s="1399"/>
      <c r="O3" s="1399"/>
      <c r="P3" s="1399"/>
      <c r="Q3" s="1399"/>
      <c r="R3" s="1399"/>
      <c r="S3" s="1399"/>
      <c r="T3" s="1399"/>
      <c r="U3" s="1399"/>
      <c r="V3" s="1399"/>
      <c r="W3" s="1399"/>
      <c r="X3" s="1399"/>
      <c r="Y3" s="1399"/>
      <c r="Z3" s="1399"/>
    </row>
    <row r="4" spans="1:26" ht="18.5">
      <c r="A4" s="1400" t="s">
        <v>1928</v>
      </c>
      <c r="B4" s="1400"/>
      <c r="C4" s="1400"/>
      <c r="D4" s="1400"/>
      <c r="E4" s="1400"/>
      <c r="F4" s="1400"/>
      <c r="G4" s="1400"/>
      <c r="H4" s="1400"/>
      <c r="I4" s="1400"/>
      <c r="J4" s="1400"/>
      <c r="K4" s="1400"/>
      <c r="L4" s="1400"/>
      <c r="M4" s="1400"/>
      <c r="N4" s="1400"/>
      <c r="O4" s="1400"/>
      <c r="P4" s="1400"/>
      <c r="Q4" s="1400"/>
      <c r="R4" s="1400"/>
      <c r="S4" s="1400"/>
      <c r="T4" s="1400"/>
      <c r="U4" s="1400"/>
      <c r="V4" s="1400"/>
      <c r="W4" s="1400"/>
      <c r="X4" s="1400"/>
      <c r="Y4" s="1400"/>
      <c r="Z4" s="1400"/>
    </row>
    <row r="5" spans="1:26" ht="18.5">
      <c r="A5" s="1398" t="s">
        <v>1929</v>
      </c>
      <c r="B5" s="1398"/>
      <c r="C5" s="1398"/>
      <c r="D5" s="1398"/>
      <c r="E5" s="1398"/>
      <c r="F5" s="1398"/>
      <c r="G5" s="1398"/>
      <c r="H5" s="1398"/>
      <c r="I5" s="1398"/>
      <c r="J5" s="1398"/>
      <c r="K5" s="1398"/>
      <c r="L5" s="1398"/>
      <c r="M5" s="1398"/>
      <c r="N5" s="1398"/>
      <c r="O5" s="1398"/>
      <c r="P5" s="1398"/>
      <c r="Q5" s="1398"/>
      <c r="R5" s="1398"/>
      <c r="S5" s="1398"/>
      <c r="T5" s="1398"/>
      <c r="U5" s="1398"/>
      <c r="V5" s="1398"/>
      <c r="W5" s="1398"/>
      <c r="X5" s="1398"/>
      <c r="Y5" s="1398"/>
      <c r="Z5" s="1398"/>
    </row>
    <row r="6" spans="1:26" ht="21">
      <c r="A6" s="1395" t="s">
        <v>836</v>
      </c>
      <c r="B6" s="1395"/>
      <c r="C6" s="1395"/>
      <c r="D6" s="1395"/>
      <c r="E6" s="1395"/>
      <c r="F6" s="1395"/>
      <c r="G6" s="1396" t="s">
        <v>1853</v>
      </c>
      <c r="H6" s="1396"/>
      <c r="I6" s="1396"/>
      <c r="J6" s="1396"/>
      <c r="K6" s="1396"/>
      <c r="L6" s="1396"/>
      <c r="M6" s="1396"/>
      <c r="N6" s="1396"/>
      <c r="O6" s="1396"/>
      <c r="P6" s="1396"/>
      <c r="Q6" s="1396"/>
      <c r="R6" s="1396"/>
      <c r="S6" s="1396"/>
      <c r="T6" s="1396"/>
      <c r="U6" s="1396"/>
      <c r="V6" s="1396"/>
      <c r="W6" s="1396"/>
      <c r="X6" s="1396"/>
      <c r="Y6" s="1396"/>
      <c r="Z6" s="1396"/>
    </row>
    <row r="7" spans="1:26">
      <c r="A7" s="1392" t="s">
        <v>838</v>
      </c>
      <c r="B7" s="1393" t="s">
        <v>839</v>
      </c>
      <c r="C7" s="1392" t="s">
        <v>75</v>
      </c>
      <c r="D7" s="1393" t="s">
        <v>1854</v>
      </c>
      <c r="E7" s="1394" t="s">
        <v>1855</v>
      </c>
      <c r="F7" s="1392" t="s">
        <v>1856</v>
      </c>
      <c r="G7" s="1388" t="s">
        <v>1857</v>
      </c>
      <c r="H7" s="1388" t="s">
        <v>1858</v>
      </c>
      <c r="I7" s="1388" t="s">
        <v>1859</v>
      </c>
      <c r="J7" s="1388" t="s">
        <v>1860</v>
      </c>
      <c r="K7" s="1388" t="s">
        <v>1861</v>
      </c>
      <c r="L7" s="1388" t="s">
        <v>52</v>
      </c>
      <c r="M7" s="1388" t="s">
        <v>1862</v>
      </c>
      <c r="N7" s="1388" t="s">
        <v>1863</v>
      </c>
      <c r="O7" s="1388" t="s">
        <v>1864</v>
      </c>
      <c r="P7" s="1391" t="s">
        <v>1865</v>
      </c>
      <c r="Q7" s="1388" t="s">
        <v>1866</v>
      </c>
      <c r="R7" s="1388" t="s">
        <v>1867</v>
      </c>
      <c r="S7" s="1388"/>
      <c r="T7" s="1388"/>
      <c r="U7" s="1388" t="s">
        <v>1868</v>
      </c>
      <c r="V7" s="1388"/>
      <c r="W7" s="1388"/>
      <c r="X7" s="1389" t="s">
        <v>1869</v>
      </c>
      <c r="Y7" s="1389"/>
      <c r="Z7" s="1390" t="s">
        <v>1870</v>
      </c>
    </row>
    <row r="8" spans="1:26" ht="26">
      <c r="A8" s="1392"/>
      <c r="B8" s="1393"/>
      <c r="C8" s="1392"/>
      <c r="D8" s="1393"/>
      <c r="E8" s="1394"/>
      <c r="F8" s="1392"/>
      <c r="G8" s="1388"/>
      <c r="H8" s="1388"/>
      <c r="I8" s="1388"/>
      <c r="J8" s="1388"/>
      <c r="K8" s="1388"/>
      <c r="L8" s="1388"/>
      <c r="M8" s="1388"/>
      <c r="N8" s="1388"/>
      <c r="O8" s="1388"/>
      <c r="P8" s="1391"/>
      <c r="Q8" s="1388"/>
      <c r="R8" s="1195" t="s">
        <v>851</v>
      </c>
      <c r="S8" s="1195" t="s">
        <v>852</v>
      </c>
      <c r="T8" s="1195" t="s">
        <v>444</v>
      </c>
      <c r="U8" s="1195" t="s">
        <v>851</v>
      </c>
      <c r="V8" s="1195" t="s">
        <v>852</v>
      </c>
      <c r="W8" s="1195" t="s">
        <v>444</v>
      </c>
      <c r="X8" s="1197" t="s">
        <v>1871</v>
      </c>
      <c r="Y8" s="1197" t="s">
        <v>1872</v>
      </c>
      <c r="Z8" s="1390"/>
    </row>
    <row r="9" spans="1:26">
      <c r="A9" s="354">
        <v>1</v>
      </c>
      <c r="B9" s="318" t="s">
        <v>1810</v>
      </c>
      <c r="C9" s="318" t="s">
        <v>1810</v>
      </c>
      <c r="D9" s="1213" t="s">
        <v>1873</v>
      </c>
      <c r="E9" s="521"/>
      <c r="F9" s="1387">
        <f>E10</f>
        <v>174.26300000000001</v>
      </c>
      <c r="G9" s="354">
        <v>1</v>
      </c>
      <c r="H9" s="318" t="s">
        <v>1930</v>
      </c>
      <c r="I9" s="318" t="s">
        <v>1810</v>
      </c>
      <c r="J9" s="1213">
        <v>46.3</v>
      </c>
      <c r="K9" s="521"/>
      <c r="L9" s="1387">
        <f>K10</f>
        <v>143.31200000000001</v>
      </c>
      <c r="M9" s="521">
        <v>0</v>
      </c>
      <c r="N9" s="1200">
        <v>253.45500000000001</v>
      </c>
      <c r="O9" s="521" t="s">
        <v>1873</v>
      </c>
      <c r="P9" s="1200">
        <f>K10</f>
        <v>143.31200000000001</v>
      </c>
      <c r="Q9" s="1200">
        <v>73</v>
      </c>
      <c r="R9" s="521">
        <v>0</v>
      </c>
      <c r="S9" s="521">
        <v>75</v>
      </c>
      <c r="T9" s="521">
        <v>75</v>
      </c>
      <c r="U9" s="521">
        <v>0</v>
      </c>
      <c r="V9" s="521">
        <v>75</v>
      </c>
      <c r="W9" s="521">
        <v>75</v>
      </c>
      <c r="X9" s="1214">
        <v>723713</v>
      </c>
      <c r="Y9" s="1214">
        <v>2905256</v>
      </c>
      <c r="Z9" s="1204" t="s">
        <v>1920</v>
      </c>
    </row>
    <row r="10" spans="1:26" ht="25">
      <c r="A10" s="354"/>
      <c r="B10" s="318"/>
      <c r="C10" s="318"/>
      <c r="D10" s="1213"/>
      <c r="E10" s="1200">
        <v>174.26300000000001</v>
      </c>
      <c r="F10" s="1387"/>
      <c r="G10" s="354"/>
      <c r="H10" s="318"/>
      <c r="I10" s="318"/>
      <c r="J10" s="1213"/>
      <c r="K10" s="1200">
        <v>143.31200000000001</v>
      </c>
      <c r="L10" s="1387"/>
      <c r="M10" s="1215" t="s">
        <v>1931</v>
      </c>
      <c r="N10" s="1200"/>
      <c r="O10" s="521"/>
      <c r="P10" s="1200"/>
      <c r="Q10" s="1216"/>
      <c r="R10" s="1216"/>
      <c r="S10" s="1216"/>
      <c r="T10" s="1216"/>
      <c r="U10" s="1216"/>
      <c r="V10" s="1216"/>
      <c r="W10" s="1216"/>
      <c r="X10" s="1216"/>
      <c r="Y10" s="1216"/>
      <c r="Z10" s="1204" t="s">
        <v>1932</v>
      </c>
    </row>
    <row r="11" spans="1:26">
      <c r="A11" s="354">
        <v>2</v>
      </c>
      <c r="B11" s="318" t="s">
        <v>1875</v>
      </c>
      <c r="C11" s="318" t="s">
        <v>1817</v>
      </c>
      <c r="D11" s="521" t="s">
        <v>1933</v>
      </c>
      <c r="E11" s="1200"/>
      <c r="F11" s="1387">
        <f>SUM(E12:E28)</f>
        <v>2912.04</v>
      </c>
      <c r="G11" s="354">
        <v>2</v>
      </c>
      <c r="H11" s="318" t="s">
        <v>1875</v>
      </c>
      <c r="I11" s="318" t="s">
        <v>1817</v>
      </c>
      <c r="J11" s="1213">
        <v>73.75</v>
      </c>
      <c r="K11" s="1200"/>
      <c r="L11" s="1387">
        <f>SUM(K12:K28)</f>
        <v>3083.3430000000003</v>
      </c>
      <c r="M11" s="1200">
        <f>K10+M9</f>
        <v>143.31200000000001</v>
      </c>
      <c r="N11" s="1200">
        <v>256.06200000000001</v>
      </c>
      <c r="O11" s="521" t="s">
        <v>1934</v>
      </c>
      <c r="P11" s="1200">
        <f>K12+K10</f>
        <v>527.00199999999995</v>
      </c>
      <c r="Q11" s="1202">
        <v>265</v>
      </c>
      <c r="R11" s="521">
        <v>134</v>
      </c>
      <c r="S11" s="521">
        <v>252</v>
      </c>
      <c r="T11" s="540">
        <v>386</v>
      </c>
      <c r="U11" s="521">
        <v>129</v>
      </c>
      <c r="V11" s="521">
        <v>230</v>
      </c>
      <c r="W11" s="540">
        <v>358</v>
      </c>
      <c r="X11" s="776">
        <v>723824.35</v>
      </c>
      <c r="Y11" s="776">
        <v>2905166.3470000001</v>
      </c>
      <c r="Z11" s="1217" t="s">
        <v>1935</v>
      </c>
    </row>
    <row r="12" spans="1:26">
      <c r="A12" s="354"/>
      <c r="B12" s="318"/>
      <c r="C12" s="318"/>
      <c r="D12" s="521"/>
      <c r="E12" s="1200">
        <v>325</v>
      </c>
      <c r="F12" s="1387"/>
      <c r="G12" s="354"/>
      <c r="H12" s="318"/>
      <c r="I12" s="318"/>
      <c r="J12" s="1213"/>
      <c r="K12" s="1200">
        <v>383.69</v>
      </c>
      <c r="L12" s="1387"/>
      <c r="M12" s="521"/>
      <c r="N12" s="1200"/>
      <c r="O12" s="521"/>
      <c r="P12" s="1200"/>
      <c r="Q12" s="1200"/>
      <c r="R12" s="521"/>
      <c r="S12" s="521"/>
      <c r="T12" s="540"/>
      <c r="U12" s="521"/>
      <c r="V12" s="521"/>
      <c r="W12" s="540"/>
      <c r="X12" s="776"/>
      <c r="Y12" s="776"/>
      <c r="Z12" s="1204" t="s">
        <v>1936</v>
      </c>
    </row>
    <row r="13" spans="1:26">
      <c r="A13" s="354">
        <v>3</v>
      </c>
      <c r="B13" s="318" t="s">
        <v>1937</v>
      </c>
      <c r="C13" s="318" t="s">
        <v>1892</v>
      </c>
      <c r="D13" s="521" t="s">
        <v>1873</v>
      </c>
      <c r="E13" s="1200"/>
      <c r="F13" s="1387"/>
      <c r="G13" s="354">
        <v>3</v>
      </c>
      <c r="H13" s="318" t="s">
        <v>1937</v>
      </c>
      <c r="I13" s="318" t="s">
        <v>1818</v>
      </c>
      <c r="J13" s="1213">
        <v>68.95</v>
      </c>
      <c r="K13" s="1200"/>
      <c r="L13" s="1387"/>
      <c r="M13" s="1200">
        <f>K12+M11</f>
        <v>527.00199999999995</v>
      </c>
      <c r="N13" s="1200">
        <v>252.393</v>
      </c>
      <c r="O13" s="521" t="s">
        <v>1873</v>
      </c>
      <c r="P13" s="1200">
        <f>K12+K14</f>
        <v>701.02600000000007</v>
      </c>
      <c r="Q13" s="1202">
        <v>351</v>
      </c>
      <c r="R13" s="521">
        <v>132</v>
      </c>
      <c r="S13" s="521">
        <v>155</v>
      </c>
      <c r="T13" s="540">
        <v>287</v>
      </c>
      <c r="U13" s="521">
        <v>155</v>
      </c>
      <c r="V13" s="521">
        <v>157</v>
      </c>
      <c r="W13" s="540">
        <v>312</v>
      </c>
      <c r="X13" s="776">
        <v>724163.44700000004</v>
      </c>
      <c r="Y13" s="776">
        <v>2905345.8939999999</v>
      </c>
      <c r="Z13" s="1204"/>
    </row>
    <row r="14" spans="1:26">
      <c r="A14" s="354"/>
      <c r="B14" s="318"/>
      <c r="C14" s="318"/>
      <c r="D14" s="521"/>
      <c r="E14" s="1200">
        <v>315</v>
      </c>
      <c r="F14" s="1387"/>
      <c r="G14" s="354"/>
      <c r="H14" s="318"/>
      <c r="I14" s="318"/>
      <c r="J14" s="1213"/>
      <c r="K14" s="1200">
        <v>317.33600000000001</v>
      </c>
      <c r="L14" s="1387"/>
      <c r="M14" s="521"/>
      <c r="N14" s="1200"/>
      <c r="O14" s="521"/>
      <c r="P14" s="1200"/>
      <c r="Q14" s="1202"/>
      <c r="R14" s="521"/>
      <c r="S14" s="521"/>
      <c r="T14" s="540"/>
      <c r="U14" s="521"/>
      <c r="V14" s="521"/>
      <c r="W14" s="540"/>
      <c r="X14" s="776"/>
      <c r="Y14" s="776"/>
      <c r="Z14" s="1204" t="s">
        <v>1938</v>
      </c>
    </row>
    <row r="15" spans="1:26">
      <c r="A15" s="354">
        <v>4</v>
      </c>
      <c r="B15" s="318" t="s">
        <v>1939</v>
      </c>
      <c r="C15" s="318" t="s">
        <v>1818</v>
      </c>
      <c r="D15" s="521" t="s">
        <v>1873</v>
      </c>
      <c r="E15" s="1200"/>
      <c r="F15" s="1387"/>
      <c r="G15" s="354">
        <v>4</v>
      </c>
      <c r="H15" s="318" t="s">
        <v>1939</v>
      </c>
      <c r="I15" s="318" t="s">
        <v>1818</v>
      </c>
      <c r="J15" s="1213">
        <v>68.95</v>
      </c>
      <c r="K15" s="1200"/>
      <c r="L15" s="1387"/>
      <c r="M15" s="1200">
        <f t="shared" ref="M15" si="0">K14+M13</f>
        <v>844.33799999999997</v>
      </c>
      <c r="N15" s="1200">
        <v>252.922</v>
      </c>
      <c r="O15" s="521" t="s">
        <v>1873</v>
      </c>
      <c r="P15" s="1200">
        <v>613.92499999999995</v>
      </c>
      <c r="Q15" s="1202">
        <v>306.96249999999998</v>
      </c>
      <c r="R15" s="521">
        <v>163</v>
      </c>
      <c r="S15" s="521">
        <v>121</v>
      </c>
      <c r="T15" s="540">
        <v>284</v>
      </c>
      <c r="U15" s="521">
        <v>161</v>
      </c>
      <c r="V15" s="521">
        <v>132</v>
      </c>
      <c r="W15" s="540">
        <v>293</v>
      </c>
      <c r="X15" s="776">
        <v>724443.89599999995</v>
      </c>
      <c r="Y15" s="776">
        <v>2905494.3870000001</v>
      </c>
      <c r="Z15" s="1204"/>
    </row>
    <row r="16" spans="1:26">
      <c r="A16" s="354"/>
      <c r="B16" s="318"/>
      <c r="C16" s="318"/>
      <c r="D16" s="521"/>
      <c r="E16" s="1200">
        <v>296.19400000000002</v>
      </c>
      <c r="F16" s="1387"/>
      <c r="G16" s="354"/>
      <c r="H16" s="318"/>
      <c r="I16" s="318"/>
      <c r="J16" s="1213"/>
      <c r="K16" s="1200">
        <v>296.58999999999997</v>
      </c>
      <c r="L16" s="1387"/>
      <c r="M16" s="521"/>
      <c r="N16" s="1200"/>
      <c r="O16" s="521"/>
      <c r="P16" s="1200"/>
      <c r="Q16" s="1202"/>
      <c r="R16" s="521"/>
      <c r="S16" s="521"/>
      <c r="T16" s="540"/>
      <c r="U16" s="521"/>
      <c r="V16" s="521"/>
      <c r="W16" s="540"/>
      <c r="X16" s="776"/>
      <c r="Y16" s="776"/>
      <c r="Z16" s="1204"/>
    </row>
    <row r="17" spans="1:26">
      <c r="A17" s="354">
        <v>5</v>
      </c>
      <c r="B17" s="318" t="s">
        <v>1940</v>
      </c>
      <c r="C17" s="318" t="s">
        <v>1818</v>
      </c>
      <c r="D17" s="521" t="s">
        <v>1941</v>
      </c>
      <c r="E17" s="1200"/>
      <c r="F17" s="1387"/>
      <c r="G17" s="354">
        <v>5</v>
      </c>
      <c r="H17" s="318" t="s">
        <v>1251</v>
      </c>
      <c r="I17" s="318" t="s">
        <v>1819</v>
      </c>
      <c r="J17" s="1213">
        <v>70.75</v>
      </c>
      <c r="K17" s="1200"/>
      <c r="L17" s="1387"/>
      <c r="M17" s="1200">
        <f t="shared" ref="M17" si="1">K16+M15</f>
        <v>1140.9279999999999</v>
      </c>
      <c r="N17" s="1200">
        <v>252.91200000000001</v>
      </c>
      <c r="O17" s="521" t="s">
        <v>1942</v>
      </c>
      <c r="P17" s="1200">
        <v>663.82899999999995</v>
      </c>
      <c r="Q17" s="1202">
        <v>331.91449999999998</v>
      </c>
      <c r="R17" s="521">
        <v>176</v>
      </c>
      <c r="S17" s="521">
        <v>195</v>
      </c>
      <c r="T17" s="540">
        <v>371</v>
      </c>
      <c r="U17" s="521">
        <v>165</v>
      </c>
      <c r="V17" s="521">
        <v>191</v>
      </c>
      <c r="W17" s="540">
        <v>356</v>
      </c>
      <c r="X17" s="776">
        <v>724706.01</v>
      </c>
      <c r="Y17" s="776">
        <v>2905633.173</v>
      </c>
      <c r="Z17" s="1203"/>
    </row>
    <row r="18" spans="1:26">
      <c r="A18" s="354"/>
      <c r="B18" s="318"/>
      <c r="C18" s="318"/>
      <c r="D18" s="521"/>
      <c r="E18" s="1200">
        <v>335</v>
      </c>
      <c r="F18" s="1387"/>
      <c r="G18" s="354"/>
      <c r="H18" s="318"/>
      <c r="I18" s="318"/>
      <c r="J18" s="1213"/>
      <c r="K18" s="1200">
        <v>367.23899999999998</v>
      </c>
      <c r="L18" s="1387"/>
      <c r="M18" s="521"/>
      <c r="N18" s="1200"/>
      <c r="O18" s="521"/>
      <c r="P18" s="1200"/>
      <c r="Q18" s="1202"/>
      <c r="R18" s="521"/>
      <c r="S18" s="521"/>
      <c r="T18" s="540"/>
      <c r="U18" s="521"/>
      <c r="V18" s="521"/>
      <c r="W18" s="540"/>
      <c r="X18" s="776"/>
      <c r="Y18" s="776"/>
      <c r="Z18" s="1204"/>
    </row>
    <row r="19" spans="1:26">
      <c r="A19" s="354">
        <v>6</v>
      </c>
      <c r="B19" s="318" t="s">
        <v>1943</v>
      </c>
      <c r="C19" s="318" t="s">
        <v>146</v>
      </c>
      <c r="D19" s="521" t="s">
        <v>1873</v>
      </c>
      <c r="E19" s="1200"/>
      <c r="F19" s="1387"/>
      <c r="G19" s="354">
        <v>6</v>
      </c>
      <c r="H19" s="318" t="s">
        <v>1700</v>
      </c>
      <c r="I19" s="318" t="s">
        <v>146</v>
      </c>
      <c r="J19" s="1213">
        <v>71.95</v>
      </c>
      <c r="K19" s="1200"/>
      <c r="L19" s="1387"/>
      <c r="M19" s="1200">
        <f t="shared" ref="M19" si="2">K18+M17</f>
        <v>1508.1669999999999</v>
      </c>
      <c r="N19" s="1200">
        <v>251.73500000000001</v>
      </c>
      <c r="O19" s="521" t="s">
        <v>1873</v>
      </c>
      <c r="P19" s="1200">
        <v>710.50800000000004</v>
      </c>
      <c r="Q19" s="1202">
        <v>355.25400000000002</v>
      </c>
      <c r="R19" s="521">
        <v>173</v>
      </c>
      <c r="S19" s="521">
        <v>188</v>
      </c>
      <c r="T19" s="540">
        <v>361</v>
      </c>
      <c r="U19" s="521">
        <v>177</v>
      </c>
      <c r="V19" s="521">
        <v>183</v>
      </c>
      <c r="W19" s="540">
        <v>360</v>
      </c>
      <c r="X19" s="776">
        <v>724948.53599999996</v>
      </c>
      <c r="Y19" s="776">
        <v>2905908.9369999999</v>
      </c>
      <c r="Z19" s="1204"/>
    </row>
    <row r="20" spans="1:26">
      <c r="A20" s="354"/>
      <c r="B20" s="318"/>
      <c r="C20" s="318"/>
      <c r="D20" s="521"/>
      <c r="E20" s="1200">
        <v>320</v>
      </c>
      <c r="F20" s="1387"/>
      <c r="G20" s="354"/>
      <c r="H20" s="318"/>
      <c r="I20" s="318"/>
      <c r="J20" s="1213"/>
      <c r="K20" s="1200">
        <v>343.26799999999997</v>
      </c>
      <c r="L20" s="1387"/>
      <c r="M20" s="521"/>
      <c r="N20" s="1200"/>
      <c r="O20" s="521"/>
      <c r="P20" s="1200"/>
      <c r="Q20" s="1202"/>
      <c r="R20" s="521"/>
      <c r="S20" s="521"/>
      <c r="T20" s="540"/>
      <c r="U20" s="521"/>
      <c r="V20" s="521"/>
      <c r="W20" s="540"/>
      <c r="X20" s="776"/>
      <c r="Y20" s="776"/>
      <c r="Z20" s="1204" t="s">
        <v>454</v>
      </c>
    </row>
    <row r="21" spans="1:26">
      <c r="A21" s="354">
        <v>7</v>
      </c>
      <c r="B21" s="318" t="s">
        <v>1944</v>
      </c>
      <c r="C21" s="318" t="s">
        <v>1818</v>
      </c>
      <c r="D21" s="521" t="s">
        <v>1873</v>
      </c>
      <c r="E21" s="1200"/>
      <c r="F21" s="1387"/>
      <c r="G21" s="354">
        <v>7</v>
      </c>
      <c r="H21" s="318" t="s">
        <v>1813</v>
      </c>
      <c r="I21" s="318" t="s">
        <v>1818</v>
      </c>
      <c r="J21" s="1213">
        <v>68.95</v>
      </c>
      <c r="K21" s="1200"/>
      <c r="L21" s="1387"/>
      <c r="M21" s="1200">
        <f t="shared" ref="M21" si="3">K20+M19</f>
        <v>1851.4349999999999</v>
      </c>
      <c r="N21" s="1200">
        <v>252.173</v>
      </c>
      <c r="O21" s="521" t="s">
        <v>1873</v>
      </c>
      <c r="P21" s="1200">
        <v>641.98</v>
      </c>
      <c r="Q21" s="1202">
        <v>320.99</v>
      </c>
      <c r="R21" s="521">
        <v>155</v>
      </c>
      <c r="S21" s="521">
        <v>132</v>
      </c>
      <c r="T21" s="540">
        <v>287</v>
      </c>
      <c r="U21" s="521">
        <v>162</v>
      </c>
      <c r="V21" s="521">
        <v>139</v>
      </c>
      <c r="W21" s="540">
        <v>301</v>
      </c>
      <c r="X21" s="776">
        <v>725175.23100000003</v>
      </c>
      <c r="Y21" s="776">
        <v>2906166.7009999999</v>
      </c>
      <c r="Z21" s="1204"/>
    </row>
    <row r="22" spans="1:26">
      <c r="A22" s="354"/>
      <c r="B22" s="318"/>
      <c r="C22" s="318"/>
      <c r="D22" s="521"/>
      <c r="E22" s="1200">
        <v>349.26900000000001</v>
      </c>
      <c r="F22" s="1387"/>
      <c r="G22" s="354"/>
      <c r="H22" s="318"/>
      <c r="I22" s="318"/>
      <c r="J22" s="1213"/>
      <c r="K22" s="1200">
        <v>298.71199999999999</v>
      </c>
      <c r="L22" s="1387"/>
      <c r="M22" s="521"/>
      <c r="N22" s="1200"/>
      <c r="O22" s="521"/>
      <c r="P22" s="1200"/>
      <c r="Q22" s="1202"/>
      <c r="R22" s="521"/>
      <c r="S22" s="521"/>
      <c r="T22" s="540"/>
      <c r="U22" s="521"/>
      <c r="V22" s="521"/>
      <c r="W22" s="540"/>
      <c r="X22" s="776"/>
      <c r="Y22" s="776"/>
      <c r="Z22" s="1204" t="s">
        <v>1945</v>
      </c>
    </row>
    <row r="23" spans="1:26">
      <c r="A23" s="354">
        <v>8</v>
      </c>
      <c r="B23" s="318" t="s">
        <v>1946</v>
      </c>
      <c r="C23" s="318" t="s">
        <v>1892</v>
      </c>
      <c r="D23" s="521" t="s">
        <v>1947</v>
      </c>
      <c r="E23" s="1200"/>
      <c r="F23" s="1387"/>
      <c r="G23" s="354">
        <v>8</v>
      </c>
      <c r="H23" s="318" t="s">
        <v>1814</v>
      </c>
      <c r="I23" s="318" t="s">
        <v>146</v>
      </c>
      <c r="J23" s="1213">
        <v>71.95</v>
      </c>
      <c r="K23" s="1200"/>
      <c r="L23" s="1387"/>
      <c r="M23" s="1200">
        <f t="shared" ref="M23" si="4">K22+M21</f>
        <v>2150.1469999999999</v>
      </c>
      <c r="N23" s="1200">
        <v>251.524</v>
      </c>
      <c r="O23" s="521" t="s">
        <v>1873</v>
      </c>
      <c r="P23" s="1200">
        <v>683.01099999999997</v>
      </c>
      <c r="Q23" s="1202">
        <v>341.50549999999998</v>
      </c>
      <c r="R23" s="521">
        <v>167</v>
      </c>
      <c r="S23" s="521">
        <v>185</v>
      </c>
      <c r="T23" s="540">
        <v>352</v>
      </c>
      <c r="U23" s="521">
        <v>161</v>
      </c>
      <c r="V23" s="521">
        <v>188</v>
      </c>
      <c r="W23" s="540">
        <v>349</v>
      </c>
      <c r="X23" s="776">
        <v>725372.50199999998</v>
      </c>
      <c r="Y23" s="776">
        <v>2906391.0079999999</v>
      </c>
      <c r="Z23" s="1203"/>
    </row>
    <row r="24" spans="1:26">
      <c r="A24" s="354"/>
      <c r="B24" s="318"/>
      <c r="C24" s="318"/>
      <c r="D24" s="521"/>
      <c r="E24" s="1200">
        <v>310</v>
      </c>
      <c r="F24" s="1387"/>
      <c r="G24" s="354"/>
      <c r="H24" s="318"/>
      <c r="I24" s="318"/>
      <c r="J24" s="1213"/>
      <c r="K24" s="1200">
        <v>384.29899999999998</v>
      </c>
      <c r="L24" s="1387"/>
      <c r="M24" s="521"/>
      <c r="N24" s="1200"/>
      <c r="O24" s="521"/>
      <c r="P24" s="1200"/>
      <c r="Q24" s="1202"/>
      <c r="R24" s="521"/>
      <c r="S24" s="521"/>
      <c r="T24" s="540"/>
      <c r="U24" s="521"/>
      <c r="V24" s="521"/>
      <c r="W24" s="540"/>
      <c r="X24" s="776"/>
      <c r="Y24" s="776"/>
      <c r="Z24" s="1204" t="s">
        <v>1948</v>
      </c>
    </row>
    <row r="25" spans="1:26">
      <c r="A25" s="354">
        <v>9</v>
      </c>
      <c r="B25" s="318" t="s">
        <v>1949</v>
      </c>
      <c r="C25" s="318" t="s">
        <v>1818</v>
      </c>
      <c r="D25" s="521" t="s">
        <v>1873</v>
      </c>
      <c r="E25" s="1200"/>
      <c r="F25" s="1387"/>
      <c r="G25" s="354">
        <v>9</v>
      </c>
      <c r="H25" s="318" t="s">
        <v>1815</v>
      </c>
      <c r="I25" s="318" t="s">
        <v>149</v>
      </c>
      <c r="J25" s="1213">
        <v>74.95</v>
      </c>
      <c r="K25" s="1200"/>
      <c r="L25" s="1387"/>
      <c r="M25" s="1200">
        <f t="shared" ref="M25" si="5">K24+M23</f>
        <v>2534.4459999999999</v>
      </c>
      <c r="N25" s="1200">
        <v>249.74600000000001</v>
      </c>
      <c r="O25" s="521" t="s">
        <v>1873</v>
      </c>
      <c r="P25" s="1200">
        <v>740.39799999999991</v>
      </c>
      <c r="Q25" s="1202">
        <v>370.19899999999996</v>
      </c>
      <c r="R25" s="521">
        <v>199</v>
      </c>
      <c r="S25" s="521">
        <v>231</v>
      </c>
      <c r="T25" s="540">
        <v>431</v>
      </c>
      <c r="U25" s="521">
        <v>197</v>
      </c>
      <c r="V25" s="521">
        <v>212</v>
      </c>
      <c r="W25" s="540">
        <v>410</v>
      </c>
      <c r="X25" s="776">
        <v>725626.29399999999</v>
      </c>
      <c r="Y25" s="776">
        <v>2906679.5819999999</v>
      </c>
      <c r="Z25" s="1204"/>
    </row>
    <row r="26" spans="1:26">
      <c r="A26" s="354"/>
      <c r="B26" s="318"/>
      <c r="C26" s="318"/>
      <c r="D26" s="521"/>
      <c r="E26" s="1200">
        <v>400</v>
      </c>
      <c r="F26" s="1387"/>
      <c r="G26" s="354"/>
      <c r="H26" s="318"/>
      <c r="I26" s="318"/>
      <c r="J26" s="1213"/>
      <c r="K26" s="1200">
        <v>356.09899999999999</v>
      </c>
      <c r="L26" s="1387"/>
      <c r="M26" s="521"/>
      <c r="N26" s="1200"/>
      <c r="O26" s="521"/>
      <c r="P26" s="1200"/>
      <c r="Q26" s="1202"/>
      <c r="R26" s="521"/>
      <c r="S26" s="521"/>
      <c r="T26" s="540"/>
      <c r="U26" s="521"/>
      <c r="V26" s="521"/>
      <c r="W26" s="540"/>
      <c r="X26" s="776"/>
      <c r="Y26" s="776"/>
      <c r="Z26" s="1204" t="s">
        <v>454</v>
      </c>
    </row>
    <row r="27" spans="1:26">
      <c r="A27" s="354">
        <v>10</v>
      </c>
      <c r="B27" s="318" t="s">
        <v>1950</v>
      </c>
      <c r="C27" s="318" t="s">
        <v>1892</v>
      </c>
      <c r="D27" s="521" t="s">
        <v>1873</v>
      </c>
      <c r="E27" s="1200"/>
      <c r="F27" s="1387"/>
      <c r="G27" s="354">
        <v>10</v>
      </c>
      <c r="H27" s="318" t="s">
        <v>1816</v>
      </c>
      <c r="I27" s="318" t="s">
        <v>1818</v>
      </c>
      <c r="J27" s="1213">
        <v>68.95</v>
      </c>
      <c r="K27" s="1200"/>
      <c r="L27" s="1387"/>
      <c r="M27" s="1200">
        <f t="shared" ref="M27" si="6">K26+M25</f>
        <v>2890.5450000000001</v>
      </c>
      <c r="N27" s="1200">
        <v>247.22300000000001</v>
      </c>
      <c r="O27" s="521" t="s">
        <v>1873</v>
      </c>
      <c r="P27" s="1200">
        <v>692.20900000000006</v>
      </c>
      <c r="Q27" s="1202">
        <v>346.10450000000003</v>
      </c>
      <c r="R27" s="521">
        <v>125</v>
      </c>
      <c r="S27" s="521">
        <v>155</v>
      </c>
      <c r="T27" s="540">
        <v>280</v>
      </c>
      <c r="U27" s="521">
        <v>145</v>
      </c>
      <c r="V27" s="521">
        <v>160</v>
      </c>
      <c r="W27" s="540">
        <v>305</v>
      </c>
      <c r="X27" s="776">
        <v>725861.46200000006</v>
      </c>
      <c r="Y27" s="776">
        <v>2906946.9810000001</v>
      </c>
      <c r="Z27" s="1204"/>
    </row>
    <row r="28" spans="1:26">
      <c r="A28" s="354"/>
      <c r="B28" s="318"/>
      <c r="C28" s="318"/>
      <c r="D28" s="521"/>
      <c r="E28" s="1200">
        <v>261.577</v>
      </c>
      <c r="F28" s="1387"/>
      <c r="G28" s="354"/>
      <c r="H28" s="318"/>
      <c r="I28" s="318"/>
      <c r="J28" s="1213"/>
      <c r="K28" s="1200">
        <v>336.11</v>
      </c>
      <c r="L28" s="1387"/>
      <c r="M28" s="521"/>
      <c r="N28" s="1200"/>
      <c r="O28" s="521"/>
      <c r="P28" s="1200"/>
      <c r="Q28" s="1202"/>
      <c r="R28" s="521"/>
      <c r="S28" s="521"/>
      <c r="T28" s="540"/>
      <c r="U28" s="521"/>
      <c r="V28" s="521"/>
      <c r="W28" s="540"/>
      <c r="X28" s="776"/>
      <c r="Y28" s="776"/>
      <c r="Z28" s="1204" t="s">
        <v>454</v>
      </c>
    </row>
    <row r="29" spans="1:26">
      <c r="A29" s="354">
        <v>11</v>
      </c>
      <c r="B29" s="318" t="s">
        <v>1878</v>
      </c>
      <c r="C29" s="318" t="s">
        <v>1802</v>
      </c>
      <c r="D29" s="521" t="s">
        <v>1951</v>
      </c>
      <c r="E29" s="1200"/>
      <c r="F29" s="1387">
        <f>SUM(E30:E32)</f>
        <v>572.31700000000001</v>
      </c>
      <c r="G29" s="354">
        <v>11</v>
      </c>
      <c r="H29" s="318" t="s">
        <v>1881</v>
      </c>
      <c r="I29" s="318" t="s">
        <v>1819</v>
      </c>
      <c r="J29" s="1213">
        <v>70.75</v>
      </c>
      <c r="K29" s="1200"/>
      <c r="L29" s="1387">
        <f>SUM(K30:K32)</f>
        <v>833.54099999999994</v>
      </c>
      <c r="M29" s="1200">
        <f t="shared" ref="M29" si="7">K28+M27</f>
        <v>3226.6550000000002</v>
      </c>
      <c r="N29" s="1200">
        <v>245.67599999999999</v>
      </c>
      <c r="O29" s="521" t="s">
        <v>1952</v>
      </c>
      <c r="P29" s="1200">
        <v>752.23400000000004</v>
      </c>
      <c r="Q29" s="1202">
        <v>376.11700000000002</v>
      </c>
      <c r="R29" s="521">
        <v>182</v>
      </c>
      <c r="S29" s="521">
        <v>200</v>
      </c>
      <c r="T29" s="540">
        <v>382</v>
      </c>
      <c r="U29" s="521">
        <v>177</v>
      </c>
      <c r="V29" s="521">
        <v>203</v>
      </c>
      <c r="W29" s="540">
        <v>380</v>
      </c>
      <c r="X29" s="776">
        <v>726083.43</v>
      </c>
      <c r="Y29" s="776">
        <v>2907199.37</v>
      </c>
      <c r="Z29" s="1204"/>
    </row>
    <row r="30" spans="1:26">
      <c r="A30" s="354"/>
      <c r="B30" s="318"/>
      <c r="C30" s="318"/>
      <c r="D30" s="521"/>
      <c r="E30" s="1200">
        <v>285</v>
      </c>
      <c r="F30" s="1387"/>
      <c r="G30" s="354"/>
      <c r="H30" s="318"/>
      <c r="I30" s="318"/>
      <c r="J30" s="1213"/>
      <c r="K30" s="1200">
        <v>416.12400000000002</v>
      </c>
      <c r="L30" s="1387"/>
      <c r="M30" s="521"/>
      <c r="N30" s="1200"/>
      <c r="O30" s="521"/>
      <c r="P30" s="1200"/>
      <c r="Q30" s="1202"/>
      <c r="R30" s="521"/>
      <c r="S30" s="521"/>
      <c r="T30" s="540"/>
      <c r="U30" s="521"/>
      <c r="V30" s="521"/>
      <c r="W30" s="540"/>
      <c r="X30" s="776"/>
      <c r="Y30" s="776"/>
      <c r="Z30" s="1204"/>
    </row>
    <row r="31" spans="1:26">
      <c r="A31" s="354">
        <v>12</v>
      </c>
      <c r="B31" s="318" t="s">
        <v>1953</v>
      </c>
      <c r="C31" s="318" t="s">
        <v>1818</v>
      </c>
      <c r="D31" s="521" t="s">
        <v>1873</v>
      </c>
      <c r="E31" s="1200"/>
      <c r="F31" s="1387"/>
      <c r="G31" s="354">
        <v>12</v>
      </c>
      <c r="H31" s="318" t="s">
        <v>486</v>
      </c>
      <c r="I31" s="318" t="s">
        <v>149</v>
      </c>
      <c r="J31" s="1213">
        <v>74.95</v>
      </c>
      <c r="K31" s="1200"/>
      <c r="L31" s="1387"/>
      <c r="M31" s="1200">
        <f t="shared" ref="M31" si="8">K30+M29</f>
        <v>3642.7790000000005</v>
      </c>
      <c r="N31" s="1200">
        <v>244.995</v>
      </c>
      <c r="O31" s="521" t="s">
        <v>1873</v>
      </c>
      <c r="P31" s="1200">
        <v>833.54099999999994</v>
      </c>
      <c r="Q31" s="1202">
        <v>416.77049999999997</v>
      </c>
      <c r="R31" s="521">
        <v>217</v>
      </c>
      <c r="S31" s="521">
        <v>204</v>
      </c>
      <c r="T31" s="540">
        <v>421</v>
      </c>
      <c r="U31" s="521">
        <v>215</v>
      </c>
      <c r="V31" s="521">
        <v>206</v>
      </c>
      <c r="W31" s="540">
        <v>421</v>
      </c>
      <c r="X31" s="776">
        <v>726415.46499999997</v>
      </c>
      <c r="Y31" s="776">
        <v>2907450.193</v>
      </c>
      <c r="Z31" s="1204"/>
    </row>
    <row r="32" spans="1:26">
      <c r="A32" s="354"/>
      <c r="B32" s="318"/>
      <c r="C32" s="318"/>
      <c r="D32" s="521"/>
      <c r="E32" s="1200">
        <v>287.31700000000001</v>
      </c>
      <c r="F32" s="1387"/>
      <c r="G32" s="354"/>
      <c r="H32" s="318"/>
      <c r="I32" s="318"/>
      <c r="J32" s="1213"/>
      <c r="K32" s="1200">
        <v>417.41699999999997</v>
      </c>
      <c r="L32" s="1387"/>
      <c r="M32" s="521"/>
      <c r="N32" s="1200"/>
      <c r="O32" s="521"/>
      <c r="P32" s="1200"/>
      <c r="Q32" s="1202"/>
      <c r="R32" s="521"/>
      <c r="S32" s="521"/>
      <c r="T32" s="540"/>
      <c r="U32" s="521"/>
      <c r="V32" s="521"/>
      <c r="W32" s="540"/>
      <c r="X32" s="776"/>
      <c r="Y32" s="776"/>
      <c r="Z32" s="1204" t="s">
        <v>1954</v>
      </c>
    </row>
    <row r="33" spans="1:26">
      <c r="A33" s="354">
        <v>13</v>
      </c>
      <c r="B33" s="318" t="s">
        <v>1881</v>
      </c>
      <c r="C33" s="318" t="s">
        <v>1819</v>
      </c>
      <c r="D33" s="521" t="s">
        <v>1955</v>
      </c>
      <c r="E33" s="1200"/>
      <c r="F33" s="1387">
        <f>SUM(E34:E40)</f>
        <v>1510.095</v>
      </c>
      <c r="G33" s="354">
        <v>13</v>
      </c>
      <c r="H33" s="318" t="s">
        <v>1956</v>
      </c>
      <c r="I33" s="318" t="s">
        <v>146</v>
      </c>
      <c r="J33" s="1213">
        <v>71.95</v>
      </c>
      <c r="K33" s="1200"/>
      <c r="L33" s="1387">
        <f>SUM(K34:K40)</f>
        <v>1536.038</v>
      </c>
      <c r="M33" s="1200">
        <f t="shared" ref="M33" si="9">K32+M31</f>
        <v>4060.1960000000004</v>
      </c>
      <c r="N33" s="1200">
        <v>248.94499999999999</v>
      </c>
      <c r="O33" s="521" t="s">
        <v>1873</v>
      </c>
      <c r="P33" s="1200">
        <v>815.15499999999997</v>
      </c>
      <c r="Q33" s="1202">
        <v>407.57749999999999</v>
      </c>
      <c r="R33" s="521">
        <v>214</v>
      </c>
      <c r="S33" s="521">
        <v>173</v>
      </c>
      <c r="T33" s="540">
        <v>387</v>
      </c>
      <c r="U33" s="521">
        <v>213</v>
      </c>
      <c r="V33" s="521">
        <v>182</v>
      </c>
      <c r="W33" s="540">
        <v>394</v>
      </c>
      <c r="X33" s="776">
        <v>726748.53099999996</v>
      </c>
      <c r="Y33" s="776">
        <v>2907701.7960000001</v>
      </c>
      <c r="Z33" s="1204"/>
    </row>
    <row r="34" spans="1:26">
      <c r="A34" s="354"/>
      <c r="B34" s="318"/>
      <c r="C34" s="318"/>
      <c r="D34" s="521"/>
      <c r="E34" s="1200">
        <v>375</v>
      </c>
      <c r="F34" s="1387"/>
      <c r="G34" s="354"/>
      <c r="H34" s="318"/>
      <c r="I34" s="318"/>
      <c r="J34" s="1213"/>
      <c r="K34" s="1200">
        <v>397.738</v>
      </c>
      <c r="L34" s="1387"/>
      <c r="M34" s="521"/>
      <c r="N34" s="1200"/>
      <c r="O34" s="521"/>
      <c r="P34" s="1200"/>
      <c r="Q34" s="1202"/>
      <c r="R34" s="521"/>
      <c r="S34" s="521"/>
      <c r="T34" s="540"/>
      <c r="U34" s="521"/>
      <c r="V34" s="521"/>
      <c r="W34" s="540"/>
      <c r="X34" s="776"/>
      <c r="Y34" s="776"/>
      <c r="Z34" s="1204"/>
    </row>
    <row r="35" spans="1:26">
      <c r="A35" s="354">
        <v>14</v>
      </c>
      <c r="B35" s="318" t="s">
        <v>486</v>
      </c>
      <c r="C35" s="318" t="s">
        <v>146</v>
      </c>
      <c r="D35" s="521" t="s">
        <v>1873</v>
      </c>
      <c r="E35" s="1200"/>
      <c r="F35" s="1387"/>
      <c r="G35" s="354">
        <v>14</v>
      </c>
      <c r="H35" s="318" t="s">
        <v>1957</v>
      </c>
      <c r="I35" s="318" t="s">
        <v>149</v>
      </c>
      <c r="J35" s="1213">
        <v>74.95</v>
      </c>
      <c r="K35" s="1200"/>
      <c r="L35" s="1387"/>
      <c r="M35" s="1200">
        <f t="shared" ref="M35" si="10">K34+M33</f>
        <v>4457.9340000000002</v>
      </c>
      <c r="N35" s="1200">
        <v>250.87100000000001</v>
      </c>
      <c r="O35" s="521" t="s">
        <v>1873</v>
      </c>
      <c r="P35" s="1200">
        <v>814.22800000000007</v>
      </c>
      <c r="Q35" s="1202">
        <v>407.11400000000003</v>
      </c>
      <c r="R35" s="521">
        <v>225</v>
      </c>
      <c r="S35" s="521">
        <v>228</v>
      </c>
      <c r="T35" s="540">
        <v>453</v>
      </c>
      <c r="U35" s="521">
        <v>218</v>
      </c>
      <c r="V35" s="521">
        <v>223</v>
      </c>
      <c r="W35" s="540">
        <v>441</v>
      </c>
      <c r="X35" s="776">
        <v>727065.89500000002</v>
      </c>
      <c r="Y35" s="776">
        <v>2907941.5359999998</v>
      </c>
      <c r="Z35" s="1204"/>
    </row>
    <row r="36" spans="1:26">
      <c r="A36" s="354"/>
      <c r="B36" s="318"/>
      <c r="C36" s="318"/>
      <c r="D36" s="521"/>
      <c r="E36" s="1200">
        <v>375</v>
      </c>
      <c r="F36" s="1387"/>
      <c r="G36" s="354"/>
      <c r="H36" s="318"/>
      <c r="I36" s="318"/>
      <c r="J36" s="1213"/>
      <c r="K36" s="1200">
        <v>416.49</v>
      </c>
      <c r="L36" s="1387"/>
      <c r="M36" s="521"/>
      <c r="N36" s="1200"/>
      <c r="O36" s="521"/>
      <c r="P36" s="1200"/>
      <c r="Q36" s="1202"/>
      <c r="R36" s="521"/>
      <c r="S36" s="521"/>
      <c r="T36" s="540"/>
      <c r="U36" s="521"/>
      <c r="V36" s="521"/>
      <c r="W36" s="540"/>
      <c r="X36" s="776"/>
      <c r="Y36" s="776"/>
      <c r="Z36" s="1204" t="s">
        <v>1958</v>
      </c>
    </row>
    <row r="37" spans="1:26">
      <c r="A37" s="354">
        <v>15</v>
      </c>
      <c r="B37" s="318" t="s">
        <v>1956</v>
      </c>
      <c r="C37" s="318" t="s">
        <v>146</v>
      </c>
      <c r="D37" s="521" t="s">
        <v>1873</v>
      </c>
      <c r="E37" s="1200"/>
      <c r="F37" s="1387"/>
      <c r="G37" s="354">
        <v>15</v>
      </c>
      <c r="H37" s="318" t="s">
        <v>489</v>
      </c>
      <c r="I37" s="318" t="s">
        <v>146</v>
      </c>
      <c r="J37" s="1213">
        <v>71.95</v>
      </c>
      <c r="K37" s="1200"/>
      <c r="L37" s="1387"/>
      <c r="M37" s="1200">
        <f t="shared" ref="M37" si="11">K36+M35</f>
        <v>4874.424</v>
      </c>
      <c r="N37" s="1200">
        <v>249.994</v>
      </c>
      <c r="O37" s="521" t="s">
        <v>1873</v>
      </c>
      <c r="P37" s="1200">
        <v>771.14699999999993</v>
      </c>
      <c r="Q37" s="1202">
        <v>385.57349999999997</v>
      </c>
      <c r="R37" s="521">
        <v>189</v>
      </c>
      <c r="S37" s="521">
        <v>199</v>
      </c>
      <c r="T37" s="540">
        <v>388</v>
      </c>
      <c r="U37" s="521">
        <v>195</v>
      </c>
      <c r="V37" s="521">
        <v>193</v>
      </c>
      <c r="W37" s="540">
        <v>388</v>
      </c>
      <c r="X37" s="776">
        <v>727398.22199999995</v>
      </c>
      <c r="Y37" s="776">
        <v>2908192.58</v>
      </c>
      <c r="Z37" s="1204"/>
    </row>
    <row r="38" spans="1:26">
      <c r="A38" s="354"/>
      <c r="B38" s="318"/>
      <c r="C38" s="318"/>
      <c r="D38" s="521"/>
      <c r="E38" s="1200">
        <v>360</v>
      </c>
      <c r="F38" s="1387"/>
      <c r="G38" s="354"/>
      <c r="H38" s="318"/>
      <c r="I38" s="318"/>
      <c r="J38" s="1213"/>
      <c r="K38" s="1200">
        <v>354.65699999999998</v>
      </c>
      <c r="L38" s="1387"/>
      <c r="M38" s="521"/>
      <c r="N38" s="1200"/>
      <c r="O38" s="521"/>
      <c r="P38" s="1200"/>
      <c r="Q38" s="1202"/>
      <c r="R38" s="521"/>
      <c r="S38" s="521"/>
      <c r="T38" s="540"/>
      <c r="U38" s="521"/>
      <c r="V38" s="521"/>
      <c r="W38" s="540"/>
      <c r="X38" s="776"/>
      <c r="Y38" s="776"/>
      <c r="Z38" s="1204" t="s">
        <v>1959</v>
      </c>
    </row>
    <row r="39" spans="1:26">
      <c r="A39" s="354">
        <v>16</v>
      </c>
      <c r="B39" s="318" t="s">
        <v>1957</v>
      </c>
      <c r="C39" s="318" t="s">
        <v>149</v>
      </c>
      <c r="D39" s="521" t="s">
        <v>1873</v>
      </c>
      <c r="E39" s="1200"/>
      <c r="F39" s="1387"/>
      <c r="G39" s="354">
        <v>16</v>
      </c>
      <c r="H39" s="318" t="s">
        <v>490</v>
      </c>
      <c r="I39" s="318" t="s">
        <v>1818</v>
      </c>
      <c r="J39" s="1213">
        <v>68.95</v>
      </c>
      <c r="K39" s="1200"/>
      <c r="L39" s="1387"/>
      <c r="M39" s="1200">
        <f t="shared" ref="M39" si="12">K38+M37</f>
        <v>5229.0810000000001</v>
      </c>
      <c r="N39" s="1200">
        <v>249.31100000000001</v>
      </c>
      <c r="O39" s="521" t="s">
        <v>1873</v>
      </c>
      <c r="P39" s="1200">
        <v>721.81</v>
      </c>
      <c r="Q39" s="1202">
        <v>360.90499999999997</v>
      </c>
      <c r="R39" s="521">
        <v>156</v>
      </c>
      <c r="S39" s="521">
        <v>181</v>
      </c>
      <c r="T39" s="540">
        <v>337</v>
      </c>
      <c r="U39" s="521">
        <v>163</v>
      </c>
      <c r="V39" s="521">
        <v>182</v>
      </c>
      <c r="W39" s="540">
        <v>345</v>
      </c>
      <c r="X39" s="776">
        <v>727681.21100000001</v>
      </c>
      <c r="Y39" s="776">
        <v>2908406.3530000001</v>
      </c>
      <c r="Z39" s="1204"/>
    </row>
    <row r="40" spans="1:26">
      <c r="A40" s="354"/>
      <c r="B40" s="318"/>
      <c r="C40" s="318"/>
      <c r="D40" s="521"/>
      <c r="E40" s="1200">
        <v>400.09500000000003</v>
      </c>
      <c r="F40" s="1387"/>
      <c r="G40" s="354"/>
      <c r="H40" s="318"/>
      <c r="I40" s="318"/>
      <c r="J40" s="1213"/>
      <c r="K40" s="1200">
        <v>367.15300000000002</v>
      </c>
      <c r="L40" s="1387"/>
      <c r="M40" s="521"/>
      <c r="N40" s="1200"/>
      <c r="O40" s="521"/>
      <c r="P40" s="1200"/>
      <c r="Q40" s="1202"/>
      <c r="R40" s="521"/>
      <c r="S40" s="521"/>
      <c r="T40" s="540"/>
      <c r="U40" s="521"/>
      <c r="V40" s="521"/>
      <c r="W40" s="540"/>
      <c r="X40" s="776"/>
      <c r="Y40" s="776"/>
      <c r="Z40" s="1204"/>
    </row>
    <row r="41" spans="1:26">
      <c r="A41" s="354">
        <v>17</v>
      </c>
      <c r="B41" s="318" t="s">
        <v>1885</v>
      </c>
      <c r="C41" s="318" t="s">
        <v>1803</v>
      </c>
      <c r="D41" s="521" t="s">
        <v>1960</v>
      </c>
      <c r="E41" s="1200"/>
      <c r="F41" s="1387">
        <f>SUM(E42:E48)</f>
        <v>1528.0519999999999</v>
      </c>
      <c r="G41" s="354">
        <v>17</v>
      </c>
      <c r="H41" s="318" t="s">
        <v>1885</v>
      </c>
      <c r="I41" s="318" t="s">
        <v>1802</v>
      </c>
      <c r="J41" s="1213">
        <v>70.75</v>
      </c>
      <c r="K41" s="1200"/>
      <c r="L41" s="1387">
        <f>SUM(K42:K48)</f>
        <v>1407.307</v>
      </c>
      <c r="M41" s="1200">
        <f t="shared" ref="M41" si="13">K40+M39</f>
        <v>5596.2340000000004</v>
      </c>
      <c r="N41" s="1200">
        <v>246.196</v>
      </c>
      <c r="O41" s="521" t="s">
        <v>1961</v>
      </c>
      <c r="P41" s="1200">
        <v>729.01099999999997</v>
      </c>
      <c r="Q41" s="1202">
        <v>364.50549999999998</v>
      </c>
      <c r="R41" s="521">
        <v>187</v>
      </c>
      <c r="S41" s="521">
        <v>180</v>
      </c>
      <c r="T41" s="540">
        <v>367</v>
      </c>
      <c r="U41" s="521">
        <v>186</v>
      </c>
      <c r="V41" s="521">
        <v>181</v>
      </c>
      <c r="W41" s="540">
        <v>367</v>
      </c>
      <c r="X41" s="776">
        <v>727974.17</v>
      </c>
      <c r="Y41" s="776">
        <v>2908627.6579999998</v>
      </c>
      <c r="Z41" s="1204"/>
    </row>
    <row r="42" spans="1:26">
      <c r="A42" s="354"/>
      <c r="B42" s="318"/>
      <c r="C42" s="318"/>
      <c r="D42" s="521"/>
      <c r="E42" s="1200">
        <v>395</v>
      </c>
      <c r="F42" s="1387"/>
      <c r="G42" s="354"/>
      <c r="H42" s="318"/>
      <c r="I42" s="318"/>
      <c r="J42" s="1213"/>
      <c r="K42" s="1200">
        <v>361.858</v>
      </c>
      <c r="L42" s="1387"/>
      <c r="M42" s="521"/>
      <c r="N42" s="1200"/>
      <c r="O42" s="521"/>
      <c r="P42" s="1200"/>
      <c r="Q42" s="1202"/>
      <c r="R42" s="521"/>
      <c r="S42" s="521"/>
      <c r="T42" s="540"/>
      <c r="U42" s="521"/>
      <c r="V42" s="521"/>
      <c r="W42" s="540"/>
      <c r="X42" s="776"/>
      <c r="Y42" s="776"/>
      <c r="Z42" s="1204"/>
    </row>
    <row r="43" spans="1:26">
      <c r="A43" s="354">
        <v>18</v>
      </c>
      <c r="B43" s="318" t="s">
        <v>1889</v>
      </c>
      <c r="C43" s="318" t="s">
        <v>149</v>
      </c>
      <c r="D43" s="521" t="s">
        <v>1873</v>
      </c>
      <c r="E43" s="1200"/>
      <c r="F43" s="1387"/>
      <c r="G43" s="354">
        <v>18</v>
      </c>
      <c r="H43" s="318" t="s">
        <v>1889</v>
      </c>
      <c r="I43" s="318" t="s">
        <v>146</v>
      </c>
      <c r="J43" s="1213">
        <v>71.95</v>
      </c>
      <c r="K43" s="1200"/>
      <c r="L43" s="1387"/>
      <c r="M43" s="1200">
        <f t="shared" ref="M43" si="14">K42+M41</f>
        <v>5958.0920000000006</v>
      </c>
      <c r="N43" s="1200">
        <v>247.017</v>
      </c>
      <c r="O43" s="521" t="s">
        <v>1873</v>
      </c>
      <c r="P43" s="1200">
        <v>723.58699999999999</v>
      </c>
      <c r="Q43" s="1202">
        <v>361.79349999999999</v>
      </c>
      <c r="R43" s="521">
        <v>182</v>
      </c>
      <c r="S43" s="521">
        <v>177</v>
      </c>
      <c r="T43" s="540">
        <v>359</v>
      </c>
      <c r="U43" s="521">
        <v>182</v>
      </c>
      <c r="V43" s="521">
        <v>179</v>
      </c>
      <c r="W43" s="540">
        <v>361</v>
      </c>
      <c r="X43" s="776">
        <v>727942.924</v>
      </c>
      <c r="Y43" s="776">
        <v>2908988.165</v>
      </c>
      <c r="Z43" s="1204"/>
    </row>
    <row r="44" spans="1:26">
      <c r="A44" s="354"/>
      <c r="B44" s="318"/>
      <c r="C44" s="318"/>
      <c r="D44" s="521"/>
      <c r="E44" s="1200">
        <v>375.27</v>
      </c>
      <c r="F44" s="1387"/>
      <c r="G44" s="354"/>
      <c r="H44" s="318"/>
      <c r="I44" s="318"/>
      <c r="J44" s="1213"/>
      <c r="K44" s="1200">
        <v>361.72899999999998</v>
      </c>
      <c r="L44" s="1387"/>
      <c r="M44" s="521"/>
      <c r="N44" s="1200"/>
      <c r="O44" s="521"/>
      <c r="P44" s="1200"/>
      <c r="Q44" s="1202"/>
      <c r="R44" s="521"/>
      <c r="S44" s="521"/>
      <c r="T44" s="540"/>
      <c r="U44" s="521"/>
      <c r="V44" s="521"/>
      <c r="W44" s="540"/>
      <c r="X44" s="776"/>
      <c r="Y44" s="776"/>
      <c r="Z44" s="1204"/>
    </row>
    <row r="45" spans="1:26">
      <c r="A45" s="354">
        <v>19</v>
      </c>
      <c r="B45" s="318" t="s">
        <v>1891</v>
      </c>
      <c r="C45" s="318" t="s">
        <v>146</v>
      </c>
      <c r="D45" s="521" t="s">
        <v>1962</v>
      </c>
      <c r="E45" s="1200"/>
      <c r="F45" s="1387"/>
      <c r="G45" s="354">
        <v>19</v>
      </c>
      <c r="H45" s="318" t="s">
        <v>1891</v>
      </c>
      <c r="I45" s="318" t="s">
        <v>146</v>
      </c>
      <c r="J45" s="1213">
        <v>71.95</v>
      </c>
      <c r="K45" s="1200"/>
      <c r="L45" s="1387"/>
      <c r="M45" s="1200">
        <f t="shared" ref="M45" si="15">K44+M43</f>
        <v>6319.8210000000008</v>
      </c>
      <c r="N45" s="1200">
        <v>247.66900000000001</v>
      </c>
      <c r="O45" s="521" t="s">
        <v>1873</v>
      </c>
      <c r="P45" s="1200">
        <v>726.69599999999991</v>
      </c>
      <c r="Q45" s="1202">
        <v>363.34799999999996</v>
      </c>
      <c r="R45" s="521">
        <v>185</v>
      </c>
      <c r="S45" s="521">
        <v>185</v>
      </c>
      <c r="T45" s="540">
        <v>370</v>
      </c>
      <c r="U45" s="521">
        <v>184</v>
      </c>
      <c r="V45" s="521">
        <v>185</v>
      </c>
      <c r="W45" s="540">
        <v>368</v>
      </c>
      <c r="X45" s="776">
        <v>727911.69</v>
      </c>
      <c r="Y45" s="776">
        <v>2909348.5430000001</v>
      </c>
      <c r="Z45" s="1203"/>
    </row>
    <row r="46" spans="1:26">
      <c r="A46" s="354"/>
      <c r="B46" s="318"/>
      <c r="C46" s="318"/>
      <c r="D46" s="521"/>
      <c r="E46" s="1200">
        <v>386</v>
      </c>
      <c r="F46" s="1387"/>
      <c r="G46" s="354"/>
      <c r="H46" s="318"/>
      <c r="I46" s="318"/>
      <c r="J46" s="1213"/>
      <c r="K46" s="1200">
        <v>364.96699999999998</v>
      </c>
      <c r="L46" s="1387"/>
      <c r="M46" s="521"/>
      <c r="N46" s="1200"/>
      <c r="O46" s="521"/>
      <c r="P46" s="1200"/>
      <c r="Q46" s="1202"/>
      <c r="R46" s="521"/>
      <c r="S46" s="521"/>
      <c r="T46" s="540"/>
      <c r="U46" s="521"/>
      <c r="V46" s="521"/>
      <c r="W46" s="540"/>
      <c r="X46" s="776"/>
      <c r="Y46" s="776"/>
      <c r="Z46" s="1204"/>
    </row>
    <row r="47" spans="1:26">
      <c r="A47" s="354">
        <v>20</v>
      </c>
      <c r="B47" s="318" t="s">
        <v>1895</v>
      </c>
      <c r="C47" s="318" t="s">
        <v>146</v>
      </c>
      <c r="D47" s="521" t="s">
        <v>1873</v>
      </c>
      <c r="E47" s="1200"/>
      <c r="F47" s="1387"/>
      <c r="G47" s="354">
        <v>20</v>
      </c>
      <c r="H47" s="318" t="s">
        <v>1895</v>
      </c>
      <c r="I47" s="318" t="s">
        <v>146</v>
      </c>
      <c r="J47" s="1213">
        <v>71.95</v>
      </c>
      <c r="K47" s="1200"/>
      <c r="L47" s="1387"/>
      <c r="M47" s="1200">
        <f t="shared" ref="M47" si="16">K46+M45</f>
        <v>6684.7880000000005</v>
      </c>
      <c r="N47" s="1200">
        <v>247.279</v>
      </c>
      <c r="O47" s="521" t="s">
        <v>1873</v>
      </c>
      <c r="P47" s="1200">
        <v>683.72</v>
      </c>
      <c r="Q47" s="1202">
        <v>341.86</v>
      </c>
      <c r="R47" s="521">
        <v>180</v>
      </c>
      <c r="S47" s="521">
        <v>145</v>
      </c>
      <c r="T47" s="540">
        <v>325</v>
      </c>
      <c r="U47" s="521">
        <v>181</v>
      </c>
      <c r="V47" s="521">
        <v>150</v>
      </c>
      <c r="W47" s="540">
        <v>332</v>
      </c>
      <c r="X47" s="776">
        <v>727880.17500000005</v>
      </c>
      <c r="Y47" s="776">
        <v>2909712.1460000002</v>
      </c>
      <c r="Z47" s="1204"/>
    </row>
    <row r="48" spans="1:26">
      <c r="A48" s="354"/>
      <c r="B48" s="318"/>
      <c r="C48" s="318"/>
      <c r="D48" s="521"/>
      <c r="E48" s="1200">
        <v>371.78199999999998</v>
      </c>
      <c r="F48" s="1387"/>
      <c r="G48" s="354"/>
      <c r="H48" s="318"/>
      <c r="I48" s="318"/>
      <c r="J48" s="1213"/>
      <c r="K48" s="1200">
        <v>318.75299999999999</v>
      </c>
      <c r="L48" s="1387"/>
      <c r="M48" s="521"/>
      <c r="N48" s="1200"/>
      <c r="O48" s="521"/>
      <c r="P48" s="1200"/>
      <c r="Q48" s="1202"/>
      <c r="R48" s="521"/>
      <c r="S48" s="521"/>
      <c r="T48" s="540"/>
      <c r="U48" s="521"/>
      <c r="V48" s="521"/>
      <c r="W48" s="540"/>
      <c r="X48" s="776"/>
      <c r="Y48" s="776"/>
      <c r="Z48" s="1204"/>
    </row>
    <row r="49" spans="1:26">
      <c r="A49" s="354">
        <v>21</v>
      </c>
      <c r="B49" s="318" t="s">
        <v>1897</v>
      </c>
      <c r="C49" s="318" t="s">
        <v>1926</v>
      </c>
      <c r="D49" s="521" t="s">
        <v>1963</v>
      </c>
      <c r="E49" s="1200"/>
      <c r="F49" s="1387">
        <f>SUM(E50:E52)</f>
        <v>558.38099999999997</v>
      </c>
      <c r="G49" s="354">
        <v>21</v>
      </c>
      <c r="H49" s="318" t="s">
        <v>1897</v>
      </c>
      <c r="I49" s="318" t="s">
        <v>1803</v>
      </c>
      <c r="J49" s="1213">
        <v>70.75</v>
      </c>
      <c r="K49" s="1200"/>
      <c r="L49" s="1387">
        <f>SUM(K50:K52)</f>
        <v>589.17100000000005</v>
      </c>
      <c r="M49" s="1200">
        <f t="shared" ref="M49" si="17">K48+M47</f>
        <v>7003.5410000000002</v>
      </c>
      <c r="N49" s="1200">
        <v>248.732</v>
      </c>
      <c r="O49" s="521" t="s">
        <v>1964</v>
      </c>
      <c r="P49" s="1200">
        <v>686.27199999999993</v>
      </c>
      <c r="Q49" s="1202">
        <v>343.13599999999997</v>
      </c>
      <c r="R49" s="521">
        <v>174</v>
      </c>
      <c r="S49" s="521">
        <v>178</v>
      </c>
      <c r="T49" s="540">
        <v>352</v>
      </c>
      <c r="U49" s="521">
        <v>169</v>
      </c>
      <c r="V49" s="521">
        <v>180</v>
      </c>
      <c r="W49" s="540">
        <v>349</v>
      </c>
      <c r="X49" s="776">
        <v>727852.652</v>
      </c>
      <c r="Y49" s="776">
        <v>2910029.7089999998</v>
      </c>
      <c r="Z49" s="1204"/>
    </row>
    <row r="50" spans="1:26">
      <c r="A50" s="354"/>
      <c r="B50" s="318"/>
      <c r="C50" s="318"/>
      <c r="D50" s="521"/>
      <c r="E50" s="1200">
        <v>277</v>
      </c>
      <c r="F50" s="1387"/>
      <c r="G50" s="354"/>
      <c r="H50" s="318"/>
      <c r="I50" s="318"/>
      <c r="J50" s="1213"/>
      <c r="K50" s="1200">
        <v>367.51900000000001</v>
      </c>
      <c r="L50" s="1387"/>
      <c r="M50" s="521"/>
      <c r="N50" s="1200"/>
      <c r="O50" s="521"/>
      <c r="P50" s="1200"/>
      <c r="Q50" s="1202"/>
      <c r="R50" s="521"/>
      <c r="S50" s="521"/>
      <c r="T50" s="540"/>
      <c r="U50" s="521"/>
      <c r="V50" s="521"/>
      <c r="W50" s="540"/>
      <c r="X50" s="776"/>
      <c r="Y50" s="776"/>
      <c r="Z50" s="1204"/>
    </row>
    <row r="51" spans="1:26">
      <c r="A51" s="354">
        <v>22</v>
      </c>
      <c r="B51" s="318" t="s">
        <v>1899</v>
      </c>
      <c r="C51" s="318" t="s">
        <v>1818</v>
      </c>
      <c r="D51" s="521" t="s">
        <v>1873</v>
      </c>
      <c r="E51" s="1200"/>
      <c r="F51" s="1387"/>
      <c r="G51" s="354">
        <v>22</v>
      </c>
      <c r="H51" s="318" t="s">
        <v>1705</v>
      </c>
      <c r="I51" s="318" t="s">
        <v>1807</v>
      </c>
      <c r="J51" s="1213">
        <v>70.75</v>
      </c>
      <c r="K51" s="1200"/>
      <c r="L51" s="1387"/>
      <c r="M51" s="1200">
        <f t="shared" ref="M51" si="18">K50+M49</f>
        <v>7371.06</v>
      </c>
      <c r="N51" s="1200">
        <v>249.744</v>
      </c>
      <c r="O51" s="521" t="s">
        <v>1965</v>
      </c>
      <c r="P51" s="1200">
        <v>589.17100000000005</v>
      </c>
      <c r="Q51" s="1202">
        <v>294.58550000000002</v>
      </c>
      <c r="R51" s="521">
        <v>190</v>
      </c>
      <c r="S51" s="521">
        <v>107</v>
      </c>
      <c r="T51" s="540">
        <v>297</v>
      </c>
      <c r="U51" s="521">
        <v>188</v>
      </c>
      <c r="V51" s="521">
        <v>110</v>
      </c>
      <c r="W51" s="540">
        <v>298</v>
      </c>
      <c r="X51" s="776">
        <v>727572.13</v>
      </c>
      <c r="Y51" s="776">
        <v>2910267.15</v>
      </c>
      <c r="Z51" s="1204"/>
    </row>
    <row r="52" spans="1:26">
      <c r="A52" s="354"/>
      <c r="B52" s="318"/>
      <c r="C52" s="318"/>
      <c r="D52" s="521"/>
      <c r="E52" s="1200">
        <v>281.38099999999997</v>
      </c>
      <c r="F52" s="1387"/>
      <c r="G52" s="354"/>
      <c r="H52" s="318"/>
      <c r="I52" s="318"/>
      <c r="J52" s="1213"/>
      <c r="K52" s="1200">
        <v>221.65199999999999</v>
      </c>
      <c r="L52" s="1387"/>
      <c r="M52" s="521"/>
      <c r="N52" s="1200"/>
      <c r="O52" s="521"/>
      <c r="P52" s="1200"/>
      <c r="Q52" s="1202"/>
      <c r="R52" s="521"/>
      <c r="S52" s="521"/>
      <c r="T52" s="540"/>
      <c r="U52" s="521"/>
      <c r="V52" s="521"/>
      <c r="W52" s="540"/>
      <c r="X52" s="776"/>
      <c r="Y52" s="776"/>
      <c r="Z52" s="1204" t="s">
        <v>1966</v>
      </c>
    </row>
    <row r="53" spans="1:26" ht="26">
      <c r="A53" s="354">
        <v>23</v>
      </c>
      <c r="B53" s="318" t="s">
        <v>1909</v>
      </c>
      <c r="C53" s="318" t="s">
        <v>1802</v>
      </c>
      <c r="D53" s="521" t="s">
        <v>1967</v>
      </c>
      <c r="E53" s="1200"/>
      <c r="F53" s="1387">
        <f>E54</f>
        <v>137.76900000000001</v>
      </c>
      <c r="G53" s="354">
        <v>23</v>
      </c>
      <c r="H53" s="318" t="s">
        <v>1909</v>
      </c>
      <c r="I53" s="318" t="s">
        <v>1968</v>
      </c>
      <c r="J53" s="1213">
        <v>70.75</v>
      </c>
      <c r="K53" s="1200"/>
      <c r="L53" s="1387">
        <f>K54</f>
        <v>137.76900000000001</v>
      </c>
      <c r="M53" s="1200">
        <f t="shared" ref="M53" si="19">K52+M51</f>
        <v>7592.7120000000004</v>
      </c>
      <c r="N53" s="1200">
        <v>250.066</v>
      </c>
      <c r="O53" s="521" t="s">
        <v>1969</v>
      </c>
      <c r="P53" s="1200">
        <v>359.42099999999999</v>
      </c>
      <c r="Q53" s="1202">
        <v>179.7105</v>
      </c>
      <c r="R53" s="521">
        <v>115</v>
      </c>
      <c r="S53" s="521">
        <v>60</v>
      </c>
      <c r="T53" s="540">
        <v>175</v>
      </c>
      <c r="U53" s="521">
        <v>113</v>
      </c>
      <c r="V53" s="521">
        <v>67</v>
      </c>
      <c r="W53" s="540">
        <v>179</v>
      </c>
      <c r="X53" s="776">
        <v>727486.66</v>
      </c>
      <c r="Y53" s="776">
        <v>2910471.66</v>
      </c>
      <c r="Z53" s="1203" t="s">
        <v>1877</v>
      </c>
    </row>
    <row r="54" spans="1:26">
      <c r="A54" s="354"/>
      <c r="B54" s="318"/>
      <c r="C54" s="318"/>
      <c r="D54" s="521"/>
      <c r="E54" s="1200">
        <v>137.76900000000001</v>
      </c>
      <c r="F54" s="1387"/>
      <c r="G54" s="354"/>
      <c r="H54" s="318"/>
      <c r="I54" s="318"/>
      <c r="J54" s="1213"/>
      <c r="K54" s="1200">
        <v>137.76900000000001</v>
      </c>
      <c r="L54" s="1387"/>
      <c r="M54" s="521"/>
      <c r="N54" s="1200"/>
      <c r="O54" s="521"/>
      <c r="P54" s="1200"/>
      <c r="Q54" s="1202"/>
      <c r="R54" s="521"/>
      <c r="S54" s="521"/>
      <c r="T54" s="540"/>
      <c r="U54" s="521"/>
      <c r="V54" s="521"/>
      <c r="W54" s="540"/>
      <c r="X54" s="776"/>
      <c r="Y54" s="776"/>
      <c r="Z54" s="1204"/>
    </row>
    <row r="55" spans="1:26">
      <c r="A55" s="354">
        <v>24</v>
      </c>
      <c r="B55" s="318" t="s">
        <v>1914</v>
      </c>
      <c r="C55" s="318" t="s">
        <v>1802</v>
      </c>
      <c r="D55" s="521" t="s">
        <v>1970</v>
      </c>
      <c r="E55" s="1200"/>
      <c r="F55" s="1387">
        <f>E56</f>
        <v>191.70500000000001</v>
      </c>
      <c r="G55" s="354">
        <v>24</v>
      </c>
      <c r="H55" s="318" t="s">
        <v>1914</v>
      </c>
      <c r="I55" s="318" t="s">
        <v>1802</v>
      </c>
      <c r="J55" s="1213">
        <v>70.75</v>
      </c>
      <c r="K55" s="1200"/>
      <c r="L55" s="1387">
        <f>K56</f>
        <v>191.70500000000001</v>
      </c>
      <c r="M55" s="1200">
        <f t="shared" ref="M55" si="20">K54+M53</f>
        <v>7730.4810000000007</v>
      </c>
      <c r="N55" s="1200">
        <v>250.46600000000001</v>
      </c>
      <c r="O55" s="521" t="s">
        <v>1970</v>
      </c>
      <c r="P55" s="1200">
        <v>329.47400000000005</v>
      </c>
      <c r="Q55" s="1202">
        <v>164.73700000000002</v>
      </c>
      <c r="R55" s="521">
        <v>78</v>
      </c>
      <c r="S55" s="521">
        <v>104</v>
      </c>
      <c r="T55" s="540">
        <v>181</v>
      </c>
      <c r="U55" s="521">
        <v>72</v>
      </c>
      <c r="V55" s="521">
        <v>99</v>
      </c>
      <c r="W55" s="540">
        <v>171</v>
      </c>
      <c r="X55" s="776">
        <v>727612.61</v>
      </c>
      <c r="Y55" s="776">
        <v>2910527.49</v>
      </c>
      <c r="Z55" s="310"/>
    </row>
    <row r="56" spans="1:26">
      <c r="A56" s="354"/>
      <c r="B56" s="318"/>
      <c r="C56" s="318"/>
      <c r="D56" s="521"/>
      <c r="E56" s="1200">
        <v>191.70500000000001</v>
      </c>
      <c r="F56" s="1387"/>
      <c r="G56" s="354"/>
      <c r="H56" s="318"/>
      <c r="I56" s="318"/>
      <c r="J56" s="1213"/>
      <c r="K56" s="1200">
        <v>191.70500000000001</v>
      </c>
      <c r="L56" s="1387"/>
      <c r="M56" s="521"/>
      <c r="N56" s="1200"/>
      <c r="O56" s="521"/>
      <c r="P56" s="1200"/>
      <c r="Q56" s="1202"/>
      <c r="R56" s="521"/>
      <c r="S56" s="521"/>
      <c r="T56" s="540"/>
      <c r="U56" s="521"/>
      <c r="V56" s="521"/>
      <c r="W56" s="540"/>
      <c r="X56" s="776"/>
      <c r="Y56" s="776"/>
      <c r="Z56" s="1204"/>
    </row>
    <row r="57" spans="1:26" ht="26">
      <c r="A57" s="354">
        <v>25</v>
      </c>
      <c r="B57" s="318" t="s">
        <v>1820</v>
      </c>
      <c r="C57" s="318" t="s">
        <v>146</v>
      </c>
      <c r="D57" s="521" t="s">
        <v>1873</v>
      </c>
      <c r="E57" s="1200"/>
      <c r="F57" s="1201"/>
      <c r="G57" s="354">
        <v>25</v>
      </c>
      <c r="H57" s="318" t="s">
        <v>1820</v>
      </c>
      <c r="I57" s="318" t="s">
        <v>146</v>
      </c>
      <c r="J57" s="1213">
        <v>71.86</v>
      </c>
      <c r="K57" s="1200"/>
      <c r="L57" s="1387"/>
      <c r="M57" s="1200">
        <f t="shared" ref="M57" si="21">K56+M55</f>
        <v>7922.1860000000006</v>
      </c>
      <c r="N57" s="1200">
        <v>250.22</v>
      </c>
      <c r="O57" s="521" t="s">
        <v>1873</v>
      </c>
      <c r="P57" s="1200">
        <v>191.70500000000001</v>
      </c>
      <c r="Q57" s="1202">
        <v>95.852500000000006</v>
      </c>
      <c r="R57" s="521">
        <v>0</v>
      </c>
      <c r="S57" s="521">
        <v>88</v>
      </c>
      <c r="T57" s="540">
        <v>88</v>
      </c>
      <c r="U57" s="521">
        <v>0</v>
      </c>
      <c r="V57" s="521">
        <v>93</v>
      </c>
      <c r="W57" s="540">
        <v>93</v>
      </c>
      <c r="X57" s="776">
        <v>727803.821</v>
      </c>
      <c r="Y57" s="776">
        <v>2910513.73</v>
      </c>
      <c r="Z57" s="1203" t="s">
        <v>1874</v>
      </c>
    </row>
    <row r="58" spans="1:26">
      <c r="A58" s="354"/>
      <c r="B58" s="318"/>
      <c r="C58" s="318"/>
      <c r="D58" s="521"/>
      <c r="E58" s="1200"/>
      <c r="F58" s="1201"/>
      <c r="G58" s="354"/>
      <c r="H58" s="318"/>
      <c r="I58" s="318"/>
      <c r="J58" s="540" t="s">
        <v>1921</v>
      </c>
      <c r="K58" s="1208">
        <f>SUM(K9:K57)</f>
        <v>7922.1860000000006</v>
      </c>
      <c r="L58" s="1201"/>
      <c r="M58" s="1200"/>
      <c r="N58" s="1200"/>
      <c r="O58" s="521"/>
      <c r="P58" s="1200"/>
      <c r="Q58" s="1200"/>
      <c r="R58" s="521"/>
      <c r="S58" s="521"/>
      <c r="T58" s="540"/>
      <c r="U58" s="521"/>
      <c r="V58" s="521"/>
      <c r="W58" s="540"/>
      <c r="X58" s="776"/>
      <c r="Y58" s="776"/>
      <c r="Z58" s="1203"/>
    </row>
    <row r="59" spans="1:26">
      <c r="A59" s="354"/>
      <c r="B59" s="318"/>
      <c r="C59" s="318"/>
      <c r="D59" s="521"/>
      <c r="E59" s="1200"/>
      <c r="F59" s="1201"/>
      <c r="G59" s="354"/>
      <c r="H59" s="318"/>
      <c r="I59" s="318"/>
      <c r="J59" s="310"/>
      <c r="K59" s="310"/>
      <c r="L59" s="1201"/>
      <c r="M59" s="1200"/>
      <c r="N59" s="1200"/>
      <c r="O59" s="521"/>
      <c r="P59" s="1200"/>
      <c r="Q59" s="1200"/>
      <c r="R59" s="521"/>
      <c r="S59" s="521"/>
      <c r="T59" s="540"/>
      <c r="U59" s="521"/>
      <c r="V59" s="521"/>
      <c r="W59" s="540"/>
      <c r="X59" s="776"/>
      <c r="Y59" s="776"/>
      <c r="Z59" s="1203"/>
    </row>
    <row r="60" spans="1:26">
      <c r="A60" s="801"/>
      <c r="B60" s="801"/>
      <c r="C60" s="801"/>
      <c r="D60" s="801"/>
      <c r="E60" s="801"/>
      <c r="F60" s="801"/>
      <c r="G60" s="1372" t="s">
        <v>1922</v>
      </c>
      <c r="H60" s="1372"/>
      <c r="I60" s="1372"/>
      <c r="J60" s="1372"/>
      <c r="K60" s="1372"/>
      <c r="L60" s="1372"/>
      <c r="M60" s="1372"/>
      <c r="N60" s="1372"/>
      <c r="O60" s="1372"/>
      <c r="P60" s="1372"/>
      <c r="Q60" s="1372"/>
      <c r="R60" s="1372"/>
      <c r="S60" s="1372"/>
      <c r="T60" s="1372"/>
      <c r="U60" s="1372"/>
      <c r="V60" s="1372"/>
      <c r="W60" s="1372"/>
      <c r="X60" s="1372"/>
      <c r="Y60" s="1372"/>
      <c r="Z60" s="1372"/>
    </row>
    <row r="61" spans="1:26" ht="21">
      <c r="A61" s="1373" t="s">
        <v>966</v>
      </c>
      <c r="B61" s="1373"/>
      <c r="C61" s="1373"/>
      <c r="D61" s="1373"/>
      <c r="E61" s="1373"/>
      <c r="F61" s="1373"/>
      <c r="G61" s="1374"/>
      <c r="H61" s="1374"/>
      <c r="I61" s="1374"/>
      <c r="J61" s="1374"/>
      <c r="K61" s="1374"/>
      <c r="L61" s="1374"/>
      <c r="M61" s="1374"/>
      <c r="N61" s="1374"/>
      <c r="O61" s="1374"/>
      <c r="P61" s="1374"/>
      <c r="Q61" s="1374"/>
      <c r="R61" s="1374"/>
      <c r="S61" s="1375" t="s">
        <v>967</v>
      </c>
      <c r="T61" s="1375"/>
      <c r="U61" s="1375"/>
      <c r="V61" s="1375"/>
      <c r="W61" s="1375"/>
      <c r="X61" s="1375"/>
      <c r="Y61" s="1375"/>
      <c r="Z61" s="1375"/>
    </row>
    <row r="62" spans="1:26" ht="15.5">
      <c r="A62" s="1376" t="s">
        <v>968</v>
      </c>
      <c r="B62" s="1377"/>
      <c r="C62" s="1377"/>
      <c r="D62" s="1378"/>
      <c r="E62" s="1209" t="s">
        <v>969</v>
      </c>
      <c r="F62" s="1209"/>
      <c r="G62" s="1379" t="s">
        <v>1923</v>
      </c>
      <c r="H62" s="1380"/>
      <c r="I62" s="1381"/>
      <c r="J62" s="1379" t="s">
        <v>970</v>
      </c>
      <c r="K62" s="1380"/>
      <c r="L62" s="1380"/>
      <c r="M62" s="1381"/>
      <c r="N62" s="1382" t="s">
        <v>969</v>
      </c>
      <c r="O62" s="1383"/>
      <c r="P62" s="1383"/>
      <c r="Q62" s="1383"/>
      <c r="R62" s="1384"/>
      <c r="S62" s="1385" t="s">
        <v>969</v>
      </c>
      <c r="T62" s="1385"/>
      <c r="U62" s="1385"/>
      <c r="V62" s="1385"/>
      <c r="W62" s="1385"/>
      <c r="X62" s="1385"/>
      <c r="Y62" s="1386" t="s">
        <v>972</v>
      </c>
      <c r="Z62" s="1386"/>
    </row>
    <row r="63" spans="1:26">
      <c r="A63" s="1363"/>
      <c r="B63" s="1364"/>
      <c r="C63" s="1363"/>
      <c r="D63" s="1369"/>
      <c r="E63" s="1369"/>
      <c r="F63" s="1364"/>
      <c r="G63" s="1363"/>
      <c r="H63" s="1369"/>
      <c r="I63" s="1364"/>
      <c r="J63" s="1363"/>
      <c r="K63" s="1369"/>
      <c r="L63" s="1369"/>
      <c r="M63" s="1364"/>
      <c r="N63" s="1363"/>
      <c r="O63" s="1369"/>
      <c r="P63" s="1369"/>
      <c r="Q63" s="1369"/>
      <c r="R63" s="1364"/>
      <c r="S63" s="1363"/>
      <c r="T63" s="1369"/>
      <c r="U63" s="1369"/>
      <c r="V63" s="1369"/>
      <c r="W63" s="1369"/>
      <c r="X63" s="1364"/>
      <c r="Y63" s="1363"/>
      <c r="Z63" s="1364"/>
    </row>
    <row r="64" spans="1:26">
      <c r="A64" s="1365"/>
      <c r="B64" s="1366"/>
      <c r="C64" s="1365"/>
      <c r="D64" s="1370"/>
      <c r="E64" s="1370"/>
      <c r="F64" s="1366"/>
      <c r="G64" s="1365"/>
      <c r="H64" s="1370"/>
      <c r="I64" s="1366"/>
      <c r="J64" s="1365"/>
      <c r="K64" s="1370"/>
      <c r="L64" s="1370"/>
      <c r="M64" s="1366"/>
      <c r="N64" s="1365"/>
      <c r="O64" s="1370"/>
      <c r="P64" s="1370"/>
      <c r="Q64" s="1370"/>
      <c r="R64" s="1366"/>
      <c r="S64" s="1365"/>
      <c r="T64" s="1370"/>
      <c r="U64" s="1370"/>
      <c r="V64" s="1370"/>
      <c r="W64" s="1370"/>
      <c r="X64" s="1366"/>
      <c r="Y64" s="1365"/>
      <c r="Z64" s="1366"/>
    </row>
    <row r="65" spans="1:26">
      <c r="A65" s="1365"/>
      <c r="B65" s="1366"/>
      <c r="C65" s="1365"/>
      <c r="D65" s="1370"/>
      <c r="E65" s="1370"/>
      <c r="F65" s="1366"/>
      <c r="G65" s="1365"/>
      <c r="H65" s="1370"/>
      <c r="I65" s="1366"/>
      <c r="J65" s="1365"/>
      <c r="K65" s="1370"/>
      <c r="L65" s="1370"/>
      <c r="M65" s="1366"/>
      <c r="N65" s="1365"/>
      <c r="O65" s="1370"/>
      <c r="P65" s="1370"/>
      <c r="Q65" s="1370"/>
      <c r="R65" s="1366"/>
      <c r="S65" s="1365"/>
      <c r="T65" s="1370"/>
      <c r="U65" s="1370"/>
      <c r="V65" s="1370"/>
      <c r="W65" s="1370"/>
      <c r="X65" s="1366"/>
      <c r="Y65" s="1365"/>
      <c r="Z65" s="1366"/>
    </row>
    <row r="66" spans="1:26">
      <c r="A66" s="1365"/>
      <c r="B66" s="1366"/>
      <c r="C66" s="1365"/>
      <c r="D66" s="1370"/>
      <c r="E66" s="1370"/>
      <c r="F66" s="1366"/>
      <c r="G66" s="1365"/>
      <c r="H66" s="1370"/>
      <c r="I66" s="1366"/>
      <c r="J66" s="1365"/>
      <c r="K66" s="1370"/>
      <c r="L66" s="1370"/>
      <c r="M66" s="1366"/>
      <c r="N66" s="1365"/>
      <c r="O66" s="1370"/>
      <c r="P66" s="1370"/>
      <c r="Q66" s="1370"/>
      <c r="R66" s="1366"/>
      <c r="S66" s="1365"/>
      <c r="T66" s="1370"/>
      <c r="U66" s="1370"/>
      <c r="V66" s="1370"/>
      <c r="W66" s="1370"/>
      <c r="X66" s="1366"/>
      <c r="Y66" s="1365"/>
      <c r="Z66" s="1366"/>
    </row>
    <row r="67" spans="1:26">
      <c r="A67" s="1365"/>
      <c r="B67" s="1366"/>
      <c r="C67" s="1365"/>
      <c r="D67" s="1370"/>
      <c r="E67" s="1370"/>
      <c r="F67" s="1366"/>
      <c r="G67" s="1365"/>
      <c r="H67" s="1370"/>
      <c r="I67" s="1366"/>
      <c r="J67" s="1365"/>
      <c r="K67" s="1370"/>
      <c r="L67" s="1370"/>
      <c r="M67" s="1366"/>
      <c r="N67" s="1365"/>
      <c r="O67" s="1370"/>
      <c r="P67" s="1370"/>
      <c r="Q67" s="1370"/>
      <c r="R67" s="1366"/>
      <c r="S67" s="1365"/>
      <c r="T67" s="1370"/>
      <c r="U67" s="1370"/>
      <c r="V67" s="1370"/>
      <c r="W67" s="1370"/>
      <c r="X67" s="1366"/>
      <c r="Y67" s="1365"/>
      <c r="Z67" s="1366"/>
    </row>
    <row r="68" spans="1:26">
      <c r="A68" s="1365"/>
      <c r="B68" s="1366"/>
      <c r="C68" s="1365"/>
      <c r="D68" s="1370"/>
      <c r="E68" s="1370"/>
      <c r="F68" s="1366"/>
      <c r="G68" s="1365"/>
      <c r="H68" s="1370"/>
      <c r="I68" s="1366"/>
      <c r="J68" s="1365"/>
      <c r="K68" s="1370"/>
      <c r="L68" s="1370"/>
      <c r="M68" s="1366"/>
      <c r="N68" s="1365"/>
      <c r="O68" s="1370"/>
      <c r="P68" s="1370"/>
      <c r="Q68" s="1370"/>
      <c r="R68" s="1366"/>
      <c r="S68" s="1365"/>
      <c r="T68" s="1370"/>
      <c r="U68" s="1370"/>
      <c r="V68" s="1370"/>
      <c r="W68" s="1370"/>
      <c r="X68" s="1366"/>
      <c r="Y68" s="1365"/>
      <c r="Z68" s="1366"/>
    </row>
    <row r="69" spans="1:26">
      <c r="A69" s="1367"/>
      <c r="B69" s="1368"/>
      <c r="C69" s="1367"/>
      <c r="D69" s="1371"/>
      <c r="E69" s="1371"/>
      <c r="F69" s="1368"/>
      <c r="G69" s="1367"/>
      <c r="H69" s="1371"/>
      <c r="I69" s="1368"/>
      <c r="J69" s="1367"/>
      <c r="K69" s="1371"/>
      <c r="L69" s="1371"/>
      <c r="M69" s="1368"/>
      <c r="N69" s="1367"/>
      <c r="O69" s="1371"/>
      <c r="P69" s="1371"/>
      <c r="Q69" s="1371"/>
      <c r="R69" s="1368"/>
      <c r="S69" s="1367"/>
      <c r="T69" s="1371"/>
      <c r="U69" s="1371"/>
      <c r="V69" s="1371"/>
      <c r="W69" s="1371"/>
      <c r="X69" s="1368"/>
      <c r="Y69" s="1367"/>
      <c r="Z69" s="1368"/>
    </row>
    <row r="72" spans="1:26" ht="17">
      <c r="K72" s="1210" t="s">
        <v>1971</v>
      </c>
      <c r="L72" s="310"/>
      <c r="M72" s="310"/>
    </row>
    <row r="73" spans="1:26" ht="34">
      <c r="K73" s="1211" t="s">
        <v>75</v>
      </c>
      <c r="L73" s="310"/>
      <c r="M73" s="1211" t="s">
        <v>1972</v>
      </c>
    </row>
    <row r="74" spans="1:26">
      <c r="K74" s="310" t="s">
        <v>146</v>
      </c>
      <c r="L74" s="310" t="s">
        <v>965</v>
      </c>
      <c r="M74" s="310">
        <f>COUNTIF($I$12:$I$56,K74)</f>
        <v>7</v>
      </c>
    </row>
    <row r="75" spans="1:26">
      <c r="K75" s="310" t="s">
        <v>149</v>
      </c>
      <c r="L75" s="310" t="s">
        <v>965</v>
      </c>
      <c r="M75" s="310">
        <f t="shared" ref="M75:M88" si="22">COUNTIF($I$12:$I$57,K75)</f>
        <v>3</v>
      </c>
    </row>
    <row r="76" spans="1:26">
      <c r="K76" s="310" t="s">
        <v>205</v>
      </c>
      <c r="L76" s="310" t="s">
        <v>965</v>
      </c>
      <c r="M76" s="310">
        <f t="shared" si="22"/>
        <v>0</v>
      </c>
    </row>
    <row r="77" spans="1:26">
      <c r="K77" s="310" t="s">
        <v>1892</v>
      </c>
      <c r="L77" s="310" t="s">
        <v>965</v>
      </c>
      <c r="M77" s="310">
        <f t="shared" si="22"/>
        <v>0</v>
      </c>
    </row>
    <row r="78" spans="1:26">
      <c r="K78" s="310" t="s">
        <v>1818</v>
      </c>
      <c r="L78" s="310" t="s">
        <v>965</v>
      </c>
      <c r="M78" s="310">
        <f t="shared" si="22"/>
        <v>5</v>
      </c>
    </row>
    <row r="79" spans="1:26">
      <c r="K79" s="310" t="s">
        <v>1886</v>
      </c>
      <c r="L79" s="310" t="s">
        <v>965</v>
      </c>
      <c r="M79" s="310">
        <f t="shared" si="22"/>
        <v>0</v>
      </c>
    </row>
    <row r="80" spans="1:26">
      <c r="K80" s="310" t="s">
        <v>1805</v>
      </c>
      <c r="L80" s="310" t="s">
        <v>965</v>
      </c>
      <c r="M80" s="310">
        <f t="shared" si="22"/>
        <v>0</v>
      </c>
      <c r="P80" s="498"/>
      <c r="Q80" s="498"/>
      <c r="R80" s="498"/>
      <c r="S80" s="498"/>
      <c r="T80" s="498"/>
      <c r="U80" s="498"/>
      <c r="V80" s="498"/>
      <c r="W80" s="498"/>
      <c r="X80" s="498"/>
      <c r="Y80" s="498"/>
      <c r="Z80" s="498"/>
    </row>
    <row r="81" spans="9:13">
      <c r="K81" s="310" t="s">
        <v>1926</v>
      </c>
      <c r="L81" s="310" t="s">
        <v>965</v>
      </c>
      <c r="M81" s="310">
        <f t="shared" si="22"/>
        <v>0</v>
      </c>
    </row>
    <row r="82" spans="9:13">
      <c r="K82" s="310" t="s">
        <v>1819</v>
      </c>
      <c r="L82" s="310" t="s">
        <v>965</v>
      </c>
      <c r="M82" s="310">
        <f t="shared" si="22"/>
        <v>2</v>
      </c>
    </row>
    <row r="83" spans="9:13">
      <c r="K83" s="310" t="s">
        <v>1807</v>
      </c>
      <c r="L83" s="310" t="s">
        <v>965</v>
      </c>
      <c r="M83" s="310">
        <f t="shared" si="22"/>
        <v>1</v>
      </c>
    </row>
    <row r="84" spans="9:13">
      <c r="K84" s="310" t="s">
        <v>1806</v>
      </c>
      <c r="L84" s="310" t="s">
        <v>965</v>
      </c>
      <c r="M84" s="310">
        <f t="shared" si="22"/>
        <v>0</v>
      </c>
    </row>
    <row r="85" spans="9:13">
      <c r="I85" s="498"/>
      <c r="K85" s="310" t="s">
        <v>1803</v>
      </c>
      <c r="L85" s="310" t="s">
        <v>965</v>
      </c>
      <c r="M85" s="310">
        <f t="shared" si="22"/>
        <v>1</v>
      </c>
    </row>
    <row r="86" spans="9:13">
      <c r="K86" s="310" t="s">
        <v>1804</v>
      </c>
      <c r="L86" s="310" t="s">
        <v>965</v>
      </c>
      <c r="M86" s="310">
        <f t="shared" si="22"/>
        <v>0</v>
      </c>
    </row>
    <row r="87" spans="9:13">
      <c r="K87" s="310" t="s">
        <v>1968</v>
      </c>
      <c r="L87" s="310" t="s">
        <v>965</v>
      </c>
      <c r="M87" s="310">
        <f>COUNTIF($I$12:$I$57,K87)+2</f>
        <v>3</v>
      </c>
    </row>
    <row r="88" spans="9:13">
      <c r="K88" s="310" t="s">
        <v>1817</v>
      </c>
      <c r="L88" s="310" t="s">
        <v>965</v>
      </c>
      <c r="M88" s="310">
        <f t="shared" si="22"/>
        <v>0</v>
      </c>
    </row>
    <row r="89" spans="9:13" ht="17">
      <c r="K89" s="1210" t="s">
        <v>1927</v>
      </c>
      <c r="L89" s="310"/>
      <c r="M89" s="310">
        <f>SUM(M74:M88)</f>
        <v>22</v>
      </c>
    </row>
  </sheetData>
  <mergeCells count="60">
    <mergeCell ref="A6:F6"/>
    <mergeCell ref="G6:Z6"/>
    <mergeCell ref="A1:Z1"/>
    <mergeCell ref="A2:Z2"/>
    <mergeCell ref="A3:Z3"/>
    <mergeCell ref="A4:Z4"/>
    <mergeCell ref="A5:Z5"/>
    <mergeCell ref="A7:A8"/>
    <mergeCell ref="B7:B8"/>
    <mergeCell ref="C7:C8"/>
    <mergeCell ref="D7:D8"/>
    <mergeCell ref="E7:E8"/>
    <mergeCell ref="F11:F28"/>
    <mergeCell ref="L11:L28"/>
    <mergeCell ref="M7:M8"/>
    <mergeCell ref="N7:N8"/>
    <mergeCell ref="O7:O8"/>
    <mergeCell ref="G7:G8"/>
    <mergeCell ref="H7:H8"/>
    <mergeCell ref="I7:I8"/>
    <mergeCell ref="J7:J8"/>
    <mergeCell ref="K7:K8"/>
    <mergeCell ref="L7:L8"/>
    <mergeCell ref="F7:F8"/>
    <mergeCell ref="U7:W7"/>
    <mergeCell ref="X7:Y7"/>
    <mergeCell ref="Z7:Z8"/>
    <mergeCell ref="F9:F10"/>
    <mergeCell ref="L9:L10"/>
    <mergeCell ref="P7:P8"/>
    <mergeCell ref="Q7:Q8"/>
    <mergeCell ref="R7:T7"/>
    <mergeCell ref="F29:F32"/>
    <mergeCell ref="L29:L32"/>
    <mergeCell ref="F33:F40"/>
    <mergeCell ref="L33:L40"/>
    <mergeCell ref="F41:F48"/>
    <mergeCell ref="L41:L48"/>
    <mergeCell ref="F49:F52"/>
    <mergeCell ref="L49:L52"/>
    <mergeCell ref="F53:F54"/>
    <mergeCell ref="L53:L54"/>
    <mergeCell ref="F55:F56"/>
    <mergeCell ref="L55:L57"/>
    <mergeCell ref="G60:Z60"/>
    <mergeCell ref="A61:R61"/>
    <mergeCell ref="S61:Z61"/>
    <mergeCell ref="A62:D62"/>
    <mergeCell ref="G62:I62"/>
    <mergeCell ref="J62:M62"/>
    <mergeCell ref="N62:R62"/>
    <mergeCell ref="S62:X62"/>
    <mergeCell ref="Y62:Z62"/>
    <mergeCell ref="A63:B69"/>
    <mergeCell ref="Y63:Z69"/>
    <mergeCell ref="S63:X69"/>
    <mergeCell ref="N63:R69"/>
    <mergeCell ref="J63:M69"/>
    <mergeCell ref="G63:I69"/>
    <mergeCell ref="C63:F69"/>
  </mergeCells>
  <pageMargins left="0.7" right="0.7" top="0.75" bottom="0.75" header="0.3" footer="0.3"/>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79C7B2-1725-4158-B2E6-E73F55C6187E}">
  <dimension ref="A1:Z81"/>
  <sheetViews>
    <sheetView zoomScale="63" zoomScaleNormal="63" workbookViewId="0">
      <selection activeCell="AC18" sqref="AC18"/>
    </sheetView>
  </sheetViews>
  <sheetFormatPr defaultRowHeight="14.5"/>
  <cols>
    <col min="24" max="24" width="11.1796875" bestFit="1" customWidth="1"/>
    <col min="25" max="25" width="12.36328125" bestFit="1" customWidth="1"/>
    <col min="26" max="26" width="25" bestFit="1" customWidth="1"/>
  </cols>
  <sheetData>
    <row r="1" spans="1:26" ht="18.5">
      <c r="A1" s="1433" t="s">
        <v>1848</v>
      </c>
      <c r="B1" s="1433"/>
      <c r="C1" s="1433"/>
      <c r="D1" s="1433"/>
      <c r="E1" s="1433"/>
      <c r="F1" s="1433"/>
      <c r="G1" s="1433"/>
      <c r="H1" s="1433"/>
      <c r="I1" s="1433"/>
      <c r="J1" s="1433"/>
      <c r="K1" s="1433"/>
      <c r="L1" s="1433"/>
      <c r="M1" s="1433"/>
      <c r="N1" s="1433"/>
      <c r="O1" s="1433"/>
      <c r="P1" s="1433"/>
      <c r="Q1" s="1433"/>
      <c r="R1" s="1433"/>
      <c r="S1" s="1433"/>
      <c r="T1" s="1433"/>
      <c r="U1" s="1433"/>
      <c r="V1" s="1433"/>
      <c r="W1" s="1433"/>
      <c r="X1" s="1433"/>
      <c r="Y1" s="1433"/>
      <c r="Z1" s="1433"/>
    </row>
    <row r="2" spans="1:26" ht="18.5">
      <c r="A2" s="1398" t="s">
        <v>1849</v>
      </c>
      <c r="B2" s="1398"/>
      <c r="C2" s="1398"/>
      <c r="D2" s="1398"/>
      <c r="E2" s="1398"/>
      <c r="F2" s="1398"/>
      <c r="G2" s="1398"/>
      <c r="H2" s="1398"/>
      <c r="I2" s="1398"/>
      <c r="J2" s="1398"/>
      <c r="K2" s="1398"/>
      <c r="L2" s="1398"/>
      <c r="M2" s="1398"/>
      <c r="N2" s="1398"/>
      <c r="O2" s="1398"/>
      <c r="P2" s="1398"/>
      <c r="Q2" s="1398"/>
      <c r="R2" s="1398"/>
      <c r="S2" s="1398"/>
      <c r="T2" s="1398"/>
      <c r="U2" s="1398"/>
      <c r="V2" s="1398"/>
      <c r="W2" s="1398"/>
      <c r="X2" s="1398"/>
      <c r="Y2" s="1398"/>
      <c r="Z2" s="1398"/>
    </row>
    <row r="3" spans="1:26" ht="18.5">
      <c r="A3" s="1434" t="s">
        <v>49</v>
      </c>
      <c r="B3" s="1434"/>
      <c r="C3" s="1434"/>
      <c r="D3" s="1434"/>
      <c r="E3" s="1434"/>
      <c r="F3" s="1434"/>
      <c r="G3" s="1434"/>
      <c r="H3" s="1434"/>
      <c r="I3" s="1434"/>
      <c r="J3" s="1434"/>
      <c r="K3" s="1434"/>
      <c r="L3" s="1434"/>
      <c r="M3" s="1434"/>
      <c r="N3" s="1434"/>
      <c r="O3" s="1434"/>
      <c r="P3" s="1434"/>
      <c r="Q3" s="1434"/>
      <c r="R3" s="1434"/>
      <c r="S3" s="1434"/>
      <c r="T3" s="1434"/>
      <c r="U3" s="1434"/>
      <c r="V3" s="1434"/>
      <c r="W3" s="1434"/>
      <c r="X3" s="1434"/>
      <c r="Y3" s="1434"/>
      <c r="Z3" s="1434"/>
    </row>
    <row r="4" spans="1:26" ht="18.5">
      <c r="A4" s="1400" t="s">
        <v>1850</v>
      </c>
      <c r="B4" s="1400"/>
      <c r="C4" s="1400"/>
      <c r="D4" s="1400"/>
      <c r="E4" s="1400"/>
      <c r="F4" s="1400"/>
      <c r="G4" s="1400"/>
      <c r="H4" s="1400"/>
      <c r="I4" s="1400"/>
      <c r="J4" s="1400"/>
      <c r="K4" s="1400"/>
      <c r="L4" s="1400"/>
      <c r="M4" s="1400"/>
      <c r="N4" s="1400"/>
      <c r="O4" s="1400"/>
      <c r="P4" s="1400"/>
      <c r="Q4" s="1400"/>
      <c r="R4" s="1400"/>
      <c r="S4" s="1400"/>
      <c r="T4" s="1400"/>
      <c r="U4" s="1400"/>
      <c r="V4" s="1400"/>
      <c r="W4" s="1400"/>
      <c r="X4" s="1400"/>
      <c r="Y4" s="1400"/>
      <c r="Z4" s="1400"/>
    </row>
    <row r="5" spans="1:26" ht="18.5">
      <c r="A5" s="1398" t="s">
        <v>1851</v>
      </c>
      <c r="B5" s="1398"/>
      <c r="C5" s="1398"/>
      <c r="D5" s="1398"/>
      <c r="E5" s="1398"/>
      <c r="F5" s="1398"/>
      <c r="G5" s="1398"/>
      <c r="H5" s="1398"/>
      <c r="I5" s="1398"/>
      <c r="J5" s="1398"/>
      <c r="K5" s="1398"/>
      <c r="L5" s="1398"/>
      <c r="M5" s="1398"/>
      <c r="N5" s="1398"/>
      <c r="O5" s="1398"/>
      <c r="P5" s="1398"/>
      <c r="Q5" s="1398"/>
      <c r="R5" s="1398"/>
      <c r="S5" s="1398"/>
      <c r="T5" s="1398"/>
      <c r="U5" s="1398"/>
      <c r="V5" s="1398"/>
      <c r="W5" s="1398"/>
      <c r="X5" s="1398"/>
      <c r="Y5" s="1398"/>
      <c r="Z5" s="1398"/>
    </row>
    <row r="6" spans="1:26" ht="21">
      <c r="A6" s="1428" t="s">
        <v>1852</v>
      </c>
      <c r="B6" s="1429"/>
      <c r="C6" s="1429"/>
      <c r="D6" s="1429"/>
      <c r="E6" s="1429"/>
      <c r="F6" s="1430"/>
      <c r="G6" s="1431" t="s">
        <v>1853</v>
      </c>
      <c r="H6" s="1432"/>
      <c r="I6" s="1432"/>
      <c r="J6" s="1432"/>
      <c r="K6" s="1432"/>
      <c r="L6" s="1432"/>
      <c r="M6" s="1432"/>
      <c r="N6" s="1432"/>
      <c r="O6" s="1432"/>
      <c r="P6" s="1432"/>
      <c r="Q6" s="1432"/>
      <c r="R6" s="1432"/>
      <c r="S6" s="1432"/>
      <c r="T6" s="1432"/>
      <c r="U6" s="1432"/>
      <c r="V6" s="1432"/>
      <c r="W6" s="1432"/>
      <c r="X6" s="1432"/>
      <c r="Y6" s="1432"/>
      <c r="Z6" s="1432"/>
    </row>
    <row r="7" spans="1:26">
      <c r="A7" s="1422" t="s">
        <v>838</v>
      </c>
      <c r="B7" s="1424" t="s">
        <v>839</v>
      </c>
      <c r="C7" s="1420" t="s">
        <v>75</v>
      </c>
      <c r="D7" s="1424" t="s">
        <v>1854</v>
      </c>
      <c r="E7" s="1426" t="s">
        <v>1855</v>
      </c>
      <c r="F7" s="1420" t="s">
        <v>1856</v>
      </c>
      <c r="G7" s="1388" t="s">
        <v>1857</v>
      </c>
      <c r="H7" s="1418" t="s">
        <v>1858</v>
      </c>
      <c r="I7" s="1388" t="s">
        <v>1859</v>
      </c>
      <c r="J7" s="1388" t="s">
        <v>1860</v>
      </c>
      <c r="K7" s="1388" t="s">
        <v>1861</v>
      </c>
      <c r="L7" s="1388" t="s">
        <v>52</v>
      </c>
      <c r="M7" s="1388" t="s">
        <v>1862</v>
      </c>
      <c r="N7" s="1388" t="s">
        <v>1863</v>
      </c>
      <c r="O7" s="1388" t="s">
        <v>1864</v>
      </c>
      <c r="P7" s="1391" t="s">
        <v>1865</v>
      </c>
      <c r="Q7" s="1388" t="s">
        <v>1866</v>
      </c>
      <c r="R7" s="1388" t="s">
        <v>1867</v>
      </c>
      <c r="S7" s="1388"/>
      <c r="T7" s="1388"/>
      <c r="U7" s="1388" t="s">
        <v>1868</v>
      </c>
      <c r="V7" s="1388"/>
      <c r="W7" s="1388"/>
      <c r="X7" s="1389" t="s">
        <v>1869</v>
      </c>
      <c r="Y7" s="1389"/>
      <c r="Z7" s="1390" t="s">
        <v>1870</v>
      </c>
    </row>
    <row r="8" spans="1:26" ht="26">
      <c r="A8" s="1423"/>
      <c r="B8" s="1425"/>
      <c r="C8" s="1421"/>
      <c r="D8" s="1425"/>
      <c r="E8" s="1427"/>
      <c r="F8" s="1421"/>
      <c r="G8" s="1418"/>
      <c r="H8" s="1419"/>
      <c r="I8" s="1418"/>
      <c r="J8" s="1418"/>
      <c r="K8" s="1418"/>
      <c r="L8" s="1418"/>
      <c r="M8" s="1418"/>
      <c r="N8" s="1418"/>
      <c r="O8" s="1418"/>
      <c r="P8" s="1417"/>
      <c r="Q8" s="1418"/>
      <c r="R8" s="1196" t="s">
        <v>851</v>
      </c>
      <c r="S8" s="1196" t="s">
        <v>852</v>
      </c>
      <c r="T8" s="1196" t="s">
        <v>444</v>
      </c>
      <c r="U8" s="1196" t="s">
        <v>851</v>
      </c>
      <c r="V8" s="1196" t="s">
        <v>852</v>
      </c>
      <c r="W8" s="1196" t="s">
        <v>444</v>
      </c>
      <c r="X8" s="1198" t="s">
        <v>1871</v>
      </c>
      <c r="Y8" s="1199" t="s">
        <v>1872</v>
      </c>
      <c r="Z8" s="1416"/>
    </row>
    <row r="9" spans="1:26" ht="26">
      <c r="A9" s="521">
        <v>1</v>
      </c>
      <c r="B9" s="318" t="s">
        <v>1799</v>
      </c>
      <c r="C9" s="318" t="s">
        <v>149</v>
      </c>
      <c r="D9" s="521" t="s">
        <v>1873</v>
      </c>
      <c r="E9" s="1200"/>
      <c r="F9" s="1413">
        <f>E10</f>
        <v>200.23</v>
      </c>
      <c r="G9" s="521">
        <v>1</v>
      </c>
      <c r="H9" s="318" t="s">
        <v>1799</v>
      </c>
      <c r="I9" s="318" t="s">
        <v>149</v>
      </c>
      <c r="J9" s="521">
        <v>74.86</v>
      </c>
      <c r="K9" s="1200"/>
      <c r="L9" s="1387">
        <f>K10</f>
        <v>200.23</v>
      </c>
      <c r="M9" s="1200">
        <v>0</v>
      </c>
      <c r="N9" s="1200">
        <v>249.33</v>
      </c>
      <c r="O9" s="521" t="s">
        <v>1873</v>
      </c>
      <c r="P9" s="1200">
        <v>200.23</v>
      </c>
      <c r="Q9" s="1202">
        <v>100.11499999999999</v>
      </c>
      <c r="R9" s="521">
        <v>0</v>
      </c>
      <c r="S9" s="521">
        <v>137</v>
      </c>
      <c r="T9" s="521">
        <v>137</v>
      </c>
      <c r="U9" s="521">
        <v>0</v>
      </c>
      <c r="V9" s="521">
        <v>115</v>
      </c>
      <c r="W9" s="521">
        <v>115</v>
      </c>
      <c r="X9" s="776">
        <v>726986.39</v>
      </c>
      <c r="Y9" s="776">
        <v>2910572.52</v>
      </c>
      <c r="Z9" s="1203" t="s">
        <v>1874</v>
      </c>
    </row>
    <row r="10" spans="1:26">
      <c r="A10" s="521"/>
      <c r="B10" s="318"/>
      <c r="C10" s="318"/>
      <c r="D10" s="521"/>
      <c r="E10" s="1200">
        <v>200.23</v>
      </c>
      <c r="F10" s="1415"/>
      <c r="G10" s="521"/>
      <c r="H10" s="318"/>
      <c r="I10" s="318"/>
      <c r="J10" s="521"/>
      <c r="K10" s="1200">
        <v>200.23</v>
      </c>
      <c r="L10" s="1387"/>
      <c r="M10" s="521"/>
      <c r="N10" s="1200"/>
      <c r="O10" s="521"/>
      <c r="P10" s="1200"/>
      <c r="Q10" s="1202"/>
      <c r="R10" s="521"/>
      <c r="S10" s="521"/>
      <c r="T10" s="521"/>
      <c r="U10" s="521"/>
      <c r="V10" s="521"/>
      <c r="W10" s="521"/>
      <c r="X10" s="776"/>
      <c r="Y10" s="776"/>
      <c r="Z10" s="1204"/>
    </row>
    <row r="11" spans="1:26" ht="26">
      <c r="A11" s="521">
        <v>2</v>
      </c>
      <c r="B11" s="318" t="s">
        <v>1875</v>
      </c>
      <c r="C11" s="318" t="s">
        <v>1802</v>
      </c>
      <c r="D11" s="521" t="s">
        <v>1876</v>
      </c>
      <c r="E11" s="1200"/>
      <c r="F11" s="1413">
        <f>E12</f>
        <v>131.75899999999999</v>
      </c>
      <c r="G11" s="521">
        <v>2</v>
      </c>
      <c r="H11" s="318" t="s">
        <v>1875</v>
      </c>
      <c r="I11" s="318" t="s">
        <v>1802</v>
      </c>
      <c r="J11" s="521">
        <v>70.75</v>
      </c>
      <c r="K11" s="1200"/>
      <c r="L11" s="1387">
        <f>K12</f>
        <v>131.75899999999999</v>
      </c>
      <c r="M11" s="1200">
        <f>M9+K10</f>
        <v>200.23</v>
      </c>
      <c r="N11" s="1200">
        <v>249.33</v>
      </c>
      <c r="O11" s="521" t="s">
        <v>1876</v>
      </c>
      <c r="P11" s="1200">
        <v>331.98899999999998</v>
      </c>
      <c r="Q11" s="1202">
        <v>165.99449999999999</v>
      </c>
      <c r="R11" s="521">
        <v>63</v>
      </c>
      <c r="S11" s="521">
        <v>68</v>
      </c>
      <c r="T11" s="521">
        <v>132</v>
      </c>
      <c r="U11" s="521">
        <v>85</v>
      </c>
      <c r="V11" s="521">
        <v>67</v>
      </c>
      <c r="W11" s="521">
        <v>152</v>
      </c>
      <c r="X11" s="776">
        <v>727186.1</v>
      </c>
      <c r="Y11" s="776">
        <v>2910558.1</v>
      </c>
      <c r="Z11" s="1203" t="s">
        <v>1877</v>
      </c>
    </row>
    <row r="12" spans="1:26">
      <c r="A12" s="521"/>
      <c r="B12" s="318"/>
      <c r="C12" s="318"/>
      <c r="D12" s="521"/>
      <c r="E12" s="1200">
        <v>131.75899999999999</v>
      </c>
      <c r="F12" s="1415"/>
      <c r="G12" s="521"/>
      <c r="H12" s="318"/>
      <c r="I12" s="318"/>
      <c r="J12" s="521"/>
      <c r="K12" s="1200">
        <v>131.75899999999999</v>
      </c>
      <c r="L12" s="1387"/>
      <c r="M12" s="521"/>
      <c r="N12" s="1200"/>
      <c r="O12" s="521"/>
      <c r="P12" s="1200"/>
      <c r="Q12" s="1202"/>
      <c r="R12" s="521"/>
      <c r="S12" s="521"/>
      <c r="T12" s="521"/>
      <c r="U12" s="521"/>
      <c r="V12" s="521"/>
      <c r="W12" s="521"/>
      <c r="X12" s="776"/>
      <c r="Y12" s="776"/>
      <c r="Z12" s="1203"/>
    </row>
    <row r="13" spans="1:26" ht="39">
      <c r="A13" s="521">
        <v>3</v>
      </c>
      <c r="B13" s="318" t="s">
        <v>1878</v>
      </c>
      <c r="C13" s="318" t="s">
        <v>1844</v>
      </c>
      <c r="D13" s="521" t="s">
        <v>1879</v>
      </c>
      <c r="E13" s="1200"/>
      <c r="F13" s="1413">
        <f>E14</f>
        <v>163.285</v>
      </c>
      <c r="G13" s="521">
        <v>3</v>
      </c>
      <c r="H13" s="318" t="s">
        <v>1878</v>
      </c>
      <c r="I13" s="318" t="s">
        <v>1802</v>
      </c>
      <c r="J13" s="521">
        <v>70.75</v>
      </c>
      <c r="K13" s="1200"/>
      <c r="L13" s="1387">
        <f>K14</f>
        <v>357.49400000000003</v>
      </c>
      <c r="M13" s="1200">
        <f>M11+K12</f>
        <v>331.98899999999998</v>
      </c>
      <c r="N13" s="1200">
        <v>249.22</v>
      </c>
      <c r="O13" s="521" t="s">
        <v>1880</v>
      </c>
      <c r="P13" s="1200">
        <v>489.25300000000004</v>
      </c>
      <c r="Q13" s="1202">
        <v>244.62650000000002</v>
      </c>
      <c r="R13" s="521">
        <v>63</v>
      </c>
      <c r="S13" s="521">
        <v>183</v>
      </c>
      <c r="T13" s="521">
        <v>246</v>
      </c>
      <c r="U13" s="521">
        <v>65</v>
      </c>
      <c r="V13" s="521">
        <v>182</v>
      </c>
      <c r="W13" s="521">
        <v>247</v>
      </c>
      <c r="X13" s="776">
        <v>727300.93</v>
      </c>
      <c r="Y13" s="776">
        <v>2910493.49</v>
      </c>
      <c r="Z13" s="1205"/>
    </row>
    <row r="14" spans="1:26">
      <c r="A14" s="521"/>
      <c r="B14" s="318"/>
      <c r="C14" s="318"/>
      <c r="D14" s="521"/>
      <c r="E14" s="1200">
        <v>163.285</v>
      </c>
      <c r="F14" s="1415"/>
      <c r="G14" s="521"/>
      <c r="H14" s="318"/>
      <c r="I14" s="318"/>
      <c r="J14" s="521"/>
      <c r="K14" s="1200">
        <v>357.49400000000003</v>
      </c>
      <c r="L14" s="1387"/>
      <c r="M14" s="521"/>
      <c r="N14" s="1200"/>
      <c r="O14" s="521"/>
      <c r="P14" s="1200"/>
      <c r="Q14" s="1202"/>
      <c r="R14" s="521"/>
      <c r="S14" s="521"/>
      <c r="T14" s="521"/>
      <c r="U14" s="521"/>
      <c r="V14" s="521"/>
      <c r="W14" s="521"/>
      <c r="X14" s="776"/>
      <c r="Y14" s="776"/>
      <c r="Z14" s="1204"/>
    </row>
    <row r="15" spans="1:26">
      <c r="A15" s="521">
        <v>4</v>
      </c>
      <c r="B15" s="318" t="s">
        <v>1881</v>
      </c>
      <c r="C15" s="318" t="s">
        <v>1803</v>
      </c>
      <c r="D15" s="521" t="s">
        <v>1882</v>
      </c>
      <c r="E15" s="1200"/>
      <c r="F15" s="1413">
        <f>SUM(E16:E18)</f>
        <v>653.10400000000004</v>
      </c>
      <c r="G15" s="521">
        <v>4</v>
      </c>
      <c r="H15" s="318" t="s">
        <v>1800</v>
      </c>
      <c r="I15" s="318" t="s">
        <v>1803</v>
      </c>
      <c r="J15" s="521">
        <v>70.75</v>
      </c>
      <c r="K15" s="1200"/>
      <c r="L15" s="1387">
        <f>SUM(K16:K18)</f>
        <v>741.19100000000003</v>
      </c>
      <c r="M15" s="1200">
        <f>M13+K14</f>
        <v>689.48299999999995</v>
      </c>
      <c r="N15" s="1200">
        <v>248.58500000000001</v>
      </c>
      <c r="O15" s="521" t="s">
        <v>1883</v>
      </c>
      <c r="P15" s="1200">
        <v>701.15599999999995</v>
      </c>
      <c r="Q15" s="1202">
        <v>350.57799999999997</v>
      </c>
      <c r="R15" s="521">
        <v>175</v>
      </c>
      <c r="S15" s="521">
        <v>179</v>
      </c>
      <c r="T15" s="521">
        <v>354</v>
      </c>
      <c r="U15" s="521">
        <v>177</v>
      </c>
      <c r="V15" s="521">
        <v>177</v>
      </c>
      <c r="W15" s="521">
        <v>354</v>
      </c>
      <c r="X15" s="776">
        <v>727508.7</v>
      </c>
      <c r="Y15" s="776">
        <v>2910202.571</v>
      </c>
      <c r="Z15" s="1204"/>
    </row>
    <row r="16" spans="1:26">
      <c r="A16" s="521"/>
      <c r="B16" s="318"/>
      <c r="C16" s="318"/>
      <c r="D16" s="521"/>
      <c r="E16" s="1200">
        <v>325.00099999999998</v>
      </c>
      <c r="F16" s="1414"/>
      <c r="G16" s="521"/>
      <c r="H16" s="318"/>
      <c r="I16" s="318"/>
      <c r="J16" s="521"/>
      <c r="K16" s="1200">
        <v>343.66199999999998</v>
      </c>
      <c r="L16" s="1387"/>
      <c r="M16" s="521"/>
      <c r="N16" s="1200"/>
      <c r="O16" s="521"/>
      <c r="P16" s="1200"/>
      <c r="Q16" s="1202"/>
      <c r="R16" s="521"/>
      <c r="S16" s="521"/>
      <c r="T16" s="521"/>
      <c r="U16" s="521"/>
      <c r="V16" s="521"/>
      <c r="W16" s="521"/>
      <c r="X16" s="776"/>
      <c r="Y16" s="776"/>
      <c r="Z16" s="1204"/>
    </row>
    <row r="17" spans="1:26">
      <c r="A17" s="521">
        <v>5</v>
      </c>
      <c r="B17" s="318" t="s">
        <v>486</v>
      </c>
      <c r="C17" s="318" t="s">
        <v>1818</v>
      </c>
      <c r="D17" s="521" t="s">
        <v>1873</v>
      </c>
      <c r="E17" s="1200"/>
      <c r="F17" s="1414"/>
      <c r="G17" s="521">
        <v>5</v>
      </c>
      <c r="H17" s="318" t="s">
        <v>76</v>
      </c>
      <c r="I17" s="318" t="s">
        <v>1802</v>
      </c>
      <c r="J17" s="521">
        <v>70.75</v>
      </c>
      <c r="K17" s="1200"/>
      <c r="L17" s="1387"/>
      <c r="M17" s="1200">
        <f>M15+K16</f>
        <v>1033.145</v>
      </c>
      <c r="N17" s="1200">
        <v>247.512</v>
      </c>
      <c r="O17" s="521" t="s">
        <v>1884</v>
      </c>
      <c r="P17" s="1200">
        <v>741.19100000000003</v>
      </c>
      <c r="Q17" s="1202">
        <v>370.59550000000002</v>
      </c>
      <c r="R17" s="521">
        <v>165</v>
      </c>
      <c r="S17" s="521">
        <v>192</v>
      </c>
      <c r="T17" s="521">
        <v>357</v>
      </c>
      <c r="U17" s="521">
        <v>168</v>
      </c>
      <c r="V17" s="521">
        <v>194</v>
      </c>
      <c r="W17" s="521">
        <v>362</v>
      </c>
      <c r="X17" s="776">
        <v>727770.58900000004</v>
      </c>
      <c r="Y17" s="776">
        <v>2909980.0449999999</v>
      </c>
      <c r="Z17" s="1204"/>
    </row>
    <row r="18" spans="1:26">
      <c r="A18" s="521"/>
      <c r="B18" s="318"/>
      <c r="C18" s="318"/>
      <c r="D18" s="521"/>
      <c r="E18" s="1200">
        <v>328.10300000000001</v>
      </c>
      <c r="F18" s="1415"/>
      <c r="G18" s="521"/>
      <c r="H18" s="318"/>
      <c r="I18" s="318"/>
      <c r="J18" s="521"/>
      <c r="K18" s="1200">
        <v>397.529</v>
      </c>
      <c r="L18" s="1387"/>
      <c r="M18" s="521"/>
      <c r="N18" s="1200"/>
      <c r="O18" s="521"/>
      <c r="P18" s="1200"/>
      <c r="Q18" s="1202"/>
      <c r="R18" s="521"/>
      <c r="S18" s="521"/>
      <c r="T18" s="521"/>
      <c r="U18" s="521"/>
      <c r="V18" s="521"/>
      <c r="W18" s="521"/>
      <c r="X18" s="776"/>
      <c r="Y18" s="776"/>
      <c r="Z18" s="1204"/>
    </row>
    <row r="19" spans="1:26">
      <c r="A19" s="521">
        <v>6</v>
      </c>
      <c r="B19" s="318" t="s">
        <v>1885</v>
      </c>
      <c r="C19" s="318" t="s">
        <v>1886</v>
      </c>
      <c r="D19" s="521" t="s">
        <v>1887</v>
      </c>
      <c r="E19" s="1200"/>
      <c r="F19" s="1413">
        <f>SUM(E20:E26)</f>
        <v>1417.038</v>
      </c>
      <c r="G19" s="521">
        <v>6</v>
      </c>
      <c r="H19" s="318" t="s">
        <v>1834</v>
      </c>
      <c r="I19" s="318" t="s">
        <v>1804</v>
      </c>
      <c r="J19" s="521">
        <v>73.75</v>
      </c>
      <c r="K19" s="1200"/>
      <c r="L19" s="1387">
        <f>SUM(K20:K26)</f>
        <v>1665.271</v>
      </c>
      <c r="M19" s="1200">
        <f>M17+K18</f>
        <v>1430.674</v>
      </c>
      <c r="N19" s="1200">
        <v>246.02199999999999</v>
      </c>
      <c r="O19" s="521" t="s">
        <v>1888</v>
      </c>
      <c r="P19" s="1200">
        <v>817.39400000000001</v>
      </c>
      <c r="Q19" s="1202">
        <v>408.697</v>
      </c>
      <c r="R19" s="521">
        <v>207</v>
      </c>
      <c r="S19" s="521">
        <v>189</v>
      </c>
      <c r="T19" s="521">
        <v>396</v>
      </c>
      <c r="U19" s="521">
        <v>205</v>
      </c>
      <c r="V19" s="521">
        <v>195</v>
      </c>
      <c r="W19" s="521">
        <v>400</v>
      </c>
      <c r="X19" s="776">
        <v>727756.74399999995</v>
      </c>
      <c r="Y19" s="776">
        <v>2909582.7570000002</v>
      </c>
      <c r="Z19" s="1204"/>
    </row>
    <row r="20" spans="1:26">
      <c r="A20" s="521"/>
      <c r="B20" s="318"/>
      <c r="C20" s="318"/>
      <c r="D20" s="521"/>
      <c r="E20" s="1200">
        <v>350</v>
      </c>
      <c r="F20" s="1414"/>
      <c r="G20" s="521"/>
      <c r="H20" s="318"/>
      <c r="I20" s="318"/>
      <c r="J20" s="521"/>
      <c r="K20" s="1200">
        <v>419.86500000000001</v>
      </c>
      <c r="L20" s="1387"/>
      <c r="M20" s="521"/>
      <c r="N20" s="1200"/>
      <c r="O20" s="521"/>
      <c r="P20" s="1200"/>
      <c r="Q20" s="1202"/>
      <c r="R20" s="521"/>
      <c r="S20" s="521"/>
      <c r="T20" s="521"/>
      <c r="U20" s="521"/>
      <c r="V20" s="521"/>
      <c r="W20" s="521"/>
      <c r="X20" s="776"/>
      <c r="Y20" s="776"/>
      <c r="Z20" s="1204"/>
    </row>
    <row r="21" spans="1:26">
      <c r="A21" s="521">
        <v>7</v>
      </c>
      <c r="B21" s="318" t="s">
        <v>1889</v>
      </c>
      <c r="C21" s="318" t="s">
        <v>1818</v>
      </c>
      <c r="D21" s="521" t="s">
        <v>1873</v>
      </c>
      <c r="E21" s="1200"/>
      <c r="F21" s="1414"/>
      <c r="G21" s="521">
        <v>7</v>
      </c>
      <c r="H21" s="318" t="s">
        <v>1801</v>
      </c>
      <c r="I21" s="318" t="s">
        <v>1805</v>
      </c>
      <c r="J21" s="521">
        <v>76.75</v>
      </c>
      <c r="K21" s="1200"/>
      <c r="L21" s="1387"/>
      <c r="M21" s="1200">
        <f>M19+K20</f>
        <v>1850.539</v>
      </c>
      <c r="N21" s="1200">
        <v>247.6</v>
      </c>
      <c r="O21" s="521" t="s">
        <v>1873</v>
      </c>
      <c r="P21" s="1200">
        <v>840.53800000000001</v>
      </c>
      <c r="Q21" s="1202">
        <v>420.26900000000001</v>
      </c>
      <c r="R21" s="521">
        <v>231</v>
      </c>
      <c r="S21" s="521">
        <v>227</v>
      </c>
      <c r="T21" s="521">
        <v>458</v>
      </c>
      <c r="U21" s="521">
        <v>226</v>
      </c>
      <c r="V21" s="521">
        <v>223</v>
      </c>
      <c r="W21" s="521">
        <v>449</v>
      </c>
      <c r="X21" s="776">
        <v>727456.25600000005</v>
      </c>
      <c r="Y21" s="776">
        <v>2909289.51</v>
      </c>
      <c r="Z21" s="1204"/>
    </row>
    <row r="22" spans="1:26">
      <c r="A22" s="521"/>
      <c r="B22" s="318"/>
      <c r="C22" s="318"/>
      <c r="D22" s="521"/>
      <c r="E22" s="1200">
        <v>355</v>
      </c>
      <c r="F22" s="1414"/>
      <c r="G22" s="521"/>
      <c r="H22" s="318"/>
      <c r="I22" s="318"/>
      <c r="J22" s="521"/>
      <c r="K22" s="1200">
        <v>420.673</v>
      </c>
      <c r="L22" s="1387"/>
      <c r="M22" s="521"/>
      <c r="N22" s="1200"/>
      <c r="O22" s="521"/>
      <c r="P22" s="1200"/>
      <c r="Q22" s="1202"/>
      <c r="R22" s="521"/>
      <c r="S22" s="521"/>
      <c r="T22" s="521"/>
      <c r="U22" s="521"/>
      <c r="V22" s="521"/>
      <c r="W22" s="521"/>
      <c r="X22" s="776"/>
      <c r="Y22" s="776"/>
      <c r="Z22" s="1204" t="s">
        <v>1890</v>
      </c>
    </row>
    <row r="23" spans="1:26">
      <c r="A23" s="521">
        <v>8</v>
      </c>
      <c r="B23" s="318" t="s">
        <v>1891</v>
      </c>
      <c r="C23" s="318" t="s">
        <v>1892</v>
      </c>
      <c r="D23" s="521" t="s">
        <v>1873</v>
      </c>
      <c r="E23" s="1200"/>
      <c r="F23" s="1414"/>
      <c r="G23" s="521">
        <v>8</v>
      </c>
      <c r="H23" s="318" t="s">
        <v>1833</v>
      </c>
      <c r="I23" s="318" t="s">
        <v>1806</v>
      </c>
      <c r="J23" s="521">
        <v>73.75</v>
      </c>
      <c r="K23" s="1200"/>
      <c r="L23" s="1387"/>
      <c r="M23" s="1200">
        <f>M21+K22</f>
        <v>2271.212</v>
      </c>
      <c r="N23" s="1200">
        <v>247.042</v>
      </c>
      <c r="O23" s="521" t="s">
        <v>1893</v>
      </c>
      <c r="P23" s="1200">
        <v>838.53899999999999</v>
      </c>
      <c r="Q23" s="1202">
        <v>419.26949999999999</v>
      </c>
      <c r="R23" s="521">
        <v>195</v>
      </c>
      <c r="S23" s="521">
        <v>227</v>
      </c>
      <c r="T23" s="521">
        <v>422</v>
      </c>
      <c r="U23" s="521">
        <v>199</v>
      </c>
      <c r="V23" s="521">
        <v>223</v>
      </c>
      <c r="W23" s="521">
        <v>422</v>
      </c>
      <c r="X23" s="776">
        <v>727155.19</v>
      </c>
      <c r="Y23" s="776">
        <v>2908995.699</v>
      </c>
      <c r="Z23" s="1204"/>
    </row>
    <row r="24" spans="1:26">
      <c r="A24" s="521"/>
      <c r="B24" s="318"/>
      <c r="C24" s="318"/>
      <c r="D24" s="521"/>
      <c r="E24" s="1200">
        <v>355</v>
      </c>
      <c r="F24" s="1414"/>
      <c r="G24" s="521"/>
      <c r="H24" s="318"/>
      <c r="I24" s="318"/>
      <c r="J24" s="521"/>
      <c r="K24" s="1200">
        <v>417.86599999999999</v>
      </c>
      <c r="L24" s="1387"/>
      <c r="M24" s="521"/>
      <c r="N24" s="1200"/>
      <c r="O24" s="521"/>
      <c r="P24" s="1200"/>
      <c r="Q24" s="1202"/>
      <c r="R24" s="521"/>
      <c r="S24" s="521"/>
      <c r="T24" s="521"/>
      <c r="U24" s="521"/>
      <c r="V24" s="521"/>
      <c r="W24" s="521"/>
      <c r="X24" s="776"/>
      <c r="Y24" s="776"/>
      <c r="Z24" s="1204" t="s">
        <v>1894</v>
      </c>
    </row>
    <row r="25" spans="1:26">
      <c r="A25" s="521">
        <v>9</v>
      </c>
      <c r="B25" s="318" t="s">
        <v>1895</v>
      </c>
      <c r="C25" s="318" t="s">
        <v>1892</v>
      </c>
      <c r="D25" s="521" t="s">
        <v>1873</v>
      </c>
      <c r="E25" s="1200"/>
      <c r="F25" s="1414"/>
      <c r="G25" s="521">
        <v>9</v>
      </c>
      <c r="H25" s="318" t="s">
        <v>78</v>
      </c>
      <c r="I25" s="318" t="s">
        <v>1803</v>
      </c>
      <c r="J25" s="521">
        <v>70.75</v>
      </c>
      <c r="K25" s="1200"/>
      <c r="L25" s="1387"/>
      <c r="M25" s="1200">
        <f>M23+K24</f>
        <v>2689.078</v>
      </c>
      <c r="N25" s="1200">
        <v>246.108</v>
      </c>
      <c r="O25" s="521" t="s">
        <v>1896</v>
      </c>
      <c r="P25" s="1200">
        <v>824.73299999999995</v>
      </c>
      <c r="Q25" s="1202">
        <v>412.36649999999997</v>
      </c>
      <c r="R25" s="521">
        <v>191</v>
      </c>
      <c r="S25" s="521">
        <v>192</v>
      </c>
      <c r="T25" s="521">
        <v>383</v>
      </c>
      <c r="U25" s="521">
        <v>196</v>
      </c>
      <c r="V25" s="521">
        <v>196</v>
      </c>
      <c r="W25" s="521">
        <v>392</v>
      </c>
      <c r="X25" s="776">
        <v>727027.12</v>
      </c>
      <c r="Y25" s="776">
        <v>2908597.943</v>
      </c>
      <c r="Z25" s="1204"/>
    </row>
    <row r="26" spans="1:26">
      <c r="A26" s="521"/>
      <c r="B26" s="318"/>
      <c r="C26" s="318"/>
      <c r="D26" s="521"/>
      <c r="E26" s="1200">
        <v>357.03800000000001</v>
      </c>
      <c r="F26" s="1415"/>
      <c r="G26" s="521"/>
      <c r="H26" s="318"/>
      <c r="I26" s="318"/>
      <c r="J26" s="521"/>
      <c r="K26" s="1200">
        <v>406.86700000000002</v>
      </c>
      <c r="L26" s="1387"/>
      <c r="M26" s="521"/>
      <c r="N26" s="1200"/>
      <c r="O26" s="521"/>
      <c r="P26" s="1200"/>
      <c r="Q26" s="1202"/>
      <c r="R26" s="521"/>
      <c r="S26" s="521"/>
      <c r="T26" s="521"/>
      <c r="U26" s="521"/>
      <c r="V26" s="521"/>
      <c r="W26" s="521"/>
      <c r="X26" s="776"/>
      <c r="Y26" s="776"/>
      <c r="Z26" s="1204"/>
    </row>
    <row r="27" spans="1:26">
      <c r="A27" s="521">
        <v>10</v>
      </c>
      <c r="B27" s="318" t="s">
        <v>1897</v>
      </c>
      <c r="C27" s="318" t="s">
        <v>1819</v>
      </c>
      <c r="D27" s="521" t="s">
        <v>1898</v>
      </c>
      <c r="E27" s="1200"/>
      <c r="F27" s="1413">
        <f>SUM(E28:E42)</f>
        <v>3013.0259999999998</v>
      </c>
      <c r="G27" s="521">
        <v>10</v>
      </c>
      <c r="H27" s="318" t="s">
        <v>496</v>
      </c>
      <c r="I27" s="318" t="s">
        <v>149</v>
      </c>
      <c r="J27" s="521">
        <v>74.95</v>
      </c>
      <c r="K27" s="1200"/>
      <c r="L27" s="1387">
        <f>SUM(K28:K42)</f>
        <v>3126.2669999999998</v>
      </c>
      <c r="M27" s="1200">
        <f>M25+K26</f>
        <v>3095.9450000000002</v>
      </c>
      <c r="N27" s="1200">
        <v>246.161</v>
      </c>
      <c r="O27" s="521" t="s">
        <v>1873</v>
      </c>
      <c r="P27" s="1200">
        <v>821.35799999999995</v>
      </c>
      <c r="Q27" s="1202">
        <v>410.67899999999997</v>
      </c>
      <c r="R27" s="521">
        <v>216</v>
      </c>
      <c r="S27" s="521">
        <v>194</v>
      </c>
      <c r="T27" s="521">
        <v>410</v>
      </c>
      <c r="U27" s="521">
        <v>213</v>
      </c>
      <c r="V27" s="521">
        <v>199</v>
      </c>
      <c r="W27" s="521">
        <v>412</v>
      </c>
      <c r="X27" s="776">
        <v>726727.49</v>
      </c>
      <c r="Y27" s="776">
        <v>2908322.6940000001</v>
      </c>
      <c r="Z27" s="1204"/>
    </row>
    <row r="28" spans="1:26">
      <c r="A28" s="521"/>
      <c r="B28" s="318"/>
      <c r="C28" s="318"/>
      <c r="D28" s="521"/>
      <c r="E28" s="1200">
        <v>400</v>
      </c>
      <c r="F28" s="1414"/>
      <c r="G28" s="521"/>
      <c r="H28" s="318"/>
      <c r="I28" s="318"/>
      <c r="J28" s="521"/>
      <c r="K28" s="1200">
        <v>414.49099999999999</v>
      </c>
      <c r="L28" s="1387"/>
      <c r="M28" s="521"/>
      <c r="N28" s="1200"/>
      <c r="O28" s="521"/>
      <c r="P28" s="1200"/>
      <c r="Q28" s="1202"/>
      <c r="R28" s="521"/>
      <c r="S28" s="521"/>
      <c r="T28" s="521"/>
      <c r="U28" s="521"/>
      <c r="V28" s="521"/>
      <c r="W28" s="521"/>
      <c r="X28" s="776"/>
      <c r="Y28" s="776"/>
      <c r="Z28" s="1204"/>
    </row>
    <row r="29" spans="1:26">
      <c r="A29" s="521">
        <v>11</v>
      </c>
      <c r="B29" s="318" t="s">
        <v>1899</v>
      </c>
      <c r="C29" s="318" t="s">
        <v>149</v>
      </c>
      <c r="D29" s="521" t="s">
        <v>1873</v>
      </c>
      <c r="E29" s="1200"/>
      <c r="F29" s="1414"/>
      <c r="G29" s="521">
        <v>11</v>
      </c>
      <c r="H29" s="318" t="s">
        <v>1149</v>
      </c>
      <c r="I29" s="318" t="s">
        <v>149</v>
      </c>
      <c r="J29" s="521">
        <v>74.95</v>
      </c>
      <c r="K29" s="1200"/>
      <c r="L29" s="1387"/>
      <c r="M29" s="1200">
        <f>M27+K28</f>
        <v>3510.4360000000001</v>
      </c>
      <c r="N29" s="1200">
        <v>248.85</v>
      </c>
      <c r="O29" s="521" t="s">
        <v>1873</v>
      </c>
      <c r="P29" s="1200">
        <v>824.71100000000001</v>
      </c>
      <c r="Q29" s="1202">
        <v>412.35550000000001</v>
      </c>
      <c r="R29" s="521">
        <v>221</v>
      </c>
      <c r="S29" s="521">
        <v>208</v>
      </c>
      <c r="T29" s="521">
        <v>429</v>
      </c>
      <c r="U29" s="521">
        <v>217</v>
      </c>
      <c r="V29" s="521">
        <v>208</v>
      </c>
      <c r="W29" s="521">
        <v>425</v>
      </c>
      <c r="X29" s="776">
        <v>726422.24399999995</v>
      </c>
      <c r="Y29" s="776">
        <v>2908042.287</v>
      </c>
      <c r="Z29" s="1204"/>
    </row>
    <row r="30" spans="1:26" ht="25">
      <c r="A30" s="521"/>
      <c r="B30" s="318"/>
      <c r="C30" s="318"/>
      <c r="D30" s="521"/>
      <c r="E30" s="1200">
        <v>400</v>
      </c>
      <c r="F30" s="1414"/>
      <c r="G30" s="521"/>
      <c r="H30" s="318"/>
      <c r="I30" s="318"/>
      <c r="J30" s="521"/>
      <c r="K30" s="1200">
        <v>410.22</v>
      </c>
      <c r="L30" s="1387"/>
      <c r="M30" s="521"/>
      <c r="N30" s="1200"/>
      <c r="O30" s="521"/>
      <c r="P30" s="1200"/>
      <c r="Q30" s="1202"/>
      <c r="R30" s="521"/>
      <c r="S30" s="521"/>
      <c r="T30" s="521"/>
      <c r="U30" s="521"/>
      <c r="V30" s="521"/>
      <c r="W30" s="521"/>
      <c r="X30" s="776"/>
      <c r="Y30" s="776"/>
      <c r="Z30" s="1204" t="s">
        <v>1900</v>
      </c>
    </row>
    <row r="31" spans="1:26">
      <c r="A31" s="521">
        <v>12</v>
      </c>
      <c r="B31" s="318" t="s">
        <v>1901</v>
      </c>
      <c r="C31" s="318" t="s">
        <v>146</v>
      </c>
      <c r="D31" s="521" t="s">
        <v>1873</v>
      </c>
      <c r="E31" s="1200"/>
      <c r="F31" s="1414"/>
      <c r="G31" s="521">
        <v>12</v>
      </c>
      <c r="H31" s="318" t="s">
        <v>1150</v>
      </c>
      <c r="I31" s="318" t="s">
        <v>149</v>
      </c>
      <c r="J31" s="521">
        <v>74.95</v>
      </c>
      <c r="K31" s="1200"/>
      <c r="L31" s="1387"/>
      <c r="M31" s="1200">
        <f>M29+K30</f>
        <v>3920.6559999999999</v>
      </c>
      <c r="N31" s="1200">
        <v>248.245</v>
      </c>
      <c r="O31" s="521" t="s">
        <v>1873</v>
      </c>
      <c r="P31" s="1200">
        <v>807.30200000000002</v>
      </c>
      <c r="Q31" s="1202">
        <v>403.65100000000001</v>
      </c>
      <c r="R31" s="521">
        <v>202</v>
      </c>
      <c r="S31" s="521">
        <v>221</v>
      </c>
      <c r="T31" s="521">
        <v>423</v>
      </c>
      <c r="U31" s="521">
        <v>204</v>
      </c>
      <c r="V31" s="521">
        <v>214</v>
      </c>
      <c r="W31" s="521">
        <v>418</v>
      </c>
      <c r="X31" s="776">
        <v>726120.14500000002</v>
      </c>
      <c r="Y31" s="776">
        <v>2907764.7689999999</v>
      </c>
      <c r="Z31" s="1204"/>
    </row>
    <row r="32" spans="1:26">
      <c r="A32" s="521"/>
      <c r="B32" s="318"/>
      <c r="C32" s="318"/>
      <c r="D32" s="521"/>
      <c r="E32" s="1200">
        <v>350</v>
      </c>
      <c r="F32" s="1414"/>
      <c r="G32" s="521"/>
      <c r="H32" s="318"/>
      <c r="I32" s="318"/>
      <c r="J32" s="521"/>
      <c r="K32" s="1200">
        <v>397.08199999999999</v>
      </c>
      <c r="L32" s="1387"/>
      <c r="M32" s="521"/>
      <c r="N32" s="1200"/>
      <c r="O32" s="521"/>
      <c r="P32" s="1200"/>
      <c r="Q32" s="1202"/>
      <c r="R32" s="521"/>
      <c r="S32" s="521"/>
      <c r="T32" s="521"/>
      <c r="U32" s="521"/>
      <c r="V32" s="521"/>
      <c r="W32" s="521"/>
      <c r="X32" s="776"/>
      <c r="Y32" s="776"/>
      <c r="Z32" s="1204" t="s">
        <v>1894</v>
      </c>
    </row>
    <row r="33" spans="1:26">
      <c r="A33" s="521">
        <v>13</v>
      </c>
      <c r="B33" s="318" t="s">
        <v>1902</v>
      </c>
      <c r="C33" s="318" t="s">
        <v>146</v>
      </c>
      <c r="D33" s="521" t="s">
        <v>1873</v>
      </c>
      <c r="E33" s="1200"/>
      <c r="F33" s="1414"/>
      <c r="G33" s="521">
        <v>13</v>
      </c>
      <c r="H33" s="318" t="s">
        <v>1151</v>
      </c>
      <c r="I33" s="318" t="s">
        <v>146</v>
      </c>
      <c r="J33" s="521">
        <v>71.95</v>
      </c>
      <c r="K33" s="1200"/>
      <c r="L33" s="1387"/>
      <c r="M33" s="1200">
        <f>M31+K32</f>
        <v>4317.7380000000003</v>
      </c>
      <c r="N33" s="1200">
        <v>247.06100000000001</v>
      </c>
      <c r="O33" s="521" t="s">
        <v>1873</v>
      </c>
      <c r="P33" s="1200">
        <v>784.74</v>
      </c>
      <c r="Q33" s="1202">
        <v>392.37</v>
      </c>
      <c r="R33" s="521">
        <v>177</v>
      </c>
      <c r="S33" s="521">
        <v>188</v>
      </c>
      <c r="T33" s="521">
        <v>365</v>
      </c>
      <c r="U33" s="521">
        <v>184</v>
      </c>
      <c r="V33" s="521">
        <v>190</v>
      </c>
      <c r="W33" s="521">
        <v>374</v>
      </c>
      <c r="X33" s="776">
        <v>725827.72</v>
      </c>
      <c r="Y33" s="776">
        <v>2907496.139</v>
      </c>
      <c r="Z33" s="1204"/>
    </row>
    <row r="34" spans="1:26">
      <c r="A34" s="521"/>
      <c r="B34" s="318"/>
      <c r="C34" s="318"/>
      <c r="D34" s="521"/>
      <c r="E34" s="1200">
        <v>375</v>
      </c>
      <c r="F34" s="1414"/>
      <c r="G34" s="521"/>
      <c r="H34" s="318"/>
      <c r="I34" s="318"/>
      <c r="J34" s="521"/>
      <c r="K34" s="1200">
        <v>387.65800000000002</v>
      </c>
      <c r="L34" s="1387"/>
      <c r="M34" s="521"/>
      <c r="N34" s="1200"/>
      <c r="O34" s="521"/>
      <c r="P34" s="1200"/>
      <c r="Q34" s="1202"/>
      <c r="R34" s="521"/>
      <c r="S34" s="521"/>
      <c r="T34" s="521"/>
      <c r="U34" s="521"/>
      <c r="V34" s="521"/>
      <c r="W34" s="521"/>
      <c r="X34" s="776"/>
      <c r="Y34" s="776"/>
      <c r="Z34" s="1204"/>
    </row>
    <row r="35" spans="1:26">
      <c r="A35" s="521">
        <v>14</v>
      </c>
      <c r="B35" s="318" t="s">
        <v>1903</v>
      </c>
      <c r="C35" s="318" t="s">
        <v>1892</v>
      </c>
      <c r="D35" s="521" t="s">
        <v>1873</v>
      </c>
      <c r="E35" s="1200"/>
      <c r="F35" s="1414"/>
      <c r="G35" s="521">
        <v>14</v>
      </c>
      <c r="H35" s="318" t="s">
        <v>1152</v>
      </c>
      <c r="I35" s="318" t="s">
        <v>146</v>
      </c>
      <c r="J35" s="521">
        <v>71.95</v>
      </c>
      <c r="K35" s="1200"/>
      <c r="L35" s="1387"/>
      <c r="M35" s="1200">
        <f>M33+K34</f>
        <v>4705.3960000000006</v>
      </c>
      <c r="N35" s="1200">
        <v>248.274</v>
      </c>
      <c r="O35" s="521" t="s">
        <v>1873</v>
      </c>
      <c r="P35" s="1200">
        <v>787.54</v>
      </c>
      <c r="Q35" s="1202">
        <v>393.77</v>
      </c>
      <c r="R35" s="521">
        <v>201</v>
      </c>
      <c r="S35" s="521">
        <v>183</v>
      </c>
      <c r="T35" s="521">
        <v>384</v>
      </c>
      <c r="U35" s="521">
        <v>199</v>
      </c>
      <c r="V35" s="521">
        <v>188</v>
      </c>
      <c r="W35" s="521">
        <v>387</v>
      </c>
      <c r="X35" s="776">
        <v>725542.23499999999</v>
      </c>
      <c r="Y35" s="776">
        <v>2907233.8849999998</v>
      </c>
      <c r="Z35" s="1204"/>
    </row>
    <row r="36" spans="1:26">
      <c r="A36" s="521"/>
      <c r="B36" s="318"/>
      <c r="C36" s="318"/>
      <c r="D36" s="521"/>
      <c r="E36" s="1200">
        <v>385</v>
      </c>
      <c r="F36" s="1414"/>
      <c r="G36" s="521"/>
      <c r="H36" s="318"/>
      <c r="I36" s="318"/>
      <c r="J36" s="521"/>
      <c r="K36" s="1200">
        <v>399.88200000000001</v>
      </c>
      <c r="L36" s="1387"/>
      <c r="M36" s="521"/>
      <c r="N36" s="1200"/>
      <c r="O36" s="521"/>
      <c r="P36" s="1200"/>
      <c r="Q36" s="1202"/>
      <c r="R36" s="521"/>
      <c r="S36" s="521"/>
      <c r="T36" s="521"/>
      <c r="U36" s="521"/>
      <c r="V36" s="521"/>
      <c r="W36" s="521"/>
      <c r="X36" s="776"/>
      <c r="Y36" s="776"/>
      <c r="Z36" s="1204"/>
    </row>
    <row r="37" spans="1:26">
      <c r="A37" s="521">
        <v>15</v>
      </c>
      <c r="B37" s="318" t="s">
        <v>1904</v>
      </c>
      <c r="C37" s="318" t="s">
        <v>146</v>
      </c>
      <c r="D37" s="521" t="s">
        <v>1873</v>
      </c>
      <c r="E37" s="1200"/>
      <c r="F37" s="1414"/>
      <c r="G37" s="521">
        <v>15</v>
      </c>
      <c r="H37" s="318" t="s">
        <v>1659</v>
      </c>
      <c r="I37" s="318" t="s">
        <v>1807</v>
      </c>
      <c r="J37" s="521">
        <v>70.75</v>
      </c>
      <c r="K37" s="1200"/>
      <c r="L37" s="1387"/>
      <c r="M37" s="1200">
        <f>M35+K36</f>
        <v>5105.2780000000002</v>
      </c>
      <c r="N37" s="1200">
        <v>250.99199999999999</v>
      </c>
      <c r="O37" s="521" t="s">
        <v>1905</v>
      </c>
      <c r="P37" s="1200">
        <v>765.029</v>
      </c>
      <c r="Q37" s="1202">
        <v>382.5145</v>
      </c>
      <c r="R37" s="521">
        <v>217</v>
      </c>
      <c r="S37" s="521">
        <v>172</v>
      </c>
      <c r="T37" s="521">
        <v>389</v>
      </c>
      <c r="U37" s="521">
        <v>213</v>
      </c>
      <c r="V37" s="521">
        <v>176</v>
      </c>
      <c r="W37" s="521">
        <v>389</v>
      </c>
      <c r="X37" s="776">
        <v>725247.74899999995</v>
      </c>
      <c r="Y37" s="776">
        <v>2906963.361</v>
      </c>
      <c r="Z37" s="1204"/>
    </row>
    <row r="38" spans="1:26">
      <c r="A38" s="521"/>
      <c r="B38" s="318"/>
      <c r="C38" s="318"/>
      <c r="D38" s="521"/>
      <c r="E38" s="1200">
        <v>365</v>
      </c>
      <c r="F38" s="1414"/>
      <c r="G38" s="521"/>
      <c r="H38" s="318"/>
      <c r="I38" s="318"/>
      <c r="J38" s="521"/>
      <c r="K38" s="1200">
        <v>365.14699999999999</v>
      </c>
      <c r="L38" s="1387"/>
      <c r="M38" s="521"/>
      <c r="N38" s="1200"/>
      <c r="O38" s="521"/>
      <c r="P38" s="1200"/>
      <c r="Q38" s="1202"/>
      <c r="R38" s="521"/>
      <c r="S38" s="521"/>
      <c r="T38" s="521"/>
      <c r="U38" s="521"/>
      <c r="V38" s="521"/>
      <c r="W38" s="521"/>
      <c r="X38" s="776"/>
      <c r="Y38" s="776"/>
      <c r="Z38" s="1204" t="s">
        <v>454</v>
      </c>
    </row>
    <row r="39" spans="1:26">
      <c r="A39" s="521">
        <v>16</v>
      </c>
      <c r="B39" s="318" t="s">
        <v>1906</v>
      </c>
      <c r="C39" s="318" t="s">
        <v>146</v>
      </c>
      <c r="D39" s="521" t="s">
        <v>1873</v>
      </c>
      <c r="E39" s="1200"/>
      <c r="F39" s="1414"/>
      <c r="G39" s="521">
        <v>16</v>
      </c>
      <c r="H39" s="318" t="s">
        <v>498</v>
      </c>
      <c r="I39" s="318" t="s">
        <v>146</v>
      </c>
      <c r="J39" s="521">
        <v>71.95</v>
      </c>
      <c r="K39" s="1200"/>
      <c r="L39" s="1387"/>
      <c r="M39" s="1200">
        <f>M37+K38</f>
        <v>5470.4250000000002</v>
      </c>
      <c r="N39" s="1200">
        <v>253.37</v>
      </c>
      <c r="O39" s="521" t="s">
        <v>1873</v>
      </c>
      <c r="P39" s="1200">
        <v>752.23299999999995</v>
      </c>
      <c r="Q39" s="1202">
        <v>376.11649999999997</v>
      </c>
      <c r="R39" s="521">
        <v>193</v>
      </c>
      <c r="S39" s="521">
        <v>197</v>
      </c>
      <c r="T39" s="521">
        <v>390</v>
      </c>
      <c r="U39" s="521">
        <v>190</v>
      </c>
      <c r="V39" s="521">
        <v>196</v>
      </c>
      <c r="W39" s="521">
        <v>386</v>
      </c>
      <c r="X39" s="776">
        <v>725117.36499999999</v>
      </c>
      <c r="Y39" s="776">
        <v>2906622.2859999998</v>
      </c>
      <c r="Z39" s="1204"/>
    </row>
    <row r="40" spans="1:26">
      <c r="A40" s="521"/>
      <c r="B40" s="318"/>
      <c r="C40" s="318"/>
      <c r="D40" s="521"/>
      <c r="E40" s="1200">
        <v>380</v>
      </c>
      <c r="F40" s="1414"/>
      <c r="G40" s="521"/>
      <c r="H40" s="318"/>
      <c r="I40" s="318"/>
      <c r="J40" s="521"/>
      <c r="K40" s="1200">
        <v>387.08600000000001</v>
      </c>
      <c r="L40" s="1387"/>
      <c r="M40" s="521"/>
      <c r="N40" s="1200"/>
      <c r="O40" s="521"/>
      <c r="P40" s="1200"/>
      <c r="Q40" s="1202"/>
      <c r="R40" s="521"/>
      <c r="S40" s="521"/>
      <c r="T40" s="521"/>
      <c r="U40" s="521"/>
      <c r="V40" s="521"/>
      <c r="W40" s="521"/>
      <c r="X40" s="776"/>
      <c r="Y40" s="776"/>
      <c r="Z40" s="1204" t="s">
        <v>1907</v>
      </c>
    </row>
    <row r="41" spans="1:26">
      <c r="A41" s="521">
        <v>17</v>
      </c>
      <c r="B41" s="318" t="s">
        <v>1908</v>
      </c>
      <c r="C41" s="318" t="s">
        <v>1892</v>
      </c>
      <c r="D41" s="521" t="s">
        <v>1873</v>
      </c>
      <c r="E41" s="1200"/>
      <c r="F41" s="1414"/>
      <c r="G41" s="521">
        <v>17</v>
      </c>
      <c r="H41" s="318" t="s">
        <v>499</v>
      </c>
      <c r="I41" s="318" t="s">
        <v>146</v>
      </c>
      <c r="J41" s="521">
        <v>71.95</v>
      </c>
      <c r="K41" s="1200"/>
      <c r="L41" s="1387"/>
      <c r="M41" s="1200">
        <f>M39+K40</f>
        <v>5857.5110000000004</v>
      </c>
      <c r="N41" s="1200">
        <v>252.87200000000001</v>
      </c>
      <c r="O41" s="521" t="s">
        <v>1873</v>
      </c>
      <c r="P41" s="1200">
        <v>751.78700000000003</v>
      </c>
      <c r="Q41" s="1202">
        <v>375.89350000000002</v>
      </c>
      <c r="R41" s="521">
        <v>191</v>
      </c>
      <c r="S41" s="521">
        <v>189</v>
      </c>
      <c r="T41" s="521">
        <v>380</v>
      </c>
      <c r="U41" s="521">
        <v>192</v>
      </c>
      <c r="V41" s="521">
        <v>187</v>
      </c>
      <c r="W41" s="521">
        <v>380</v>
      </c>
      <c r="X41" s="776">
        <v>724979.147</v>
      </c>
      <c r="Y41" s="776">
        <v>2906260.7179999999</v>
      </c>
      <c r="Z41" s="1204"/>
    </row>
    <row r="42" spans="1:26">
      <c r="A42" s="521"/>
      <c r="B42" s="318"/>
      <c r="C42" s="318"/>
      <c r="D42" s="521"/>
      <c r="E42" s="1200">
        <v>358.02600000000001</v>
      </c>
      <c r="F42" s="1415"/>
      <c r="G42" s="521"/>
      <c r="H42" s="318"/>
      <c r="I42" s="318"/>
      <c r="J42" s="521"/>
      <c r="K42" s="1200">
        <v>364.70100000000002</v>
      </c>
      <c r="L42" s="1387"/>
      <c r="M42" s="521"/>
      <c r="N42" s="1200"/>
      <c r="O42" s="521"/>
      <c r="P42" s="1200"/>
      <c r="Q42" s="1202"/>
      <c r="R42" s="521"/>
      <c r="S42" s="521"/>
      <c r="T42" s="521"/>
      <c r="U42" s="521"/>
      <c r="V42" s="521"/>
      <c r="W42" s="521"/>
      <c r="X42" s="776"/>
      <c r="Y42" s="776"/>
      <c r="Z42" s="1204" t="s">
        <v>454</v>
      </c>
    </row>
    <row r="43" spans="1:26">
      <c r="A43" s="521">
        <v>18</v>
      </c>
      <c r="B43" s="318" t="s">
        <v>1909</v>
      </c>
      <c r="C43" s="318" t="s">
        <v>1803</v>
      </c>
      <c r="D43" s="521" t="s">
        <v>1910</v>
      </c>
      <c r="E43" s="1200"/>
      <c r="F43" s="1413">
        <f>SUM(E44:E48)</f>
        <v>1171.2570000000001</v>
      </c>
      <c r="G43" s="521">
        <v>18</v>
      </c>
      <c r="H43" s="318" t="s">
        <v>1909</v>
      </c>
      <c r="I43" s="318" t="s">
        <v>1803</v>
      </c>
      <c r="J43" s="521">
        <v>70.75</v>
      </c>
      <c r="K43" s="1200"/>
      <c r="L43" s="1387">
        <f>SUM(K44:K48)</f>
        <v>1120.4360000000001</v>
      </c>
      <c r="M43" s="1200">
        <f>M41+K42</f>
        <v>6222.2120000000004</v>
      </c>
      <c r="N43" s="1200">
        <v>251.08500000000001</v>
      </c>
      <c r="O43" s="521" t="s">
        <v>1911</v>
      </c>
      <c r="P43" s="1200">
        <v>738.28099999999995</v>
      </c>
      <c r="Q43" s="1202">
        <v>369.14049999999997</v>
      </c>
      <c r="R43" s="521">
        <v>176</v>
      </c>
      <c r="S43" s="521">
        <v>188</v>
      </c>
      <c r="T43" s="521">
        <v>364</v>
      </c>
      <c r="U43" s="521">
        <v>178</v>
      </c>
      <c r="V43" s="521">
        <v>188</v>
      </c>
      <c r="W43" s="521">
        <v>366</v>
      </c>
      <c r="X43" s="776">
        <v>724848.92200000002</v>
      </c>
      <c r="Y43" s="776">
        <v>2905920.0589999999</v>
      </c>
      <c r="Z43" s="1204"/>
    </row>
    <row r="44" spans="1:26">
      <c r="A44" s="521"/>
      <c r="B44" s="318"/>
      <c r="C44" s="318"/>
      <c r="D44" s="521"/>
      <c r="E44" s="1200">
        <v>390</v>
      </c>
      <c r="F44" s="1414"/>
      <c r="G44" s="521"/>
      <c r="H44" s="318"/>
      <c r="I44" s="318"/>
      <c r="J44" s="521"/>
      <c r="K44" s="1200">
        <v>373.58</v>
      </c>
      <c r="L44" s="1387"/>
      <c r="M44" s="521"/>
      <c r="N44" s="1200"/>
      <c r="O44" s="521"/>
      <c r="P44" s="1200"/>
      <c r="Q44" s="1202"/>
      <c r="R44" s="521"/>
      <c r="S44" s="521"/>
      <c r="T44" s="521"/>
      <c r="U44" s="521"/>
      <c r="V44" s="521"/>
      <c r="W44" s="521"/>
      <c r="X44" s="776"/>
      <c r="Y44" s="776"/>
      <c r="Z44" s="1204" t="s">
        <v>454</v>
      </c>
    </row>
    <row r="45" spans="1:26">
      <c r="A45" s="521">
        <v>19</v>
      </c>
      <c r="B45" s="318" t="s">
        <v>1912</v>
      </c>
      <c r="C45" s="318" t="s">
        <v>146</v>
      </c>
      <c r="D45" s="521" t="s">
        <v>1873</v>
      </c>
      <c r="E45" s="1200"/>
      <c r="F45" s="1414"/>
      <c r="G45" s="521">
        <v>19</v>
      </c>
      <c r="H45" s="318" t="s">
        <v>1912</v>
      </c>
      <c r="I45" s="318" t="s">
        <v>146</v>
      </c>
      <c r="J45" s="521">
        <v>71.95</v>
      </c>
      <c r="K45" s="1200"/>
      <c r="L45" s="1387"/>
      <c r="M45" s="1200">
        <f>M43+K44</f>
        <v>6595.7920000000004</v>
      </c>
      <c r="N45" s="1200">
        <v>251.566</v>
      </c>
      <c r="O45" s="521" t="s">
        <v>1873</v>
      </c>
      <c r="P45" s="1200">
        <v>754.58600000000001</v>
      </c>
      <c r="Q45" s="1202">
        <v>377.29300000000001</v>
      </c>
      <c r="R45" s="521">
        <v>186</v>
      </c>
      <c r="S45" s="521">
        <v>188</v>
      </c>
      <c r="T45" s="521">
        <v>374</v>
      </c>
      <c r="U45" s="521">
        <v>187</v>
      </c>
      <c r="V45" s="521">
        <v>189</v>
      </c>
      <c r="W45" s="521">
        <v>376</v>
      </c>
      <c r="X45" s="776">
        <v>724536.62800000003</v>
      </c>
      <c r="Y45" s="776">
        <v>2905715.0359999998</v>
      </c>
      <c r="Z45" s="1204"/>
    </row>
    <row r="46" spans="1:26">
      <c r="A46" s="521"/>
      <c r="B46" s="318"/>
      <c r="C46" s="318"/>
      <c r="D46" s="521"/>
      <c r="E46" s="1200">
        <v>390</v>
      </c>
      <c r="F46" s="1414"/>
      <c r="G46" s="521"/>
      <c r="H46" s="318"/>
      <c r="I46" s="318"/>
      <c r="J46" s="521"/>
      <c r="K46" s="1200">
        <v>381.00599999999997</v>
      </c>
      <c r="L46" s="1387"/>
      <c r="M46" s="521"/>
      <c r="N46" s="1200"/>
      <c r="O46" s="521"/>
      <c r="P46" s="1200"/>
      <c r="Q46" s="1202"/>
      <c r="R46" s="521"/>
      <c r="S46" s="521"/>
      <c r="T46" s="521"/>
      <c r="U46" s="521"/>
      <c r="V46" s="521"/>
      <c r="W46" s="521"/>
      <c r="X46" s="776"/>
      <c r="Y46" s="776"/>
      <c r="Z46" s="1204" t="s">
        <v>454</v>
      </c>
    </row>
    <row r="47" spans="1:26">
      <c r="A47" s="521">
        <v>20</v>
      </c>
      <c r="B47" s="318" t="s">
        <v>1913</v>
      </c>
      <c r="C47" s="318" t="s">
        <v>146</v>
      </c>
      <c r="D47" s="521" t="s">
        <v>1873</v>
      </c>
      <c r="E47" s="1200"/>
      <c r="F47" s="1414"/>
      <c r="G47" s="521">
        <v>20</v>
      </c>
      <c r="H47" s="318" t="s">
        <v>1913</v>
      </c>
      <c r="I47" s="318" t="s">
        <v>146</v>
      </c>
      <c r="J47" s="521">
        <v>71.95</v>
      </c>
      <c r="K47" s="1200"/>
      <c r="L47" s="1387"/>
      <c r="M47" s="1200">
        <f>M45+K46</f>
        <v>6976.7980000000007</v>
      </c>
      <c r="N47" s="1200">
        <v>252.108</v>
      </c>
      <c r="O47" s="521" t="s">
        <v>1873</v>
      </c>
      <c r="P47" s="1200">
        <f>K46+K48</f>
        <v>746.85599999999999</v>
      </c>
      <c r="Q47" s="1202">
        <f>P47/2</f>
        <v>373.428</v>
      </c>
      <c r="R47" s="521">
        <v>194</v>
      </c>
      <c r="S47" s="521">
        <v>125</v>
      </c>
      <c r="T47" s="521">
        <v>318</v>
      </c>
      <c r="U47" s="521">
        <v>193</v>
      </c>
      <c r="V47" s="521">
        <v>145</v>
      </c>
      <c r="W47" s="521">
        <v>338</v>
      </c>
      <c r="X47" s="776">
        <v>724218.12600000005</v>
      </c>
      <c r="Y47" s="776">
        <v>2905505.9380000001</v>
      </c>
      <c r="Z47" s="1204"/>
    </row>
    <row r="48" spans="1:26">
      <c r="A48" s="521"/>
      <c r="B48" s="318"/>
      <c r="C48" s="318"/>
      <c r="D48" s="521"/>
      <c r="E48" s="1200">
        <v>391.25700000000001</v>
      </c>
      <c r="F48" s="1415"/>
      <c r="G48" s="521"/>
      <c r="H48" s="318"/>
      <c r="I48" s="318"/>
      <c r="J48" s="521"/>
      <c r="K48" s="1200">
        <v>365.85</v>
      </c>
      <c r="L48" s="1387"/>
      <c r="M48" s="521"/>
      <c r="N48" s="1200"/>
      <c r="O48" s="521"/>
      <c r="P48" s="1200"/>
      <c r="Q48" s="1202"/>
      <c r="R48" s="521"/>
      <c r="S48" s="521"/>
      <c r="T48" s="521"/>
      <c r="U48" s="521"/>
      <c r="V48" s="521"/>
      <c r="W48" s="521"/>
      <c r="X48" s="776"/>
      <c r="Y48" s="776"/>
      <c r="Z48" s="1204" t="s">
        <v>454</v>
      </c>
    </row>
    <row r="49" spans="1:26" ht="52">
      <c r="A49" s="521">
        <v>21</v>
      </c>
      <c r="B49" s="318" t="s">
        <v>1914</v>
      </c>
      <c r="C49" s="318" t="s">
        <v>1808</v>
      </c>
      <c r="D49" s="521" t="s">
        <v>1915</v>
      </c>
      <c r="E49" s="1200"/>
      <c r="F49" s="1413">
        <f>E50</f>
        <v>201.71</v>
      </c>
      <c r="G49" s="521">
        <v>21</v>
      </c>
      <c r="H49" s="318" t="s">
        <v>1914</v>
      </c>
      <c r="I49" s="318" t="s">
        <v>1916</v>
      </c>
      <c r="J49" s="521">
        <v>79.75</v>
      </c>
      <c r="K49" s="1200"/>
      <c r="L49" s="1387">
        <f>K50</f>
        <v>214</v>
      </c>
      <c r="M49" s="1200">
        <f>M47+K48</f>
        <v>7342.648000000001</v>
      </c>
      <c r="N49" s="1200">
        <v>252.39</v>
      </c>
      <c r="O49" s="521" t="s">
        <v>1917</v>
      </c>
      <c r="P49" s="1200">
        <f>K50+K48</f>
        <v>579.85</v>
      </c>
      <c r="Q49" s="1202">
        <v>291</v>
      </c>
      <c r="R49" s="521">
        <v>242</v>
      </c>
      <c r="S49" s="521">
        <v>151</v>
      </c>
      <c r="T49" s="521">
        <v>393</v>
      </c>
      <c r="U49" s="521">
        <v>222</v>
      </c>
      <c r="V49" s="521">
        <v>150</v>
      </c>
      <c r="W49" s="521">
        <v>373</v>
      </c>
      <c r="X49" s="776">
        <v>723912.29</v>
      </c>
      <c r="Y49" s="776">
        <v>2905305.1609999998</v>
      </c>
      <c r="Z49" s="1205" t="s">
        <v>1918</v>
      </c>
    </row>
    <row r="50" spans="1:26">
      <c r="A50" s="521"/>
      <c r="B50" s="318"/>
      <c r="C50" s="318"/>
      <c r="D50" s="521"/>
      <c r="E50" s="1200">
        <v>201.71</v>
      </c>
      <c r="F50" s="1415"/>
      <c r="G50" s="521"/>
      <c r="H50" s="318"/>
      <c r="I50" s="318"/>
      <c r="J50" s="521"/>
      <c r="K50" s="1200">
        <v>214</v>
      </c>
      <c r="L50" s="1387"/>
      <c r="M50" s="1206" t="s">
        <v>1919</v>
      </c>
      <c r="N50" s="521"/>
      <c r="O50" s="521"/>
      <c r="P50" s="1200"/>
      <c r="Q50" s="1200"/>
      <c r="R50" s="1207"/>
      <c r="S50" s="1207"/>
      <c r="T50" s="1207"/>
      <c r="U50" s="1207"/>
      <c r="V50" s="1207"/>
      <c r="W50" s="1207"/>
      <c r="X50" s="1207"/>
      <c r="Y50" s="1207"/>
      <c r="Z50" s="1207"/>
    </row>
    <row r="51" spans="1:26">
      <c r="A51" s="521">
        <v>22</v>
      </c>
      <c r="B51" s="318" t="s">
        <v>1810</v>
      </c>
      <c r="C51" s="318" t="s">
        <v>1810</v>
      </c>
      <c r="D51" s="521" t="s">
        <v>1873</v>
      </c>
      <c r="E51" s="1200"/>
      <c r="F51" s="1201"/>
      <c r="G51" s="521">
        <v>22</v>
      </c>
      <c r="H51" s="318" t="s">
        <v>1810</v>
      </c>
      <c r="I51" s="318" t="s">
        <v>1810</v>
      </c>
      <c r="J51" s="521">
        <v>46.3</v>
      </c>
      <c r="K51" s="1200"/>
      <c r="L51" s="1201"/>
      <c r="M51" s="1200">
        <f>M49+K50</f>
        <v>7556.648000000001</v>
      </c>
      <c r="N51" s="1200">
        <v>254.05</v>
      </c>
      <c r="O51" s="521" t="s">
        <v>1873</v>
      </c>
      <c r="P51" s="1200">
        <v>214</v>
      </c>
      <c r="Q51" s="1200">
        <v>108</v>
      </c>
      <c r="R51" s="521">
        <v>0</v>
      </c>
      <c r="S51" s="521">
        <v>109</v>
      </c>
      <c r="T51" s="521">
        <v>109</v>
      </c>
      <c r="U51" s="521">
        <v>0</v>
      </c>
      <c r="V51" s="521">
        <v>109</v>
      </c>
      <c r="W51" s="521">
        <v>109</v>
      </c>
      <c r="X51" s="776">
        <v>723745</v>
      </c>
      <c r="Y51" s="776">
        <v>2905438</v>
      </c>
      <c r="Z51" s="1204" t="s">
        <v>1920</v>
      </c>
    </row>
    <row r="52" spans="1:26">
      <c r="A52" s="521"/>
      <c r="B52" s="318"/>
      <c r="C52" s="318"/>
      <c r="D52" s="521"/>
      <c r="E52" s="1200"/>
      <c r="F52" s="1201"/>
      <c r="G52" s="521"/>
      <c r="H52" s="318"/>
      <c r="I52" s="318"/>
      <c r="J52" s="540" t="s">
        <v>1921</v>
      </c>
      <c r="K52" s="1208">
        <f>SUM(K9:K51)</f>
        <v>7556.648000000001</v>
      </c>
      <c r="L52" s="1201"/>
      <c r="M52" s="1200"/>
      <c r="N52" s="1200"/>
      <c r="O52" s="521"/>
      <c r="P52" s="1200"/>
      <c r="Q52" s="1200"/>
      <c r="R52" s="521"/>
      <c r="S52" s="521"/>
      <c r="T52" s="521"/>
      <c r="U52" s="521"/>
      <c r="V52" s="521"/>
      <c r="W52" s="521"/>
      <c r="X52" s="776"/>
      <c r="Y52" s="776"/>
      <c r="Z52" s="1204"/>
    </row>
    <row r="53" spans="1:26">
      <c r="A53" s="1372" t="s">
        <v>1922</v>
      </c>
      <c r="B53" s="1372"/>
      <c r="C53" s="1372"/>
      <c r="D53" s="1372"/>
      <c r="E53" s="1372"/>
      <c r="F53" s="1372"/>
      <c r="G53" s="1372"/>
      <c r="H53" s="1372"/>
      <c r="I53" s="1372"/>
      <c r="J53" s="1372"/>
      <c r="K53" s="1372"/>
      <c r="L53" s="1372"/>
      <c r="M53" s="1372"/>
      <c r="N53" s="1372"/>
      <c r="O53" s="1372"/>
      <c r="P53" s="1372"/>
      <c r="Q53" s="1372"/>
      <c r="R53" s="1372"/>
      <c r="S53" s="1372"/>
      <c r="T53" s="1372"/>
      <c r="U53" s="1372"/>
      <c r="V53" s="1372"/>
      <c r="W53" s="1372"/>
      <c r="X53" s="1372"/>
      <c r="Y53" s="1372"/>
      <c r="Z53" s="1372"/>
    </row>
    <row r="54" spans="1:26" ht="21">
      <c r="A54" s="1373" t="s">
        <v>966</v>
      </c>
      <c r="B54" s="1373"/>
      <c r="C54" s="1373"/>
      <c r="D54" s="1373"/>
      <c r="E54" s="1373"/>
      <c r="F54" s="1373"/>
      <c r="G54" s="1373"/>
      <c r="H54" s="1373"/>
      <c r="I54" s="1373"/>
      <c r="J54" s="1373"/>
      <c r="K54" s="1373"/>
      <c r="L54" s="1373"/>
      <c r="M54" s="1373"/>
      <c r="N54" s="1373"/>
      <c r="O54" s="1373"/>
      <c r="P54" s="1373"/>
      <c r="Q54" s="1373"/>
      <c r="R54" s="1373"/>
      <c r="S54" s="1401" t="s">
        <v>967</v>
      </c>
      <c r="T54" s="1401"/>
      <c r="U54" s="1401"/>
      <c r="V54" s="1401"/>
      <c r="W54" s="1401"/>
      <c r="X54" s="1401"/>
      <c r="Y54" s="1401"/>
      <c r="Z54" s="1401"/>
    </row>
    <row r="55" spans="1:26" ht="15.5">
      <c r="A55" s="1402" t="s">
        <v>968</v>
      </c>
      <c r="B55" s="1403"/>
      <c r="C55" s="1403"/>
      <c r="D55" s="1404"/>
      <c r="E55" s="1212" t="s">
        <v>969</v>
      </c>
      <c r="F55" s="1212"/>
      <c r="G55" s="1405" t="s">
        <v>1923</v>
      </c>
      <c r="H55" s="1406"/>
      <c r="I55" s="1407"/>
      <c r="J55" s="1405" t="s">
        <v>970</v>
      </c>
      <c r="K55" s="1406"/>
      <c r="L55" s="1406"/>
      <c r="M55" s="1407"/>
      <c r="N55" s="1408" t="s">
        <v>969</v>
      </c>
      <c r="O55" s="1409"/>
      <c r="P55" s="1409"/>
      <c r="Q55" s="1409"/>
      <c r="R55" s="1410"/>
      <c r="S55" s="1411" t="s">
        <v>969</v>
      </c>
      <c r="T55" s="1411"/>
      <c r="U55" s="1411"/>
      <c r="V55" s="1411"/>
      <c r="W55" s="1411"/>
      <c r="X55" s="1411"/>
      <c r="Y55" s="1412" t="s">
        <v>972</v>
      </c>
      <c r="Z55" s="1412"/>
    </row>
    <row r="56" spans="1:26">
      <c r="A56" s="1363"/>
      <c r="B56" s="1369"/>
      <c r="C56" s="1369"/>
      <c r="D56" s="1364"/>
      <c r="E56" s="1363"/>
      <c r="F56" s="1364"/>
      <c r="G56" s="1363"/>
      <c r="H56" s="1369"/>
      <c r="I56" s="1364"/>
      <c r="J56" s="1363"/>
      <c r="K56" s="1369"/>
      <c r="L56" s="1369"/>
      <c r="M56" s="1364"/>
      <c r="N56" s="1363"/>
      <c r="O56" s="1369"/>
      <c r="P56" s="1369"/>
      <c r="Q56" s="1369"/>
      <c r="R56" s="1364"/>
      <c r="S56" s="1363"/>
      <c r="T56" s="1369"/>
      <c r="U56" s="1369"/>
      <c r="V56" s="1369"/>
      <c r="W56" s="1369"/>
      <c r="X56" s="1364"/>
      <c r="Y56" s="1363"/>
      <c r="Z56" s="1364"/>
    </row>
    <row r="57" spans="1:26">
      <c r="A57" s="1365"/>
      <c r="B57" s="1370"/>
      <c r="C57" s="1370"/>
      <c r="D57" s="1366"/>
      <c r="E57" s="1365"/>
      <c r="F57" s="1366"/>
      <c r="G57" s="1365"/>
      <c r="H57" s="1370"/>
      <c r="I57" s="1366"/>
      <c r="J57" s="1365"/>
      <c r="K57" s="1370"/>
      <c r="L57" s="1370"/>
      <c r="M57" s="1366"/>
      <c r="N57" s="1365"/>
      <c r="O57" s="1370"/>
      <c r="P57" s="1370"/>
      <c r="Q57" s="1370"/>
      <c r="R57" s="1366"/>
      <c r="S57" s="1365"/>
      <c r="T57" s="1370"/>
      <c r="U57" s="1370"/>
      <c r="V57" s="1370"/>
      <c r="W57" s="1370"/>
      <c r="X57" s="1366"/>
      <c r="Y57" s="1365"/>
      <c r="Z57" s="1366"/>
    </row>
    <row r="58" spans="1:26">
      <c r="A58" s="1365"/>
      <c r="B58" s="1370"/>
      <c r="C58" s="1370"/>
      <c r="D58" s="1366"/>
      <c r="E58" s="1365"/>
      <c r="F58" s="1366"/>
      <c r="G58" s="1365"/>
      <c r="H58" s="1370"/>
      <c r="I58" s="1366"/>
      <c r="J58" s="1365"/>
      <c r="K58" s="1370"/>
      <c r="L58" s="1370"/>
      <c r="M58" s="1366"/>
      <c r="N58" s="1365"/>
      <c r="O58" s="1370"/>
      <c r="P58" s="1370"/>
      <c r="Q58" s="1370"/>
      <c r="R58" s="1366"/>
      <c r="S58" s="1365"/>
      <c r="T58" s="1370"/>
      <c r="U58" s="1370"/>
      <c r="V58" s="1370"/>
      <c r="W58" s="1370"/>
      <c r="X58" s="1366"/>
      <c r="Y58" s="1365"/>
      <c r="Z58" s="1366"/>
    </row>
    <row r="59" spans="1:26">
      <c r="A59" s="1365"/>
      <c r="B59" s="1370"/>
      <c r="C59" s="1370"/>
      <c r="D59" s="1366"/>
      <c r="E59" s="1365"/>
      <c r="F59" s="1366"/>
      <c r="G59" s="1365"/>
      <c r="H59" s="1370"/>
      <c r="I59" s="1366"/>
      <c r="J59" s="1365"/>
      <c r="K59" s="1370"/>
      <c r="L59" s="1370"/>
      <c r="M59" s="1366"/>
      <c r="N59" s="1365"/>
      <c r="O59" s="1370"/>
      <c r="P59" s="1370"/>
      <c r="Q59" s="1370"/>
      <c r="R59" s="1366"/>
      <c r="S59" s="1365"/>
      <c r="T59" s="1370"/>
      <c r="U59" s="1370"/>
      <c r="V59" s="1370"/>
      <c r="W59" s="1370"/>
      <c r="X59" s="1366"/>
      <c r="Y59" s="1365"/>
      <c r="Z59" s="1366"/>
    </row>
    <row r="60" spans="1:26">
      <c r="A60" s="1365"/>
      <c r="B60" s="1370"/>
      <c r="C60" s="1370"/>
      <c r="D60" s="1366"/>
      <c r="E60" s="1365"/>
      <c r="F60" s="1366"/>
      <c r="G60" s="1365"/>
      <c r="H60" s="1370"/>
      <c r="I60" s="1366"/>
      <c r="J60" s="1365"/>
      <c r="K60" s="1370"/>
      <c r="L60" s="1370"/>
      <c r="M60" s="1366"/>
      <c r="N60" s="1365"/>
      <c r="O60" s="1370"/>
      <c r="P60" s="1370"/>
      <c r="Q60" s="1370"/>
      <c r="R60" s="1366"/>
      <c r="S60" s="1365"/>
      <c r="T60" s="1370"/>
      <c r="U60" s="1370"/>
      <c r="V60" s="1370"/>
      <c r="W60" s="1370"/>
      <c r="X60" s="1366"/>
      <c r="Y60" s="1365"/>
      <c r="Z60" s="1366"/>
    </row>
    <row r="61" spans="1:26">
      <c r="A61" s="1367"/>
      <c r="B61" s="1371"/>
      <c r="C61" s="1371"/>
      <c r="D61" s="1368"/>
      <c r="E61" s="1367"/>
      <c r="F61" s="1368"/>
      <c r="G61" s="1367"/>
      <c r="H61" s="1371"/>
      <c r="I61" s="1368"/>
      <c r="J61" s="1367"/>
      <c r="K61" s="1371"/>
      <c r="L61" s="1371"/>
      <c r="M61" s="1368"/>
      <c r="N61" s="1367"/>
      <c r="O61" s="1371"/>
      <c r="P61" s="1371"/>
      <c r="Q61" s="1371"/>
      <c r="R61" s="1368"/>
      <c r="S61" s="1367"/>
      <c r="T61" s="1371"/>
      <c r="U61" s="1371"/>
      <c r="V61" s="1371"/>
      <c r="W61" s="1371"/>
      <c r="X61" s="1368"/>
      <c r="Y61" s="1367"/>
      <c r="Z61" s="1368"/>
    </row>
    <row r="64" spans="1:26" ht="17">
      <c r="K64" s="1210" t="s">
        <v>1924</v>
      </c>
      <c r="L64" s="310"/>
      <c r="M64" s="310"/>
    </row>
    <row r="65" spans="11:13" ht="34">
      <c r="K65" s="1211" t="s">
        <v>75</v>
      </c>
      <c r="L65" s="310"/>
      <c r="M65" s="1211" t="s">
        <v>1925</v>
      </c>
    </row>
    <row r="66" spans="11:13">
      <c r="K66" s="310" t="s">
        <v>146</v>
      </c>
      <c r="L66" s="310" t="s">
        <v>965</v>
      </c>
      <c r="M66" s="310">
        <f>COUNTIF($I$12:$I$57,K66)</f>
        <v>6</v>
      </c>
    </row>
    <row r="67" spans="11:13">
      <c r="K67" s="310" t="s">
        <v>149</v>
      </c>
      <c r="L67" s="310" t="s">
        <v>965</v>
      </c>
      <c r="M67" s="310">
        <f t="shared" ref="M67:M80" si="0">COUNTIF($I$12:$I$57,K67)</f>
        <v>3</v>
      </c>
    </row>
    <row r="68" spans="11:13">
      <c r="K68" s="310" t="s">
        <v>205</v>
      </c>
      <c r="L68" s="310" t="s">
        <v>965</v>
      </c>
      <c r="M68" s="310">
        <f t="shared" si="0"/>
        <v>0</v>
      </c>
    </row>
    <row r="69" spans="11:13">
      <c r="K69" s="310" t="s">
        <v>1892</v>
      </c>
      <c r="L69" s="310" t="s">
        <v>965</v>
      </c>
      <c r="M69" s="310">
        <f t="shared" si="0"/>
        <v>0</v>
      </c>
    </row>
    <row r="70" spans="11:13">
      <c r="K70" s="310" t="s">
        <v>1818</v>
      </c>
      <c r="L70" s="310" t="s">
        <v>965</v>
      </c>
      <c r="M70" s="310">
        <f t="shared" si="0"/>
        <v>0</v>
      </c>
    </row>
    <row r="71" spans="11:13">
      <c r="K71" s="310" t="s">
        <v>1886</v>
      </c>
      <c r="L71" s="310" t="s">
        <v>965</v>
      </c>
      <c r="M71" s="310">
        <f t="shared" si="0"/>
        <v>0</v>
      </c>
    </row>
    <row r="72" spans="11:13">
      <c r="K72" s="310" t="s">
        <v>1805</v>
      </c>
      <c r="L72" s="310" t="s">
        <v>965</v>
      </c>
      <c r="M72" s="310">
        <f t="shared" si="0"/>
        <v>1</v>
      </c>
    </row>
    <row r="73" spans="11:13">
      <c r="K73" s="310" t="s">
        <v>1926</v>
      </c>
      <c r="L73" s="310" t="s">
        <v>965</v>
      </c>
      <c r="M73" s="310">
        <f t="shared" si="0"/>
        <v>0</v>
      </c>
    </row>
    <row r="74" spans="11:13">
      <c r="K74" s="310" t="s">
        <v>1819</v>
      </c>
      <c r="L74" s="310" t="s">
        <v>965</v>
      </c>
      <c r="M74" s="310">
        <f t="shared" si="0"/>
        <v>0</v>
      </c>
    </row>
    <row r="75" spans="11:13">
      <c r="K75" s="310" t="s">
        <v>1807</v>
      </c>
      <c r="L75" s="310" t="s">
        <v>965</v>
      </c>
      <c r="M75" s="310">
        <f t="shared" si="0"/>
        <v>1</v>
      </c>
    </row>
    <row r="76" spans="11:13">
      <c r="K76" s="310" t="s">
        <v>1806</v>
      </c>
      <c r="L76" s="310" t="s">
        <v>965</v>
      </c>
      <c r="M76" s="310">
        <f t="shared" si="0"/>
        <v>1</v>
      </c>
    </row>
    <row r="77" spans="11:13">
      <c r="K77" s="310" t="s">
        <v>1803</v>
      </c>
      <c r="L77" s="310" t="s">
        <v>965</v>
      </c>
      <c r="M77" s="310">
        <f t="shared" si="0"/>
        <v>3</v>
      </c>
    </row>
    <row r="78" spans="11:13">
      <c r="K78" s="310" t="s">
        <v>1804</v>
      </c>
      <c r="L78" s="310" t="s">
        <v>965</v>
      </c>
      <c r="M78" s="310">
        <f t="shared" si="0"/>
        <v>1</v>
      </c>
    </row>
    <row r="79" spans="11:13">
      <c r="K79" s="310" t="str">
        <f>I11</f>
        <v>DD60+0</v>
      </c>
      <c r="L79" s="310" t="s">
        <v>965</v>
      </c>
      <c r="M79" s="310">
        <f>COUNTIF($I$12:$I$57,K79)+1</f>
        <v>3</v>
      </c>
    </row>
    <row r="80" spans="11:13">
      <c r="K80" s="310" t="s">
        <v>1916</v>
      </c>
      <c r="L80" s="310" t="s">
        <v>965</v>
      </c>
      <c r="M80" s="310">
        <f t="shared" si="0"/>
        <v>1</v>
      </c>
    </row>
    <row r="81" spans="11:13" ht="17">
      <c r="K81" s="1210" t="s">
        <v>1927</v>
      </c>
      <c r="L81" s="310"/>
      <c r="M81" s="1210">
        <f>SUM(M66:M80)</f>
        <v>20</v>
      </c>
    </row>
  </sheetData>
  <mergeCells count="60">
    <mergeCell ref="A6:F6"/>
    <mergeCell ref="G6:Z6"/>
    <mergeCell ref="A1:Z1"/>
    <mergeCell ref="A2:Z2"/>
    <mergeCell ref="A3:Z3"/>
    <mergeCell ref="A4:Z4"/>
    <mergeCell ref="A5:Z5"/>
    <mergeCell ref="A7:A8"/>
    <mergeCell ref="B7:B8"/>
    <mergeCell ref="C7:C8"/>
    <mergeCell ref="D7:D8"/>
    <mergeCell ref="E7:E8"/>
    <mergeCell ref="F11:F12"/>
    <mergeCell ref="L11:L12"/>
    <mergeCell ref="M7:M8"/>
    <mergeCell ref="N7:N8"/>
    <mergeCell ref="O7:O8"/>
    <mergeCell ref="G7:G8"/>
    <mergeCell ref="H7:H8"/>
    <mergeCell ref="I7:I8"/>
    <mergeCell ref="J7:J8"/>
    <mergeCell ref="K7:K8"/>
    <mergeCell ref="L7:L8"/>
    <mergeCell ref="F7:F8"/>
    <mergeCell ref="U7:W7"/>
    <mergeCell ref="X7:Y7"/>
    <mergeCell ref="Z7:Z8"/>
    <mergeCell ref="F9:F10"/>
    <mergeCell ref="L9:L10"/>
    <mergeCell ref="P7:P8"/>
    <mergeCell ref="Q7:Q8"/>
    <mergeCell ref="R7:T7"/>
    <mergeCell ref="F13:F14"/>
    <mergeCell ref="L13:L14"/>
    <mergeCell ref="F15:F18"/>
    <mergeCell ref="L15:L18"/>
    <mergeCell ref="F19:F26"/>
    <mergeCell ref="L19:L26"/>
    <mergeCell ref="F27:F42"/>
    <mergeCell ref="L27:L42"/>
    <mergeCell ref="F43:F48"/>
    <mergeCell ref="L43:L48"/>
    <mergeCell ref="F49:F50"/>
    <mergeCell ref="L49:L50"/>
    <mergeCell ref="A53:Z53"/>
    <mergeCell ref="A54:R54"/>
    <mergeCell ref="S54:Z54"/>
    <mergeCell ref="A55:D55"/>
    <mergeCell ref="G55:I55"/>
    <mergeCell ref="J55:M55"/>
    <mergeCell ref="N55:R55"/>
    <mergeCell ref="S55:X55"/>
    <mergeCell ref="Y55:Z55"/>
    <mergeCell ref="A56:D61"/>
    <mergeCell ref="S56:X61"/>
    <mergeCell ref="Y56:Z61"/>
    <mergeCell ref="N56:R61"/>
    <mergeCell ref="J56:M61"/>
    <mergeCell ref="G56:I61"/>
    <mergeCell ref="E56:F61"/>
  </mergeCells>
  <pageMargins left="0.7" right="0.7" top="0.75" bottom="0.75" header="0.3" footer="0.3"/>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WVI46"/>
  <sheetViews>
    <sheetView topLeftCell="A28" zoomScale="90" zoomScaleNormal="90" zoomScaleSheetLayoutView="90" workbookViewId="0">
      <selection activeCell="A43" sqref="A43:XFD43"/>
    </sheetView>
  </sheetViews>
  <sheetFormatPr defaultColWidth="9" defaultRowHeight="14.5"/>
  <cols>
    <col min="1" max="1" width="4.1796875" style="1028" customWidth="1"/>
    <col min="2" max="2" width="8.453125" style="799" customWidth="1"/>
    <col min="3" max="3" width="1" style="1028" hidden="1" customWidth="1"/>
    <col min="4" max="4" width="7" style="1028" customWidth="1"/>
    <col min="5" max="5" width="15.453125" style="1028" bestFit="1" customWidth="1"/>
    <col min="6" max="7" width="4.6328125" style="1028" hidden="1" customWidth="1"/>
    <col min="8" max="8" width="9.36328125" style="1028" hidden="1" customWidth="1"/>
    <col min="9" max="9" width="12.81640625" style="1028" hidden="1" customWidth="1"/>
    <col min="10" max="10" width="4.54296875" style="1028" hidden="1" customWidth="1"/>
    <col min="11" max="11" width="3.08984375" style="1028" hidden="1" customWidth="1"/>
    <col min="12" max="12" width="9.81640625" style="1028" customWidth="1"/>
    <col min="13" max="13" width="14.90625" style="357" customWidth="1"/>
    <col min="14" max="14" width="12" style="357" customWidth="1"/>
    <col min="15" max="15" width="31.36328125" style="1028" bestFit="1" customWidth="1"/>
    <col min="16" max="16" width="15.1796875" style="1028" hidden="1" customWidth="1"/>
    <col min="17" max="17" width="15.1796875" style="1028" customWidth="1"/>
    <col min="18" max="18" width="34.54296875" style="1028" customWidth="1"/>
    <col min="19" max="247" width="30.54296875" style="1028" customWidth="1"/>
    <col min="248" max="248" width="6.54296875" style="1028" customWidth="1"/>
    <col min="249" max="249" width="7.54296875" style="1028" customWidth="1"/>
    <col min="250" max="250" width="4.81640625" style="1028" customWidth="1"/>
    <col min="251" max="251" width="11.81640625" style="1028" customWidth="1"/>
    <col min="252" max="252" width="9.81640625" style="1028" customWidth="1"/>
    <col min="253" max="253" width="3" style="1028" customWidth="1"/>
    <col min="254" max="254" width="7.1796875" style="1028" customWidth="1"/>
    <col min="255" max="255" width="22.81640625" style="1028" customWidth="1"/>
    <col min="256" max="256" width="7.1796875" style="1028" customWidth="1"/>
    <col min="257" max="257" width="9" style="1028" hidden="1" customWidth="1"/>
    <col min="258" max="258" width="8.81640625" style="1028" customWidth="1"/>
    <col min="259" max="259" width="9.81640625" style="1028" customWidth="1"/>
    <col min="260" max="260" width="10.54296875" style="1028" customWidth="1"/>
    <col min="261" max="261" width="12.1796875" style="1028" customWidth="1"/>
    <col min="262" max="262" width="11.1796875" style="1028" customWidth="1"/>
    <col min="263" max="263" width="6.81640625" style="1028" customWidth="1"/>
    <col min="264" max="503" width="30.54296875" style="1028" customWidth="1"/>
    <col min="504" max="504" width="6.54296875" style="1028" customWidth="1"/>
    <col min="505" max="505" width="7.54296875" style="1028" customWidth="1"/>
    <col min="506" max="506" width="4.81640625" style="1028" customWidth="1"/>
    <col min="507" max="507" width="11.81640625" style="1028" customWidth="1"/>
    <col min="508" max="508" width="9.81640625" style="1028" customWidth="1"/>
    <col min="509" max="509" width="3" style="1028" customWidth="1"/>
    <col min="510" max="510" width="7.1796875" style="1028" customWidth="1"/>
    <col min="511" max="511" width="22.81640625" style="1028" customWidth="1"/>
    <col min="512" max="512" width="7.1796875" style="1028" customWidth="1"/>
    <col min="513" max="513" width="9" style="1028" hidden="1" customWidth="1"/>
    <col min="514" max="514" width="8.81640625" style="1028" customWidth="1"/>
    <col min="515" max="515" width="9.81640625" style="1028" customWidth="1"/>
    <col min="516" max="516" width="10.54296875" style="1028" customWidth="1"/>
    <col min="517" max="517" width="12.1796875" style="1028" customWidth="1"/>
    <col min="518" max="518" width="11.1796875" style="1028" customWidth="1"/>
    <col min="519" max="519" width="6.81640625" style="1028" customWidth="1"/>
    <col min="520" max="759" width="30.54296875" style="1028" customWidth="1"/>
    <col min="760" max="760" width="6.54296875" style="1028" customWidth="1"/>
    <col min="761" max="761" width="7.54296875" style="1028" customWidth="1"/>
    <col min="762" max="762" width="4.81640625" style="1028" customWidth="1"/>
    <col min="763" max="763" width="11.81640625" style="1028" customWidth="1"/>
    <col min="764" max="764" width="9.81640625" style="1028" customWidth="1"/>
    <col min="765" max="765" width="3" style="1028" customWidth="1"/>
    <col min="766" max="766" width="7.1796875" style="1028" customWidth="1"/>
    <col min="767" max="767" width="22.81640625" style="1028" customWidth="1"/>
    <col min="768" max="768" width="7.1796875" style="1028" customWidth="1"/>
    <col min="769" max="769" width="9" style="1028" hidden="1" customWidth="1"/>
    <col min="770" max="770" width="8.81640625" style="1028" customWidth="1"/>
    <col min="771" max="771" width="9.81640625" style="1028" customWidth="1"/>
    <col min="772" max="772" width="10.54296875" style="1028" customWidth="1"/>
    <col min="773" max="773" width="12.1796875" style="1028" customWidth="1"/>
    <col min="774" max="774" width="11.1796875" style="1028" customWidth="1"/>
    <col min="775" max="775" width="6.81640625" style="1028" customWidth="1"/>
    <col min="776" max="1015" width="30.54296875" style="1028" customWidth="1"/>
    <col min="1016" max="1016" width="6.54296875" style="1028" customWidth="1"/>
    <col min="1017" max="1017" width="7.54296875" style="1028" customWidth="1"/>
    <col min="1018" max="1018" width="4.81640625" style="1028" customWidth="1"/>
    <col min="1019" max="1019" width="11.81640625" style="1028" customWidth="1"/>
    <col min="1020" max="1020" width="9.81640625" style="1028" customWidth="1"/>
    <col min="1021" max="1021" width="3" style="1028" customWidth="1"/>
    <col min="1022" max="1022" width="7.1796875" style="1028" customWidth="1"/>
    <col min="1023" max="1023" width="22.81640625" style="1028" customWidth="1"/>
    <col min="1024" max="1024" width="7.1796875" style="1028" customWidth="1"/>
    <col min="1025" max="1025" width="9" style="1028" hidden="1" customWidth="1"/>
    <col min="1026" max="1026" width="8.81640625" style="1028" customWidth="1"/>
    <col min="1027" max="1027" width="9.81640625" style="1028" customWidth="1"/>
    <col min="1028" max="1028" width="10.54296875" style="1028" customWidth="1"/>
    <col min="1029" max="1029" width="12.1796875" style="1028" customWidth="1"/>
    <col min="1030" max="1030" width="11.1796875" style="1028" customWidth="1"/>
    <col min="1031" max="1031" width="6.81640625" style="1028" customWidth="1"/>
    <col min="1032" max="1271" width="30.54296875" style="1028" customWidth="1"/>
    <col min="1272" max="1272" width="6.54296875" style="1028" customWidth="1"/>
    <col min="1273" max="1273" width="7.54296875" style="1028" customWidth="1"/>
    <col min="1274" max="1274" width="4.81640625" style="1028" customWidth="1"/>
    <col min="1275" max="1275" width="11.81640625" style="1028" customWidth="1"/>
    <col min="1276" max="1276" width="9.81640625" style="1028" customWidth="1"/>
    <col min="1277" max="1277" width="3" style="1028" customWidth="1"/>
    <col min="1278" max="1278" width="7.1796875" style="1028" customWidth="1"/>
    <col min="1279" max="1279" width="22.81640625" style="1028" customWidth="1"/>
    <col min="1280" max="1280" width="7.1796875" style="1028" customWidth="1"/>
    <col min="1281" max="1281" width="9" style="1028" hidden="1" customWidth="1"/>
    <col min="1282" max="1282" width="8.81640625" style="1028" customWidth="1"/>
    <col min="1283" max="1283" width="9.81640625" style="1028" customWidth="1"/>
    <col min="1284" max="1284" width="10.54296875" style="1028" customWidth="1"/>
    <col min="1285" max="1285" width="12.1796875" style="1028" customWidth="1"/>
    <col min="1286" max="1286" width="11.1796875" style="1028" customWidth="1"/>
    <col min="1287" max="1287" width="6.81640625" style="1028" customWidth="1"/>
    <col min="1288" max="1527" width="30.54296875" style="1028" customWidth="1"/>
    <col min="1528" max="1528" width="6.54296875" style="1028" customWidth="1"/>
    <col min="1529" max="1529" width="7.54296875" style="1028" customWidth="1"/>
    <col min="1530" max="1530" width="4.81640625" style="1028" customWidth="1"/>
    <col min="1531" max="1531" width="11.81640625" style="1028" customWidth="1"/>
    <col min="1532" max="1532" width="9.81640625" style="1028" customWidth="1"/>
    <col min="1533" max="1533" width="3" style="1028" customWidth="1"/>
    <col min="1534" max="1534" width="7.1796875" style="1028" customWidth="1"/>
    <col min="1535" max="1535" width="22.81640625" style="1028" customWidth="1"/>
    <col min="1536" max="1536" width="7.1796875" style="1028" customWidth="1"/>
    <col min="1537" max="1537" width="9" style="1028" hidden="1" customWidth="1"/>
    <col min="1538" max="1538" width="8.81640625" style="1028" customWidth="1"/>
    <col min="1539" max="1539" width="9.81640625" style="1028" customWidth="1"/>
    <col min="1540" max="1540" width="10.54296875" style="1028" customWidth="1"/>
    <col min="1541" max="1541" width="12.1796875" style="1028" customWidth="1"/>
    <col min="1542" max="1542" width="11.1796875" style="1028" customWidth="1"/>
    <col min="1543" max="1543" width="6.81640625" style="1028" customWidth="1"/>
    <col min="1544" max="1783" width="30.54296875" style="1028" customWidth="1"/>
    <col min="1784" max="1784" width="6.54296875" style="1028" customWidth="1"/>
    <col min="1785" max="1785" width="7.54296875" style="1028" customWidth="1"/>
    <col min="1786" max="1786" width="4.81640625" style="1028" customWidth="1"/>
    <col min="1787" max="1787" width="11.81640625" style="1028" customWidth="1"/>
    <col min="1788" max="1788" width="9.81640625" style="1028" customWidth="1"/>
    <col min="1789" max="1789" width="3" style="1028" customWidth="1"/>
    <col min="1790" max="1790" width="7.1796875" style="1028" customWidth="1"/>
    <col min="1791" max="1791" width="22.81640625" style="1028" customWidth="1"/>
    <col min="1792" max="1792" width="7.1796875" style="1028" customWidth="1"/>
    <col min="1793" max="1793" width="9" style="1028" hidden="1" customWidth="1"/>
    <col min="1794" max="1794" width="8.81640625" style="1028" customWidth="1"/>
    <col min="1795" max="1795" width="9.81640625" style="1028" customWidth="1"/>
    <col min="1796" max="1796" width="10.54296875" style="1028" customWidth="1"/>
    <col min="1797" max="1797" width="12.1796875" style="1028" customWidth="1"/>
    <col min="1798" max="1798" width="11.1796875" style="1028" customWidth="1"/>
    <col min="1799" max="1799" width="6.81640625" style="1028" customWidth="1"/>
    <col min="1800" max="2039" width="30.54296875" style="1028" customWidth="1"/>
    <col min="2040" max="2040" width="6.54296875" style="1028" customWidth="1"/>
    <col min="2041" max="2041" width="7.54296875" style="1028" customWidth="1"/>
    <col min="2042" max="2042" width="4.81640625" style="1028" customWidth="1"/>
    <col min="2043" max="2043" width="11.81640625" style="1028" customWidth="1"/>
    <col min="2044" max="2044" width="9.81640625" style="1028" customWidth="1"/>
    <col min="2045" max="2045" width="3" style="1028" customWidth="1"/>
    <col min="2046" max="2046" width="7.1796875" style="1028" customWidth="1"/>
    <col min="2047" max="2047" width="22.81640625" style="1028" customWidth="1"/>
    <col min="2048" max="2048" width="7.1796875" style="1028" customWidth="1"/>
    <col min="2049" max="2049" width="9" style="1028" hidden="1" customWidth="1"/>
    <col min="2050" max="2050" width="8.81640625" style="1028" customWidth="1"/>
    <col min="2051" max="2051" width="9.81640625" style="1028" customWidth="1"/>
    <col min="2052" max="2052" width="10.54296875" style="1028" customWidth="1"/>
    <col min="2053" max="2053" width="12.1796875" style="1028" customWidth="1"/>
    <col min="2054" max="2054" width="11.1796875" style="1028" customWidth="1"/>
    <col min="2055" max="2055" width="6.81640625" style="1028" customWidth="1"/>
    <col min="2056" max="2295" width="30.54296875" style="1028" customWidth="1"/>
    <col min="2296" max="2296" width="6.54296875" style="1028" customWidth="1"/>
    <col min="2297" max="2297" width="7.54296875" style="1028" customWidth="1"/>
    <col min="2298" max="2298" width="4.81640625" style="1028" customWidth="1"/>
    <col min="2299" max="2299" width="11.81640625" style="1028" customWidth="1"/>
    <col min="2300" max="2300" width="9.81640625" style="1028" customWidth="1"/>
    <col min="2301" max="2301" width="3" style="1028" customWidth="1"/>
    <col min="2302" max="2302" width="7.1796875" style="1028" customWidth="1"/>
    <col min="2303" max="2303" width="22.81640625" style="1028" customWidth="1"/>
    <col min="2304" max="2304" width="7.1796875" style="1028" customWidth="1"/>
    <col min="2305" max="2305" width="9" style="1028" hidden="1" customWidth="1"/>
    <col min="2306" max="2306" width="8.81640625" style="1028" customWidth="1"/>
    <col min="2307" max="2307" width="9.81640625" style="1028" customWidth="1"/>
    <col min="2308" max="2308" width="10.54296875" style="1028" customWidth="1"/>
    <col min="2309" max="2309" width="12.1796875" style="1028" customWidth="1"/>
    <col min="2310" max="2310" width="11.1796875" style="1028" customWidth="1"/>
    <col min="2311" max="2311" width="6.81640625" style="1028" customWidth="1"/>
    <col min="2312" max="2551" width="30.54296875" style="1028" customWidth="1"/>
    <col min="2552" max="2552" width="6.54296875" style="1028" customWidth="1"/>
    <col min="2553" max="2553" width="7.54296875" style="1028" customWidth="1"/>
    <col min="2554" max="2554" width="4.81640625" style="1028" customWidth="1"/>
    <col min="2555" max="2555" width="11.81640625" style="1028" customWidth="1"/>
    <col min="2556" max="2556" width="9.81640625" style="1028" customWidth="1"/>
    <col min="2557" max="2557" width="3" style="1028" customWidth="1"/>
    <col min="2558" max="2558" width="7.1796875" style="1028" customWidth="1"/>
    <col min="2559" max="2559" width="22.81640625" style="1028" customWidth="1"/>
    <col min="2560" max="2560" width="7.1796875" style="1028" customWidth="1"/>
    <col min="2561" max="2561" width="9" style="1028" hidden="1" customWidth="1"/>
    <col min="2562" max="2562" width="8.81640625" style="1028" customWidth="1"/>
    <col min="2563" max="2563" width="9.81640625" style="1028" customWidth="1"/>
    <col min="2564" max="2564" width="10.54296875" style="1028" customWidth="1"/>
    <col min="2565" max="2565" width="12.1796875" style="1028" customWidth="1"/>
    <col min="2566" max="2566" width="11.1796875" style="1028" customWidth="1"/>
    <col min="2567" max="2567" width="6.81640625" style="1028" customWidth="1"/>
    <col min="2568" max="2807" width="30.54296875" style="1028" customWidth="1"/>
    <col min="2808" max="2808" width="6.54296875" style="1028" customWidth="1"/>
    <col min="2809" max="2809" width="7.54296875" style="1028" customWidth="1"/>
    <col min="2810" max="2810" width="4.81640625" style="1028" customWidth="1"/>
    <col min="2811" max="2811" width="11.81640625" style="1028" customWidth="1"/>
    <col min="2812" max="2812" width="9.81640625" style="1028" customWidth="1"/>
    <col min="2813" max="2813" width="3" style="1028" customWidth="1"/>
    <col min="2814" max="2814" width="7.1796875" style="1028" customWidth="1"/>
    <col min="2815" max="2815" width="22.81640625" style="1028" customWidth="1"/>
    <col min="2816" max="2816" width="7.1796875" style="1028" customWidth="1"/>
    <col min="2817" max="2817" width="9" style="1028" hidden="1" customWidth="1"/>
    <col min="2818" max="2818" width="8.81640625" style="1028" customWidth="1"/>
    <col min="2819" max="2819" width="9.81640625" style="1028" customWidth="1"/>
    <col min="2820" max="2820" width="10.54296875" style="1028" customWidth="1"/>
    <col min="2821" max="2821" width="12.1796875" style="1028" customWidth="1"/>
    <col min="2822" max="2822" width="11.1796875" style="1028" customWidth="1"/>
    <col min="2823" max="2823" width="6.81640625" style="1028" customWidth="1"/>
    <col min="2824" max="3063" width="30.54296875" style="1028" customWidth="1"/>
    <col min="3064" max="3064" width="6.54296875" style="1028" customWidth="1"/>
    <col min="3065" max="3065" width="7.54296875" style="1028" customWidth="1"/>
    <col min="3066" max="3066" width="4.81640625" style="1028" customWidth="1"/>
    <col min="3067" max="3067" width="11.81640625" style="1028" customWidth="1"/>
    <col min="3068" max="3068" width="9.81640625" style="1028" customWidth="1"/>
    <col min="3069" max="3069" width="3" style="1028" customWidth="1"/>
    <col min="3070" max="3070" width="7.1796875" style="1028" customWidth="1"/>
    <col min="3071" max="3071" width="22.81640625" style="1028" customWidth="1"/>
    <col min="3072" max="3072" width="7.1796875" style="1028" customWidth="1"/>
    <col min="3073" max="3073" width="9" style="1028" hidden="1" customWidth="1"/>
    <col min="3074" max="3074" width="8.81640625" style="1028" customWidth="1"/>
    <col min="3075" max="3075" width="9.81640625" style="1028" customWidth="1"/>
    <col min="3076" max="3076" width="10.54296875" style="1028" customWidth="1"/>
    <col min="3077" max="3077" width="12.1796875" style="1028" customWidth="1"/>
    <col min="3078" max="3078" width="11.1796875" style="1028" customWidth="1"/>
    <col min="3079" max="3079" width="6.81640625" style="1028" customWidth="1"/>
    <col min="3080" max="3319" width="30.54296875" style="1028" customWidth="1"/>
    <col min="3320" max="3320" width="6.54296875" style="1028" customWidth="1"/>
    <col min="3321" max="3321" width="7.54296875" style="1028" customWidth="1"/>
    <col min="3322" max="3322" width="4.81640625" style="1028" customWidth="1"/>
    <col min="3323" max="3323" width="11.81640625" style="1028" customWidth="1"/>
    <col min="3324" max="3324" width="9.81640625" style="1028" customWidth="1"/>
    <col min="3325" max="3325" width="3" style="1028" customWidth="1"/>
    <col min="3326" max="3326" width="7.1796875" style="1028" customWidth="1"/>
    <col min="3327" max="3327" width="22.81640625" style="1028" customWidth="1"/>
    <col min="3328" max="3328" width="7.1796875" style="1028" customWidth="1"/>
    <col min="3329" max="3329" width="9" style="1028" hidden="1" customWidth="1"/>
    <col min="3330" max="3330" width="8.81640625" style="1028" customWidth="1"/>
    <col min="3331" max="3331" width="9.81640625" style="1028" customWidth="1"/>
    <col min="3332" max="3332" width="10.54296875" style="1028" customWidth="1"/>
    <col min="3333" max="3333" width="12.1796875" style="1028" customWidth="1"/>
    <col min="3334" max="3334" width="11.1796875" style="1028" customWidth="1"/>
    <col min="3335" max="3335" width="6.81640625" style="1028" customWidth="1"/>
    <col min="3336" max="3575" width="30.54296875" style="1028" customWidth="1"/>
    <col min="3576" max="3576" width="6.54296875" style="1028" customWidth="1"/>
    <col min="3577" max="3577" width="7.54296875" style="1028" customWidth="1"/>
    <col min="3578" max="3578" width="4.81640625" style="1028" customWidth="1"/>
    <col min="3579" max="3579" width="11.81640625" style="1028" customWidth="1"/>
    <col min="3580" max="3580" width="9.81640625" style="1028" customWidth="1"/>
    <col min="3581" max="3581" width="3" style="1028" customWidth="1"/>
    <col min="3582" max="3582" width="7.1796875" style="1028" customWidth="1"/>
    <col min="3583" max="3583" width="22.81640625" style="1028" customWidth="1"/>
    <col min="3584" max="3584" width="7.1796875" style="1028" customWidth="1"/>
    <col min="3585" max="3585" width="9" style="1028" hidden="1" customWidth="1"/>
    <col min="3586" max="3586" width="8.81640625" style="1028" customWidth="1"/>
    <col min="3587" max="3587" width="9.81640625" style="1028" customWidth="1"/>
    <col min="3588" max="3588" width="10.54296875" style="1028" customWidth="1"/>
    <col min="3589" max="3589" width="12.1796875" style="1028" customWidth="1"/>
    <col min="3590" max="3590" width="11.1796875" style="1028" customWidth="1"/>
    <col min="3591" max="3591" width="6.81640625" style="1028" customWidth="1"/>
    <col min="3592" max="3831" width="30.54296875" style="1028" customWidth="1"/>
    <col min="3832" max="3832" width="6.54296875" style="1028" customWidth="1"/>
    <col min="3833" max="3833" width="7.54296875" style="1028" customWidth="1"/>
    <col min="3834" max="3834" width="4.81640625" style="1028" customWidth="1"/>
    <col min="3835" max="3835" width="11.81640625" style="1028" customWidth="1"/>
    <col min="3836" max="3836" width="9.81640625" style="1028" customWidth="1"/>
    <col min="3837" max="3837" width="3" style="1028" customWidth="1"/>
    <col min="3838" max="3838" width="7.1796875" style="1028" customWidth="1"/>
    <col min="3839" max="3839" width="22.81640625" style="1028" customWidth="1"/>
    <col min="3840" max="3840" width="7.1796875" style="1028" customWidth="1"/>
    <col min="3841" max="3841" width="9" style="1028" hidden="1" customWidth="1"/>
    <col min="3842" max="3842" width="8.81640625" style="1028" customWidth="1"/>
    <col min="3843" max="3843" width="9.81640625" style="1028" customWidth="1"/>
    <col min="3844" max="3844" width="10.54296875" style="1028" customWidth="1"/>
    <col min="3845" max="3845" width="12.1796875" style="1028" customWidth="1"/>
    <col min="3846" max="3846" width="11.1796875" style="1028" customWidth="1"/>
    <col min="3847" max="3847" width="6.81640625" style="1028" customWidth="1"/>
    <col min="3848" max="4087" width="30.54296875" style="1028" customWidth="1"/>
    <col min="4088" max="4088" width="6.54296875" style="1028" customWidth="1"/>
    <col min="4089" max="4089" width="7.54296875" style="1028" customWidth="1"/>
    <col min="4090" max="4090" width="4.81640625" style="1028" customWidth="1"/>
    <col min="4091" max="4091" width="11.81640625" style="1028" customWidth="1"/>
    <col min="4092" max="4092" width="9.81640625" style="1028" customWidth="1"/>
    <col min="4093" max="4093" width="3" style="1028" customWidth="1"/>
    <col min="4094" max="4094" width="7.1796875" style="1028" customWidth="1"/>
    <col min="4095" max="4095" width="22.81640625" style="1028" customWidth="1"/>
    <col min="4096" max="4096" width="7.1796875" style="1028" customWidth="1"/>
    <col min="4097" max="4097" width="9" style="1028" hidden="1" customWidth="1"/>
    <col min="4098" max="4098" width="8.81640625" style="1028" customWidth="1"/>
    <col min="4099" max="4099" width="9.81640625" style="1028" customWidth="1"/>
    <col min="4100" max="4100" width="10.54296875" style="1028" customWidth="1"/>
    <col min="4101" max="4101" width="12.1796875" style="1028" customWidth="1"/>
    <col min="4102" max="4102" width="11.1796875" style="1028" customWidth="1"/>
    <col min="4103" max="4103" width="6.81640625" style="1028" customWidth="1"/>
    <col min="4104" max="4343" width="30.54296875" style="1028" customWidth="1"/>
    <col min="4344" max="4344" width="6.54296875" style="1028" customWidth="1"/>
    <col min="4345" max="4345" width="7.54296875" style="1028" customWidth="1"/>
    <col min="4346" max="4346" width="4.81640625" style="1028" customWidth="1"/>
    <col min="4347" max="4347" width="11.81640625" style="1028" customWidth="1"/>
    <col min="4348" max="4348" width="9.81640625" style="1028" customWidth="1"/>
    <col min="4349" max="4349" width="3" style="1028" customWidth="1"/>
    <col min="4350" max="4350" width="7.1796875" style="1028" customWidth="1"/>
    <col min="4351" max="4351" width="22.81640625" style="1028" customWidth="1"/>
    <col min="4352" max="4352" width="7.1796875" style="1028" customWidth="1"/>
    <col min="4353" max="4353" width="9" style="1028" hidden="1" customWidth="1"/>
    <col min="4354" max="4354" width="8.81640625" style="1028" customWidth="1"/>
    <col min="4355" max="4355" width="9.81640625" style="1028" customWidth="1"/>
    <col min="4356" max="4356" width="10.54296875" style="1028" customWidth="1"/>
    <col min="4357" max="4357" width="12.1796875" style="1028" customWidth="1"/>
    <col min="4358" max="4358" width="11.1796875" style="1028" customWidth="1"/>
    <col min="4359" max="4359" width="6.81640625" style="1028" customWidth="1"/>
    <col min="4360" max="4599" width="30.54296875" style="1028" customWidth="1"/>
    <col min="4600" max="4600" width="6.54296875" style="1028" customWidth="1"/>
    <col min="4601" max="4601" width="7.54296875" style="1028" customWidth="1"/>
    <col min="4602" max="4602" width="4.81640625" style="1028" customWidth="1"/>
    <col min="4603" max="4603" width="11.81640625" style="1028" customWidth="1"/>
    <col min="4604" max="4604" width="9.81640625" style="1028" customWidth="1"/>
    <col min="4605" max="4605" width="3" style="1028" customWidth="1"/>
    <col min="4606" max="4606" width="7.1796875" style="1028" customWidth="1"/>
    <col min="4607" max="4607" width="22.81640625" style="1028" customWidth="1"/>
    <col min="4608" max="4608" width="7.1796875" style="1028" customWidth="1"/>
    <col min="4609" max="4609" width="9" style="1028" hidden="1" customWidth="1"/>
    <col min="4610" max="4610" width="8.81640625" style="1028" customWidth="1"/>
    <col min="4611" max="4611" width="9.81640625" style="1028" customWidth="1"/>
    <col min="4612" max="4612" width="10.54296875" style="1028" customWidth="1"/>
    <col min="4613" max="4613" width="12.1796875" style="1028" customWidth="1"/>
    <col min="4614" max="4614" width="11.1796875" style="1028" customWidth="1"/>
    <col min="4615" max="4615" width="6.81640625" style="1028" customWidth="1"/>
    <col min="4616" max="4855" width="30.54296875" style="1028" customWidth="1"/>
    <col min="4856" max="4856" width="6.54296875" style="1028" customWidth="1"/>
    <col min="4857" max="4857" width="7.54296875" style="1028" customWidth="1"/>
    <col min="4858" max="4858" width="4.81640625" style="1028" customWidth="1"/>
    <col min="4859" max="4859" width="11.81640625" style="1028" customWidth="1"/>
    <col min="4860" max="4860" width="9.81640625" style="1028" customWidth="1"/>
    <col min="4861" max="4861" width="3" style="1028" customWidth="1"/>
    <col min="4862" max="4862" width="7.1796875" style="1028" customWidth="1"/>
    <col min="4863" max="4863" width="22.81640625" style="1028" customWidth="1"/>
    <col min="4864" max="4864" width="7.1796875" style="1028" customWidth="1"/>
    <col min="4865" max="4865" width="9" style="1028" hidden="1" customWidth="1"/>
    <col min="4866" max="4866" width="8.81640625" style="1028" customWidth="1"/>
    <col min="4867" max="4867" width="9.81640625" style="1028" customWidth="1"/>
    <col min="4868" max="4868" width="10.54296875" style="1028" customWidth="1"/>
    <col min="4869" max="4869" width="12.1796875" style="1028" customWidth="1"/>
    <col min="4870" max="4870" width="11.1796875" style="1028" customWidth="1"/>
    <col min="4871" max="4871" width="6.81640625" style="1028" customWidth="1"/>
    <col min="4872" max="5111" width="30.54296875" style="1028" customWidth="1"/>
    <col min="5112" max="5112" width="6.54296875" style="1028" customWidth="1"/>
    <col min="5113" max="5113" width="7.54296875" style="1028" customWidth="1"/>
    <col min="5114" max="5114" width="4.81640625" style="1028" customWidth="1"/>
    <col min="5115" max="5115" width="11.81640625" style="1028" customWidth="1"/>
    <col min="5116" max="5116" width="9.81640625" style="1028" customWidth="1"/>
    <col min="5117" max="5117" width="3" style="1028" customWidth="1"/>
    <col min="5118" max="5118" width="7.1796875" style="1028" customWidth="1"/>
    <col min="5119" max="5119" width="22.81640625" style="1028" customWidth="1"/>
    <col min="5120" max="5120" width="7.1796875" style="1028" customWidth="1"/>
    <col min="5121" max="5121" width="9" style="1028" hidden="1" customWidth="1"/>
    <col min="5122" max="5122" width="8.81640625" style="1028" customWidth="1"/>
    <col min="5123" max="5123" width="9.81640625" style="1028" customWidth="1"/>
    <col min="5124" max="5124" width="10.54296875" style="1028" customWidth="1"/>
    <col min="5125" max="5125" width="12.1796875" style="1028" customWidth="1"/>
    <col min="5126" max="5126" width="11.1796875" style="1028" customWidth="1"/>
    <col min="5127" max="5127" width="6.81640625" style="1028" customWidth="1"/>
    <col min="5128" max="5367" width="30.54296875" style="1028" customWidth="1"/>
    <col min="5368" max="5368" width="6.54296875" style="1028" customWidth="1"/>
    <col min="5369" max="5369" width="7.54296875" style="1028" customWidth="1"/>
    <col min="5370" max="5370" width="4.81640625" style="1028" customWidth="1"/>
    <col min="5371" max="5371" width="11.81640625" style="1028" customWidth="1"/>
    <col min="5372" max="5372" width="9.81640625" style="1028" customWidth="1"/>
    <col min="5373" max="5373" width="3" style="1028" customWidth="1"/>
    <col min="5374" max="5374" width="7.1796875" style="1028" customWidth="1"/>
    <col min="5375" max="5375" width="22.81640625" style="1028" customWidth="1"/>
    <col min="5376" max="5376" width="7.1796875" style="1028" customWidth="1"/>
    <col min="5377" max="5377" width="9" style="1028" hidden="1" customWidth="1"/>
    <col min="5378" max="5378" width="8.81640625" style="1028" customWidth="1"/>
    <col min="5379" max="5379" width="9.81640625" style="1028" customWidth="1"/>
    <col min="5380" max="5380" width="10.54296875" style="1028" customWidth="1"/>
    <col min="5381" max="5381" width="12.1796875" style="1028" customWidth="1"/>
    <col min="5382" max="5382" width="11.1796875" style="1028" customWidth="1"/>
    <col min="5383" max="5383" width="6.81640625" style="1028" customWidth="1"/>
    <col min="5384" max="5623" width="30.54296875" style="1028" customWidth="1"/>
    <col min="5624" max="5624" width="6.54296875" style="1028" customWidth="1"/>
    <col min="5625" max="5625" width="7.54296875" style="1028" customWidth="1"/>
    <col min="5626" max="5626" width="4.81640625" style="1028" customWidth="1"/>
    <col min="5627" max="5627" width="11.81640625" style="1028" customWidth="1"/>
    <col min="5628" max="5628" width="9.81640625" style="1028" customWidth="1"/>
    <col min="5629" max="5629" width="3" style="1028" customWidth="1"/>
    <col min="5630" max="5630" width="7.1796875" style="1028" customWidth="1"/>
    <col min="5631" max="5631" width="22.81640625" style="1028" customWidth="1"/>
    <col min="5632" max="5632" width="7.1796875" style="1028" customWidth="1"/>
    <col min="5633" max="5633" width="9" style="1028" hidden="1" customWidth="1"/>
    <col min="5634" max="5634" width="8.81640625" style="1028" customWidth="1"/>
    <col min="5635" max="5635" width="9.81640625" style="1028" customWidth="1"/>
    <col min="5636" max="5636" width="10.54296875" style="1028" customWidth="1"/>
    <col min="5637" max="5637" width="12.1796875" style="1028" customWidth="1"/>
    <col min="5638" max="5638" width="11.1796875" style="1028" customWidth="1"/>
    <col min="5639" max="5639" width="6.81640625" style="1028" customWidth="1"/>
    <col min="5640" max="5879" width="30.54296875" style="1028" customWidth="1"/>
    <col min="5880" max="5880" width="6.54296875" style="1028" customWidth="1"/>
    <col min="5881" max="5881" width="7.54296875" style="1028" customWidth="1"/>
    <col min="5882" max="5882" width="4.81640625" style="1028" customWidth="1"/>
    <col min="5883" max="5883" width="11.81640625" style="1028" customWidth="1"/>
    <col min="5884" max="5884" width="9.81640625" style="1028" customWidth="1"/>
    <col min="5885" max="5885" width="3" style="1028" customWidth="1"/>
    <col min="5886" max="5886" width="7.1796875" style="1028" customWidth="1"/>
    <col min="5887" max="5887" width="22.81640625" style="1028" customWidth="1"/>
    <col min="5888" max="5888" width="7.1796875" style="1028" customWidth="1"/>
    <col min="5889" max="5889" width="9" style="1028" hidden="1" customWidth="1"/>
    <col min="5890" max="5890" width="8.81640625" style="1028" customWidth="1"/>
    <col min="5891" max="5891" width="9.81640625" style="1028" customWidth="1"/>
    <col min="5892" max="5892" width="10.54296875" style="1028" customWidth="1"/>
    <col min="5893" max="5893" width="12.1796875" style="1028" customWidth="1"/>
    <col min="5894" max="5894" width="11.1796875" style="1028" customWidth="1"/>
    <col min="5895" max="5895" width="6.81640625" style="1028" customWidth="1"/>
    <col min="5896" max="6135" width="30.54296875" style="1028" customWidth="1"/>
    <col min="6136" max="6136" width="6.54296875" style="1028" customWidth="1"/>
    <col min="6137" max="6137" width="7.54296875" style="1028" customWidth="1"/>
    <col min="6138" max="6138" width="4.81640625" style="1028" customWidth="1"/>
    <col min="6139" max="6139" width="11.81640625" style="1028" customWidth="1"/>
    <col min="6140" max="6140" width="9.81640625" style="1028" customWidth="1"/>
    <col min="6141" max="6141" width="3" style="1028" customWidth="1"/>
    <col min="6142" max="6142" width="7.1796875" style="1028" customWidth="1"/>
    <col min="6143" max="6143" width="22.81640625" style="1028" customWidth="1"/>
    <col min="6144" max="6144" width="7.1796875" style="1028" customWidth="1"/>
    <col min="6145" max="6145" width="9" style="1028" hidden="1" customWidth="1"/>
    <col min="6146" max="6146" width="8.81640625" style="1028" customWidth="1"/>
    <col min="6147" max="6147" width="9.81640625" style="1028" customWidth="1"/>
    <col min="6148" max="6148" width="10.54296875" style="1028" customWidth="1"/>
    <col min="6149" max="6149" width="12.1796875" style="1028" customWidth="1"/>
    <col min="6150" max="6150" width="11.1796875" style="1028" customWidth="1"/>
    <col min="6151" max="6151" width="6.81640625" style="1028" customWidth="1"/>
    <col min="6152" max="6391" width="30.54296875" style="1028" customWidth="1"/>
    <col min="6392" max="6392" width="6.54296875" style="1028" customWidth="1"/>
    <col min="6393" max="6393" width="7.54296875" style="1028" customWidth="1"/>
    <col min="6394" max="6394" width="4.81640625" style="1028" customWidth="1"/>
    <col min="6395" max="6395" width="11.81640625" style="1028" customWidth="1"/>
    <col min="6396" max="6396" width="9.81640625" style="1028" customWidth="1"/>
    <col min="6397" max="6397" width="3" style="1028" customWidth="1"/>
    <col min="6398" max="6398" width="7.1796875" style="1028" customWidth="1"/>
    <col min="6399" max="6399" width="22.81640625" style="1028" customWidth="1"/>
    <col min="6400" max="6400" width="7.1796875" style="1028" customWidth="1"/>
    <col min="6401" max="6401" width="9" style="1028" hidden="1" customWidth="1"/>
    <col min="6402" max="6402" width="8.81640625" style="1028" customWidth="1"/>
    <col min="6403" max="6403" width="9.81640625" style="1028" customWidth="1"/>
    <col min="6404" max="6404" width="10.54296875" style="1028" customWidth="1"/>
    <col min="6405" max="6405" width="12.1796875" style="1028" customWidth="1"/>
    <col min="6406" max="6406" width="11.1796875" style="1028" customWidth="1"/>
    <col min="6407" max="6407" width="6.81640625" style="1028" customWidth="1"/>
    <col min="6408" max="6647" width="30.54296875" style="1028" customWidth="1"/>
    <col min="6648" max="6648" width="6.54296875" style="1028" customWidth="1"/>
    <col min="6649" max="6649" width="7.54296875" style="1028" customWidth="1"/>
    <col min="6650" max="6650" width="4.81640625" style="1028" customWidth="1"/>
    <col min="6651" max="6651" width="11.81640625" style="1028" customWidth="1"/>
    <col min="6652" max="6652" width="9.81640625" style="1028" customWidth="1"/>
    <col min="6653" max="6653" width="3" style="1028" customWidth="1"/>
    <col min="6654" max="6654" width="7.1796875" style="1028" customWidth="1"/>
    <col min="6655" max="6655" width="22.81640625" style="1028" customWidth="1"/>
    <col min="6656" max="6656" width="7.1796875" style="1028" customWidth="1"/>
    <col min="6657" max="6657" width="9" style="1028" hidden="1" customWidth="1"/>
    <col min="6658" max="6658" width="8.81640625" style="1028" customWidth="1"/>
    <col min="6659" max="6659" width="9.81640625" style="1028" customWidth="1"/>
    <col min="6660" max="6660" width="10.54296875" style="1028" customWidth="1"/>
    <col min="6661" max="6661" width="12.1796875" style="1028" customWidth="1"/>
    <col min="6662" max="6662" width="11.1796875" style="1028" customWidth="1"/>
    <col min="6663" max="6663" width="6.81640625" style="1028" customWidth="1"/>
    <col min="6664" max="6903" width="30.54296875" style="1028" customWidth="1"/>
    <col min="6904" max="6904" width="6.54296875" style="1028" customWidth="1"/>
    <col min="6905" max="6905" width="7.54296875" style="1028" customWidth="1"/>
    <col min="6906" max="6906" width="4.81640625" style="1028" customWidth="1"/>
    <col min="6907" max="6907" width="11.81640625" style="1028" customWidth="1"/>
    <col min="6908" max="6908" width="9.81640625" style="1028" customWidth="1"/>
    <col min="6909" max="6909" width="3" style="1028" customWidth="1"/>
    <col min="6910" max="6910" width="7.1796875" style="1028" customWidth="1"/>
    <col min="6911" max="6911" width="22.81640625" style="1028" customWidth="1"/>
    <col min="6912" max="6912" width="7.1796875" style="1028" customWidth="1"/>
    <col min="6913" max="6913" width="9" style="1028" hidden="1" customWidth="1"/>
    <col min="6914" max="6914" width="8.81640625" style="1028" customWidth="1"/>
    <col min="6915" max="6915" width="9.81640625" style="1028" customWidth="1"/>
    <col min="6916" max="6916" width="10.54296875" style="1028" customWidth="1"/>
    <col min="6917" max="6917" width="12.1796875" style="1028" customWidth="1"/>
    <col min="6918" max="6918" width="11.1796875" style="1028" customWidth="1"/>
    <col min="6919" max="6919" width="6.81640625" style="1028" customWidth="1"/>
    <col min="6920" max="7159" width="30.54296875" style="1028" customWidth="1"/>
    <col min="7160" max="7160" width="6.54296875" style="1028" customWidth="1"/>
    <col min="7161" max="7161" width="7.54296875" style="1028" customWidth="1"/>
    <col min="7162" max="7162" width="4.81640625" style="1028" customWidth="1"/>
    <col min="7163" max="7163" width="11.81640625" style="1028" customWidth="1"/>
    <col min="7164" max="7164" width="9.81640625" style="1028" customWidth="1"/>
    <col min="7165" max="7165" width="3" style="1028" customWidth="1"/>
    <col min="7166" max="7166" width="7.1796875" style="1028" customWidth="1"/>
    <col min="7167" max="7167" width="22.81640625" style="1028" customWidth="1"/>
    <col min="7168" max="7168" width="7.1796875" style="1028" customWidth="1"/>
    <col min="7169" max="7169" width="9" style="1028" hidden="1" customWidth="1"/>
    <col min="7170" max="7170" width="8.81640625" style="1028" customWidth="1"/>
    <col min="7171" max="7171" width="9.81640625" style="1028" customWidth="1"/>
    <col min="7172" max="7172" width="10.54296875" style="1028" customWidth="1"/>
    <col min="7173" max="7173" width="12.1796875" style="1028" customWidth="1"/>
    <col min="7174" max="7174" width="11.1796875" style="1028" customWidth="1"/>
    <col min="7175" max="7175" width="6.81640625" style="1028" customWidth="1"/>
    <col min="7176" max="7415" width="30.54296875" style="1028" customWidth="1"/>
    <col min="7416" max="7416" width="6.54296875" style="1028" customWidth="1"/>
    <col min="7417" max="7417" width="7.54296875" style="1028" customWidth="1"/>
    <col min="7418" max="7418" width="4.81640625" style="1028" customWidth="1"/>
    <col min="7419" max="7419" width="11.81640625" style="1028" customWidth="1"/>
    <col min="7420" max="7420" width="9.81640625" style="1028" customWidth="1"/>
    <col min="7421" max="7421" width="3" style="1028" customWidth="1"/>
    <col min="7422" max="7422" width="7.1796875" style="1028" customWidth="1"/>
    <col min="7423" max="7423" width="22.81640625" style="1028" customWidth="1"/>
    <col min="7424" max="7424" width="7.1796875" style="1028" customWidth="1"/>
    <col min="7425" max="7425" width="9" style="1028" hidden="1" customWidth="1"/>
    <col min="7426" max="7426" width="8.81640625" style="1028" customWidth="1"/>
    <col min="7427" max="7427" width="9.81640625" style="1028" customWidth="1"/>
    <col min="7428" max="7428" width="10.54296875" style="1028" customWidth="1"/>
    <col min="7429" max="7429" width="12.1796875" style="1028" customWidth="1"/>
    <col min="7430" max="7430" width="11.1796875" style="1028" customWidth="1"/>
    <col min="7431" max="7431" width="6.81640625" style="1028" customWidth="1"/>
    <col min="7432" max="7671" width="30.54296875" style="1028" customWidth="1"/>
    <col min="7672" max="7672" width="6.54296875" style="1028" customWidth="1"/>
    <col min="7673" max="7673" width="7.54296875" style="1028" customWidth="1"/>
    <col min="7674" max="7674" width="4.81640625" style="1028" customWidth="1"/>
    <col min="7675" max="7675" width="11.81640625" style="1028" customWidth="1"/>
    <col min="7676" max="7676" width="9.81640625" style="1028" customWidth="1"/>
    <col min="7677" max="7677" width="3" style="1028" customWidth="1"/>
    <col min="7678" max="7678" width="7.1796875" style="1028" customWidth="1"/>
    <col min="7679" max="7679" width="22.81640625" style="1028" customWidth="1"/>
    <col min="7680" max="7680" width="7.1796875" style="1028" customWidth="1"/>
    <col min="7681" max="7681" width="9" style="1028" hidden="1" customWidth="1"/>
    <col min="7682" max="7682" width="8.81640625" style="1028" customWidth="1"/>
    <col min="7683" max="7683" width="9.81640625" style="1028" customWidth="1"/>
    <col min="7684" max="7684" width="10.54296875" style="1028" customWidth="1"/>
    <col min="7685" max="7685" width="12.1796875" style="1028" customWidth="1"/>
    <col min="7686" max="7686" width="11.1796875" style="1028" customWidth="1"/>
    <col min="7687" max="7687" width="6.81640625" style="1028" customWidth="1"/>
    <col min="7688" max="7927" width="30.54296875" style="1028" customWidth="1"/>
    <col min="7928" max="7928" width="6.54296875" style="1028" customWidth="1"/>
    <col min="7929" max="7929" width="7.54296875" style="1028" customWidth="1"/>
    <col min="7930" max="7930" width="4.81640625" style="1028" customWidth="1"/>
    <col min="7931" max="7931" width="11.81640625" style="1028" customWidth="1"/>
    <col min="7932" max="7932" width="9.81640625" style="1028" customWidth="1"/>
    <col min="7933" max="7933" width="3" style="1028" customWidth="1"/>
    <col min="7934" max="7934" width="7.1796875" style="1028" customWidth="1"/>
    <col min="7935" max="7935" width="22.81640625" style="1028" customWidth="1"/>
    <col min="7936" max="7936" width="7.1796875" style="1028" customWidth="1"/>
    <col min="7937" max="7937" width="9" style="1028" hidden="1" customWidth="1"/>
    <col min="7938" max="7938" width="8.81640625" style="1028" customWidth="1"/>
    <col min="7939" max="7939" width="9.81640625" style="1028" customWidth="1"/>
    <col min="7940" max="7940" width="10.54296875" style="1028" customWidth="1"/>
    <col min="7941" max="7941" width="12.1796875" style="1028" customWidth="1"/>
    <col min="7942" max="7942" width="11.1796875" style="1028" customWidth="1"/>
    <col min="7943" max="7943" width="6.81640625" style="1028" customWidth="1"/>
    <col min="7944" max="8183" width="30.54296875" style="1028" customWidth="1"/>
    <col min="8184" max="8184" width="6.54296875" style="1028" customWidth="1"/>
    <col min="8185" max="8185" width="7.54296875" style="1028" customWidth="1"/>
    <col min="8186" max="8186" width="4.81640625" style="1028" customWidth="1"/>
    <col min="8187" max="8187" width="11.81640625" style="1028" customWidth="1"/>
    <col min="8188" max="8188" width="9.81640625" style="1028" customWidth="1"/>
    <col min="8189" max="8189" width="3" style="1028" customWidth="1"/>
    <col min="8190" max="8190" width="7.1796875" style="1028" customWidth="1"/>
    <col min="8191" max="8191" width="22.81640625" style="1028" customWidth="1"/>
    <col min="8192" max="8192" width="7.1796875" style="1028" customWidth="1"/>
    <col min="8193" max="8193" width="9" style="1028" hidden="1" customWidth="1"/>
    <col min="8194" max="8194" width="8.81640625" style="1028" customWidth="1"/>
    <col min="8195" max="8195" width="9.81640625" style="1028" customWidth="1"/>
    <col min="8196" max="8196" width="10.54296875" style="1028" customWidth="1"/>
    <col min="8197" max="8197" width="12.1796875" style="1028" customWidth="1"/>
    <col min="8198" max="8198" width="11.1796875" style="1028" customWidth="1"/>
    <col min="8199" max="8199" width="6.81640625" style="1028" customWidth="1"/>
    <col min="8200" max="8439" width="30.54296875" style="1028" customWidth="1"/>
    <col min="8440" max="8440" width="6.54296875" style="1028" customWidth="1"/>
    <col min="8441" max="8441" width="7.54296875" style="1028" customWidth="1"/>
    <col min="8442" max="8442" width="4.81640625" style="1028" customWidth="1"/>
    <col min="8443" max="8443" width="11.81640625" style="1028" customWidth="1"/>
    <col min="8444" max="8444" width="9.81640625" style="1028" customWidth="1"/>
    <col min="8445" max="8445" width="3" style="1028" customWidth="1"/>
    <col min="8446" max="8446" width="7.1796875" style="1028" customWidth="1"/>
    <col min="8447" max="8447" width="22.81640625" style="1028" customWidth="1"/>
    <col min="8448" max="8448" width="7.1796875" style="1028" customWidth="1"/>
    <col min="8449" max="8449" width="9" style="1028" hidden="1" customWidth="1"/>
    <col min="8450" max="8450" width="8.81640625" style="1028" customWidth="1"/>
    <col min="8451" max="8451" width="9.81640625" style="1028" customWidth="1"/>
    <col min="8452" max="8452" width="10.54296875" style="1028" customWidth="1"/>
    <col min="8453" max="8453" width="12.1796875" style="1028" customWidth="1"/>
    <col min="8454" max="8454" width="11.1796875" style="1028" customWidth="1"/>
    <col min="8455" max="8455" width="6.81640625" style="1028" customWidth="1"/>
    <col min="8456" max="8695" width="30.54296875" style="1028" customWidth="1"/>
    <col min="8696" max="8696" width="6.54296875" style="1028" customWidth="1"/>
    <col min="8697" max="8697" width="7.54296875" style="1028" customWidth="1"/>
    <col min="8698" max="8698" width="4.81640625" style="1028" customWidth="1"/>
    <col min="8699" max="8699" width="11.81640625" style="1028" customWidth="1"/>
    <col min="8700" max="8700" width="9.81640625" style="1028" customWidth="1"/>
    <col min="8701" max="8701" width="3" style="1028" customWidth="1"/>
    <col min="8702" max="8702" width="7.1796875" style="1028" customWidth="1"/>
    <col min="8703" max="8703" width="22.81640625" style="1028" customWidth="1"/>
    <col min="8704" max="8704" width="7.1796875" style="1028" customWidth="1"/>
    <col min="8705" max="8705" width="9" style="1028" hidden="1" customWidth="1"/>
    <col min="8706" max="8706" width="8.81640625" style="1028" customWidth="1"/>
    <col min="8707" max="8707" width="9.81640625" style="1028" customWidth="1"/>
    <col min="8708" max="8708" width="10.54296875" style="1028" customWidth="1"/>
    <col min="8709" max="8709" width="12.1796875" style="1028" customWidth="1"/>
    <col min="8710" max="8710" width="11.1796875" style="1028" customWidth="1"/>
    <col min="8711" max="8711" width="6.81640625" style="1028" customWidth="1"/>
    <col min="8712" max="8951" width="30.54296875" style="1028" customWidth="1"/>
    <col min="8952" max="8952" width="6.54296875" style="1028" customWidth="1"/>
    <col min="8953" max="8953" width="7.54296875" style="1028" customWidth="1"/>
    <col min="8954" max="8954" width="4.81640625" style="1028" customWidth="1"/>
    <col min="8955" max="8955" width="11.81640625" style="1028" customWidth="1"/>
    <col min="8956" max="8956" width="9.81640625" style="1028" customWidth="1"/>
    <col min="8957" max="8957" width="3" style="1028" customWidth="1"/>
    <col min="8958" max="8958" width="7.1796875" style="1028" customWidth="1"/>
    <col min="8959" max="8959" width="22.81640625" style="1028" customWidth="1"/>
    <col min="8960" max="8960" width="7.1796875" style="1028" customWidth="1"/>
    <col min="8961" max="8961" width="9" style="1028" hidden="1" customWidth="1"/>
    <col min="8962" max="8962" width="8.81640625" style="1028" customWidth="1"/>
    <col min="8963" max="8963" width="9.81640625" style="1028" customWidth="1"/>
    <col min="8964" max="8964" width="10.54296875" style="1028" customWidth="1"/>
    <col min="8965" max="8965" width="12.1796875" style="1028" customWidth="1"/>
    <col min="8966" max="8966" width="11.1796875" style="1028" customWidth="1"/>
    <col min="8967" max="8967" width="6.81640625" style="1028" customWidth="1"/>
    <col min="8968" max="9207" width="30.54296875" style="1028" customWidth="1"/>
    <col min="9208" max="9208" width="6.54296875" style="1028" customWidth="1"/>
    <col min="9209" max="9209" width="7.54296875" style="1028" customWidth="1"/>
    <col min="9210" max="9210" width="4.81640625" style="1028" customWidth="1"/>
    <col min="9211" max="9211" width="11.81640625" style="1028" customWidth="1"/>
    <col min="9212" max="9212" width="9.81640625" style="1028" customWidth="1"/>
    <col min="9213" max="9213" width="3" style="1028" customWidth="1"/>
    <col min="9214" max="9214" width="7.1796875" style="1028" customWidth="1"/>
    <col min="9215" max="9215" width="22.81640625" style="1028" customWidth="1"/>
    <col min="9216" max="9216" width="7.1796875" style="1028" customWidth="1"/>
    <col min="9217" max="9217" width="9" style="1028" hidden="1" customWidth="1"/>
    <col min="9218" max="9218" width="8.81640625" style="1028" customWidth="1"/>
    <col min="9219" max="9219" width="9.81640625" style="1028" customWidth="1"/>
    <col min="9220" max="9220" width="10.54296875" style="1028" customWidth="1"/>
    <col min="9221" max="9221" width="12.1796875" style="1028" customWidth="1"/>
    <col min="9222" max="9222" width="11.1796875" style="1028" customWidth="1"/>
    <col min="9223" max="9223" width="6.81640625" style="1028" customWidth="1"/>
    <col min="9224" max="9463" width="30.54296875" style="1028" customWidth="1"/>
    <col min="9464" max="9464" width="6.54296875" style="1028" customWidth="1"/>
    <col min="9465" max="9465" width="7.54296875" style="1028" customWidth="1"/>
    <col min="9466" max="9466" width="4.81640625" style="1028" customWidth="1"/>
    <col min="9467" max="9467" width="11.81640625" style="1028" customWidth="1"/>
    <col min="9468" max="9468" width="9.81640625" style="1028" customWidth="1"/>
    <col min="9469" max="9469" width="3" style="1028" customWidth="1"/>
    <col min="9470" max="9470" width="7.1796875" style="1028" customWidth="1"/>
    <col min="9471" max="9471" width="22.81640625" style="1028" customWidth="1"/>
    <col min="9472" max="9472" width="7.1796875" style="1028" customWidth="1"/>
    <col min="9473" max="9473" width="9" style="1028" hidden="1" customWidth="1"/>
    <col min="9474" max="9474" width="8.81640625" style="1028" customWidth="1"/>
    <col min="9475" max="9475" width="9.81640625" style="1028" customWidth="1"/>
    <col min="9476" max="9476" width="10.54296875" style="1028" customWidth="1"/>
    <col min="9477" max="9477" width="12.1796875" style="1028" customWidth="1"/>
    <col min="9478" max="9478" width="11.1796875" style="1028" customWidth="1"/>
    <col min="9479" max="9479" width="6.81640625" style="1028" customWidth="1"/>
    <col min="9480" max="9719" width="30.54296875" style="1028" customWidth="1"/>
    <col min="9720" max="9720" width="6.54296875" style="1028" customWidth="1"/>
    <col min="9721" max="9721" width="7.54296875" style="1028" customWidth="1"/>
    <col min="9722" max="9722" width="4.81640625" style="1028" customWidth="1"/>
    <col min="9723" max="9723" width="11.81640625" style="1028" customWidth="1"/>
    <col min="9724" max="9724" width="9.81640625" style="1028" customWidth="1"/>
    <col min="9725" max="9725" width="3" style="1028" customWidth="1"/>
    <col min="9726" max="9726" width="7.1796875" style="1028" customWidth="1"/>
    <col min="9727" max="9727" width="22.81640625" style="1028" customWidth="1"/>
    <col min="9728" max="9728" width="7.1796875" style="1028" customWidth="1"/>
    <col min="9729" max="9729" width="9" style="1028" hidden="1" customWidth="1"/>
    <col min="9730" max="9730" width="8.81640625" style="1028" customWidth="1"/>
    <col min="9731" max="9731" width="9.81640625" style="1028" customWidth="1"/>
    <col min="9732" max="9732" width="10.54296875" style="1028" customWidth="1"/>
    <col min="9733" max="9733" width="12.1796875" style="1028" customWidth="1"/>
    <col min="9734" max="9734" width="11.1796875" style="1028" customWidth="1"/>
    <col min="9735" max="9735" width="6.81640625" style="1028" customWidth="1"/>
    <col min="9736" max="9975" width="30.54296875" style="1028" customWidth="1"/>
    <col min="9976" max="9976" width="6.54296875" style="1028" customWidth="1"/>
    <col min="9977" max="9977" width="7.54296875" style="1028" customWidth="1"/>
    <col min="9978" max="9978" width="4.81640625" style="1028" customWidth="1"/>
    <col min="9979" max="9979" width="11.81640625" style="1028" customWidth="1"/>
    <col min="9980" max="9980" width="9.81640625" style="1028" customWidth="1"/>
    <col min="9981" max="9981" width="3" style="1028" customWidth="1"/>
    <col min="9982" max="9982" width="7.1796875" style="1028" customWidth="1"/>
    <col min="9983" max="9983" width="22.81640625" style="1028" customWidth="1"/>
    <col min="9984" max="9984" width="7.1796875" style="1028" customWidth="1"/>
    <col min="9985" max="9985" width="9" style="1028" hidden="1" customWidth="1"/>
    <col min="9986" max="9986" width="8.81640625" style="1028" customWidth="1"/>
    <col min="9987" max="9987" width="9.81640625" style="1028" customWidth="1"/>
    <col min="9988" max="9988" width="10.54296875" style="1028" customWidth="1"/>
    <col min="9989" max="9989" width="12.1796875" style="1028" customWidth="1"/>
    <col min="9990" max="9990" width="11.1796875" style="1028" customWidth="1"/>
    <col min="9991" max="9991" width="6.81640625" style="1028" customWidth="1"/>
    <col min="9992" max="10231" width="30.54296875" style="1028" customWidth="1"/>
    <col min="10232" max="10232" width="6.54296875" style="1028" customWidth="1"/>
    <col min="10233" max="10233" width="7.54296875" style="1028" customWidth="1"/>
    <col min="10234" max="10234" width="4.81640625" style="1028" customWidth="1"/>
    <col min="10235" max="10235" width="11.81640625" style="1028" customWidth="1"/>
    <col min="10236" max="10236" width="9.81640625" style="1028" customWidth="1"/>
    <col min="10237" max="10237" width="3" style="1028" customWidth="1"/>
    <col min="10238" max="10238" width="7.1796875" style="1028" customWidth="1"/>
    <col min="10239" max="10239" width="22.81640625" style="1028" customWidth="1"/>
    <col min="10240" max="10240" width="7.1796875" style="1028" customWidth="1"/>
    <col min="10241" max="10241" width="9" style="1028" hidden="1" customWidth="1"/>
    <col min="10242" max="10242" width="8.81640625" style="1028" customWidth="1"/>
    <col min="10243" max="10243" width="9.81640625" style="1028" customWidth="1"/>
    <col min="10244" max="10244" width="10.54296875" style="1028" customWidth="1"/>
    <col min="10245" max="10245" width="12.1796875" style="1028" customWidth="1"/>
    <col min="10246" max="10246" width="11.1796875" style="1028" customWidth="1"/>
    <col min="10247" max="10247" width="6.81640625" style="1028" customWidth="1"/>
    <col min="10248" max="10487" width="30.54296875" style="1028" customWidth="1"/>
    <col min="10488" max="10488" width="6.54296875" style="1028" customWidth="1"/>
    <col min="10489" max="10489" width="7.54296875" style="1028" customWidth="1"/>
    <col min="10490" max="10490" width="4.81640625" style="1028" customWidth="1"/>
    <col min="10491" max="10491" width="11.81640625" style="1028" customWidth="1"/>
    <col min="10492" max="10492" width="9.81640625" style="1028" customWidth="1"/>
    <col min="10493" max="10493" width="3" style="1028" customWidth="1"/>
    <col min="10494" max="10494" width="7.1796875" style="1028" customWidth="1"/>
    <col min="10495" max="10495" width="22.81640625" style="1028" customWidth="1"/>
    <col min="10496" max="10496" width="7.1796875" style="1028" customWidth="1"/>
    <col min="10497" max="10497" width="9" style="1028" hidden="1" customWidth="1"/>
    <col min="10498" max="10498" width="8.81640625" style="1028" customWidth="1"/>
    <col min="10499" max="10499" width="9.81640625" style="1028" customWidth="1"/>
    <col min="10500" max="10500" width="10.54296875" style="1028" customWidth="1"/>
    <col min="10501" max="10501" width="12.1796875" style="1028" customWidth="1"/>
    <col min="10502" max="10502" width="11.1796875" style="1028" customWidth="1"/>
    <col min="10503" max="10503" width="6.81640625" style="1028" customWidth="1"/>
    <col min="10504" max="10743" width="30.54296875" style="1028" customWidth="1"/>
    <col min="10744" max="10744" width="6.54296875" style="1028" customWidth="1"/>
    <col min="10745" max="10745" width="7.54296875" style="1028" customWidth="1"/>
    <col min="10746" max="10746" width="4.81640625" style="1028" customWidth="1"/>
    <col min="10747" max="10747" width="11.81640625" style="1028" customWidth="1"/>
    <col min="10748" max="10748" width="9.81640625" style="1028" customWidth="1"/>
    <col min="10749" max="10749" width="3" style="1028" customWidth="1"/>
    <col min="10750" max="10750" width="7.1796875" style="1028" customWidth="1"/>
    <col min="10751" max="10751" width="22.81640625" style="1028" customWidth="1"/>
    <col min="10752" max="10752" width="7.1796875" style="1028" customWidth="1"/>
    <col min="10753" max="10753" width="9" style="1028" hidden="1" customWidth="1"/>
    <col min="10754" max="10754" width="8.81640625" style="1028" customWidth="1"/>
    <col min="10755" max="10755" width="9.81640625" style="1028" customWidth="1"/>
    <col min="10756" max="10756" width="10.54296875" style="1028" customWidth="1"/>
    <col min="10757" max="10757" width="12.1796875" style="1028" customWidth="1"/>
    <col min="10758" max="10758" width="11.1796875" style="1028" customWidth="1"/>
    <col min="10759" max="10759" width="6.81640625" style="1028" customWidth="1"/>
    <col min="10760" max="10999" width="30.54296875" style="1028" customWidth="1"/>
    <col min="11000" max="11000" width="6.54296875" style="1028" customWidth="1"/>
    <col min="11001" max="11001" width="7.54296875" style="1028" customWidth="1"/>
    <col min="11002" max="11002" width="4.81640625" style="1028" customWidth="1"/>
    <col min="11003" max="11003" width="11.81640625" style="1028" customWidth="1"/>
    <col min="11004" max="11004" width="9.81640625" style="1028" customWidth="1"/>
    <col min="11005" max="11005" width="3" style="1028" customWidth="1"/>
    <col min="11006" max="11006" width="7.1796875" style="1028" customWidth="1"/>
    <col min="11007" max="11007" width="22.81640625" style="1028" customWidth="1"/>
    <col min="11008" max="11008" width="7.1796875" style="1028" customWidth="1"/>
    <col min="11009" max="11009" width="9" style="1028" hidden="1" customWidth="1"/>
    <col min="11010" max="11010" width="8.81640625" style="1028" customWidth="1"/>
    <col min="11011" max="11011" width="9.81640625" style="1028" customWidth="1"/>
    <col min="11012" max="11012" width="10.54296875" style="1028" customWidth="1"/>
    <col min="11013" max="11013" width="12.1796875" style="1028" customWidth="1"/>
    <col min="11014" max="11014" width="11.1796875" style="1028" customWidth="1"/>
    <col min="11015" max="11015" width="6.81640625" style="1028" customWidth="1"/>
    <col min="11016" max="11255" width="30.54296875" style="1028" customWidth="1"/>
    <col min="11256" max="11256" width="6.54296875" style="1028" customWidth="1"/>
    <col min="11257" max="11257" width="7.54296875" style="1028" customWidth="1"/>
    <col min="11258" max="11258" width="4.81640625" style="1028" customWidth="1"/>
    <col min="11259" max="11259" width="11.81640625" style="1028" customWidth="1"/>
    <col min="11260" max="11260" width="9.81640625" style="1028" customWidth="1"/>
    <col min="11261" max="11261" width="3" style="1028" customWidth="1"/>
    <col min="11262" max="11262" width="7.1796875" style="1028" customWidth="1"/>
    <col min="11263" max="11263" width="22.81640625" style="1028" customWidth="1"/>
    <col min="11264" max="11264" width="7.1796875" style="1028" customWidth="1"/>
    <col min="11265" max="11265" width="9" style="1028" hidden="1" customWidth="1"/>
    <col min="11266" max="11266" width="8.81640625" style="1028" customWidth="1"/>
    <col min="11267" max="11267" width="9.81640625" style="1028" customWidth="1"/>
    <col min="11268" max="11268" width="10.54296875" style="1028" customWidth="1"/>
    <col min="11269" max="11269" width="12.1796875" style="1028" customWidth="1"/>
    <col min="11270" max="11270" width="11.1796875" style="1028" customWidth="1"/>
    <col min="11271" max="11271" width="6.81640625" style="1028" customWidth="1"/>
    <col min="11272" max="11511" width="30.54296875" style="1028" customWidth="1"/>
    <col min="11512" max="11512" width="6.54296875" style="1028" customWidth="1"/>
    <col min="11513" max="11513" width="7.54296875" style="1028" customWidth="1"/>
    <col min="11514" max="11514" width="4.81640625" style="1028" customWidth="1"/>
    <col min="11515" max="11515" width="11.81640625" style="1028" customWidth="1"/>
    <col min="11516" max="11516" width="9.81640625" style="1028" customWidth="1"/>
    <col min="11517" max="11517" width="3" style="1028" customWidth="1"/>
    <col min="11518" max="11518" width="7.1796875" style="1028" customWidth="1"/>
    <col min="11519" max="11519" width="22.81640625" style="1028" customWidth="1"/>
    <col min="11520" max="11520" width="7.1796875" style="1028" customWidth="1"/>
    <col min="11521" max="11521" width="9" style="1028" hidden="1" customWidth="1"/>
    <col min="11522" max="11522" width="8.81640625" style="1028" customWidth="1"/>
    <col min="11523" max="11523" width="9.81640625" style="1028" customWidth="1"/>
    <col min="11524" max="11524" width="10.54296875" style="1028" customWidth="1"/>
    <col min="11525" max="11525" width="12.1796875" style="1028" customWidth="1"/>
    <col min="11526" max="11526" width="11.1796875" style="1028" customWidth="1"/>
    <col min="11527" max="11527" width="6.81640625" style="1028" customWidth="1"/>
    <col min="11528" max="11767" width="30.54296875" style="1028" customWidth="1"/>
    <col min="11768" max="11768" width="6.54296875" style="1028" customWidth="1"/>
    <col min="11769" max="11769" width="7.54296875" style="1028" customWidth="1"/>
    <col min="11770" max="11770" width="4.81640625" style="1028" customWidth="1"/>
    <col min="11771" max="11771" width="11.81640625" style="1028" customWidth="1"/>
    <col min="11772" max="11772" width="9.81640625" style="1028" customWidth="1"/>
    <col min="11773" max="11773" width="3" style="1028" customWidth="1"/>
    <col min="11774" max="11774" width="7.1796875" style="1028" customWidth="1"/>
    <col min="11775" max="11775" width="22.81640625" style="1028" customWidth="1"/>
    <col min="11776" max="11776" width="7.1796875" style="1028" customWidth="1"/>
    <col min="11777" max="11777" width="9" style="1028" hidden="1" customWidth="1"/>
    <col min="11778" max="11778" width="8.81640625" style="1028" customWidth="1"/>
    <col min="11779" max="11779" width="9.81640625" style="1028" customWidth="1"/>
    <col min="11780" max="11780" width="10.54296875" style="1028" customWidth="1"/>
    <col min="11781" max="11781" width="12.1796875" style="1028" customWidth="1"/>
    <col min="11782" max="11782" width="11.1796875" style="1028" customWidth="1"/>
    <col min="11783" max="11783" width="6.81640625" style="1028" customWidth="1"/>
    <col min="11784" max="12023" width="30.54296875" style="1028" customWidth="1"/>
    <col min="12024" max="12024" width="6.54296875" style="1028" customWidth="1"/>
    <col min="12025" max="12025" width="7.54296875" style="1028" customWidth="1"/>
    <col min="12026" max="12026" width="4.81640625" style="1028" customWidth="1"/>
    <col min="12027" max="12027" width="11.81640625" style="1028" customWidth="1"/>
    <col min="12028" max="12028" width="9.81640625" style="1028" customWidth="1"/>
    <col min="12029" max="12029" width="3" style="1028" customWidth="1"/>
    <col min="12030" max="12030" width="7.1796875" style="1028" customWidth="1"/>
    <col min="12031" max="12031" width="22.81640625" style="1028" customWidth="1"/>
    <col min="12032" max="12032" width="7.1796875" style="1028" customWidth="1"/>
    <col min="12033" max="12033" width="9" style="1028" hidden="1" customWidth="1"/>
    <col min="12034" max="12034" width="8.81640625" style="1028" customWidth="1"/>
    <col min="12035" max="12035" width="9.81640625" style="1028" customWidth="1"/>
    <col min="12036" max="12036" width="10.54296875" style="1028" customWidth="1"/>
    <col min="12037" max="12037" width="12.1796875" style="1028" customWidth="1"/>
    <col min="12038" max="12038" width="11.1796875" style="1028" customWidth="1"/>
    <col min="12039" max="12039" width="6.81640625" style="1028" customWidth="1"/>
    <col min="12040" max="12279" width="30.54296875" style="1028" customWidth="1"/>
    <col min="12280" max="12280" width="6.54296875" style="1028" customWidth="1"/>
    <col min="12281" max="12281" width="7.54296875" style="1028" customWidth="1"/>
    <col min="12282" max="12282" width="4.81640625" style="1028" customWidth="1"/>
    <col min="12283" max="12283" width="11.81640625" style="1028" customWidth="1"/>
    <col min="12284" max="12284" width="9.81640625" style="1028" customWidth="1"/>
    <col min="12285" max="12285" width="3" style="1028" customWidth="1"/>
    <col min="12286" max="12286" width="7.1796875" style="1028" customWidth="1"/>
    <col min="12287" max="12287" width="22.81640625" style="1028" customWidth="1"/>
    <col min="12288" max="12288" width="7.1796875" style="1028" customWidth="1"/>
    <col min="12289" max="12289" width="9" style="1028" hidden="1" customWidth="1"/>
    <col min="12290" max="12290" width="8.81640625" style="1028" customWidth="1"/>
    <col min="12291" max="12291" width="9.81640625" style="1028" customWidth="1"/>
    <col min="12292" max="12292" width="10.54296875" style="1028" customWidth="1"/>
    <col min="12293" max="12293" width="12.1796875" style="1028" customWidth="1"/>
    <col min="12294" max="12294" width="11.1796875" style="1028" customWidth="1"/>
    <col min="12295" max="12295" width="6.81640625" style="1028" customWidth="1"/>
    <col min="12296" max="12535" width="30.54296875" style="1028" customWidth="1"/>
    <col min="12536" max="12536" width="6.54296875" style="1028" customWidth="1"/>
    <col min="12537" max="12537" width="7.54296875" style="1028" customWidth="1"/>
    <col min="12538" max="12538" width="4.81640625" style="1028" customWidth="1"/>
    <col min="12539" max="12539" width="11.81640625" style="1028" customWidth="1"/>
    <col min="12540" max="12540" width="9.81640625" style="1028" customWidth="1"/>
    <col min="12541" max="12541" width="3" style="1028" customWidth="1"/>
    <col min="12542" max="12542" width="7.1796875" style="1028" customWidth="1"/>
    <col min="12543" max="12543" width="22.81640625" style="1028" customWidth="1"/>
    <col min="12544" max="12544" width="7.1796875" style="1028" customWidth="1"/>
    <col min="12545" max="12545" width="9" style="1028" hidden="1" customWidth="1"/>
    <col min="12546" max="12546" width="8.81640625" style="1028" customWidth="1"/>
    <col min="12547" max="12547" width="9.81640625" style="1028" customWidth="1"/>
    <col min="12548" max="12548" width="10.54296875" style="1028" customWidth="1"/>
    <col min="12549" max="12549" width="12.1796875" style="1028" customWidth="1"/>
    <col min="12550" max="12550" width="11.1796875" style="1028" customWidth="1"/>
    <col min="12551" max="12551" width="6.81640625" style="1028" customWidth="1"/>
    <col min="12552" max="12791" width="30.54296875" style="1028" customWidth="1"/>
    <col min="12792" max="12792" width="6.54296875" style="1028" customWidth="1"/>
    <col min="12793" max="12793" width="7.54296875" style="1028" customWidth="1"/>
    <col min="12794" max="12794" width="4.81640625" style="1028" customWidth="1"/>
    <col min="12795" max="12795" width="11.81640625" style="1028" customWidth="1"/>
    <col min="12796" max="12796" width="9.81640625" style="1028" customWidth="1"/>
    <col min="12797" max="12797" width="3" style="1028" customWidth="1"/>
    <col min="12798" max="12798" width="7.1796875" style="1028" customWidth="1"/>
    <col min="12799" max="12799" width="22.81640625" style="1028" customWidth="1"/>
    <col min="12800" max="12800" width="7.1796875" style="1028" customWidth="1"/>
    <col min="12801" max="12801" width="9" style="1028" hidden="1" customWidth="1"/>
    <col min="12802" max="12802" width="8.81640625" style="1028" customWidth="1"/>
    <col min="12803" max="12803" width="9.81640625" style="1028" customWidth="1"/>
    <col min="12804" max="12804" width="10.54296875" style="1028" customWidth="1"/>
    <col min="12805" max="12805" width="12.1796875" style="1028" customWidth="1"/>
    <col min="12806" max="12806" width="11.1796875" style="1028" customWidth="1"/>
    <col min="12807" max="12807" width="6.81640625" style="1028" customWidth="1"/>
    <col min="12808" max="13047" width="30.54296875" style="1028" customWidth="1"/>
    <col min="13048" max="13048" width="6.54296875" style="1028" customWidth="1"/>
    <col min="13049" max="13049" width="7.54296875" style="1028" customWidth="1"/>
    <col min="13050" max="13050" width="4.81640625" style="1028" customWidth="1"/>
    <col min="13051" max="13051" width="11.81640625" style="1028" customWidth="1"/>
    <col min="13052" max="13052" width="9.81640625" style="1028" customWidth="1"/>
    <col min="13053" max="13053" width="3" style="1028" customWidth="1"/>
    <col min="13054" max="13054" width="7.1796875" style="1028" customWidth="1"/>
    <col min="13055" max="13055" width="22.81640625" style="1028" customWidth="1"/>
    <col min="13056" max="13056" width="7.1796875" style="1028" customWidth="1"/>
    <col min="13057" max="13057" width="9" style="1028" hidden="1" customWidth="1"/>
    <col min="13058" max="13058" width="8.81640625" style="1028" customWidth="1"/>
    <col min="13059" max="13059" width="9.81640625" style="1028" customWidth="1"/>
    <col min="13060" max="13060" width="10.54296875" style="1028" customWidth="1"/>
    <col min="13061" max="13061" width="12.1796875" style="1028" customWidth="1"/>
    <col min="13062" max="13062" width="11.1796875" style="1028" customWidth="1"/>
    <col min="13063" max="13063" width="6.81640625" style="1028" customWidth="1"/>
    <col min="13064" max="13303" width="30.54296875" style="1028" customWidth="1"/>
    <col min="13304" max="13304" width="6.54296875" style="1028" customWidth="1"/>
    <col min="13305" max="13305" width="7.54296875" style="1028" customWidth="1"/>
    <col min="13306" max="13306" width="4.81640625" style="1028" customWidth="1"/>
    <col min="13307" max="13307" width="11.81640625" style="1028" customWidth="1"/>
    <col min="13308" max="13308" width="9.81640625" style="1028" customWidth="1"/>
    <col min="13309" max="13309" width="3" style="1028" customWidth="1"/>
    <col min="13310" max="13310" width="7.1796875" style="1028" customWidth="1"/>
    <col min="13311" max="13311" width="22.81640625" style="1028" customWidth="1"/>
    <col min="13312" max="13312" width="7.1796875" style="1028" customWidth="1"/>
    <col min="13313" max="13313" width="9" style="1028" hidden="1" customWidth="1"/>
    <col min="13314" max="13314" width="8.81640625" style="1028" customWidth="1"/>
    <col min="13315" max="13315" width="9.81640625" style="1028" customWidth="1"/>
    <col min="13316" max="13316" width="10.54296875" style="1028" customWidth="1"/>
    <col min="13317" max="13317" width="12.1796875" style="1028" customWidth="1"/>
    <col min="13318" max="13318" width="11.1796875" style="1028" customWidth="1"/>
    <col min="13319" max="13319" width="6.81640625" style="1028" customWidth="1"/>
    <col min="13320" max="13559" width="30.54296875" style="1028" customWidth="1"/>
    <col min="13560" max="13560" width="6.54296875" style="1028" customWidth="1"/>
    <col min="13561" max="13561" width="7.54296875" style="1028" customWidth="1"/>
    <col min="13562" max="13562" width="4.81640625" style="1028" customWidth="1"/>
    <col min="13563" max="13563" width="11.81640625" style="1028" customWidth="1"/>
    <col min="13564" max="13564" width="9.81640625" style="1028" customWidth="1"/>
    <col min="13565" max="13565" width="3" style="1028" customWidth="1"/>
    <col min="13566" max="13566" width="7.1796875" style="1028" customWidth="1"/>
    <col min="13567" max="13567" width="22.81640625" style="1028" customWidth="1"/>
    <col min="13568" max="13568" width="7.1796875" style="1028" customWidth="1"/>
    <col min="13569" max="13569" width="9" style="1028" hidden="1" customWidth="1"/>
    <col min="13570" max="13570" width="8.81640625" style="1028" customWidth="1"/>
    <col min="13571" max="13571" width="9.81640625" style="1028" customWidth="1"/>
    <col min="13572" max="13572" width="10.54296875" style="1028" customWidth="1"/>
    <col min="13573" max="13573" width="12.1796875" style="1028" customWidth="1"/>
    <col min="13574" max="13574" width="11.1796875" style="1028" customWidth="1"/>
    <col min="13575" max="13575" width="6.81640625" style="1028" customWidth="1"/>
    <col min="13576" max="13815" width="30.54296875" style="1028" customWidth="1"/>
    <col min="13816" max="13816" width="6.54296875" style="1028" customWidth="1"/>
    <col min="13817" max="13817" width="7.54296875" style="1028" customWidth="1"/>
    <col min="13818" max="13818" width="4.81640625" style="1028" customWidth="1"/>
    <col min="13819" max="13819" width="11.81640625" style="1028" customWidth="1"/>
    <col min="13820" max="13820" width="9.81640625" style="1028" customWidth="1"/>
    <col min="13821" max="13821" width="3" style="1028" customWidth="1"/>
    <col min="13822" max="13822" width="7.1796875" style="1028" customWidth="1"/>
    <col min="13823" max="13823" width="22.81640625" style="1028" customWidth="1"/>
    <col min="13824" max="13824" width="7.1796875" style="1028" customWidth="1"/>
    <col min="13825" max="13825" width="9" style="1028" hidden="1" customWidth="1"/>
    <col min="13826" max="13826" width="8.81640625" style="1028" customWidth="1"/>
    <col min="13827" max="13827" width="9.81640625" style="1028" customWidth="1"/>
    <col min="13828" max="13828" width="10.54296875" style="1028" customWidth="1"/>
    <col min="13829" max="13829" width="12.1796875" style="1028" customWidth="1"/>
    <col min="13830" max="13830" width="11.1796875" style="1028" customWidth="1"/>
    <col min="13831" max="13831" width="6.81640625" style="1028" customWidth="1"/>
    <col min="13832" max="14071" width="30.54296875" style="1028" customWidth="1"/>
    <col min="14072" max="14072" width="6.54296875" style="1028" customWidth="1"/>
    <col min="14073" max="14073" width="7.54296875" style="1028" customWidth="1"/>
    <col min="14074" max="14074" width="4.81640625" style="1028" customWidth="1"/>
    <col min="14075" max="14075" width="11.81640625" style="1028" customWidth="1"/>
    <col min="14076" max="14076" width="9.81640625" style="1028" customWidth="1"/>
    <col min="14077" max="14077" width="3" style="1028" customWidth="1"/>
    <col min="14078" max="14078" width="7.1796875" style="1028" customWidth="1"/>
    <col min="14079" max="14079" width="22.81640625" style="1028" customWidth="1"/>
    <col min="14080" max="14080" width="7.1796875" style="1028" customWidth="1"/>
    <col min="14081" max="14081" width="9" style="1028" hidden="1" customWidth="1"/>
    <col min="14082" max="14082" width="8.81640625" style="1028" customWidth="1"/>
    <col min="14083" max="14083" width="9.81640625" style="1028" customWidth="1"/>
    <col min="14084" max="14084" width="10.54296875" style="1028" customWidth="1"/>
    <col min="14085" max="14085" width="12.1796875" style="1028" customWidth="1"/>
    <col min="14086" max="14086" width="11.1796875" style="1028" customWidth="1"/>
    <col min="14087" max="14087" width="6.81640625" style="1028" customWidth="1"/>
    <col min="14088" max="14327" width="30.54296875" style="1028" customWidth="1"/>
    <col min="14328" max="14328" width="6.54296875" style="1028" customWidth="1"/>
    <col min="14329" max="14329" width="7.54296875" style="1028" customWidth="1"/>
    <col min="14330" max="14330" width="4.81640625" style="1028" customWidth="1"/>
    <col min="14331" max="14331" width="11.81640625" style="1028" customWidth="1"/>
    <col min="14332" max="14332" width="9.81640625" style="1028" customWidth="1"/>
    <col min="14333" max="14333" width="3" style="1028" customWidth="1"/>
    <col min="14334" max="14334" width="7.1796875" style="1028" customWidth="1"/>
    <col min="14335" max="14335" width="22.81640625" style="1028" customWidth="1"/>
    <col min="14336" max="14336" width="7.1796875" style="1028" customWidth="1"/>
    <col min="14337" max="14337" width="9" style="1028" hidden="1" customWidth="1"/>
    <col min="14338" max="14338" width="8.81640625" style="1028" customWidth="1"/>
    <col min="14339" max="14339" width="9.81640625" style="1028" customWidth="1"/>
    <col min="14340" max="14340" width="10.54296875" style="1028" customWidth="1"/>
    <col min="14341" max="14341" width="12.1796875" style="1028" customWidth="1"/>
    <col min="14342" max="14342" width="11.1796875" style="1028" customWidth="1"/>
    <col min="14343" max="14343" width="6.81640625" style="1028" customWidth="1"/>
    <col min="14344" max="14583" width="30.54296875" style="1028" customWidth="1"/>
    <col min="14584" max="14584" width="6.54296875" style="1028" customWidth="1"/>
    <col min="14585" max="14585" width="7.54296875" style="1028" customWidth="1"/>
    <col min="14586" max="14586" width="4.81640625" style="1028" customWidth="1"/>
    <col min="14587" max="14587" width="11.81640625" style="1028" customWidth="1"/>
    <col min="14588" max="14588" width="9.81640625" style="1028" customWidth="1"/>
    <col min="14589" max="14589" width="3" style="1028" customWidth="1"/>
    <col min="14590" max="14590" width="7.1796875" style="1028" customWidth="1"/>
    <col min="14591" max="14591" width="22.81640625" style="1028" customWidth="1"/>
    <col min="14592" max="14592" width="7.1796875" style="1028" customWidth="1"/>
    <col min="14593" max="14593" width="9" style="1028" hidden="1" customWidth="1"/>
    <col min="14594" max="14594" width="8.81640625" style="1028" customWidth="1"/>
    <col min="14595" max="14595" width="9.81640625" style="1028" customWidth="1"/>
    <col min="14596" max="14596" width="10.54296875" style="1028" customWidth="1"/>
    <col min="14597" max="14597" width="12.1796875" style="1028" customWidth="1"/>
    <col min="14598" max="14598" width="11.1796875" style="1028" customWidth="1"/>
    <col min="14599" max="14599" width="6.81640625" style="1028" customWidth="1"/>
    <col min="14600" max="14839" width="30.54296875" style="1028" customWidth="1"/>
    <col min="14840" max="14840" width="6.54296875" style="1028" customWidth="1"/>
    <col min="14841" max="14841" width="7.54296875" style="1028" customWidth="1"/>
    <col min="14842" max="14842" width="4.81640625" style="1028" customWidth="1"/>
    <col min="14843" max="14843" width="11.81640625" style="1028" customWidth="1"/>
    <col min="14844" max="14844" width="9.81640625" style="1028" customWidth="1"/>
    <col min="14845" max="14845" width="3" style="1028" customWidth="1"/>
    <col min="14846" max="14846" width="7.1796875" style="1028" customWidth="1"/>
    <col min="14847" max="14847" width="22.81640625" style="1028" customWidth="1"/>
    <col min="14848" max="14848" width="7.1796875" style="1028" customWidth="1"/>
    <col min="14849" max="14849" width="9" style="1028" hidden="1" customWidth="1"/>
    <col min="14850" max="14850" width="8.81640625" style="1028" customWidth="1"/>
    <col min="14851" max="14851" width="9.81640625" style="1028" customWidth="1"/>
    <col min="14852" max="14852" width="10.54296875" style="1028" customWidth="1"/>
    <col min="14853" max="14853" width="12.1796875" style="1028" customWidth="1"/>
    <col min="14854" max="14854" width="11.1796875" style="1028" customWidth="1"/>
    <col min="14855" max="14855" width="6.81640625" style="1028" customWidth="1"/>
    <col min="14856" max="15095" width="30.54296875" style="1028" customWidth="1"/>
    <col min="15096" max="15096" width="6.54296875" style="1028" customWidth="1"/>
    <col min="15097" max="15097" width="7.54296875" style="1028" customWidth="1"/>
    <col min="15098" max="15098" width="4.81640625" style="1028" customWidth="1"/>
    <col min="15099" max="15099" width="11.81640625" style="1028" customWidth="1"/>
    <col min="15100" max="15100" width="9.81640625" style="1028" customWidth="1"/>
    <col min="15101" max="15101" width="3" style="1028" customWidth="1"/>
    <col min="15102" max="15102" width="7.1796875" style="1028" customWidth="1"/>
    <col min="15103" max="15103" width="22.81640625" style="1028" customWidth="1"/>
    <col min="15104" max="15104" width="7.1796875" style="1028" customWidth="1"/>
    <col min="15105" max="15105" width="9" style="1028" hidden="1" customWidth="1"/>
    <col min="15106" max="15106" width="8.81640625" style="1028" customWidth="1"/>
    <col min="15107" max="15107" width="9.81640625" style="1028" customWidth="1"/>
    <col min="15108" max="15108" width="10.54296875" style="1028" customWidth="1"/>
    <col min="15109" max="15109" width="12.1796875" style="1028" customWidth="1"/>
    <col min="15110" max="15110" width="11.1796875" style="1028" customWidth="1"/>
    <col min="15111" max="15111" width="6.81640625" style="1028" customWidth="1"/>
    <col min="15112" max="15351" width="30.54296875" style="1028" customWidth="1"/>
    <col min="15352" max="15352" width="6.54296875" style="1028" customWidth="1"/>
    <col min="15353" max="15353" width="7.54296875" style="1028" customWidth="1"/>
    <col min="15354" max="15354" width="4.81640625" style="1028" customWidth="1"/>
    <col min="15355" max="15355" width="11.81640625" style="1028" customWidth="1"/>
    <col min="15356" max="15356" width="9.81640625" style="1028" customWidth="1"/>
    <col min="15357" max="15357" width="3" style="1028" customWidth="1"/>
    <col min="15358" max="15358" width="7.1796875" style="1028" customWidth="1"/>
    <col min="15359" max="15359" width="22.81640625" style="1028" customWidth="1"/>
    <col min="15360" max="15360" width="7.1796875" style="1028" customWidth="1"/>
    <col min="15361" max="15361" width="9" style="1028" hidden="1" customWidth="1"/>
    <col min="15362" max="15362" width="8.81640625" style="1028" customWidth="1"/>
    <col min="15363" max="15363" width="9.81640625" style="1028" customWidth="1"/>
    <col min="15364" max="15364" width="10.54296875" style="1028" customWidth="1"/>
    <col min="15365" max="15365" width="12.1796875" style="1028" customWidth="1"/>
    <col min="15366" max="15366" width="11.1796875" style="1028" customWidth="1"/>
    <col min="15367" max="15367" width="6.81640625" style="1028" customWidth="1"/>
    <col min="15368" max="15607" width="30.54296875" style="1028" customWidth="1"/>
    <col min="15608" max="15608" width="6.54296875" style="1028" customWidth="1"/>
    <col min="15609" max="15609" width="7.54296875" style="1028" customWidth="1"/>
    <col min="15610" max="15610" width="4.81640625" style="1028" customWidth="1"/>
    <col min="15611" max="15611" width="11.81640625" style="1028" customWidth="1"/>
    <col min="15612" max="15612" width="9.81640625" style="1028" customWidth="1"/>
    <col min="15613" max="15613" width="3" style="1028" customWidth="1"/>
    <col min="15614" max="15614" width="7.1796875" style="1028" customWidth="1"/>
    <col min="15615" max="15615" width="22.81640625" style="1028" customWidth="1"/>
    <col min="15616" max="15616" width="7.1796875" style="1028" customWidth="1"/>
    <col min="15617" max="15617" width="9" style="1028" hidden="1" customWidth="1"/>
    <col min="15618" max="15618" width="8.81640625" style="1028" customWidth="1"/>
    <col min="15619" max="15619" width="9.81640625" style="1028" customWidth="1"/>
    <col min="15620" max="15620" width="10.54296875" style="1028" customWidth="1"/>
    <col min="15621" max="15621" width="12.1796875" style="1028" customWidth="1"/>
    <col min="15622" max="15622" width="11.1796875" style="1028" customWidth="1"/>
    <col min="15623" max="15623" width="6.81640625" style="1028" customWidth="1"/>
    <col min="15624" max="15863" width="30.54296875" style="1028" customWidth="1"/>
    <col min="15864" max="15864" width="6.54296875" style="1028" customWidth="1"/>
    <col min="15865" max="15865" width="7.54296875" style="1028" customWidth="1"/>
    <col min="15866" max="15866" width="4.81640625" style="1028" customWidth="1"/>
    <col min="15867" max="15867" width="11.81640625" style="1028" customWidth="1"/>
    <col min="15868" max="15868" width="9.81640625" style="1028" customWidth="1"/>
    <col min="15869" max="15869" width="3" style="1028" customWidth="1"/>
    <col min="15870" max="15870" width="7.1796875" style="1028" customWidth="1"/>
    <col min="15871" max="15871" width="22.81640625" style="1028" customWidth="1"/>
    <col min="15872" max="15872" width="7.1796875" style="1028" customWidth="1"/>
    <col min="15873" max="15873" width="9" style="1028" hidden="1" customWidth="1"/>
    <col min="15874" max="15874" width="8.81640625" style="1028" customWidth="1"/>
    <col min="15875" max="15875" width="9.81640625" style="1028" customWidth="1"/>
    <col min="15876" max="15876" width="10.54296875" style="1028" customWidth="1"/>
    <col min="15877" max="15877" width="12.1796875" style="1028" customWidth="1"/>
    <col min="15878" max="15878" width="11.1796875" style="1028" customWidth="1"/>
    <col min="15879" max="15879" width="6.81640625" style="1028" customWidth="1"/>
    <col min="15880" max="16119" width="30.54296875" style="1028" customWidth="1"/>
    <col min="16120" max="16120" width="6.54296875" style="1028" customWidth="1"/>
    <col min="16121" max="16121" width="7.54296875" style="1028" customWidth="1"/>
    <col min="16122" max="16122" width="4.81640625" style="1028" customWidth="1"/>
    <col min="16123" max="16123" width="11.81640625" style="1028" customWidth="1"/>
    <col min="16124" max="16124" width="9.81640625" style="1028" customWidth="1"/>
    <col min="16125" max="16125" width="3" style="1028" customWidth="1"/>
    <col min="16126" max="16126" width="7.1796875" style="1028" customWidth="1"/>
    <col min="16127" max="16127" width="22.81640625" style="1028" customWidth="1"/>
    <col min="16128" max="16128" width="7.1796875" style="1028" customWidth="1"/>
    <col min="16129" max="16129" width="9" style="1028" hidden="1" customWidth="1"/>
    <col min="16130" max="16130" width="8.81640625" style="1028" customWidth="1"/>
    <col min="16131" max="16131" width="9.81640625" style="1028" customWidth="1"/>
    <col min="16132" max="16132" width="10.54296875" style="1028" customWidth="1"/>
    <col min="16133" max="16133" width="12.1796875" style="1028" customWidth="1"/>
    <col min="16134" max="16134" width="11.1796875" style="1028" customWidth="1"/>
    <col min="16135" max="16135" width="6.81640625" style="1028" customWidth="1"/>
    <col min="16136" max="16384" width="30.54296875" style="1028" customWidth="1"/>
  </cols>
  <sheetData>
    <row r="1" spans="1:36" ht="15.5">
      <c r="A1" s="1435" t="s">
        <v>47</v>
      </c>
      <c r="B1" s="1436"/>
      <c r="C1" s="1436"/>
      <c r="D1" s="1436"/>
      <c r="E1" s="1436"/>
      <c r="F1" s="1436"/>
      <c r="G1" s="1436"/>
      <c r="H1" s="1436"/>
      <c r="I1" s="1436"/>
      <c r="J1" s="1436"/>
      <c r="K1" s="1436"/>
      <c r="L1" s="1436"/>
      <c r="M1" s="1436"/>
      <c r="N1" s="1436"/>
      <c r="O1" s="1436"/>
      <c r="P1" s="1436"/>
      <c r="Q1" s="1436"/>
      <c r="R1" s="1436"/>
      <c r="S1" s="1436"/>
      <c r="T1" s="1436"/>
      <c r="U1" s="1436"/>
      <c r="V1" s="1436"/>
      <c r="W1" s="1436"/>
      <c r="X1" s="1436"/>
      <c r="Y1" s="1436"/>
      <c r="Z1" s="1436"/>
      <c r="AA1" s="1436"/>
      <c r="AB1" s="1436"/>
      <c r="AC1" s="1436"/>
      <c r="AD1" s="1436"/>
      <c r="AE1" s="1436"/>
      <c r="AF1" s="1436"/>
      <c r="AG1" s="1436"/>
      <c r="AH1" s="1436"/>
      <c r="AI1" s="1436"/>
      <c r="AJ1" s="1437"/>
    </row>
    <row r="2" spans="1:36" ht="15.5">
      <c r="A2" s="1438" t="s">
        <v>48</v>
      </c>
      <c r="B2" s="1439"/>
      <c r="C2" s="1439"/>
      <c r="D2" s="1439"/>
      <c r="E2" s="1439"/>
      <c r="F2" s="1439"/>
      <c r="G2" s="1439"/>
      <c r="H2" s="1439"/>
      <c r="I2" s="1439"/>
      <c r="J2" s="1439"/>
      <c r="K2" s="1439"/>
      <c r="L2" s="1439"/>
      <c r="M2" s="1439"/>
      <c r="N2" s="1439"/>
      <c r="O2" s="1439"/>
      <c r="P2" s="1439"/>
      <c r="Q2" s="1439"/>
      <c r="R2" s="1439"/>
      <c r="S2" s="1439"/>
      <c r="T2" s="1439"/>
      <c r="U2" s="1439"/>
      <c r="V2" s="1439"/>
      <c r="W2" s="1439"/>
      <c r="X2" s="1439"/>
      <c r="Y2" s="1439"/>
      <c r="Z2" s="1439"/>
      <c r="AA2" s="1439"/>
      <c r="AB2" s="1439"/>
      <c r="AC2" s="1439"/>
      <c r="AD2" s="1439"/>
      <c r="AE2" s="1439"/>
      <c r="AF2" s="1439"/>
      <c r="AG2" s="1439"/>
      <c r="AH2" s="1439"/>
      <c r="AI2" s="1439"/>
      <c r="AJ2" s="1440"/>
    </row>
    <row r="3" spans="1:36" ht="15.5">
      <c r="A3" s="1438" t="s">
        <v>49</v>
      </c>
      <c r="B3" s="1439"/>
      <c r="C3" s="1439"/>
      <c r="D3" s="1439"/>
      <c r="E3" s="1439"/>
      <c r="F3" s="1439"/>
      <c r="G3" s="1439"/>
      <c r="H3" s="1439"/>
      <c r="I3" s="1439"/>
      <c r="J3" s="1439"/>
      <c r="K3" s="1439"/>
      <c r="L3" s="1439"/>
      <c r="M3" s="1439"/>
      <c r="N3" s="1439"/>
      <c r="O3" s="1439"/>
      <c r="P3" s="1439"/>
      <c r="Q3" s="1439"/>
      <c r="R3" s="1439"/>
      <c r="S3" s="1439"/>
      <c r="T3" s="1439"/>
      <c r="U3" s="1439"/>
      <c r="V3" s="1439"/>
      <c r="W3" s="1439"/>
      <c r="X3" s="1439"/>
      <c r="Y3" s="1439"/>
      <c r="Z3" s="1439"/>
      <c r="AA3" s="1439"/>
      <c r="AB3" s="1439"/>
      <c r="AC3" s="1439"/>
      <c r="AD3" s="1439"/>
      <c r="AE3" s="1439"/>
      <c r="AF3" s="1439"/>
      <c r="AG3" s="1439"/>
      <c r="AH3" s="1439"/>
      <c r="AI3" s="1439"/>
      <c r="AJ3" s="1440"/>
    </row>
    <row r="5" spans="1:36">
      <c r="A5" s="1028" t="s">
        <v>181</v>
      </c>
      <c r="O5" s="57"/>
    </row>
    <row r="6" spans="1:36" ht="13">
      <c r="A6" s="1319" t="s">
        <v>166</v>
      </c>
      <c r="B6" s="1441" t="s">
        <v>167</v>
      </c>
      <c r="C6" s="1321" t="s">
        <v>182</v>
      </c>
      <c r="D6" s="1147"/>
      <c r="E6" s="1319" t="s">
        <v>168</v>
      </c>
      <c r="F6" s="1320" t="s">
        <v>1012</v>
      </c>
      <c r="G6" s="1320" t="s">
        <v>1495</v>
      </c>
      <c r="H6" s="1320" t="s">
        <v>1142</v>
      </c>
      <c r="I6" s="1320" t="s">
        <v>1496</v>
      </c>
      <c r="J6" s="1320" t="s">
        <v>1497</v>
      </c>
      <c r="K6" s="1320" t="s">
        <v>183</v>
      </c>
      <c r="L6" s="1319" t="s">
        <v>184</v>
      </c>
      <c r="M6" s="1319"/>
      <c r="N6" s="1319"/>
      <c r="O6" s="1319"/>
      <c r="P6" s="1319"/>
      <c r="Q6" s="1231"/>
    </row>
    <row r="7" spans="1:36" ht="26">
      <c r="A7" s="1320"/>
      <c r="B7" s="1442"/>
      <c r="C7" s="1321"/>
      <c r="D7" s="1148" t="s">
        <v>1838</v>
      </c>
      <c r="E7" s="1320"/>
      <c r="F7" s="1443"/>
      <c r="G7" s="1322"/>
      <c r="H7" s="1322"/>
      <c r="I7" s="1322"/>
      <c r="J7" s="1322"/>
      <c r="K7" s="1322"/>
      <c r="L7" s="1320"/>
      <c r="M7" s="312" t="s">
        <v>185</v>
      </c>
      <c r="N7" s="312" t="s">
        <v>171</v>
      </c>
      <c r="O7" s="311" t="s">
        <v>186</v>
      </c>
      <c r="P7" s="311" t="s">
        <v>187</v>
      </c>
      <c r="Q7" s="311"/>
      <c r="R7" s="311" t="s">
        <v>20</v>
      </c>
    </row>
    <row r="8" spans="1:36" ht="15.5">
      <c r="A8" s="318">
        <v>1</v>
      </c>
      <c r="B8" s="772" t="s">
        <v>82</v>
      </c>
      <c r="C8" s="313"/>
      <c r="D8" s="1149" t="s">
        <v>1603</v>
      </c>
      <c r="E8" s="1158" t="s">
        <v>1808</v>
      </c>
      <c r="F8" s="1144"/>
      <c r="G8" s="886"/>
      <c r="H8" s="886"/>
      <c r="I8" s="795"/>
      <c r="J8" s="886"/>
      <c r="K8" s="794"/>
      <c r="L8" s="1145" t="s">
        <v>255</v>
      </c>
      <c r="M8" s="938">
        <v>46059</v>
      </c>
      <c r="N8" s="1187">
        <v>46064</v>
      </c>
      <c r="O8" s="1146" t="s">
        <v>1835</v>
      </c>
      <c r="P8" s="320"/>
      <c r="Q8" s="320"/>
      <c r="R8" s="885" t="s">
        <v>174</v>
      </c>
    </row>
    <row r="9" spans="1:36">
      <c r="A9" s="318">
        <f>A8+1</f>
        <v>2</v>
      </c>
      <c r="B9" s="1150" t="s">
        <v>1811</v>
      </c>
      <c r="C9" s="320"/>
      <c r="D9" s="320" t="s">
        <v>1604</v>
      </c>
      <c r="E9" s="1158" t="s">
        <v>1818</v>
      </c>
      <c r="F9" s="1144"/>
      <c r="G9" s="320"/>
      <c r="H9" s="320"/>
      <c r="I9" s="320"/>
      <c r="J9" s="320"/>
      <c r="K9" s="320"/>
      <c r="L9" s="1145" t="s">
        <v>255</v>
      </c>
      <c r="M9" s="1151">
        <v>46064</v>
      </c>
      <c r="N9" s="1151">
        <v>46067</v>
      </c>
      <c r="O9" s="1146" t="s">
        <v>1835</v>
      </c>
      <c r="P9" s="320"/>
      <c r="Q9" s="320"/>
      <c r="R9" s="885" t="s">
        <v>174</v>
      </c>
    </row>
    <row r="10" spans="1:36">
      <c r="A10" s="318">
        <f t="shared" ref="A10:A46" si="0">A9+1</f>
        <v>3</v>
      </c>
      <c r="B10" s="1150" t="s">
        <v>1162</v>
      </c>
      <c r="C10" s="320"/>
      <c r="D10" s="320" t="s">
        <v>1603</v>
      </c>
      <c r="E10" s="1158" t="s">
        <v>146</v>
      </c>
      <c r="F10" s="1144"/>
      <c r="G10" s="320"/>
      <c r="H10" s="320"/>
      <c r="I10" s="320"/>
      <c r="J10" s="320"/>
      <c r="K10" s="320"/>
      <c r="L10" s="1145" t="s">
        <v>255</v>
      </c>
      <c r="M10" s="1151">
        <v>46065</v>
      </c>
      <c r="N10" s="1151">
        <v>46069</v>
      </c>
      <c r="O10" s="1146" t="s">
        <v>1835</v>
      </c>
      <c r="P10" s="320"/>
      <c r="Q10" s="320"/>
      <c r="R10" s="885" t="s">
        <v>174</v>
      </c>
    </row>
    <row r="11" spans="1:36">
      <c r="A11" s="318">
        <f t="shared" si="0"/>
        <v>4</v>
      </c>
      <c r="B11" s="1150" t="s">
        <v>1812</v>
      </c>
      <c r="C11" s="320"/>
      <c r="D11" s="320" t="s">
        <v>1604</v>
      </c>
      <c r="E11" s="1158" t="s">
        <v>1818</v>
      </c>
      <c r="F11" s="320"/>
      <c r="G11" s="320"/>
      <c r="H11" s="320"/>
      <c r="I11" s="320"/>
      <c r="J11" s="320"/>
      <c r="K11" s="320"/>
      <c r="L11" s="1145" t="s">
        <v>255</v>
      </c>
      <c r="M11" s="1151">
        <v>46068</v>
      </c>
      <c r="N11" s="1151">
        <v>46071</v>
      </c>
      <c r="O11" s="1146" t="s">
        <v>1835</v>
      </c>
      <c r="P11" s="320"/>
      <c r="Q11" s="320"/>
      <c r="R11" s="885" t="s">
        <v>174</v>
      </c>
    </row>
    <row r="12" spans="1:36">
      <c r="A12" s="318">
        <f t="shared" si="0"/>
        <v>5</v>
      </c>
      <c r="B12" s="1150" t="s">
        <v>1161</v>
      </c>
      <c r="C12" s="320"/>
      <c r="D12" s="320" t="s">
        <v>1603</v>
      </c>
      <c r="E12" s="320" t="s">
        <v>146</v>
      </c>
      <c r="F12" s="320"/>
      <c r="G12" s="320"/>
      <c r="H12" s="320"/>
      <c r="I12" s="320"/>
      <c r="J12" s="320"/>
      <c r="K12" s="320"/>
      <c r="L12" s="1145" t="s">
        <v>255</v>
      </c>
      <c r="M12" s="1151">
        <v>46070</v>
      </c>
      <c r="N12" s="1151">
        <v>46073</v>
      </c>
      <c r="O12" s="1146" t="s">
        <v>1835</v>
      </c>
      <c r="P12" s="320"/>
      <c r="Q12" s="320"/>
      <c r="R12" s="885" t="s">
        <v>174</v>
      </c>
    </row>
    <row r="13" spans="1:36">
      <c r="A13" s="318">
        <f t="shared" si="0"/>
        <v>6</v>
      </c>
      <c r="B13" s="1150" t="s">
        <v>465</v>
      </c>
      <c r="C13" s="320"/>
      <c r="D13" s="320" t="s">
        <v>1604</v>
      </c>
      <c r="E13" s="1158" t="s">
        <v>1817</v>
      </c>
      <c r="F13" s="1144"/>
      <c r="G13" s="320"/>
      <c r="H13" s="320"/>
      <c r="I13" s="320"/>
      <c r="J13" s="320"/>
      <c r="K13" s="320"/>
      <c r="L13" s="1145" t="s">
        <v>255</v>
      </c>
      <c r="M13" s="1151">
        <v>46064</v>
      </c>
      <c r="N13" s="1151">
        <v>46081</v>
      </c>
      <c r="O13" s="1146" t="s">
        <v>1835</v>
      </c>
      <c r="P13" s="320"/>
      <c r="Q13" s="320"/>
      <c r="R13" s="885" t="s">
        <v>174</v>
      </c>
      <c r="S13" s="1170"/>
    </row>
    <row r="14" spans="1:36">
      <c r="A14" s="318">
        <f t="shared" si="0"/>
        <v>7</v>
      </c>
      <c r="B14" s="595" t="s">
        <v>80</v>
      </c>
      <c r="C14" s="320"/>
      <c r="D14" s="320" t="s">
        <v>1840</v>
      </c>
      <c r="E14" s="320" t="s">
        <v>1803</v>
      </c>
      <c r="F14" s="320"/>
      <c r="G14" s="320"/>
      <c r="H14" s="320"/>
      <c r="I14" s="320"/>
      <c r="J14" s="320"/>
      <c r="K14" s="320"/>
      <c r="L14" s="1145" t="s">
        <v>255</v>
      </c>
      <c r="M14" s="1151">
        <v>46072</v>
      </c>
      <c r="N14" s="1151">
        <v>46081</v>
      </c>
      <c r="O14" s="1146" t="s">
        <v>1835</v>
      </c>
      <c r="P14" s="320"/>
      <c r="Q14" s="320"/>
      <c r="R14" s="885" t="s">
        <v>174</v>
      </c>
      <c r="AE14" s="1028">
        <v>185</v>
      </c>
    </row>
    <row r="15" spans="1:36">
      <c r="A15" s="318">
        <f t="shared" si="0"/>
        <v>8</v>
      </c>
      <c r="B15" s="1150" t="s">
        <v>1700</v>
      </c>
      <c r="C15" s="320"/>
      <c r="D15" s="320" t="s">
        <v>1604</v>
      </c>
      <c r="E15" s="320" t="s">
        <v>146</v>
      </c>
      <c r="F15" s="320"/>
      <c r="G15" s="320"/>
      <c r="H15" s="320"/>
      <c r="I15" s="320"/>
      <c r="J15" s="320"/>
      <c r="K15" s="320"/>
      <c r="L15" s="320" t="s">
        <v>255</v>
      </c>
      <c r="M15" s="321" t="s">
        <v>1842</v>
      </c>
      <c r="N15" s="1186">
        <v>46092</v>
      </c>
      <c r="O15" s="1146" t="s">
        <v>1835</v>
      </c>
      <c r="P15" s="1167"/>
      <c r="Q15" s="1167"/>
      <c r="R15" s="885" t="s">
        <v>174</v>
      </c>
    </row>
    <row r="16" spans="1:36">
      <c r="A16" s="318">
        <f t="shared" si="0"/>
        <v>9</v>
      </c>
      <c r="B16" s="1163" t="s">
        <v>1251</v>
      </c>
      <c r="C16" s="797"/>
      <c r="D16" s="797" t="s">
        <v>1604</v>
      </c>
      <c r="E16" s="797" t="s">
        <v>1819</v>
      </c>
      <c r="F16" s="797"/>
      <c r="G16" s="797"/>
      <c r="H16" s="797"/>
      <c r="I16" s="797"/>
      <c r="J16" s="797"/>
      <c r="K16" s="797"/>
      <c r="L16" s="1164" t="s">
        <v>255</v>
      </c>
      <c r="M16" s="1165">
        <v>46081</v>
      </c>
      <c r="N16" s="1169">
        <v>46094</v>
      </c>
      <c r="O16" s="1166" t="s">
        <v>1835</v>
      </c>
      <c r="R16" s="885" t="s">
        <v>174</v>
      </c>
      <c r="AE16" s="1028">
        <v>5</v>
      </c>
    </row>
    <row r="17" spans="1:19">
      <c r="A17" s="318">
        <f t="shared" si="0"/>
        <v>10</v>
      </c>
      <c r="B17" s="1150" t="s">
        <v>1813</v>
      </c>
      <c r="C17" s="320"/>
      <c r="D17" s="320" t="s">
        <v>1604</v>
      </c>
      <c r="E17" s="320" t="s">
        <v>1818</v>
      </c>
      <c r="F17" s="320"/>
      <c r="G17" s="320"/>
      <c r="H17" s="320"/>
      <c r="I17" s="320"/>
      <c r="J17" s="320"/>
      <c r="K17" s="320"/>
      <c r="L17" s="320" t="s">
        <v>255</v>
      </c>
      <c r="M17" s="1151">
        <v>46093</v>
      </c>
      <c r="N17" s="1151">
        <v>46096</v>
      </c>
      <c r="O17" s="1146" t="s">
        <v>1835</v>
      </c>
      <c r="P17" s="320"/>
      <c r="Q17" s="320"/>
      <c r="R17" s="885" t="s">
        <v>174</v>
      </c>
    </row>
    <row r="18" spans="1:19">
      <c r="A18" s="318">
        <f t="shared" si="0"/>
        <v>11</v>
      </c>
      <c r="B18" s="1171" t="s">
        <v>1814</v>
      </c>
      <c r="C18" s="797"/>
      <c r="D18" s="797" t="s">
        <v>1604</v>
      </c>
      <c r="E18" s="797" t="s">
        <v>146</v>
      </c>
      <c r="F18" s="797"/>
      <c r="G18" s="797"/>
      <c r="H18" s="797"/>
      <c r="I18" s="797"/>
      <c r="J18" s="797"/>
      <c r="K18" s="797"/>
      <c r="L18" s="797" t="s">
        <v>255</v>
      </c>
      <c r="M18" s="1165">
        <v>46094</v>
      </c>
      <c r="N18" s="1165">
        <v>46097</v>
      </c>
      <c r="O18" s="1166" t="s">
        <v>1835</v>
      </c>
      <c r="R18" s="885" t="s">
        <v>174</v>
      </c>
    </row>
    <row r="19" spans="1:19">
      <c r="A19" s="318">
        <f t="shared" si="0"/>
        <v>12</v>
      </c>
      <c r="B19" s="1168" t="s">
        <v>1815</v>
      </c>
      <c r="C19" s="320"/>
      <c r="D19" s="320" t="s">
        <v>1604</v>
      </c>
      <c r="E19" s="320" t="s">
        <v>149</v>
      </c>
      <c r="F19" s="320"/>
      <c r="G19" s="320"/>
      <c r="H19" s="320"/>
      <c r="I19" s="320"/>
      <c r="J19" s="320"/>
      <c r="K19" s="320"/>
      <c r="L19" s="320" t="s">
        <v>255</v>
      </c>
      <c r="M19" s="1151">
        <v>46096</v>
      </c>
      <c r="N19" s="1151">
        <v>46098</v>
      </c>
      <c r="O19" s="1146" t="s">
        <v>1835</v>
      </c>
      <c r="P19" s="320"/>
      <c r="Q19" s="320"/>
      <c r="R19" s="885" t="s">
        <v>174</v>
      </c>
    </row>
    <row r="20" spans="1:19">
      <c r="A20" s="318">
        <f t="shared" si="0"/>
        <v>13</v>
      </c>
      <c r="B20" s="1168" t="s">
        <v>465</v>
      </c>
      <c r="C20" s="320"/>
      <c r="D20" s="320" t="s">
        <v>1603</v>
      </c>
      <c r="E20" s="320" t="s">
        <v>1802</v>
      </c>
      <c r="F20" s="320"/>
      <c r="G20" s="320"/>
      <c r="H20" s="320"/>
      <c r="I20" s="320"/>
      <c r="J20" s="320"/>
      <c r="K20" s="320"/>
      <c r="L20" s="320" t="s">
        <v>255</v>
      </c>
      <c r="M20" s="1151">
        <v>46091</v>
      </c>
      <c r="N20" s="1151">
        <v>46103</v>
      </c>
      <c r="O20" s="1146" t="s">
        <v>1835</v>
      </c>
      <c r="P20" s="1167"/>
      <c r="Q20" s="1167"/>
      <c r="R20" s="885" t="s">
        <v>174</v>
      </c>
    </row>
    <row r="21" spans="1:19">
      <c r="A21" s="318">
        <f t="shared" si="0"/>
        <v>14</v>
      </c>
      <c r="B21" s="1150" t="s">
        <v>1816</v>
      </c>
      <c r="C21" s="320"/>
      <c r="D21" s="320" t="s">
        <v>1604</v>
      </c>
      <c r="E21" s="320" t="s">
        <v>1818</v>
      </c>
      <c r="F21" s="320"/>
      <c r="G21" s="320"/>
      <c r="H21" s="320"/>
      <c r="I21" s="320"/>
      <c r="J21" s="320"/>
      <c r="K21" s="320"/>
      <c r="L21" s="320" t="s">
        <v>255</v>
      </c>
      <c r="M21" s="1151">
        <v>46105</v>
      </c>
      <c r="N21" s="1151">
        <v>46108</v>
      </c>
      <c r="O21" s="1146" t="s">
        <v>1835</v>
      </c>
      <c r="R21" s="885" t="s">
        <v>174</v>
      </c>
    </row>
    <row r="22" spans="1:19">
      <c r="A22" s="318">
        <f t="shared" si="0"/>
        <v>15</v>
      </c>
      <c r="B22" s="1150" t="s">
        <v>499</v>
      </c>
      <c r="C22" s="320"/>
      <c r="D22" s="320" t="s">
        <v>1603</v>
      </c>
      <c r="E22" s="320" t="s">
        <v>146</v>
      </c>
      <c r="F22" s="320"/>
      <c r="G22" s="320"/>
      <c r="H22" s="320"/>
      <c r="I22" s="320"/>
      <c r="J22" s="320"/>
      <c r="K22" s="320"/>
      <c r="L22" s="320" t="s">
        <v>255</v>
      </c>
      <c r="M22" s="1151">
        <v>46101</v>
      </c>
      <c r="N22" s="1151">
        <v>46112</v>
      </c>
      <c r="O22" s="1146" t="s">
        <v>1835</v>
      </c>
      <c r="P22" s="320"/>
      <c r="Q22" s="320"/>
      <c r="R22" s="885" t="s">
        <v>174</v>
      </c>
    </row>
    <row r="23" spans="1:19">
      <c r="A23" s="318">
        <f t="shared" si="0"/>
        <v>16</v>
      </c>
      <c r="B23" s="1150" t="s">
        <v>498</v>
      </c>
      <c r="C23" s="320"/>
      <c r="D23" s="320" t="s">
        <v>1603</v>
      </c>
      <c r="E23" s="320" t="s">
        <v>146</v>
      </c>
      <c r="F23" s="320"/>
      <c r="G23" s="320"/>
      <c r="H23" s="320"/>
      <c r="I23" s="320"/>
      <c r="J23" s="320"/>
      <c r="K23" s="320"/>
      <c r="L23" s="320" t="s">
        <v>255</v>
      </c>
      <c r="M23" s="1151">
        <v>46112</v>
      </c>
      <c r="N23" s="1186">
        <v>46114</v>
      </c>
      <c r="O23" s="1146" t="s">
        <v>1835</v>
      </c>
      <c r="P23" s="320"/>
      <c r="Q23" s="320"/>
      <c r="R23" s="885" t="s">
        <v>174</v>
      </c>
    </row>
    <row r="24" spans="1:19">
      <c r="A24" s="318">
        <f t="shared" si="0"/>
        <v>17</v>
      </c>
      <c r="B24" s="1171" t="s">
        <v>1148</v>
      </c>
      <c r="C24" s="797"/>
      <c r="D24" s="797" t="s">
        <v>1604</v>
      </c>
      <c r="E24" s="797" t="s">
        <v>149</v>
      </c>
      <c r="F24" s="797"/>
      <c r="G24" s="797"/>
      <c r="H24" s="797"/>
      <c r="I24" s="797"/>
      <c r="J24" s="797"/>
      <c r="K24" s="797"/>
      <c r="L24" s="797" t="s">
        <v>255</v>
      </c>
      <c r="M24" s="1165">
        <v>46108</v>
      </c>
      <c r="N24" s="1165">
        <v>46116</v>
      </c>
      <c r="O24" s="1166" t="s">
        <v>1835</v>
      </c>
      <c r="P24" s="797"/>
      <c r="Q24" s="797"/>
      <c r="R24" s="885" t="s">
        <v>174</v>
      </c>
    </row>
    <row r="25" spans="1:19">
      <c r="A25" s="318">
        <f t="shared" si="0"/>
        <v>18</v>
      </c>
      <c r="B25" s="1168" t="s">
        <v>1659</v>
      </c>
      <c r="C25" s="320"/>
      <c r="D25" s="320" t="s">
        <v>1603</v>
      </c>
      <c r="E25" s="320" t="s">
        <v>1807</v>
      </c>
      <c r="F25" s="320"/>
      <c r="G25" s="320"/>
      <c r="H25" s="320"/>
      <c r="I25" s="320"/>
      <c r="J25" s="320"/>
      <c r="K25" s="320"/>
      <c r="L25" s="320" t="s">
        <v>255</v>
      </c>
      <c r="M25" s="1151">
        <v>46115</v>
      </c>
      <c r="N25" s="1151">
        <v>46124</v>
      </c>
      <c r="O25" s="1146" t="s">
        <v>1835</v>
      </c>
      <c r="P25" s="320"/>
      <c r="Q25" s="320"/>
      <c r="R25" s="885" t="s">
        <v>174</v>
      </c>
    </row>
    <row r="26" spans="1:19">
      <c r="A26" s="318">
        <f t="shared" si="0"/>
        <v>19</v>
      </c>
      <c r="B26" s="1168" t="s">
        <v>1152</v>
      </c>
      <c r="C26" s="320"/>
      <c r="D26" s="320" t="s">
        <v>1603</v>
      </c>
      <c r="E26" s="320" t="s">
        <v>146</v>
      </c>
      <c r="F26" s="320"/>
      <c r="G26" s="320"/>
      <c r="H26" s="320"/>
      <c r="I26" s="320"/>
      <c r="J26" s="320"/>
      <c r="K26" s="320"/>
      <c r="L26" s="320" t="s">
        <v>255</v>
      </c>
      <c r="M26" s="1151">
        <v>46118</v>
      </c>
      <c r="N26" s="1151">
        <v>46128</v>
      </c>
      <c r="O26" s="1146" t="s">
        <v>1835</v>
      </c>
      <c r="P26" s="320"/>
      <c r="Q26" s="320"/>
      <c r="R26" s="885" t="s">
        <v>174</v>
      </c>
    </row>
    <row r="27" spans="1:19">
      <c r="A27" s="318">
        <f t="shared" si="0"/>
        <v>20</v>
      </c>
      <c r="B27" s="1168" t="s">
        <v>488</v>
      </c>
      <c r="C27" s="320"/>
      <c r="D27" s="320" t="s">
        <v>1604</v>
      </c>
      <c r="E27" s="320" t="s">
        <v>149</v>
      </c>
      <c r="F27" s="320"/>
      <c r="G27" s="320"/>
      <c r="H27" s="320"/>
      <c r="I27" s="320"/>
      <c r="J27" s="320"/>
      <c r="K27" s="320"/>
      <c r="L27" s="320" t="s">
        <v>255</v>
      </c>
      <c r="M27" s="1151">
        <v>46122</v>
      </c>
      <c r="N27" s="1151">
        <v>46130</v>
      </c>
      <c r="O27" s="1146" t="s">
        <v>1835</v>
      </c>
      <c r="P27" s="320"/>
      <c r="Q27" s="320"/>
      <c r="R27" s="885" t="s">
        <v>174</v>
      </c>
    </row>
    <row r="28" spans="1:19">
      <c r="A28" s="318">
        <f t="shared" si="0"/>
        <v>21</v>
      </c>
      <c r="B28" s="1150" t="s">
        <v>487</v>
      </c>
      <c r="C28" s="320"/>
      <c r="D28" s="320" t="s">
        <v>1604</v>
      </c>
      <c r="E28" s="320" t="s">
        <v>146</v>
      </c>
      <c r="F28" s="320"/>
      <c r="G28" s="320"/>
      <c r="H28" s="320"/>
      <c r="I28" s="320"/>
      <c r="J28" s="320"/>
      <c r="K28" s="320"/>
      <c r="L28" s="320" t="s">
        <v>255</v>
      </c>
      <c r="M28" s="1151">
        <v>46117</v>
      </c>
      <c r="N28" s="1151">
        <v>46133</v>
      </c>
      <c r="O28" s="1146" t="s">
        <v>1835</v>
      </c>
      <c r="P28" s="320"/>
      <c r="Q28" s="320"/>
      <c r="R28" s="885" t="s">
        <v>174</v>
      </c>
    </row>
    <row r="29" spans="1:19">
      <c r="A29" s="318">
        <f t="shared" si="0"/>
        <v>22</v>
      </c>
      <c r="B29" s="1168" t="s">
        <v>489</v>
      </c>
      <c r="C29" s="320"/>
      <c r="D29" s="320" t="s">
        <v>1604</v>
      </c>
      <c r="E29" s="320" t="s">
        <v>146</v>
      </c>
      <c r="F29" s="320"/>
      <c r="G29" s="320"/>
      <c r="H29" s="320"/>
      <c r="I29" s="320"/>
      <c r="J29" s="320"/>
      <c r="K29" s="320"/>
      <c r="L29" s="320" t="s">
        <v>255</v>
      </c>
      <c r="M29" s="1151">
        <v>46125</v>
      </c>
      <c r="N29" s="1151">
        <v>46141</v>
      </c>
      <c r="O29" s="1146" t="s">
        <v>1835</v>
      </c>
      <c r="P29" s="320"/>
      <c r="Q29" s="320"/>
      <c r="R29" s="885" t="s">
        <v>174</v>
      </c>
      <c r="S29" s="1227"/>
    </row>
    <row r="30" spans="1:19">
      <c r="A30" s="318">
        <f t="shared" si="0"/>
        <v>23</v>
      </c>
      <c r="B30" s="1235" t="s">
        <v>490</v>
      </c>
      <c r="C30" s="1236"/>
      <c r="D30" s="1236" t="s">
        <v>1604</v>
      </c>
      <c r="E30" s="1236" t="s">
        <v>1818</v>
      </c>
      <c r="F30" s="1236"/>
      <c r="G30" s="1236"/>
      <c r="H30" s="1236"/>
      <c r="I30" s="1236"/>
      <c r="J30" s="1236"/>
      <c r="K30" s="1236"/>
      <c r="L30" s="1236" t="s">
        <v>255</v>
      </c>
      <c r="M30" s="1186">
        <v>46129</v>
      </c>
      <c r="N30" s="1186">
        <v>46147</v>
      </c>
      <c r="O30" s="1237" t="s">
        <v>1835</v>
      </c>
      <c r="P30" s="1236"/>
      <c r="Q30" s="1236"/>
      <c r="R30" s="885" t="s">
        <v>174</v>
      </c>
      <c r="S30" s="1252"/>
    </row>
    <row r="31" spans="1:19">
      <c r="A31" s="318">
        <f t="shared" si="0"/>
        <v>24</v>
      </c>
      <c r="B31" s="595" t="s">
        <v>82</v>
      </c>
      <c r="C31" s="320"/>
      <c r="D31" s="320" t="s">
        <v>1604</v>
      </c>
      <c r="E31" s="320" t="s">
        <v>1802</v>
      </c>
      <c r="F31" s="320"/>
      <c r="G31" s="320"/>
      <c r="H31" s="320"/>
      <c r="I31" s="320"/>
      <c r="J31" s="320"/>
      <c r="K31" s="320"/>
      <c r="L31" s="320" t="s">
        <v>255</v>
      </c>
      <c r="M31" s="1151">
        <v>46101</v>
      </c>
      <c r="N31" s="1151">
        <v>46148</v>
      </c>
      <c r="O31" s="1146" t="s">
        <v>1835</v>
      </c>
      <c r="P31" s="320"/>
      <c r="Q31" s="320"/>
      <c r="R31" s="885" t="s">
        <v>174</v>
      </c>
      <c r="S31" s="1253"/>
    </row>
    <row r="32" spans="1:19">
      <c r="A32" s="318">
        <f t="shared" si="0"/>
        <v>25</v>
      </c>
      <c r="B32" s="1168" t="s">
        <v>1149</v>
      </c>
      <c r="C32" s="320"/>
      <c r="D32" s="320" t="s">
        <v>1603</v>
      </c>
      <c r="E32" s="320" t="s">
        <v>149</v>
      </c>
      <c r="F32" s="320"/>
      <c r="G32" s="320"/>
      <c r="H32" s="320"/>
      <c r="I32" s="320"/>
      <c r="J32" s="320"/>
      <c r="K32" s="320"/>
      <c r="L32" s="320" t="s">
        <v>255</v>
      </c>
      <c r="M32" s="1151">
        <v>46147</v>
      </c>
      <c r="N32" s="1151">
        <v>46150</v>
      </c>
      <c r="O32" s="1146" t="s">
        <v>1835</v>
      </c>
      <c r="P32" s="320"/>
      <c r="Q32" s="320"/>
      <c r="R32" s="885" t="s">
        <v>174</v>
      </c>
    </row>
    <row r="33" spans="1:19">
      <c r="A33" s="318">
        <f t="shared" si="0"/>
        <v>26</v>
      </c>
      <c r="B33" s="1168" t="s">
        <v>1151</v>
      </c>
      <c r="C33" s="320"/>
      <c r="D33" s="320" t="s">
        <v>1603</v>
      </c>
      <c r="E33" s="320" t="s">
        <v>146</v>
      </c>
      <c r="F33" s="320"/>
      <c r="G33" s="320"/>
      <c r="H33" s="320"/>
      <c r="I33" s="320"/>
      <c r="J33" s="320"/>
      <c r="K33" s="320"/>
      <c r="L33" s="320" t="s">
        <v>255</v>
      </c>
      <c r="M33" s="1151">
        <v>46122</v>
      </c>
      <c r="N33" s="1151">
        <v>46152</v>
      </c>
      <c r="O33" s="1146" t="s">
        <v>1835</v>
      </c>
      <c r="P33" s="320"/>
      <c r="Q33" s="320"/>
      <c r="R33" s="885" t="s">
        <v>174</v>
      </c>
    </row>
    <row r="34" spans="1:19">
      <c r="A34" s="318">
        <f t="shared" si="0"/>
        <v>27</v>
      </c>
      <c r="B34" s="595" t="s">
        <v>78</v>
      </c>
      <c r="C34" s="320"/>
      <c r="D34" s="320" t="s">
        <v>1603</v>
      </c>
      <c r="E34" s="320" t="s">
        <v>1803</v>
      </c>
      <c r="F34" s="320"/>
      <c r="G34" s="320"/>
      <c r="H34" s="320"/>
      <c r="I34" s="320"/>
      <c r="J34" s="320"/>
      <c r="K34" s="320"/>
      <c r="L34" s="320" t="s">
        <v>255</v>
      </c>
      <c r="M34" s="1151">
        <v>46147</v>
      </c>
      <c r="N34" s="1151">
        <v>46157</v>
      </c>
      <c r="O34" s="1146" t="s">
        <v>1835</v>
      </c>
      <c r="P34" s="320"/>
      <c r="Q34" s="320"/>
      <c r="R34" s="885" t="s">
        <v>174</v>
      </c>
      <c r="S34" s="1253"/>
    </row>
    <row r="35" spans="1:19">
      <c r="A35" s="318">
        <f t="shared" si="0"/>
        <v>28</v>
      </c>
      <c r="B35" s="1150" t="s">
        <v>496</v>
      </c>
      <c r="C35" s="320"/>
      <c r="D35" s="320" t="s">
        <v>1603</v>
      </c>
      <c r="E35" s="320" t="s">
        <v>149</v>
      </c>
      <c r="F35" s="320"/>
      <c r="G35" s="320"/>
      <c r="H35" s="320"/>
      <c r="I35" s="320"/>
      <c r="J35" s="320"/>
      <c r="K35" s="320"/>
      <c r="L35" s="320" t="s">
        <v>255</v>
      </c>
      <c r="M35" s="1151">
        <v>46147</v>
      </c>
      <c r="N35" s="1151">
        <v>46160</v>
      </c>
      <c r="O35" s="1146" t="s">
        <v>1835</v>
      </c>
      <c r="P35" s="320"/>
      <c r="Q35" s="320"/>
      <c r="R35" s="885" t="s">
        <v>174</v>
      </c>
      <c r="S35" s="1253"/>
    </row>
    <row r="36" spans="1:19">
      <c r="A36" s="318">
        <f t="shared" si="0"/>
        <v>29</v>
      </c>
      <c r="B36" s="1168" t="s">
        <v>78</v>
      </c>
      <c r="C36" s="320"/>
      <c r="D36" s="320" t="s">
        <v>1604</v>
      </c>
      <c r="E36" s="320" t="s">
        <v>1802</v>
      </c>
      <c r="F36" s="320"/>
      <c r="G36" s="320"/>
      <c r="H36" s="320"/>
      <c r="I36" s="320"/>
      <c r="J36" s="320"/>
      <c r="K36" s="320"/>
      <c r="L36" s="320" t="s">
        <v>255</v>
      </c>
      <c r="M36" s="1151">
        <v>46133</v>
      </c>
      <c r="N36" s="1151">
        <v>46161</v>
      </c>
      <c r="O36" s="1146" t="s">
        <v>1835</v>
      </c>
      <c r="P36" s="320"/>
      <c r="Q36" s="320"/>
      <c r="R36" s="885" t="s">
        <v>174</v>
      </c>
      <c r="S36" s="1253"/>
    </row>
    <row r="37" spans="1:19">
      <c r="A37" s="318">
        <f t="shared" si="0"/>
        <v>30</v>
      </c>
      <c r="B37" s="1150" t="s">
        <v>1150</v>
      </c>
      <c r="C37" s="320"/>
      <c r="D37" s="320" t="s">
        <v>1603</v>
      </c>
      <c r="E37" s="320" t="s">
        <v>149</v>
      </c>
      <c r="F37" s="320"/>
      <c r="G37" s="320"/>
      <c r="H37" s="320"/>
      <c r="I37" s="320"/>
      <c r="J37" s="320"/>
      <c r="K37" s="320"/>
      <c r="L37" s="320" t="s">
        <v>255</v>
      </c>
      <c r="M37" s="1151">
        <v>46147</v>
      </c>
      <c r="N37" s="1151">
        <v>46161</v>
      </c>
      <c r="O37" s="1146" t="s">
        <v>1835</v>
      </c>
      <c r="P37" s="320"/>
      <c r="Q37" s="320"/>
      <c r="R37" s="885" t="s">
        <v>174</v>
      </c>
    </row>
    <row r="38" spans="1:19">
      <c r="A38" s="318">
        <f t="shared" si="0"/>
        <v>31</v>
      </c>
      <c r="B38" s="1150" t="s">
        <v>496</v>
      </c>
      <c r="C38" s="320"/>
      <c r="D38" s="320" t="s">
        <v>1604</v>
      </c>
      <c r="E38" s="320" t="s">
        <v>146</v>
      </c>
      <c r="F38" s="320"/>
      <c r="G38" s="320"/>
      <c r="H38" s="320"/>
      <c r="I38" s="320"/>
      <c r="J38" s="320"/>
      <c r="K38" s="320"/>
      <c r="L38" s="320" t="s">
        <v>255</v>
      </c>
      <c r="M38" s="1151">
        <v>46159</v>
      </c>
      <c r="N38" s="1151">
        <v>46163</v>
      </c>
      <c r="O38" s="1146" t="s">
        <v>1835</v>
      </c>
      <c r="P38" s="320"/>
      <c r="Q38" s="320"/>
      <c r="R38" s="885" t="s">
        <v>174</v>
      </c>
      <c r="S38" s="1253"/>
    </row>
    <row r="39" spans="1:19">
      <c r="A39" s="318">
        <f t="shared" si="0"/>
        <v>32</v>
      </c>
      <c r="B39" s="1168" t="s">
        <v>1149</v>
      </c>
      <c r="C39" s="320"/>
      <c r="D39" s="320" t="s">
        <v>1604</v>
      </c>
      <c r="E39" s="320" t="s">
        <v>146</v>
      </c>
      <c r="F39" s="320"/>
      <c r="G39" s="320"/>
      <c r="H39" s="320"/>
      <c r="I39" s="320"/>
      <c r="J39" s="320"/>
      <c r="K39" s="320"/>
      <c r="L39" s="320" t="s">
        <v>255</v>
      </c>
      <c r="M39" s="1151">
        <v>46156</v>
      </c>
      <c r="N39" s="1151">
        <v>46166</v>
      </c>
      <c r="O39" s="1146" t="s">
        <v>1835</v>
      </c>
      <c r="P39" s="320"/>
      <c r="Q39" s="320"/>
      <c r="R39" s="885" t="s">
        <v>174</v>
      </c>
      <c r="S39" s="1253"/>
    </row>
    <row r="40" spans="1:19">
      <c r="A40" s="318">
        <f t="shared" si="0"/>
        <v>33</v>
      </c>
      <c r="B40" s="1168" t="s">
        <v>1150</v>
      </c>
      <c r="C40" s="320"/>
      <c r="D40" s="320" t="s">
        <v>1604</v>
      </c>
      <c r="E40" s="320" t="s">
        <v>146</v>
      </c>
      <c r="F40" s="320"/>
      <c r="G40" s="320"/>
      <c r="H40" s="320"/>
      <c r="I40" s="320"/>
      <c r="J40" s="320"/>
      <c r="K40" s="320"/>
      <c r="L40" s="320" t="s">
        <v>255</v>
      </c>
      <c r="M40" s="1151">
        <v>46157</v>
      </c>
      <c r="N40" s="1151">
        <v>46169</v>
      </c>
      <c r="O40" s="1146" t="s">
        <v>1835</v>
      </c>
      <c r="P40" s="320"/>
      <c r="Q40" s="320"/>
      <c r="R40" s="885" t="s">
        <v>174</v>
      </c>
      <c r="S40" s="1253"/>
    </row>
    <row r="41" spans="1:19">
      <c r="A41" s="318">
        <f t="shared" si="0"/>
        <v>34</v>
      </c>
      <c r="B41" s="1254" t="s">
        <v>1801</v>
      </c>
      <c r="C41" s="1236"/>
      <c r="D41" s="1236" t="s">
        <v>1603</v>
      </c>
      <c r="E41" s="1236" t="s">
        <v>1805</v>
      </c>
      <c r="F41" s="1236"/>
      <c r="G41" s="1236"/>
      <c r="H41" s="1236"/>
      <c r="I41" s="1236"/>
      <c r="J41" s="1236"/>
      <c r="K41" s="1236"/>
      <c r="L41" s="1236" t="s">
        <v>255</v>
      </c>
      <c r="M41" s="1186">
        <v>46161</v>
      </c>
      <c r="N41" s="1186">
        <v>45808</v>
      </c>
      <c r="O41" s="1237" t="s">
        <v>1835</v>
      </c>
      <c r="P41" s="1236"/>
      <c r="Q41" s="1236"/>
      <c r="R41" s="319" t="s">
        <v>174</v>
      </c>
    </row>
    <row r="42" spans="1:19">
      <c r="A42" s="318">
        <f t="shared" si="0"/>
        <v>35</v>
      </c>
      <c r="B42" s="1150" t="s">
        <v>1834</v>
      </c>
      <c r="C42" s="320"/>
      <c r="D42" s="320" t="s">
        <v>1603</v>
      </c>
      <c r="E42" s="320" t="s">
        <v>1804</v>
      </c>
      <c r="F42" s="320"/>
      <c r="G42" s="320"/>
      <c r="H42" s="320"/>
      <c r="I42" s="320"/>
      <c r="J42" s="320"/>
      <c r="K42" s="320"/>
      <c r="L42" s="320" t="s">
        <v>255</v>
      </c>
      <c r="M42" s="1151">
        <v>46163</v>
      </c>
      <c r="N42" s="1151">
        <v>46178</v>
      </c>
      <c r="O42" s="1146" t="s">
        <v>1835</v>
      </c>
      <c r="P42" s="320"/>
      <c r="Q42" s="320"/>
      <c r="R42" s="885" t="s">
        <v>174</v>
      </c>
    </row>
    <row r="43" spans="1:19">
      <c r="A43" s="318">
        <f t="shared" si="0"/>
        <v>36</v>
      </c>
      <c r="B43" s="1150" t="s">
        <v>1659</v>
      </c>
      <c r="C43" s="320"/>
      <c r="D43" s="320" t="s">
        <v>1604</v>
      </c>
      <c r="E43" s="320" t="s">
        <v>1803</v>
      </c>
      <c r="F43" s="320"/>
      <c r="G43" s="320"/>
      <c r="H43" s="320"/>
      <c r="I43" s="320"/>
      <c r="J43" s="320"/>
      <c r="K43" s="320"/>
      <c r="L43" s="320" t="s">
        <v>255</v>
      </c>
      <c r="M43" s="1151">
        <v>46162</v>
      </c>
      <c r="N43" s="1151"/>
      <c r="O43" s="1146" t="s">
        <v>1835</v>
      </c>
      <c r="P43" s="320"/>
      <c r="Q43" s="320">
        <v>10</v>
      </c>
      <c r="R43" s="313" t="s">
        <v>1990</v>
      </c>
    </row>
    <row r="44" spans="1:19">
      <c r="A44" s="318">
        <f t="shared" si="0"/>
        <v>37</v>
      </c>
      <c r="B44" s="595" t="s">
        <v>76</v>
      </c>
      <c r="C44" s="320"/>
      <c r="D44" s="320" t="s">
        <v>1603</v>
      </c>
      <c r="E44" s="320" t="s">
        <v>1802</v>
      </c>
      <c r="F44" s="320"/>
      <c r="G44" s="320"/>
      <c r="H44" s="320"/>
      <c r="I44" s="320"/>
      <c r="J44" s="320"/>
      <c r="K44" s="320"/>
      <c r="L44" s="320" t="s">
        <v>255</v>
      </c>
      <c r="M44" s="1151">
        <v>46172</v>
      </c>
      <c r="N44" s="321"/>
      <c r="O44" s="1146" t="s">
        <v>1835</v>
      </c>
      <c r="P44" s="320"/>
      <c r="Q44" s="320"/>
      <c r="R44" s="313" t="s">
        <v>1989</v>
      </c>
    </row>
    <row r="45" spans="1:19">
      <c r="A45" s="318">
        <f t="shared" si="0"/>
        <v>38</v>
      </c>
      <c r="B45" s="1150" t="s">
        <v>1833</v>
      </c>
      <c r="C45" s="320"/>
      <c r="D45" s="320" t="s">
        <v>1603</v>
      </c>
      <c r="E45" s="320" t="s">
        <v>1806</v>
      </c>
      <c r="F45" s="320"/>
      <c r="G45" s="320"/>
      <c r="H45" s="320"/>
      <c r="I45" s="320"/>
      <c r="J45" s="320"/>
      <c r="K45" s="320"/>
      <c r="L45" s="320" t="s">
        <v>255</v>
      </c>
      <c r="M45" s="1151">
        <v>46174</v>
      </c>
      <c r="N45" s="321"/>
      <c r="O45" s="1146" t="s">
        <v>1835</v>
      </c>
      <c r="P45" s="320"/>
      <c r="Q45" s="320">
        <v>10</v>
      </c>
      <c r="R45" s="1800" t="s">
        <v>1988</v>
      </c>
    </row>
    <row r="46" spans="1:19">
      <c r="A46" s="318">
        <f t="shared" si="0"/>
        <v>39</v>
      </c>
      <c r="B46" s="595" t="s">
        <v>76</v>
      </c>
      <c r="C46" s="320"/>
      <c r="D46" s="320" t="s">
        <v>1604</v>
      </c>
      <c r="E46" s="320" t="s">
        <v>1819</v>
      </c>
      <c r="F46" s="320"/>
      <c r="G46" s="320"/>
      <c r="H46" s="320"/>
      <c r="I46" s="320"/>
      <c r="J46" s="320"/>
      <c r="K46" s="320"/>
      <c r="L46" s="320" t="s">
        <v>255</v>
      </c>
      <c r="M46" s="1151">
        <v>46177</v>
      </c>
      <c r="N46" s="321"/>
      <c r="O46" s="1146" t="s">
        <v>1835</v>
      </c>
      <c r="P46" s="320"/>
      <c r="Q46" s="320"/>
      <c r="R46" s="319" t="s">
        <v>1984</v>
      </c>
    </row>
  </sheetData>
  <autoFilter ref="A7:WVO45" xr:uid="{00000000-0001-0000-0700-000000000000}">
    <sortState xmlns:xlrd2="http://schemas.microsoft.com/office/spreadsheetml/2017/richdata2" ref="A9:WVO9">
      <sortCondition ref="N7:N8"/>
    </sortState>
  </autoFilter>
  <mergeCells count="15">
    <mergeCell ref="A1:AJ1"/>
    <mergeCell ref="A2:AJ2"/>
    <mergeCell ref="A3:AJ3"/>
    <mergeCell ref="M6:P6"/>
    <mergeCell ref="A6:A7"/>
    <mergeCell ref="B6:B7"/>
    <mergeCell ref="C6:C7"/>
    <mergeCell ref="E6:E7"/>
    <mergeCell ref="K6:K7"/>
    <mergeCell ref="L6:L7"/>
    <mergeCell ref="F6:F7"/>
    <mergeCell ref="G6:G7"/>
    <mergeCell ref="H6:H7"/>
    <mergeCell ref="I6:I7"/>
    <mergeCell ref="J6:J7"/>
  </mergeCells>
  <phoneticPr fontId="149" type="noConversion"/>
  <conditionalFormatting sqref="B1:B1048576">
    <cfRule type="duplicateValues" dxfId="247" priority="17569"/>
    <cfRule type="duplicateValues" dxfId="246" priority="17570"/>
    <cfRule type="duplicateValues" dxfId="245" priority="17571"/>
    <cfRule type="duplicateValues" dxfId="244" priority="17578"/>
    <cfRule type="duplicateValues" dxfId="243" priority="17579"/>
    <cfRule type="duplicateValues" dxfId="242" priority="17584"/>
    <cfRule type="duplicateValues" dxfId="241" priority="17596"/>
  </conditionalFormatting>
  <conditionalFormatting sqref="B6:B7 B9:B64950">
    <cfRule type="duplicateValues" dxfId="240" priority="17805" stopIfTrue="1"/>
  </conditionalFormatting>
  <conditionalFormatting sqref="B6:B7 B9:B1048576">
    <cfRule type="duplicateValues" dxfId="239" priority="17593"/>
  </conditionalFormatting>
  <conditionalFormatting sqref="B6:B7">
    <cfRule type="duplicateValues" dxfId="238" priority="17566"/>
  </conditionalFormatting>
  <conditionalFormatting sqref="C8:D8">
    <cfRule type="duplicateValues" dxfId="237" priority="17599"/>
    <cfRule type="duplicateValues" dxfId="236" priority="17600"/>
    <cfRule type="duplicateValues" dxfId="235" priority="17601" stopIfTrue="1"/>
  </conditionalFormatting>
  <conditionalFormatting sqref="E1:E1048576">
    <cfRule type="duplicateValues" dxfId="234" priority="17602"/>
  </conditionalFormatting>
  <dataValidations count="1">
    <dataValidation type="list" allowBlank="1" showInputMessage="1" showErrorMessage="1" sqref="C65007:D65015 C130543:D130551 C196079:D196087 C261615:D261623 C327151:D327159 C392687:D392695 C458223:D458231 C523759:D523767 C589295:D589303 C654831:D654839 C720367:D720375 C785903:D785911 C851439:D851447 C916975:D916983 C982511:D982519 IP64971:IP64979 IP130507:IP130515 IP196043:IP196051 IP261579:IP261587 IP327115:IP327123 IP392651:IP392659 IP458187:IP458195 IP523723:IP523731 IP589259:IP589267 IP654795:IP654803 IP720331:IP720339 IP785867:IP785875 IP851403:IP851411 IP916939:IP916947 IP982475:IP982483 SL64971:SL64979 SL130507:SL130515 SL196043:SL196051 SL261579:SL261587 SL327115:SL327123 SL392651:SL392659 SL458187:SL458195 SL523723:SL523731 SL589259:SL589267 SL654795:SL654803 SL720331:SL720339 SL785867:SL785875 SL851403:SL851411 SL916939:SL916947 SL982475:SL982483 ACH64971:ACH64979 ACH130507:ACH130515 ACH196043:ACH196051 ACH261579:ACH261587 ACH327115:ACH327123 ACH392651:ACH392659 ACH458187:ACH458195 ACH523723:ACH523731 ACH589259:ACH589267 ACH654795:ACH654803 ACH720331:ACH720339 ACH785867:ACH785875 ACH851403:ACH851411 ACH916939:ACH916947 ACH982475:ACH982483 AMD64971:AMD64979 AMD130507:AMD130515 AMD196043:AMD196051 AMD261579:AMD261587 AMD327115:AMD327123 AMD392651:AMD392659 AMD458187:AMD458195 AMD523723:AMD523731 AMD589259:AMD589267 AMD654795:AMD654803 AMD720331:AMD720339 AMD785867:AMD785875 AMD851403:AMD851411 AMD916939:AMD916947 AMD982475:AMD982483 AVZ64971:AVZ64979 AVZ130507:AVZ130515 AVZ196043:AVZ196051 AVZ261579:AVZ261587 AVZ327115:AVZ327123 AVZ392651:AVZ392659 AVZ458187:AVZ458195 AVZ523723:AVZ523731 AVZ589259:AVZ589267 AVZ654795:AVZ654803 AVZ720331:AVZ720339 AVZ785867:AVZ785875 AVZ851403:AVZ851411 AVZ916939:AVZ916947 AVZ982475:AVZ982483 BFV64971:BFV64979 BFV130507:BFV130515 BFV196043:BFV196051 BFV261579:BFV261587 BFV327115:BFV327123 BFV392651:BFV392659 BFV458187:BFV458195 BFV523723:BFV523731 BFV589259:BFV589267 BFV654795:BFV654803 BFV720331:BFV720339 BFV785867:BFV785875 BFV851403:BFV851411 BFV916939:BFV916947 BFV982475:BFV982483 BPR64971:BPR64979 BPR130507:BPR130515 BPR196043:BPR196051 BPR261579:BPR261587 BPR327115:BPR327123 BPR392651:BPR392659 BPR458187:BPR458195 BPR523723:BPR523731 BPR589259:BPR589267 BPR654795:BPR654803 BPR720331:BPR720339 BPR785867:BPR785875 BPR851403:BPR851411 BPR916939:BPR916947 BPR982475:BPR982483 BZN64971:BZN64979 BZN130507:BZN130515 BZN196043:BZN196051 BZN261579:BZN261587 BZN327115:BZN327123 BZN392651:BZN392659 BZN458187:BZN458195 BZN523723:BZN523731 BZN589259:BZN589267 BZN654795:BZN654803 BZN720331:BZN720339 BZN785867:BZN785875 BZN851403:BZN851411 BZN916939:BZN916947 BZN982475:BZN982483 CJJ64971:CJJ64979 CJJ130507:CJJ130515 CJJ196043:CJJ196051 CJJ261579:CJJ261587 CJJ327115:CJJ327123 CJJ392651:CJJ392659 CJJ458187:CJJ458195 CJJ523723:CJJ523731 CJJ589259:CJJ589267 CJJ654795:CJJ654803 CJJ720331:CJJ720339 CJJ785867:CJJ785875 CJJ851403:CJJ851411 CJJ916939:CJJ916947 CJJ982475:CJJ982483 CTF64971:CTF64979 CTF130507:CTF130515 CTF196043:CTF196051 CTF261579:CTF261587 CTF327115:CTF327123 CTF392651:CTF392659 CTF458187:CTF458195 CTF523723:CTF523731 CTF589259:CTF589267 CTF654795:CTF654803 CTF720331:CTF720339 CTF785867:CTF785875 CTF851403:CTF851411 CTF916939:CTF916947 CTF982475:CTF982483 DDB64971:DDB64979 DDB130507:DDB130515 DDB196043:DDB196051 DDB261579:DDB261587 DDB327115:DDB327123 DDB392651:DDB392659 DDB458187:DDB458195 DDB523723:DDB523731 DDB589259:DDB589267 DDB654795:DDB654803 DDB720331:DDB720339 DDB785867:DDB785875 DDB851403:DDB851411 DDB916939:DDB916947 DDB982475:DDB982483 DMX64971:DMX64979 DMX130507:DMX130515 DMX196043:DMX196051 DMX261579:DMX261587 DMX327115:DMX327123 DMX392651:DMX392659 DMX458187:DMX458195 DMX523723:DMX523731 DMX589259:DMX589267 DMX654795:DMX654803 DMX720331:DMX720339 DMX785867:DMX785875 DMX851403:DMX851411 DMX916939:DMX916947 DMX982475:DMX982483 DWT64971:DWT64979 DWT130507:DWT130515 DWT196043:DWT196051 DWT261579:DWT261587 DWT327115:DWT327123 DWT392651:DWT392659 DWT458187:DWT458195 DWT523723:DWT523731 DWT589259:DWT589267 DWT654795:DWT654803 DWT720331:DWT720339 DWT785867:DWT785875 DWT851403:DWT851411 DWT916939:DWT916947 DWT982475:DWT982483 EGP64971:EGP64979 EGP130507:EGP130515 EGP196043:EGP196051 EGP261579:EGP261587 EGP327115:EGP327123 EGP392651:EGP392659 EGP458187:EGP458195 EGP523723:EGP523731 EGP589259:EGP589267 EGP654795:EGP654803 EGP720331:EGP720339 EGP785867:EGP785875 EGP851403:EGP851411 EGP916939:EGP916947 EGP982475:EGP982483 EQL64971:EQL64979 EQL130507:EQL130515 EQL196043:EQL196051 EQL261579:EQL261587 EQL327115:EQL327123 EQL392651:EQL392659 EQL458187:EQL458195 EQL523723:EQL523731 EQL589259:EQL589267 EQL654795:EQL654803 EQL720331:EQL720339 EQL785867:EQL785875 EQL851403:EQL851411 EQL916939:EQL916947 EQL982475:EQL982483 FAH64971:FAH64979 FAH130507:FAH130515 FAH196043:FAH196051 FAH261579:FAH261587 FAH327115:FAH327123 FAH392651:FAH392659 FAH458187:FAH458195 FAH523723:FAH523731 FAH589259:FAH589267 FAH654795:FAH654803 FAH720331:FAH720339 FAH785867:FAH785875 FAH851403:FAH851411 FAH916939:FAH916947 FAH982475:FAH982483 FKD64971:FKD64979 FKD130507:FKD130515 FKD196043:FKD196051 FKD261579:FKD261587 FKD327115:FKD327123 FKD392651:FKD392659 FKD458187:FKD458195 FKD523723:FKD523731 FKD589259:FKD589267 FKD654795:FKD654803 FKD720331:FKD720339 FKD785867:FKD785875 FKD851403:FKD851411 FKD916939:FKD916947 FKD982475:FKD982483 FTZ64971:FTZ64979 FTZ130507:FTZ130515 FTZ196043:FTZ196051 FTZ261579:FTZ261587 FTZ327115:FTZ327123 FTZ392651:FTZ392659 FTZ458187:FTZ458195 FTZ523723:FTZ523731 FTZ589259:FTZ589267 FTZ654795:FTZ654803 FTZ720331:FTZ720339 FTZ785867:FTZ785875 FTZ851403:FTZ851411 FTZ916939:FTZ916947 FTZ982475:FTZ982483 GDV64971:GDV64979 GDV130507:GDV130515 GDV196043:GDV196051 GDV261579:GDV261587 GDV327115:GDV327123 GDV392651:GDV392659 GDV458187:GDV458195 GDV523723:GDV523731 GDV589259:GDV589267 GDV654795:GDV654803 GDV720331:GDV720339 GDV785867:GDV785875 GDV851403:GDV851411 GDV916939:GDV916947 GDV982475:GDV982483 GNR64971:GNR64979 GNR130507:GNR130515 GNR196043:GNR196051 GNR261579:GNR261587 GNR327115:GNR327123 GNR392651:GNR392659 GNR458187:GNR458195 GNR523723:GNR523731 GNR589259:GNR589267 GNR654795:GNR654803 GNR720331:GNR720339 GNR785867:GNR785875 GNR851403:GNR851411 GNR916939:GNR916947 GNR982475:GNR982483 GXN64971:GXN64979 GXN130507:GXN130515 GXN196043:GXN196051 GXN261579:GXN261587 GXN327115:GXN327123 GXN392651:GXN392659 GXN458187:GXN458195 GXN523723:GXN523731 GXN589259:GXN589267 GXN654795:GXN654803 GXN720331:GXN720339 GXN785867:GXN785875 GXN851403:GXN851411 GXN916939:GXN916947 GXN982475:GXN982483 HHJ64971:HHJ64979 HHJ130507:HHJ130515 HHJ196043:HHJ196051 HHJ261579:HHJ261587 HHJ327115:HHJ327123 HHJ392651:HHJ392659 HHJ458187:HHJ458195 HHJ523723:HHJ523731 HHJ589259:HHJ589267 HHJ654795:HHJ654803 HHJ720331:HHJ720339 HHJ785867:HHJ785875 HHJ851403:HHJ851411 HHJ916939:HHJ916947 HHJ982475:HHJ982483 HRF64971:HRF64979 HRF130507:HRF130515 HRF196043:HRF196051 HRF261579:HRF261587 HRF327115:HRF327123 HRF392651:HRF392659 HRF458187:HRF458195 HRF523723:HRF523731 HRF589259:HRF589267 HRF654795:HRF654803 HRF720331:HRF720339 HRF785867:HRF785875 HRF851403:HRF851411 HRF916939:HRF916947 HRF982475:HRF982483 IBB64971:IBB64979 IBB130507:IBB130515 IBB196043:IBB196051 IBB261579:IBB261587 IBB327115:IBB327123 IBB392651:IBB392659 IBB458187:IBB458195 IBB523723:IBB523731 IBB589259:IBB589267 IBB654795:IBB654803 IBB720331:IBB720339 IBB785867:IBB785875 IBB851403:IBB851411 IBB916939:IBB916947 IBB982475:IBB982483 IKX64971:IKX64979 IKX130507:IKX130515 IKX196043:IKX196051 IKX261579:IKX261587 IKX327115:IKX327123 IKX392651:IKX392659 IKX458187:IKX458195 IKX523723:IKX523731 IKX589259:IKX589267 IKX654795:IKX654803 IKX720331:IKX720339 IKX785867:IKX785875 IKX851403:IKX851411 IKX916939:IKX916947 IKX982475:IKX982483 IUT64971:IUT64979 IUT130507:IUT130515 IUT196043:IUT196051 IUT261579:IUT261587 IUT327115:IUT327123 IUT392651:IUT392659 IUT458187:IUT458195 IUT523723:IUT523731 IUT589259:IUT589267 IUT654795:IUT654803 IUT720331:IUT720339 IUT785867:IUT785875 IUT851403:IUT851411 IUT916939:IUT916947 IUT982475:IUT982483 JEP64971:JEP64979 JEP130507:JEP130515 JEP196043:JEP196051 JEP261579:JEP261587 JEP327115:JEP327123 JEP392651:JEP392659 JEP458187:JEP458195 JEP523723:JEP523731 JEP589259:JEP589267 JEP654795:JEP654803 JEP720331:JEP720339 JEP785867:JEP785875 JEP851403:JEP851411 JEP916939:JEP916947 JEP982475:JEP982483 JOL64971:JOL64979 JOL130507:JOL130515 JOL196043:JOL196051 JOL261579:JOL261587 JOL327115:JOL327123 JOL392651:JOL392659 JOL458187:JOL458195 JOL523723:JOL523731 JOL589259:JOL589267 JOL654795:JOL654803 JOL720331:JOL720339 JOL785867:JOL785875 JOL851403:JOL851411 JOL916939:JOL916947 JOL982475:JOL982483 JYH64971:JYH64979 JYH130507:JYH130515 JYH196043:JYH196051 JYH261579:JYH261587 JYH327115:JYH327123 JYH392651:JYH392659 JYH458187:JYH458195 JYH523723:JYH523731 JYH589259:JYH589267 JYH654795:JYH654803 JYH720331:JYH720339 JYH785867:JYH785875 JYH851403:JYH851411 JYH916939:JYH916947 JYH982475:JYH982483 KID64971:KID64979 KID130507:KID130515 KID196043:KID196051 KID261579:KID261587 KID327115:KID327123 KID392651:KID392659 KID458187:KID458195 KID523723:KID523731 KID589259:KID589267 KID654795:KID654803 KID720331:KID720339 KID785867:KID785875 KID851403:KID851411 KID916939:KID916947 KID982475:KID982483 KRZ64971:KRZ64979 KRZ130507:KRZ130515 KRZ196043:KRZ196051 KRZ261579:KRZ261587 KRZ327115:KRZ327123 KRZ392651:KRZ392659 KRZ458187:KRZ458195 KRZ523723:KRZ523731 KRZ589259:KRZ589267 KRZ654795:KRZ654803 KRZ720331:KRZ720339 KRZ785867:KRZ785875 KRZ851403:KRZ851411 KRZ916939:KRZ916947 KRZ982475:KRZ982483 LBV64971:LBV64979 LBV130507:LBV130515 LBV196043:LBV196051 LBV261579:LBV261587 LBV327115:LBV327123 LBV392651:LBV392659 LBV458187:LBV458195 LBV523723:LBV523731 LBV589259:LBV589267 LBV654795:LBV654803 LBV720331:LBV720339 LBV785867:LBV785875 LBV851403:LBV851411 LBV916939:LBV916947 LBV982475:LBV982483 LLR64971:LLR64979 LLR130507:LLR130515 LLR196043:LLR196051 LLR261579:LLR261587 LLR327115:LLR327123 LLR392651:LLR392659 LLR458187:LLR458195 LLR523723:LLR523731 LLR589259:LLR589267 LLR654795:LLR654803 LLR720331:LLR720339 LLR785867:LLR785875 LLR851403:LLR851411 LLR916939:LLR916947 LLR982475:LLR982483 LVN64971:LVN64979 LVN130507:LVN130515 LVN196043:LVN196051 LVN261579:LVN261587 LVN327115:LVN327123 LVN392651:LVN392659 LVN458187:LVN458195 LVN523723:LVN523731 LVN589259:LVN589267 LVN654795:LVN654803 LVN720331:LVN720339 LVN785867:LVN785875 LVN851403:LVN851411 LVN916939:LVN916947 LVN982475:LVN982483 MFJ64971:MFJ64979 MFJ130507:MFJ130515 MFJ196043:MFJ196051 MFJ261579:MFJ261587 MFJ327115:MFJ327123 MFJ392651:MFJ392659 MFJ458187:MFJ458195 MFJ523723:MFJ523731 MFJ589259:MFJ589267 MFJ654795:MFJ654803 MFJ720331:MFJ720339 MFJ785867:MFJ785875 MFJ851403:MFJ851411 MFJ916939:MFJ916947 MFJ982475:MFJ982483 MPF64971:MPF64979 MPF130507:MPF130515 MPF196043:MPF196051 MPF261579:MPF261587 MPF327115:MPF327123 MPF392651:MPF392659 MPF458187:MPF458195 MPF523723:MPF523731 MPF589259:MPF589267 MPF654795:MPF654803 MPF720331:MPF720339 MPF785867:MPF785875 MPF851403:MPF851411 MPF916939:MPF916947 MPF982475:MPF982483 MZB64971:MZB64979 MZB130507:MZB130515 MZB196043:MZB196051 MZB261579:MZB261587 MZB327115:MZB327123 MZB392651:MZB392659 MZB458187:MZB458195 MZB523723:MZB523731 MZB589259:MZB589267 MZB654795:MZB654803 MZB720331:MZB720339 MZB785867:MZB785875 MZB851403:MZB851411 MZB916939:MZB916947 MZB982475:MZB982483 NIX64971:NIX64979 NIX130507:NIX130515 NIX196043:NIX196051 NIX261579:NIX261587 NIX327115:NIX327123 NIX392651:NIX392659 NIX458187:NIX458195 NIX523723:NIX523731 NIX589259:NIX589267 NIX654795:NIX654803 NIX720331:NIX720339 NIX785867:NIX785875 NIX851403:NIX851411 NIX916939:NIX916947 NIX982475:NIX982483 NST64971:NST64979 NST130507:NST130515 NST196043:NST196051 NST261579:NST261587 NST327115:NST327123 NST392651:NST392659 NST458187:NST458195 NST523723:NST523731 NST589259:NST589267 NST654795:NST654803 NST720331:NST720339 NST785867:NST785875 NST851403:NST851411 NST916939:NST916947 NST982475:NST982483 OCP64971:OCP64979 OCP130507:OCP130515 OCP196043:OCP196051 OCP261579:OCP261587 OCP327115:OCP327123 OCP392651:OCP392659 OCP458187:OCP458195 OCP523723:OCP523731 OCP589259:OCP589267 OCP654795:OCP654803 OCP720331:OCP720339 OCP785867:OCP785875 OCP851403:OCP851411 OCP916939:OCP916947 OCP982475:OCP982483 OML64971:OML64979 OML130507:OML130515 OML196043:OML196051 OML261579:OML261587 OML327115:OML327123 OML392651:OML392659 OML458187:OML458195 OML523723:OML523731 OML589259:OML589267 OML654795:OML654803 OML720331:OML720339 OML785867:OML785875 OML851403:OML851411 OML916939:OML916947 OML982475:OML982483 OWH64971:OWH64979 OWH130507:OWH130515 OWH196043:OWH196051 OWH261579:OWH261587 OWH327115:OWH327123 OWH392651:OWH392659 OWH458187:OWH458195 OWH523723:OWH523731 OWH589259:OWH589267 OWH654795:OWH654803 OWH720331:OWH720339 OWH785867:OWH785875 OWH851403:OWH851411 OWH916939:OWH916947 OWH982475:OWH982483 PGD64971:PGD64979 PGD130507:PGD130515 PGD196043:PGD196051 PGD261579:PGD261587 PGD327115:PGD327123 PGD392651:PGD392659 PGD458187:PGD458195 PGD523723:PGD523731 PGD589259:PGD589267 PGD654795:PGD654803 PGD720331:PGD720339 PGD785867:PGD785875 PGD851403:PGD851411 PGD916939:PGD916947 PGD982475:PGD982483 PPZ64971:PPZ64979 PPZ130507:PPZ130515 PPZ196043:PPZ196051 PPZ261579:PPZ261587 PPZ327115:PPZ327123 PPZ392651:PPZ392659 PPZ458187:PPZ458195 PPZ523723:PPZ523731 PPZ589259:PPZ589267 PPZ654795:PPZ654803 PPZ720331:PPZ720339 PPZ785867:PPZ785875 PPZ851403:PPZ851411 PPZ916939:PPZ916947 PPZ982475:PPZ982483 PZV64971:PZV64979 PZV130507:PZV130515 PZV196043:PZV196051 PZV261579:PZV261587 PZV327115:PZV327123 PZV392651:PZV392659 PZV458187:PZV458195 PZV523723:PZV523731 PZV589259:PZV589267 PZV654795:PZV654803 PZV720331:PZV720339 PZV785867:PZV785875 PZV851403:PZV851411 PZV916939:PZV916947 PZV982475:PZV982483 QJR64971:QJR64979 QJR130507:QJR130515 QJR196043:QJR196051 QJR261579:QJR261587 QJR327115:QJR327123 QJR392651:QJR392659 QJR458187:QJR458195 QJR523723:QJR523731 QJR589259:QJR589267 QJR654795:QJR654803 QJR720331:QJR720339 QJR785867:QJR785875 QJR851403:QJR851411 QJR916939:QJR916947 QJR982475:QJR982483 QTN64971:QTN64979 QTN130507:QTN130515 QTN196043:QTN196051 QTN261579:QTN261587 QTN327115:QTN327123 QTN392651:QTN392659 QTN458187:QTN458195 QTN523723:QTN523731 QTN589259:QTN589267 QTN654795:QTN654803 QTN720331:QTN720339 QTN785867:QTN785875 QTN851403:QTN851411 QTN916939:QTN916947 QTN982475:QTN982483 RDJ64971:RDJ64979 RDJ130507:RDJ130515 RDJ196043:RDJ196051 RDJ261579:RDJ261587 RDJ327115:RDJ327123 RDJ392651:RDJ392659 RDJ458187:RDJ458195 RDJ523723:RDJ523731 RDJ589259:RDJ589267 RDJ654795:RDJ654803 RDJ720331:RDJ720339 RDJ785867:RDJ785875 RDJ851403:RDJ851411 RDJ916939:RDJ916947 RDJ982475:RDJ982483 RNF64971:RNF64979 RNF130507:RNF130515 RNF196043:RNF196051 RNF261579:RNF261587 RNF327115:RNF327123 RNF392651:RNF392659 RNF458187:RNF458195 RNF523723:RNF523731 RNF589259:RNF589267 RNF654795:RNF654803 RNF720331:RNF720339 RNF785867:RNF785875 RNF851403:RNF851411 RNF916939:RNF916947 RNF982475:RNF982483 RXB64971:RXB64979 RXB130507:RXB130515 RXB196043:RXB196051 RXB261579:RXB261587 RXB327115:RXB327123 RXB392651:RXB392659 RXB458187:RXB458195 RXB523723:RXB523731 RXB589259:RXB589267 RXB654795:RXB654803 RXB720331:RXB720339 RXB785867:RXB785875 RXB851403:RXB851411 RXB916939:RXB916947 RXB982475:RXB982483 SGX64971:SGX64979 SGX130507:SGX130515 SGX196043:SGX196051 SGX261579:SGX261587 SGX327115:SGX327123 SGX392651:SGX392659 SGX458187:SGX458195 SGX523723:SGX523731 SGX589259:SGX589267 SGX654795:SGX654803 SGX720331:SGX720339 SGX785867:SGX785875 SGX851403:SGX851411 SGX916939:SGX916947 SGX982475:SGX982483 SQT64971:SQT64979 SQT130507:SQT130515 SQT196043:SQT196051 SQT261579:SQT261587 SQT327115:SQT327123 SQT392651:SQT392659 SQT458187:SQT458195 SQT523723:SQT523731 SQT589259:SQT589267 SQT654795:SQT654803 SQT720331:SQT720339 SQT785867:SQT785875 SQT851403:SQT851411 SQT916939:SQT916947 SQT982475:SQT982483 TAP64971:TAP64979 TAP130507:TAP130515 TAP196043:TAP196051 TAP261579:TAP261587 TAP327115:TAP327123 TAP392651:TAP392659 TAP458187:TAP458195 TAP523723:TAP523731 TAP589259:TAP589267 TAP654795:TAP654803 TAP720331:TAP720339 TAP785867:TAP785875 TAP851403:TAP851411 TAP916939:TAP916947 TAP982475:TAP982483 TKL64971:TKL64979 TKL130507:TKL130515 TKL196043:TKL196051 TKL261579:TKL261587 TKL327115:TKL327123 TKL392651:TKL392659 TKL458187:TKL458195 TKL523723:TKL523731 TKL589259:TKL589267 TKL654795:TKL654803 TKL720331:TKL720339 TKL785867:TKL785875 TKL851403:TKL851411 TKL916939:TKL916947 TKL982475:TKL982483 TUH64971:TUH64979 TUH130507:TUH130515 TUH196043:TUH196051 TUH261579:TUH261587 TUH327115:TUH327123 TUH392651:TUH392659 TUH458187:TUH458195 TUH523723:TUH523731 TUH589259:TUH589267 TUH654795:TUH654803 TUH720331:TUH720339 TUH785867:TUH785875 TUH851403:TUH851411 TUH916939:TUH916947 TUH982475:TUH982483 UED64971:UED64979 UED130507:UED130515 UED196043:UED196051 UED261579:UED261587 UED327115:UED327123 UED392651:UED392659 UED458187:UED458195 UED523723:UED523731 UED589259:UED589267 UED654795:UED654803 UED720331:UED720339 UED785867:UED785875 UED851403:UED851411 UED916939:UED916947 UED982475:UED982483 UNZ64971:UNZ64979 UNZ130507:UNZ130515 UNZ196043:UNZ196051 UNZ261579:UNZ261587 UNZ327115:UNZ327123 UNZ392651:UNZ392659 UNZ458187:UNZ458195 UNZ523723:UNZ523731 UNZ589259:UNZ589267 UNZ654795:UNZ654803 UNZ720331:UNZ720339 UNZ785867:UNZ785875 UNZ851403:UNZ851411 UNZ916939:UNZ916947 UNZ982475:UNZ982483 UXV64971:UXV64979 UXV130507:UXV130515 UXV196043:UXV196051 UXV261579:UXV261587 UXV327115:UXV327123 UXV392651:UXV392659 UXV458187:UXV458195 UXV523723:UXV523731 UXV589259:UXV589267 UXV654795:UXV654803 UXV720331:UXV720339 UXV785867:UXV785875 UXV851403:UXV851411 UXV916939:UXV916947 UXV982475:UXV982483 VHR64971:VHR64979 VHR130507:VHR130515 VHR196043:VHR196051 VHR261579:VHR261587 VHR327115:VHR327123 VHR392651:VHR392659 VHR458187:VHR458195 VHR523723:VHR523731 VHR589259:VHR589267 VHR654795:VHR654803 VHR720331:VHR720339 VHR785867:VHR785875 VHR851403:VHR851411 VHR916939:VHR916947 VHR982475:VHR982483 VRN64971:VRN64979 VRN130507:VRN130515 VRN196043:VRN196051 VRN261579:VRN261587 VRN327115:VRN327123 VRN392651:VRN392659 VRN458187:VRN458195 VRN523723:VRN523731 VRN589259:VRN589267 VRN654795:VRN654803 VRN720331:VRN720339 VRN785867:VRN785875 VRN851403:VRN851411 VRN916939:VRN916947 VRN982475:VRN982483 WBJ64971:WBJ64979 WBJ130507:WBJ130515 WBJ196043:WBJ196051 WBJ261579:WBJ261587 WBJ327115:WBJ327123 WBJ392651:WBJ392659 WBJ458187:WBJ458195 WBJ523723:WBJ523731 WBJ589259:WBJ589267 WBJ654795:WBJ654803 WBJ720331:WBJ720339 WBJ785867:WBJ785875 WBJ851403:WBJ851411 WBJ916939:WBJ916947 WBJ982475:WBJ982483 WLF64971:WLF64979 WLF130507:WLF130515 WLF196043:WLF196051 WLF261579:WLF261587 WLF327115:WLF327123 WLF392651:WLF392659 WLF458187:WLF458195 WLF523723:WLF523731 WLF589259:WLF589267 WLF654795:WLF654803 WLF720331:WLF720339 WLF785867:WLF785875 WLF851403:WLF851411 WLF916939:WLF916947 WLF982475:WLF982483 WVB64971:WVB64979 WVB130507:WVB130515 WVB196043:WVB196051 WVB261579:WVB261587 WVB327115:WVB327123 WVB392651:WVB392659 WVB458187:WVB458195 WVB523723:WVB523731 WVB589259:WVB589267 WVB654795:WVB654803 WVB720331:WVB720339 WVB785867:WVB785875 WVB851403:WVB851411 WVB916939:WVB916947 WVB982475:WVB982483" xr:uid="{00000000-0002-0000-0700-000000000000}">
      <formula1>#REF!</formula1>
    </dataValidation>
  </dataValidations>
  <pageMargins left="0.70866141732283472" right="0.70866141732283472" top="0.74803149606299213" bottom="0.74803149606299213" header="0.31496062992125984" footer="0.31496062992125984"/>
  <pageSetup paperSize="9" scale="64" fitToHeight="0" orientation="landscape"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B8DC28-CD36-46ED-94AD-AF81C16D49A1}">
  <dimension ref="C3:U33"/>
  <sheetViews>
    <sheetView topLeftCell="D4" workbookViewId="0">
      <selection activeCell="S14" sqref="S14"/>
    </sheetView>
  </sheetViews>
  <sheetFormatPr defaultRowHeight="14.5"/>
  <sheetData>
    <row r="3" spans="3:19">
      <c r="O3" s="811" t="s">
        <v>1522</v>
      </c>
    </row>
    <row r="4" spans="3:19">
      <c r="C4" s="803" t="s">
        <v>1081</v>
      </c>
      <c r="D4" s="803" t="s">
        <v>1055</v>
      </c>
      <c r="E4" s="803" t="s">
        <v>1513</v>
      </c>
      <c r="F4" s="803" t="s">
        <v>1084</v>
      </c>
    </row>
    <row r="5" spans="3:19">
      <c r="C5" s="590" t="s">
        <v>440</v>
      </c>
      <c r="D5" s="590" t="s">
        <v>205</v>
      </c>
      <c r="E5" s="793">
        <v>1.86</v>
      </c>
      <c r="F5" s="793">
        <v>12.47</v>
      </c>
      <c r="O5" s="590" t="s">
        <v>1309</v>
      </c>
      <c r="P5" s="590" t="s">
        <v>79</v>
      </c>
      <c r="Q5" s="315">
        <v>1.6</v>
      </c>
      <c r="R5" s="315">
        <v>13.129999999999999</v>
      </c>
    </row>
    <row r="6" spans="3:19">
      <c r="C6" s="804" t="s">
        <v>1310</v>
      </c>
      <c r="D6" s="804" t="s">
        <v>107</v>
      </c>
      <c r="E6" s="798">
        <v>2.93</v>
      </c>
      <c r="F6" s="798">
        <v>20.34</v>
      </c>
      <c r="O6" s="590" t="s">
        <v>1311</v>
      </c>
      <c r="P6" s="590" t="s">
        <v>89</v>
      </c>
      <c r="Q6" s="315">
        <v>2.93</v>
      </c>
      <c r="R6" s="315">
        <v>20.34</v>
      </c>
    </row>
    <row r="7" spans="3:19">
      <c r="C7" s="310"/>
      <c r="D7" s="805" t="s">
        <v>1512</v>
      </c>
      <c r="E7" s="310">
        <f>SUM(E5:E6)</f>
        <v>4.79</v>
      </c>
      <c r="F7" s="310">
        <f>SUM(F5:F6)</f>
        <v>32.81</v>
      </c>
      <c r="G7" s="805"/>
      <c r="J7" s="806" t="s">
        <v>1524</v>
      </c>
      <c r="O7" s="590" t="s">
        <v>123</v>
      </c>
      <c r="P7" s="590" t="s">
        <v>79</v>
      </c>
      <c r="Q7" s="315">
        <v>1.6</v>
      </c>
      <c r="R7" s="315">
        <v>13.129999999999999</v>
      </c>
    </row>
    <row r="8" spans="3:19">
      <c r="C8" s="805" t="s">
        <v>1512</v>
      </c>
      <c r="D8" s="805" t="s">
        <v>1514</v>
      </c>
      <c r="E8" s="310">
        <f>E7*1.54*6/10</f>
        <v>4.4259599999999999</v>
      </c>
      <c r="F8" s="310">
        <f>F7*1.54*3/5.5</f>
        <v>27.560400000000005</v>
      </c>
      <c r="G8" s="310">
        <f>SUM(E8:F8)</f>
        <v>31.986360000000005</v>
      </c>
      <c r="J8" s="807" t="s">
        <v>1523</v>
      </c>
      <c r="O8" s="590" t="s">
        <v>121</v>
      </c>
      <c r="P8" s="590" t="s">
        <v>96</v>
      </c>
      <c r="Q8" s="594">
        <v>1.68</v>
      </c>
      <c r="R8" s="594">
        <v>12.41</v>
      </c>
    </row>
    <row r="9" spans="3:19">
      <c r="C9" s="805" t="s">
        <v>1512</v>
      </c>
      <c r="D9" s="805" t="s">
        <v>1515</v>
      </c>
      <c r="E9" s="310">
        <f>E8*1.54*3/10</f>
        <v>2.0447935199999998</v>
      </c>
      <c r="F9" s="310">
        <f>F8*1.54*1.5/5.5</f>
        <v>11.575368000000003</v>
      </c>
      <c r="G9" s="310">
        <f>SUM(E9:F9)</f>
        <v>13.620161520000003</v>
      </c>
      <c r="J9" s="310">
        <v>18.48</v>
      </c>
      <c r="O9" s="604" t="s">
        <v>1431</v>
      </c>
      <c r="P9" s="604" t="s">
        <v>83</v>
      </c>
      <c r="Q9" s="594">
        <v>1.68</v>
      </c>
      <c r="R9" s="594">
        <v>12.41</v>
      </c>
    </row>
    <row r="10" spans="3:19">
      <c r="C10" s="805" t="s">
        <v>1516</v>
      </c>
      <c r="D10" s="805" t="s">
        <v>1514</v>
      </c>
      <c r="E10" s="310"/>
      <c r="F10" s="310"/>
      <c r="G10" s="310">
        <f>G8*1600/1000</f>
        <v>51.178176000000008</v>
      </c>
      <c r="H10" s="803" t="s">
        <v>1517</v>
      </c>
      <c r="J10" s="310">
        <v>14.67</v>
      </c>
      <c r="O10" s="587" t="s">
        <v>335</v>
      </c>
      <c r="P10" s="587" t="s">
        <v>149</v>
      </c>
      <c r="Q10" s="793">
        <v>1.86</v>
      </c>
      <c r="R10" s="793">
        <v>12.47</v>
      </c>
    </row>
    <row r="11" spans="3:19">
      <c r="C11" s="805" t="s">
        <v>1516</v>
      </c>
      <c r="D11" s="805" t="s">
        <v>1515</v>
      </c>
      <c r="E11" s="310"/>
      <c r="F11" s="310"/>
      <c r="G11" s="310">
        <f>G9*1600/1000</f>
        <v>21.792258432000008</v>
      </c>
      <c r="H11" s="803" t="s">
        <v>1517</v>
      </c>
      <c r="J11" s="310">
        <f>SUM(J9:J10)</f>
        <v>33.15</v>
      </c>
      <c r="Q11">
        <f>SUM(Q5:Q10)</f>
        <v>11.35</v>
      </c>
      <c r="R11">
        <f>SUM(R5:R10)</f>
        <v>83.889999999999986</v>
      </c>
    </row>
    <row r="12" spans="3:19">
      <c r="O12" s="805" t="s">
        <v>1512</v>
      </c>
      <c r="P12" s="805" t="s">
        <v>1514</v>
      </c>
      <c r="Q12" s="310">
        <f>Q11*1.54*6/10</f>
        <v>10.487399999999999</v>
      </c>
      <c r="R12" s="310">
        <f>R11*1.54*3/5.5</f>
        <v>70.46759999999999</v>
      </c>
      <c r="S12" s="310">
        <f>SUM(Q12:R12)</f>
        <v>80.954999999999984</v>
      </c>
    </row>
    <row r="13" spans="3:19">
      <c r="O13" s="805" t="s">
        <v>1512</v>
      </c>
      <c r="P13" s="805" t="s">
        <v>1515</v>
      </c>
      <c r="Q13" s="310">
        <f>Q12*1.54*3/10</f>
        <v>4.8451788000000002</v>
      </c>
      <c r="R13" s="310">
        <f>R12*1.54*1.5/5.5</f>
        <v>29.596391999999994</v>
      </c>
      <c r="S13" s="310">
        <f>SUM(Q13:R13)</f>
        <v>34.441570799999994</v>
      </c>
    </row>
    <row r="14" spans="3:19">
      <c r="C14" s="505" t="s">
        <v>178</v>
      </c>
      <c r="D14" s="505" t="s">
        <v>146</v>
      </c>
      <c r="E14" s="793">
        <v>1.57</v>
      </c>
      <c r="F14" s="793">
        <v>11.05</v>
      </c>
      <c r="O14" s="805" t="s">
        <v>1516</v>
      </c>
      <c r="P14" s="805" t="s">
        <v>1514</v>
      </c>
      <c r="Q14" s="310"/>
      <c r="R14" s="310"/>
      <c r="S14" s="310">
        <f>S12*1600/1000</f>
        <v>129.52799999999996</v>
      </c>
    </row>
    <row r="15" spans="3:19">
      <c r="C15" s="505" t="s">
        <v>203</v>
      </c>
      <c r="D15" s="505" t="s">
        <v>149</v>
      </c>
      <c r="E15" s="793">
        <v>1.86</v>
      </c>
      <c r="F15" s="793">
        <v>12.47</v>
      </c>
      <c r="O15" s="805" t="s">
        <v>1516</v>
      </c>
      <c r="P15" s="805" t="s">
        <v>1515</v>
      </c>
      <c r="Q15" s="310"/>
      <c r="R15" s="310"/>
      <c r="S15" s="310">
        <f>S13*1600/1000</f>
        <v>55.106513279999994</v>
      </c>
    </row>
    <row r="16" spans="3:19">
      <c r="C16" s="508" t="s">
        <v>216</v>
      </c>
      <c r="D16" s="505" t="s">
        <v>211</v>
      </c>
      <c r="E16" s="793">
        <v>1.86</v>
      </c>
      <c r="F16" s="793">
        <v>12.47</v>
      </c>
    </row>
    <row r="17" spans="3:21">
      <c r="C17" s="509" t="s">
        <v>226</v>
      </c>
      <c r="D17" s="505" t="s">
        <v>205</v>
      </c>
      <c r="E17" s="793">
        <v>1.86</v>
      </c>
      <c r="F17" s="793">
        <v>12.47</v>
      </c>
    </row>
    <row r="18" spans="3:21">
      <c r="C18" s="322" t="s">
        <v>221</v>
      </c>
      <c r="D18" s="322" t="s">
        <v>146</v>
      </c>
      <c r="E18" s="793">
        <v>1.57</v>
      </c>
      <c r="F18" s="793">
        <v>11.05</v>
      </c>
      <c r="O18" s="813" t="s">
        <v>1498</v>
      </c>
    </row>
    <row r="19" spans="3:21">
      <c r="C19" s="322" t="s">
        <v>240</v>
      </c>
      <c r="D19" s="322" t="s">
        <v>149</v>
      </c>
      <c r="E19" s="793">
        <v>1.86</v>
      </c>
      <c r="F19" s="793">
        <v>12.47</v>
      </c>
      <c r="O19" s="588"/>
      <c r="P19" s="590" t="s">
        <v>774</v>
      </c>
      <c r="Q19" s="590" t="s">
        <v>146</v>
      </c>
      <c r="R19" s="793">
        <v>1.57</v>
      </c>
      <c r="S19" s="793">
        <v>11.05</v>
      </c>
    </row>
    <row r="20" spans="3:21">
      <c r="C20" s="322" t="s">
        <v>243</v>
      </c>
      <c r="D20" s="322" t="s">
        <v>211</v>
      </c>
      <c r="E20" s="793">
        <v>1.86</v>
      </c>
      <c r="F20" s="793">
        <v>12.47</v>
      </c>
      <c r="O20" s="588"/>
      <c r="P20" s="590" t="s">
        <v>157</v>
      </c>
      <c r="Q20" s="590" t="s">
        <v>79</v>
      </c>
      <c r="R20" s="315">
        <v>1.6</v>
      </c>
      <c r="S20" s="315">
        <v>13.129999999999999</v>
      </c>
    </row>
    <row r="21" spans="3:21">
      <c r="C21" s="322" t="s">
        <v>369</v>
      </c>
      <c r="D21" s="322" t="s">
        <v>146</v>
      </c>
      <c r="E21" s="793">
        <v>1.57</v>
      </c>
      <c r="F21" s="793">
        <v>11.05</v>
      </c>
      <c r="O21" s="588"/>
      <c r="P21" s="590" t="s">
        <v>773</v>
      </c>
      <c r="Q21" s="590" t="s">
        <v>146</v>
      </c>
      <c r="R21" s="793">
        <v>1.57</v>
      </c>
      <c r="S21" s="793">
        <v>11.05</v>
      </c>
    </row>
    <row r="22" spans="3:21">
      <c r="C22" s="322" t="s">
        <v>253</v>
      </c>
      <c r="D22" s="322" t="s">
        <v>146</v>
      </c>
      <c r="E22" s="793">
        <v>1.57</v>
      </c>
      <c r="F22" s="793">
        <v>11.05</v>
      </c>
      <c r="O22" s="507"/>
      <c r="P22" s="576" t="s">
        <v>772</v>
      </c>
      <c r="Q22" s="576" t="s">
        <v>146</v>
      </c>
      <c r="R22" s="793">
        <v>1.57</v>
      </c>
      <c r="S22" s="793">
        <v>11.05</v>
      </c>
    </row>
    <row r="23" spans="3:21">
      <c r="C23" s="322" t="s">
        <v>389</v>
      </c>
      <c r="D23" s="322" t="s">
        <v>146</v>
      </c>
      <c r="E23" s="793">
        <v>1.08</v>
      </c>
      <c r="F23" s="793">
        <v>8.68</v>
      </c>
      <c r="O23" s="507"/>
      <c r="P23" s="514" t="s">
        <v>771</v>
      </c>
      <c r="Q23" s="514" t="s">
        <v>149</v>
      </c>
      <c r="R23" s="793">
        <v>1.86</v>
      </c>
      <c r="S23" s="793">
        <v>12.47</v>
      </c>
    </row>
    <row r="24" spans="3:21">
      <c r="C24" s="322" t="s">
        <v>1269</v>
      </c>
      <c r="D24" s="322" t="s">
        <v>79</v>
      </c>
      <c r="E24" s="315">
        <v>1.6</v>
      </c>
      <c r="F24" s="315">
        <v>13.129999999999999</v>
      </c>
      <c r="R24">
        <f>SUM(R19:R23)</f>
        <v>8.17</v>
      </c>
      <c r="S24">
        <f>SUM(S19:S23)</f>
        <v>58.75</v>
      </c>
    </row>
    <row r="25" spans="3:21">
      <c r="C25" s="590" t="s">
        <v>356</v>
      </c>
      <c r="D25" s="590" t="s">
        <v>146</v>
      </c>
      <c r="E25" s="793">
        <v>1.57</v>
      </c>
      <c r="F25" s="793">
        <v>11.05</v>
      </c>
      <c r="O25" s="805"/>
      <c r="P25" s="805" t="s">
        <v>1512</v>
      </c>
      <c r="Q25" s="805" t="s">
        <v>1514</v>
      </c>
      <c r="R25" s="310">
        <f>R24*1.54*6/10</f>
        <v>7.5490799999999991</v>
      </c>
      <c r="S25" s="310">
        <f>S24*1.54*3/5.5</f>
        <v>49.35</v>
      </c>
      <c r="T25" s="310">
        <f>SUM(R25:S25)</f>
        <v>56.899079999999998</v>
      </c>
    </row>
    <row r="26" spans="3:21">
      <c r="C26" s="589" t="s">
        <v>355</v>
      </c>
      <c r="D26" s="589" t="s">
        <v>205</v>
      </c>
      <c r="E26" s="793">
        <v>1.86</v>
      </c>
      <c r="F26" s="793">
        <v>12.47</v>
      </c>
      <c r="O26" s="805"/>
      <c r="P26" s="805" t="s">
        <v>1512</v>
      </c>
      <c r="Q26" s="805" t="s">
        <v>1515</v>
      </c>
      <c r="R26" s="310">
        <f>R25*1.54*3/10</f>
        <v>3.4876749599999997</v>
      </c>
      <c r="S26" s="310">
        <f>S25*1.54*1.5/5.5</f>
        <v>20.727</v>
      </c>
      <c r="T26" s="310">
        <f>SUM(R26:S26)</f>
        <v>24.21467496</v>
      </c>
    </row>
    <row r="27" spans="3:21">
      <c r="C27" s="576" t="s">
        <v>1262</v>
      </c>
      <c r="D27" s="576" t="s">
        <v>89</v>
      </c>
      <c r="E27" s="315">
        <v>2.93</v>
      </c>
      <c r="F27" s="315">
        <v>20.34</v>
      </c>
      <c r="O27" s="805"/>
      <c r="P27" s="805" t="s">
        <v>1516</v>
      </c>
      <c r="Q27" s="805" t="s">
        <v>1514</v>
      </c>
      <c r="R27" s="310"/>
      <c r="S27" s="310"/>
      <c r="T27" s="310">
        <f>T25*1600/1000</f>
        <v>91.038527999999985</v>
      </c>
    </row>
    <row r="28" spans="3:21">
      <c r="C28" s="800" t="s">
        <v>1505</v>
      </c>
      <c r="D28" s="587" t="s">
        <v>79</v>
      </c>
      <c r="E28" s="315">
        <v>1.6</v>
      </c>
      <c r="F28" s="315">
        <v>13.129999999999999</v>
      </c>
      <c r="O28" s="805"/>
      <c r="P28" s="805" t="s">
        <v>1516</v>
      </c>
      <c r="Q28" s="805" t="s">
        <v>1515</v>
      </c>
      <c r="R28" s="310"/>
      <c r="S28" s="310"/>
      <c r="T28" s="310">
        <f>T26*1600/1000</f>
        <v>38.743479936</v>
      </c>
    </row>
    <row r="29" spans="3:21">
      <c r="E29">
        <f>SUM(E14:E28)</f>
        <v>26.220000000000002</v>
      </c>
      <c r="F29">
        <f>SUM(F14:F28)</f>
        <v>185.35</v>
      </c>
      <c r="U29" t="s">
        <v>820</v>
      </c>
    </row>
    <row r="30" spans="3:21">
      <c r="C30" s="805" t="s">
        <v>1512</v>
      </c>
      <c r="D30" s="805" t="s">
        <v>1514</v>
      </c>
      <c r="E30" s="310">
        <f>E29*1.54*6/10</f>
        <v>24.22728</v>
      </c>
      <c r="F30" s="310">
        <f>F29*1.54*3/5.5</f>
        <v>155.69399999999999</v>
      </c>
      <c r="G30" s="310">
        <f>SUM(E30:F30)</f>
        <v>179.92128</v>
      </c>
      <c r="O30" t="s">
        <v>64</v>
      </c>
      <c r="P30" s="805" t="s">
        <v>1516</v>
      </c>
      <c r="Q30" s="805" t="s">
        <v>1514</v>
      </c>
      <c r="T30">
        <f>16.74+14.83+18.51+18.5</f>
        <v>68.58</v>
      </c>
      <c r="U30">
        <f>T27-T30</f>
        <v>22.458527999999987</v>
      </c>
    </row>
    <row r="31" spans="3:21">
      <c r="C31" s="805" t="s">
        <v>1512</v>
      </c>
      <c r="D31" s="805" t="s">
        <v>1515</v>
      </c>
      <c r="E31" s="310">
        <f>E30*1.54*3/10</f>
        <v>11.193003360000001</v>
      </c>
      <c r="F31" s="310">
        <f>F30*1.54*1.5/5.5</f>
        <v>65.391480000000001</v>
      </c>
      <c r="G31" s="310">
        <f>SUM(E31:F31)</f>
        <v>76.584483360000007</v>
      </c>
    </row>
    <row r="32" spans="3:21">
      <c r="C32" s="805" t="s">
        <v>1516</v>
      </c>
      <c r="D32" s="805" t="s">
        <v>1514</v>
      </c>
      <c r="E32" s="310"/>
      <c r="F32" s="310"/>
      <c r="G32" s="310">
        <f>G30*1600/1000</f>
        <v>287.87404800000002</v>
      </c>
    </row>
    <row r="33" spans="3:7">
      <c r="C33" s="805" t="s">
        <v>1516</v>
      </c>
      <c r="D33" s="805" t="s">
        <v>1515</v>
      </c>
      <c r="E33" s="310"/>
      <c r="F33" s="310"/>
      <c r="G33" s="310">
        <f>G31*1600/1000</f>
        <v>122.535173376</v>
      </c>
    </row>
  </sheetData>
  <conditionalFormatting sqref="C5">
    <cfRule type="duplicateValues" dxfId="233" priority="17"/>
    <cfRule type="duplicateValues" dxfId="232" priority="18"/>
    <cfRule type="duplicateValues" dxfId="231" priority="19" stopIfTrue="1"/>
  </conditionalFormatting>
  <conditionalFormatting sqref="C6">
    <cfRule type="duplicateValues" dxfId="230" priority="14"/>
    <cfRule type="duplicateValues" dxfId="229" priority="15"/>
    <cfRule type="duplicateValues" dxfId="228" priority="16" stopIfTrue="1"/>
  </conditionalFormatting>
  <conditionalFormatting sqref="C14:C17">
    <cfRule type="duplicateValues" dxfId="227" priority="12"/>
  </conditionalFormatting>
  <conditionalFormatting sqref="C14:C27">
    <cfRule type="duplicateValues" dxfId="226" priority="10"/>
    <cfRule type="duplicateValues" dxfId="225" priority="11"/>
    <cfRule type="duplicateValues" dxfId="224" priority="13" stopIfTrue="1"/>
  </conditionalFormatting>
  <conditionalFormatting sqref="C14:C28">
    <cfRule type="duplicateValues" dxfId="223" priority="9"/>
  </conditionalFormatting>
  <conditionalFormatting sqref="O5:O10">
    <cfRule type="duplicateValues" dxfId="222" priority="5"/>
    <cfRule type="duplicateValues" dxfId="221" priority="6"/>
    <cfRule type="duplicateValues" dxfId="220" priority="7"/>
    <cfRule type="duplicateValues" dxfId="219" priority="8" stopIfTrue="1"/>
  </conditionalFormatting>
  <conditionalFormatting sqref="P19:P23">
    <cfRule type="duplicateValues" dxfId="218" priority="1"/>
    <cfRule type="duplicateValues" dxfId="217" priority="2" stopIfTrue="1"/>
    <cfRule type="duplicateValues" dxfId="216" priority="3"/>
    <cfRule type="duplicateValues" dxfId="215" priority="4"/>
  </conditionalFormatting>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00595E-115E-4B75-9955-4406D5809DAD}">
  <dimension ref="A2:I51"/>
  <sheetViews>
    <sheetView view="pageBreakPreview" zoomScale="60" zoomScaleNormal="100" workbookViewId="0">
      <selection activeCell="L19" sqref="L19"/>
    </sheetView>
  </sheetViews>
  <sheetFormatPr defaultRowHeight="14.5"/>
  <cols>
    <col min="6" max="7" width="9.1796875" bestFit="1" customWidth="1"/>
    <col min="8" max="8" width="22.36328125" bestFit="1" customWidth="1"/>
    <col min="9" max="9" width="27" bestFit="1" customWidth="1"/>
  </cols>
  <sheetData>
    <row r="2" spans="1:9">
      <c r="A2" s="507">
        <v>1</v>
      </c>
      <c r="B2" s="587" t="s">
        <v>375</v>
      </c>
      <c r="C2" s="514" t="s">
        <v>83</v>
      </c>
      <c r="D2" s="315"/>
      <c r="E2" s="315" t="s">
        <v>255</v>
      </c>
      <c r="F2" s="510">
        <v>45831</v>
      </c>
      <c r="G2" s="510">
        <v>45842</v>
      </c>
      <c r="H2" s="833" t="s">
        <v>1561</v>
      </c>
      <c r="I2" s="506" t="s">
        <v>174</v>
      </c>
    </row>
    <row r="3" spans="1:9">
      <c r="A3" s="507">
        <f>A2+1</f>
        <v>2</v>
      </c>
      <c r="B3" s="507" t="s">
        <v>783</v>
      </c>
      <c r="C3" s="507" t="s">
        <v>146</v>
      </c>
      <c r="D3" s="507"/>
      <c r="E3" s="320" t="s">
        <v>173</v>
      </c>
      <c r="F3" s="600">
        <v>45835</v>
      </c>
      <c r="G3" s="510">
        <v>45843</v>
      </c>
      <c r="H3" s="507" t="s">
        <v>1433</v>
      </c>
      <c r="I3" s="506" t="s">
        <v>174</v>
      </c>
    </row>
    <row r="4" spans="1:9">
      <c r="A4" s="507">
        <f t="shared" ref="A4:A51" si="0">A3+1</f>
        <v>3</v>
      </c>
      <c r="B4" s="790" t="s">
        <v>690</v>
      </c>
      <c r="C4" s="791" t="s">
        <v>92</v>
      </c>
      <c r="D4" s="798"/>
      <c r="E4" s="798" t="s">
        <v>173</v>
      </c>
      <c r="F4" s="792">
        <v>45833</v>
      </c>
      <c r="G4" s="510">
        <v>45844</v>
      </c>
      <c r="H4" s="322" t="s">
        <v>1252</v>
      </c>
      <c r="I4" s="506" t="s">
        <v>174</v>
      </c>
    </row>
    <row r="5" spans="1:9">
      <c r="A5" s="507">
        <f t="shared" si="0"/>
        <v>4</v>
      </c>
      <c r="B5" s="507" t="s">
        <v>781</v>
      </c>
      <c r="C5" s="507" t="s">
        <v>146</v>
      </c>
      <c r="D5" s="507"/>
      <c r="E5" s="320" t="s">
        <v>173</v>
      </c>
      <c r="F5" s="600">
        <v>45842</v>
      </c>
      <c r="G5" s="600">
        <v>45846</v>
      </c>
      <c r="H5" s="507" t="s">
        <v>1433</v>
      </c>
      <c r="I5" s="506" t="s">
        <v>174</v>
      </c>
    </row>
    <row r="6" spans="1:9">
      <c r="A6" s="507">
        <f t="shared" si="0"/>
        <v>5</v>
      </c>
      <c r="B6" s="322" t="s">
        <v>1494</v>
      </c>
      <c r="C6" s="322" t="s">
        <v>79</v>
      </c>
      <c r="D6" s="322"/>
      <c r="E6" s="315" t="s">
        <v>173</v>
      </c>
      <c r="F6" s="510">
        <v>45841</v>
      </c>
      <c r="G6" s="600">
        <v>45846</v>
      </c>
      <c r="H6" s="322" t="s">
        <v>1498</v>
      </c>
      <c r="I6" s="506" t="s">
        <v>174</v>
      </c>
    </row>
    <row r="7" spans="1:9">
      <c r="A7" s="507">
        <f t="shared" si="0"/>
        <v>6</v>
      </c>
      <c r="B7" s="587" t="s">
        <v>233</v>
      </c>
      <c r="C7" s="587" t="s">
        <v>152</v>
      </c>
      <c r="D7" s="587" t="s">
        <v>417</v>
      </c>
      <c r="E7" s="587" t="s">
        <v>173</v>
      </c>
      <c r="F7" s="789">
        <v>45836</v>
      </c>
      <c r="G7" s="789">
        <v>45848</v>
      </c>
      <c r="H7" s="801" t="s">
        <v>1509</v>
      </c>
      <c r="I7" s="506" t="s">
        <v>174</v>
      </c>
    </row>
    <row r="8" spans="1:9">
      <c r="A8" s="507">
        <f t="shared" si="0"/>
        <v>7</v>
      </c>
      <c r="B8" s="602" t="s">
        <v>426</v>
      </c>
      <c r="C8" s="602" t="s">
        <v>211</v>
      </c>
      <c r="D8" s="322"/>
      <c r="E8" s="315" t="s">
        <v>173</v>
      </c>
      <c r="F8" s="510">
        <v>45842</v>
      </c>
      <c r="G8" s="789">
        <v>45848</v>
      </c>
      <c r="H8" s="354" t="s">
        <v>1511</v>
      </c>
      <c r="I8" s="506" t="s">
        <v>174</v>
      </c>
    </row>
    <row r="9" spans="1:9">
      <c r="A9" s="507">
        <f t="shared" si="0"/>
        <v>8</v>
      </c>
      <c r="B9" s="800" t="s">
        <v>782</v>
      </c>
      <c r="C9" s="587" t="s">
        <v>146</v>
      </c>
      <c r="D9" s="796"/>
      <c r="E9" s="796" t="s">
        <v>173</v>
      </c>
      <c r="F9" s="601">
        <v>45845</v>
      </c>
      <c r="G9" s="789">
        <v>45848</v>
      </c>
      <c r="H9" s="602" t="s">
        <v>1433</v>
      </c>
      <c r="I9" s="506" t="s">
        <v>174</v>
      </c>
    </row>
    <row r="10" spans="1:9">
      <c r="A10" s="507">
        <f t="shared" si="0"/>
        <v>9</v>
      </c>
      <c r="B10" s="587" t="s">
        <v>132</v>
      </c>
      <c r="C10" s="587" t="s">
        <v>131</v>
      </c>
      <c r="D10" s="587"/>
      <c r="E10" s="587" t="s">
        <v>173</v>
      </c>
      <c r="F10" s="789">
        <v>45835</v>
      </c>
      <c r="G10" s="789">
        <v>45849</v>
      </c>
      <c r="H10" s="833" t="s">
        <v>1561</v>
      </c>
      <c r="I10" s="506" t="s">
        <v>174</v>
      </c>
    </row>
    <row r="11" spans="1:9">
      <c r="A11" s="507">
        <f t="shared" si="0"/>
        <v>10</v>
      </c>
      <c r="B11" s="800" t="s">
        <v>753</v>
      </c>
      <c r="C11" s="587" t="s">
        <v>146</v>
      </c>
      <c r="D11" s="796"/>
      <c r="E11" s="796" t="s">
        <v>173</v>
      </c>
      <c r="F11" s="601">
        <v>45845</v>
      </c>
      <c r="G11" s="789">
        <v>45849</v>
      </c>
      <c r="H11" s="800" t="s">
        <v>1493</v>
      </c>
      <c r="I11" s="506" t="s">
        <v>174</v>
      </c>
    </row>
    <row r="12" spans="1:9">
      <c r="A12" s="507">
        <f t="shared" si="0"/>
        <v>11</v>
      </c>
      <c r="B12" s="514" t="s">
        <v>784</v>
      </c>
      <c r="C12" s="514" t="s">
        <v>146</v>
      </c>
      <c r="D12" s="315"/>
      <c r="E12" s="315" t="s">
        <v>173</v>
      </c>
      <c r="F12" s="510">
        <v>45848</v>
      </c>
      <c r="G12" s="510">
        <v>45850</v>
      </c>
      <c r="H12" s="602" t="s">
        <v>1433</v>
      </c>
      <c r="I12" s="506" t="s">
        <v>174</v>
      </c>
    </row>
    <row r="13" spans="1:9">
      <c r="A13" s="507">
        <f t="shared" si="0"/>
        <v>12</v>
      </c>
      <c r="B13" s="800" t="s">
        <v>754</v>
      </c>
      <c r="C13" s="587" t="s">
        <v>205</v>
      </c>
      <c r="D13" s="796"/>
      <c r="E13" s="796" t="s">
        <v>173</v>
      </c>
      <c r="F13" s="601">
        <v>45847</v>
      </c>
      <c r="G13" s="601">
        <v>45851</v>
      </c>
      <c r="H13" s="800" t="s">
        <v>1493</v>
      </c>
      <c r="I13" s="506" t="s">
        <v>174</v>
      </c>
    </row>
    <row r="14" spans="1:9">
      <c r="A14" s="507">
        <f t="shared" si="0"/>
        <v>13</v>
      </c>
      <c r="B14" s="514" t="s">
        <v>769</v>
      </c>
      <c r="C14" s="514" t="s">
        <v>149</v>
      </c>
      <c r="D14" s="514"/>
      <c r="E14" s="315" t="s">
        <v>173</v>
      </c>
      <c r="F14" s="606">
        <v>45847</v>
      </c>
      <c r="G14" s="601">
        <v>45851</v>
      </c>
      <c r="H14" s="514" t="s">
        <v>1498</v>
      </c>
      <c r="I14" s="506" t="s">
        <v>174</v>
      </c>
    </row>
    <row r="15" spans="1:9">
      <c r="A15" s="507">
        <f t="shared" si="0"/>
        <v>14</v>
      </c>
      <c r="B15" s="514" t="s">
        <v>728</v>
      </c>
      <c r="C15" s="514" t="s">
        <v>149</v>
      </c>
      <c r="D15" s="315"/>
      <c r="E15" s="315" t="s">
        <v>173</v>
      </c>
      <c r="F15" s="510">
        <v>45848</v>
      </c>
      <c r="G15" s="601">
        <v>45852</v>
      </c>
      <c r="H15" s="322" t="s">
        <v>1522</v>
      </c>
      <c r="I15" s="506" t="s">
        <v>174</v>
      </c>
    </row>
    <row r="16" spans="1:9">
      <c r="A16" s="507">
        <f t="shared" si="0"/>
        <v>15</v>
      </c>
      <c r="B16" s="602" t="s">
        <v>702</v>
      </c>
      <c r="C16" s="602" t="s">
        <v>146</v>
      </c>
      <c r="D16" s="507"/>
      <c r="E16" s="320" t="s">
        <v>173</v>
      </c>
      <c r="F16" s="600">
        <v>45842</v>
      </c>
      <c r="G16" s="601">
        <v>45852</v>
      </c>
      <c r="H16" s="354" t="s">
        <v>1503</v>
      </c>
      <c r="I16" s="506" t="s">
        <v>174</v>
      </c>
    </row>
    <row r="17" spans="1:9">
      <c r="A17" s="507">
        <f t="shared" si="0"/>
        <v>16</v>
      </c>
      <c r="B17" s="514" t="s">
        <v>785</v>
      </c>
      <c r="C17" s="514" t="s">
        <v>146</v>
      </c>
      <c r="D17" s="315"/>
      <c r="E17" s="315" t="s">
        <v>173</v>
      </c>
      <c r="F17" s="510">
        <v>45851</v>
      </c>
      <c r="G17" s="601">
        <v>45853</v>
      </c>
      <c r="H17" s="602" t="s">
        <v>1433</v>
      </c>
      <c r="I17" s="506" t="s">
        <v>174</v>
      </c>
    </row>
    <row r="18" spans="1:9">
      <c r="A18" s="507">
        <f t="shared" si="0"/>
        <v>17</v>
      </c>
      <c r="B18" s="800" t="s">
        <v>1504</v>
      </c>
      <c r="C18" s="587" t="s">
        <v>131</v>
      </c>
      <c r="D18" s="315"/>
      <c r="E18" s="315" t="s">
        <v>173</v>
      </c>
      <c r="F18" s="510">
        <v>45847</v>
      </c>
      <c r="G18" s="601">
        <v>45854</v>
      </c>
      <c r="H18" s="354" t="s">
        <v>1506</v>
      </c>
      <c r="I18" s="506" t="s">
        <v>174</v>
      </c>
    </row>
    <row r="19" spans="1:9">
      <c r="A19" s="507">
        <f t="shared" si="0"/>
        <v>18</v>
      </c>
      <c r="B19" s="800" t="s">
        <v>1272</v>
      </c>
      <c r="C19" s="587" t="s">
        <v>79</v>
      </c>
      <c r="D19" s="320"/>
      <c r="E19" s="320" t="s">
        <v>173</v>
      </c>
      <c r="F19" s="600">
        <v>45846</v>
      </c>
      <c r="G19" s="601">
        <v>45854</v>
      </c>
      <c r="H19" s="354" t="s">
        <v>1520</v>
      </c>
      <c r="I19" s="506" t="s">
        <v>174</v>
      </c>
    </row>
    <row r="20" spans="1:9">
      <c r="A20" s="507">
        <f t="shared" si="0"/>
        <v>19</v>
      </c>
      <c r="B20" s="514" t="s">
        <v>727</v>
      </c>
      <c r="C20" s="514" t="s">
        <v>146</v>
      </c>
      <c r="D20" s="315"/>
      <c r="E20" s="315" t="s">
        <v>173</v>
      </c>
      <c r="F20" s="510">
        <v>45852</v>
      </c>
      <c r="G20" s="601">
        <v>45854</v>
      </c>
      <c r="H20" s="322" t="s">
        <v>1522</v>
      </c>
      <c r="I20" s="506" t="s">
        <v>174</v>
      </c>
    </row>
    <row r="21" spans="1:9">
      <c r="A21" s="507">
        <f t="shared" si="0"/>
        <v>20</v>
      </c>
      <c r="B21" s="514" t="s">
        <v>767</v>
      </c>
      <c r="C21" s="514" t="s">
        <v>146</v>
      </c>
      <c r="D21" s="514"/>
      <c r="E21" s="315" t="s">
        <v>173</v>
      </c>
      <c r="F21" s="510">
        <v>45852</v>
      </c>
      <c r="G21" s="601">
        <v>45854</v>
      </c>
      <c r="H21" s="514" t="s">
        <v>1498</v>
      </c>
      <c r="I21" s="506" t="s">
        <v>174</v>
      </c>
    </row>
    <row r="22" spans="1:9">
      <c r="A22" s="507">
        <f t="shared" si="0"/>
        <v>21</v>
      </c>
      <c r="B22" s="514" t="s">
        <v>1525</v>
      </c>
      <c r="C22" s="514" t="s">
        <v>101</v>
      </c>
      <c r="D22" s="315"/>
      <c r="E22" s="315" t="s">
        <v>173</v>
      </c>
      <c r="F22" s="510">
        <v>45850</v>
      </c>
      <c r="G22" s="601">
        <v>45855</v>
      </c>
      <c r="H22" s="800" t="s">
        <v>1493</v>
      </c>
      <c r="I22" s="506" t="s">
        <v>174</v>
      </c>
    </row>
    <row r="23" spans="1:9">
      <c r="A23" s="507">
        <f t="shared" si="0"/>
        <v>22</v>
      </c>
      <c r="B23" s="354" t="s">
        <v>1518</v>
      </c>
      <c r="C23" s="315" t="s">
        <v>1519</v>
      </c>
      <c r="D23" s="315"/>
      <c r="E23" s="315" t="s">
        <v>173</v>
      </c>
      <c r="F23" s="510">
        <v>45848</v>
      </c>
      <c r="G23" s="601">
        <v>45856</v>
      </c>
      <c r="H23" s="354" t="s">
        <v>1521</v>
      </c>
      <c r="I23" s="506" t="s">
        <v>174</v>
      </c>
    </row>
    <row r="24" spans="1:9">
      <c r="A24" s="507">
        <f t="shared" si="0"/>
        <v>23</v>
      </c>
      <c r="B24" s="514" t="s">
        <v>786</v>
      </c>
      <c r="C24" s="514" t="s">
        <v>146</v>
      </c>
      <c r="D24" s="315"/>
      <c r="E24" s="315" t="s">
        <v>173</v>
      </c>
      <c r="F24" s="510">
        <v>45853</v>
      </c>
      <c r="G24" s="601">
        <v>45856</v>
      </c>
      <c r="H24" s="602" t="s">
        <v>1433</v>
      </c>
      <c r="I24" s="506" t="s">
        <v>174</v>
      </c>
    </row>
    <row r="25" spans="1:9">
      <c r="A25" s="507">
        <f t="shared" si="0"/>
        <v>24</v>
      </c>
      <c r="B25" s="322" t="s">
        <v>343</v>
      </c>
      <c r="C25" s="322" t="s">
        <v>83</v>
      </c>
      <c r="D25" s="322"/>
      <c r="E25" s="315" t="s">
        <v>173</v>
      </c>
      <c r="F25" s="510">
        <v>45846</v>
      </c>
      <c r="G25" s="601">
        <v>45857</v>
      </c>
      <c r="H25" s="354" t="s">
        <v>1510</v>
      </c>
      <c r="I25" s="506" t="s">
        <v>174</v>
      </c>
    </row>
    <row r="26" spans="1:9">
      <c r="A26" s="507">
        <f t="shared" si="0"/>
        <v>25</v>
      </c>
      <c r="B26" s="514" t="s">
        <v>726</v>
      </c>
      <c r="C26" s="514" t="s">
        <v>146</v>
      </c>
      <c r="D26" s="514"/>
      <c r="E26" s="514" t="s">
        <v>173</v>
      </c>
      <c r="F26" s="606">
        <v>45855</v>
      </c>
      <c r="G26" s="789">
        <v>45859</v>
      </c>
      <c r="H26" s="514" t="s">
        <v>1522</v>
      </c>
      <c r="I26" s="506" t="s">
        <v>174</v>
      </c>
    </row>
    <row r="27" spans="1:9">
      <c r="A27" s="507">
        <f t="shared" si="0"/>
        <v>26</v>
      </c>
      <c r="B27" s="514" t="s">
        <v>1542</v>
      </c>
      <c r="C27" s="514" t="s">
        <v>101</v>
      </c>
      <c r="D27" s="514"/>
      <c r="E27" s="514" t="s">
        <v>173</v>
      </c>
      <c r="F27" s="606">
        <v>45855</v>
      </c>
      <c r="G27" s="789">
        <v>45859</v>
      </c>
      <c r="H27" s="801" t="s">
        <v>1493</v>
      </c>
      <c r="I27" s="506" t="s">
        <v>174</v>
      </c>
    </row>
    <row r="28" spans="1:9">
      <c r="A28" s="507">
        <f t="shared" si="0"/>
        <v>27</v>
      </c>
      <c r="B28" s="514" t="s">
        <v>766</v>
      </c>
      <c r="C28" s="514" t="s">
        <v>149</v>
      </c>
      <c r="D28" s="514"/>
      <c r="E28" s="514" t="s">
        <v>173</v>
      </c>
      <c r="F28" s="606">
        <v>45854</v>
      </c>
      <c r="G28" s="789">
        <v>45859</v>
      </c>
      <c r="H28" s="514" t="s">
        <v>1498</v>
      </c>
      <c r="I28" s="506" t="s">
        <v>174</v>
      </c>
    </row>
    <row r="29" spans="1:9">
      <c r="A29" s="507">
        <f t="shared" si="0"/>
        <v>28</v>
      </c>
      <c r="B29" s="514" t="s">
        <v>787</v>
      </c>
      <c r="C29" s="514" t="s">
        <v>146</v>
      </c>
      <c r="D29" s="315"/>
      <c r="E29" s="514" t="s">
        <v>173</v>
      </c>
      <c r="F29" s="606">
        <v>45857</v>
      </c>
      <c r="G29" s="601">
        <v>45861</v>
      </c>
      <c r="H29" s="602" t="s">
        <v>1433</v>
      </c>
      <c r="I29" s="506" t="s">
        <v>174</v>
      </c>
    </row>
    <row r="30" spans="1:9">
      <c r="A30" s="507">
        <f t="shared" si="0"/>
        <v>29</v>
      </c>
      <c r="B30" s="587" t="s">
        <v>829</v>
      </c>
      <c r="C30" s="587" t="s">
        <v>101</v>
      </c>
      <c r="D30" s="576"/>
      <c r="E30" s="576" t="s">
        <v>173</v>
      </c>
      <c r="F30" s="603">
        <v>45853</v>
      </c>
      <c r="G30" s="601">
        <v>45862</v>
      </c>
      <c r="H30" s="828" t="s">
        <v>1503</v>
      </c>
      <c r="I30" s="506" t="s">
        <v>174</v>
      </c>
    </row>
    <row r="31" spans="1:9">
      <c r="A31" s="507">
        <f t="shared" si="0"/>
        <v>30</v>
      </c>
      <c r="B31" s="514" t="s">
        <v>130</v>
      </c>
      <c r="C31" s="514" t="s">
        <v>131</v>
      </c>
      <c r="D31" s="514"/>
      <c r="E31" s="514" t="s">
        <v>173</v>
      </c>
      <c r="F31" s="606">
        <v>45851</v>
      </c>
      <c r="G31" s="601">
        <v>45862</v>
      </c>
      <c r="H31" s="833" t="s">
        <v>1561</v>
      </c>
      <c r="I31" s="506" t="s">
        <v>174</v>
      </c>
    </row>
    <row r="32" spans="1:9">
      <c r="A32" s="507">
        <f t="shared" si="0"/>
        <v>31</v>
      </c>
      <c r="B32" s="514" t="s">
        <v>147</v>
      </c>
      <c r="C32" s="514" t="s">
        <v>146</v>
      </c>
      <c r="D32" s="514"/>
      <c r="E32" s="514" t="s">
        <v>173</v>
      </c>
      <c r="F32" s="606">
        <v>45860</v>
      </c>
      <c r="G32" s="601">
        <v>45862</v>
      </c>
      <c r="H32" s="514" t="s">
        <v>1522</v>
      </c>
      <c r="I32" s="506" t="s">
        <v>174</v>
      </c>
    </row>
    <row r="33" spans="1:9">
      <c r="A33" s="507">
        <f t="shared" si="0"/>
        <v>32</v>
      </c>
      <c r="B33" s="514" t="s">
        <v>768</v>
      </c>
      <c r="C33" s="514" t="s">
        <v>146</v>
      </c>
      <c r="D33" s="514"/>
      <c r="E33" s="514" t="s">
        <v>173</v>
      </c>
      <c r="F33" s="789">
        <v>45860</v>
      </c>
      <c r="G33" s="601">
        <v>45863</v>
      </c>
      <c r="H33" s="514" t="s">
        <v>1498</v>
      </c>
      <c r="I33" s="506" t="s">
        <v>174</v>
      </c>
    </row>
    <row r="34" spans="1:9">
      <c r="A34" s="507">
        <f t="shared" si="0"/>
        <v>33</v>
      </c>
      <c r="B34" s="514" t="s">
        <v>707</v>
      </c>
      <c r="C34" s="514" t="s">
        <v>149</v>
      </c>
      <c r="D34" s="514"/>
      <c r="E34" s="514" t="s">
        <v>173</v>
      </c>
      <c r="F34" s="606">
        <v>45853</v>
      </c>
      <c r="G34" s="601">
        <v>45864</v>
      </c>
      <c r="H34" s="514" t="s">
        <v>1526</v>
      </c>
      <c r="I34" s="506" t="s">
        <v>174</v>
      </c>
    </row>
    <row r="35" spans="1:9">
      <c r="A35" s="507">
        <f t="shared" si="0"/>
        <v>34</v>
      </c>
      <c r="B35" s="791" t="s">
        <v>759</v>
      </c>
      <c r="C35" s="791" t="s">
        <v>149</v>
      </c>
      <c r="D35" s="791"/>
      <c r="E35" s="791" t="s">
        <v>173</v>
      </c>
      <c r="F35" s="829">
        <v>45860</v>
      </c>
      <c r="G35" s="601">
        <v>45864</v>
      </c>
      <c r="H35" s="830" t="s">
        <v>1493</v>
      </c>
      <c r="I35" s="506" t="s">
        <v>174</v>
      </c>
    </row>
    <row r="36" spans="1:9">
      <c r="A36" s="507">
        <f t="shared" si="0"/>
        <v>35</v>
      </c>
      <c r="B36" s="514" t="s">
        <v>348</v>
      </c>
      <c r="C36" s="514" t="s">
        <v>146</v>
      </c>
      <c r="D36" s="514"/>
      <c r="E36" s="514" t="s">
        <v>173</v>
      </c>
      <c r="F36" s="606">
        <v>45849</v>
      </c>
      <c r="G36" s="601">
        <v>45865</v>
      </c>
      <c r="H36" s="828" t="s">
        <v>1509</v>
      </c>
      <c r="I36" s="506" t="s">
        <v>174</v>
      </c>
    </row>
    <row r="37" spans="1:9">
      <c r="A37" s="507">
        <f t="shared" si="0"/>
        <v>36</v>
      </c>
      <c r="B37" s="514" t="s">
        <v>730</v>
      </c>
      <c r="C37" s="514" t="s">
        <v>205</v>
      </c>
      <c r="D37" s="514"/>
      <c r="E37" s="514" t="s">
        <v>173</v>
      </c>
      <c r="F37" s="606">
        <v>45862</v>
      </c>
      <c r="G37" s="601">
        <v>45865</v>
      </c>
      <c r="H37" s="514" t="s">
        <v>1522</v>
      </c>
      <c r="I37" s="506" t="s">
        <v>174</v>
      </c>
    </row>
    <row r="38" spans="1:9">
      <c r="A38" s="507">
        <f t="shared" si="0"/>
        <v>37</v>
      </c>
      <c r="B38" s="354" t="s">
        <v>1555</v>
      </c>
      <c r="C38" s="514" t="s">
        <v>149</v>
      </c>
      <c r="D38" s="315"/>
      <c r="E38" s="514" t="s">
        <v>173</v>
      </c>
      <c r="F38" s="510">
        <v>45862</v>
      </c>
      <c r="G38" s="601">
        <v>45865</v>
      </c>
      <c r="H38" s="322" t="s">
        <v>1433</v>
      </c>
      <c r="I38" s="506" t="s">
        <v>174</v>
      </c>
    </row>
    <row r="39" spans="1:9">
      <c r="A39" s="507">
        <f t="shared" si="0"/>
        <v>38</v>
      </c>
      <c r="B39" s="801" t="s">
        <v>694</v>
      </c>
      <c r="C39" s="587" t="s">
        <v>79</v>
      </c>
      <c r="D39" s="514"/>
      <c r="E39" s="514" t="s">
        <v>173</v>
      </c>
      <c r="F39" s="606">
        <v>45859</v>
      </c>
      <c r="G39" s="601">
        <v>45866</v>
      </c>
      <c r="H39" s="828" t="s">
        <v>1506</v>
      </c>
      <c r="I39" s="506" t="s">
        <v>174</v>
      </c>
    </row>
    <row r="40" spans="1:9">
      <c r="A40" s="507">
        <f t="shared" si="0"/>
        <v>39</v>
      </c>
      <c r="B40" s="587" t="s">
        <v>390</v>
      </c>
      <c r="C40" s="587" t="s">
        <v>149</v>
      </c>
      <c r="D40" s="587"/>
      <c r="E40" s="587" t="s">
        <v>173</v>
      </c>
      <c r="F40" s="789">
        <v>45851</v>
      </c>
      <c r="G40" s="601">
        <v>45867</v>
      </c>
      <c r="H40" s="587" t="s">
        <v>217</v>
      </c>
      <c r="I40" s="506" t="s">
        <v>174</v>
      </c>
    </row>
    <row r="41" spans="1:9">
      <c r="A41" s="507">
        <f t="shared" si="0"/>
        <v>40</v>
      </c>
      <c r="B41" s="514" t="s">
        <v>757</v>
      </c>
      <c r="C41" s="514" t="s">
        <v>149</v>
      </c>
      <c r="D41" s="514"/>
      <c r="E41" s="514" t="s">
        <v>173</v>
      </c>
      <c r="F41" s="789">
        <v>45863</v>
      </c>
      <c r="G41" s="601">
        <v>45867</v>
      </c>
      <c r="H41" s="801" t="s">
        <v>1493</v>
      </c>
      <c r="I41" s="506" t="s">
        <v>174</v>
      </c>
    </row>
    <row r="42" spans="1:9">
      <c r="A42" s="507">
        <f t="shared" si="0"/>
        <v>41</v>
      </c>
      <c r="B42" s="514" t="s">
        <v>144</v>
      </c>
      <c r="C42" s="514" t="s">
        <v>146</v>
      </c>
      <c r="D42" s="514"/>
      <c r="E42" s="514" t="s">
        <v>173</v>
      </c>
      <c r="F42" s="606">
        <v>45865</v>
      </c>
      <c r="G42" s="601">
        <v>45868</v>
      </c>
      <c r="H42" s="514" t="s">
        <v>1522</v>
      </c>
      <c r="I42" s="506" t="s">
        <v>174</v>
      </c>
    </row>
    <row r="43" spans="1:9">
      <c r="A43" s="507">
        <f t="shared" si="0"/>
        <v>42</v>
      </c>
      <c r="B43" s="354" t="s">
        <v>1307</v>
      </c>
      <c r="C43" s="514" t="s">
        <v>146</v>
      </c>
      <c r="D43" s="315"/>
      <c r="E43" s="514" t="s">
        <v>173</v>
      </c>
      <c r="F43" s="510">
        <v>45865</v>
      </c>
      <c r="G43" s="601">
        <v>45868</v>
      </c>
      <c r="H43" s="322" t="s">
        <v>1433</v>
      </c>
      <c r="I43" s="506" t="s">
        <v>174</v>
      </c>
    </row>
    <row r="44" spans="1:9">
      <c r="A44" s="507">
        <f t="shared" si="0"/>
        <v>43</v>
      </c>
      <c r="B44" s="514" t="s">
        <v>155</v>
      </c>
      <c r="C44" s="514" t="s">
        <v>156</v>
      </c>
      <c r="D44" s="514"/>
      <c r="E44" s="514" t="s">
        <v>173</v>
      </c>
      <c r="F44" s="789">
        <v>45863</v>
      </c>
      <c r="G44" s="601">
        <v>45869</v>
      </c>
      <c r="H44" s="514" t="s">
        <v>1498</v>
      </c>
      <c r="I44" s="506" t="s">
        <v>174</v>
      </c>
    </row>
    <row r="45" spans="1:9">
      <c r="A45" s="507">
        <f t="shared" si="0"/>
        <v>44</v>
      </c>
      <c r="B45" s="514" t="s">
        <v>762</v>
      </c>
      <c r="C45" s="514" t="s">
        <v>146</v>
      </c>
      <c r="D45" s="514"/>
      <c r="E45" s="514" t="s">
        <v>173</v>
      </c>
      <c r="F45" s="789">
        <v>45867</v>
      </c>
      <c r="G45" s="601">
        <v>45869</v>
      </c>
      <c r="H45" s="801" t="s">
        <v>1493</v>
      </c>
      <c r="I45" s="506" t="s">
        <v>174</v>
      </c>
    </row>
    <row r="46" spans="1:9">
      <c r="A46" s="507">
        <f t="shared" si="0"/>
        <v>45</v>
      </c>
      <c r="B46" s="514" t="s">
        <v>729</v>
      </c>
      <c r="C46" s="514" t="s">
        <v>146</v>
      </c>
      <c r="D46" s="514"/>
      <c r="E46" s="514" t="s">
        <v>173</v>
      </c>
      <c r="F46" s="601">
        <v>45868</v>
      </c>
      <c r="G46" s="601">
        <v>45869</v>
      </c>
      <c r="H46" s="514" t="s">
        <v>1522</v>
      </c>
      <c r="I46" s="506" t="s">
        <v>174</v>
      </c>
    </row>
    <row r="47" spans="1:9">
      <c r="A47" s="507">
        <f t="shared" si="0"/>
        <v>46</v>
      </c>
      <c r="B47" s="514" t="s">
        <v>714</v>
      </c>
      <c r="C47" s="514" t="s">
        <v>211</v>
      </c>
      <c r="D47" s="514"/>
      <c r="E47" s="514" t="s">
        <v>173</v>
      </c>
      <c r="F47" s="606">
        <v>45863</v>
      </c>
      <c r="G47" s="601">
        <v>45869</v>
      </c>
      <c r="H47" s="514" t="s">
        <v>1503</v>
      </c>
      <c r="I47" s="506" t="s">
        <v>174</v>
      </c>
    </row>
    <row r="48" spans="1:9">
      <c r="A48" s="507">
        <f t="shared" si="0"/>
        <v>47</v>
      </c>
      <c r="B48" s="834" t="s">
        <v>138</v>
      </c>
      <c r="C48" s="587" t="s">
        <v>1541</v>
      </c>
      <c r="D48" s="514"/>
      <c r="E48" s="514" t="s">
        <v>173</v>
      </c>
      <c r="F48" s="606">
        <v>45855</v>
      </c>
      <c r="G48" s="601">
        <v>45869</v>
      </c>
      <c r="H48" s="828" t="s">
        <v>1520</v>
      </c>
      <c r="I48" s="506" t="s">
        <v>174</v>
      </c>
    </row>
    <row r="49" spans="1:9">
      <c r="A49" s="507">
        <f t="shared" si="0"/>
        <v>48</v>
      </c>
      <c r="B49" s="598" t="s">
        <v>385</v>
      </c>
      <c r="C49" s="587" t="s">
        <v>89</v>
      </c>
      <c r="D49" s="587"/>
      <c r="E49" s="587" t="s">
        <v>255</v>
      </c>
      <c r="F49" s="789">
        <v>45818</v>
      </c>
      <c r="G49" s="601">
        <v>45869</v>
      </c>
      <c r="H49" s="831" t="s">
        <v>1558</v>
      </c>
      <c r="I49" s="506" t="s">
        <v>174</v>
      </c>
    </row>
    <row r="50" spans="1:9">
      <c r="A50" s="507">
        <f t="shared" si="0"/>
        <v>49</v>
      </c>
      <c r="B50" s="835" t="s">
        <v>122</v>
      </c>
      <c r="C50" s="791" t="s">
        <v>79</v>
      </c>
      <c r="D50" s="791"/>
      <c r="E50" s="791" t="s">
        <v>173</v>
      </c>
      <c r="F50" s="832">
        <v>45862</v>
      </c>
      <c r="G50" s="601">
        <v>45869</v>
      </c>
      <c r="H50" s="833" t="s">
        <v>1561</v>
      </c>
      <c r="I50" s="506" t="s">
        <v>174</v>
      </c>
    </row>
    <row r="51" spans="1:9">
      <c r="A51" s="507">
        <f t="shared" si="0"/>
        <v>50</v>
      </c>
      <c r="B51" s="599" t="s">
        <v>1559</v>
      </c>
      <c r="C51" s="514" t="s">
        <v>89</v>
      </c>
      <c r="D51" s="514"/>
      <c r="E51" s="514" t="s">
        <v>173</v>
      </c>
      <c r="F51" s="606">
        <v>45861</v>
      </c>
      <c r="G51" s="601">
        <v>45869</v>
      </c>
      <c r="H51" s="828" t="s">
        <v>1521</v>
      </c>
      <c r="I51" s="506" t="s">
        <v>174</v>
      </c>
    </row>
  </sheetData>
  <conditionalFormatting sqref="B2:B8 B10 B12 B14:B17 B20:B22 B24:B29 B31:B37 B40:B42 B44:B47 B49:B50">
    <cfRule type="duplicateValues" dxfId="214" priority="9"/>
    <cfRule type="duplicateValues" dxfId="213" priority="11" stopIfTrue="1"/>
  </conditionalFormatting>
  <conditionalFormatting sqref="B2:B8">
    <cfRule type="duplicateValues" dxfId="212" priority="10"/>
  </conditionalFormatting>
  <conditionalFormatting sqref="B2:B37 B39:B42 B44:B51">
    <cfRule type="duplicateValues" dxfId="211" priority="7"/>
    <cfRule type="duplicateValues" dxfId="210" priority="8"/>
  </conditionalFormatting>
  <conditionalFormatting sqref="B30">
    <cfRule type="duplicateValues" dxfId="209" priority="4"/>
    <cfRule type="duplicateValues" dxfId="208" priority="5"/>
    <cfRule type="duplicateValues" dxfId="207" priority="6" stopIfTrue="1"/>
  </conditionalFormatting>
  <conditionalFormatting sqref="B51">
    <cfRule type="duplicateValues" dxfId="206" priority="1"/>
    <cfRule type="duplicateValues" dxfId="205" priority="2"/>
    <cfRule type="duplicateValues" dxfId="204" priority="3" stopIfTrue="1"/>
  </conditionalFormatting>
  <pageMargins left="0.70866141732283472" right="0.70866141732283472" top="0.74803149606299213" bottom="0.74803149606299213" header="0.31496062992125984" footer="0.31496062992125984"/>
  <pageSetup paperSize="9" scale="70" orientation="portrait"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5B6F23-3712-46CD-8E3D-0203286D54DC}">
  <dimension ref="D4:J34"/>
  <sheetViews>
    <sheetView workbookViewId="0">
      <selection activeCell="D4" sqref="D4:I34"/>
    </sheetView>
  </sheetViews>
  <sheetFormatPr defaultRowHeight="14.5"/>
  <cols>
    <col min="7" max="7" width="18.08984375" bestFit="1" customWidth="1"/>
    <col min="8" max="8" width="9.1796875" bestFit="1" customWidth="1"/>
    <col min="9" max="9" width="10.453125" bestFit="1" customWidth="1"/>
  </cols>
  <sheetData>
    <row r="4" spans="4:10">
      <c r="D4" s="310" t="s">
        <v>1606</v>
      </c>
      <c r="E4" s="310" t="s">
        <v>1135</v>
      </c>
      <c r="F4" s="310" t="s">
        <v>1055</v>
      </c>
      <c r="G4" s="310" t="s">
        <v>1607</v>
      </c>
      <c r="H4" s="310" t="s">
        <v>170</v>
      </c>
      <c r="I4" s="310" t="s">
        <v>1554</v>
      </c>
    </row>
    <row r="5" spans="4:10">
      <c r="D5" s="310">
        <v>1</v>
      </c>
      <c r="E5" s="310" t="s">
        <v>783</v>
      </c>
      <c r="F5" s="310" t="s">
        <v>146</v>
      </c>
      <c r="G5" s="310" t="s">
        <v>1580</v>
      </c>
      <c r="H5" s="603">
        <v>45898</v>
      </c>
      <c r="I5" s="603">
        <v>45904</v>
      </c>
      <c r="J5" t="s">
        <v>1440</v>
      </c>
    </row>
    <row r="6" spans="4:10">
      <c r="D6" s="310">
        <f>D5+1</f>
        <v>2</v>
      </c>
      <c r="E6" s="310" t="s">
        <v>231</v>
      </c>
      <c r="F6" s="310" t="s">
        <v>149</v>
      </c>
      <c r="G6" s="310" t="s">
        <v>1507</v>
      </c>
      <c r="H6" s="603">
        <v>45901</v>
      </c>
      <c r="I6" s="603">
        <v>45905</v>
      </c>
      <c r="J6" t="s">
        <v>1440</v>
      </c>
    </row>
    <row r="7" spans="4:10">
      <c r="D7" s="310">
        <f t="shared" ref="D7:D34" si="0">D6+1</f>
        <v>3</v>
      </c>
      <c r="E7" s="310" t="s">
        <v>766</v>
      </c>
      <c r="F7" s="310" t="s">
        <v>149</v>
      </c>
      <c r="G7" s="310" t="s">
        <v>1581</v>
      </c>
      <c r="H7" s="603">
        <v>45896</v>
      </c>
      <c r="I7" s="603">
        <v>45909</v>
      </c>
      <c r="J7" t="s">
        <v>1440</v>
      </c>
    </row>
    <row r="8" spans="4:10">
      <c r="D8" s="310">
        <f t="shared" si="0"/>
        <v>4</v>
      </c>
      <c r="E8" s="310" t="s">
        <v>190</v>
      </c>
      <c r="F8" s="310" t="s">
        <v>146</v>
      </c>
      <c r="G8" s="310" t="s">
        <v>1507</v>
      </c>
      <c r="H8" s="603">
        <v>45905</v>
      </c>
      <c r="I8" s="603">
        <v>45909</v>
      </c>
      <c r="J8" t="s">
        <v>1440</v>
      </c>
    </row>
    <row r="9" spans="4:10">
      <c r="D9" s="310">
        <f t="shared" si="0"/>
        <v>5</v>
      </c>
      <c r="E9" s="310" t="s">
        <v>782</v>
      </c>
      <c r="F9" s="310" t="s">
        <v>146</v>
      </c>
      <c r="G9" s="310" t="s">
        <v>1580</v>
      </c>
      <c r="H9" s="603">
        <v>45905</v>
      </c>
      <c r="I9" s="603">
        <v>45910</v>
      </c>
      <c r="J9" t="s">
        <v>1440</v>
      </c>
    </row>
    <row r="10" spans="4:10">
      <c r="D10" s="310">
        <f t="shared" si="0"/>
        <v>6</v>
      </c>
      <c r="E10" s="310" t="s">
        <v>188</v>
      </c>
      <c r="F10" s="310" t="s">
        <v>149</v>
      </c>
      <c r="G10" s="310" t="s">
        <v>1562</v>
      </c>
      <c r="H10" s="603">
        <v>45898</v>
      </c>
      <c r="I10" s="603">
        <v>45911</v>
      </c>
      <c r="J10" t="s">
        <v>1440</v>
      </c>
    </row>
    <row r="11" spans="4:10">
      <c r="D11" s="310">
        <f t="shared" si="0"/>
        <v>7</v>
      </c>
      <c r="E11" s="310" t="s">
        <v>1269</v>
      </c>
      <c r="F11" s="310" t="s">
        <v>79</v>
      </c>
      <c r="G11" s="310" t="s">
        <v>1585</v>
      </c>
      <c r="H11" s="603">
        <v>45901</v>
      </c>
      <c r="I11" s="603">
        <v>45911</v>
      </c>
      <c r="J11" t="s">
        <v>1440</v>
      </c>
    </row>
    <row r="12" spans="4:10">
      <c r="D12" s="310">
        <f t="shared" si="0"/>
        <v>8</v>
      </c>
      <c r="E12" s="310" t="s">
        <v>785</v>
      </c>
      <c r="F12" s="310" t="s">
        <v>146</v>
      </c>
      <c r="G12" s="310" t="s">
        <v>1580</v>
      </c>
      <c r="H12" s="603">
        <v>45911</v>
      </c>
      <c r="I12" s="603">
        <v>45914</v>
      </c>
      <c r="J12" t="s">
        <v>1440</v>
      </c>
    </row>
    <row r="13" spans="4:10">
      <c r="D13" s="310">
        <f t="shared" si="0"/>
        <v>9</v>
      </c>
      <c r="E13" s="310" t="s">
        <v>767</v>
      </c>
      <c r="F13" s="310" t="s">
        <v>146</v>
      </c>
      <c r="G13" s="310" t="s">
        <v>1581</v>
      </c>
      <c r="H13" s="603">
        <v>45909</v>
      </c>
      <c r="I13" s="603">
        <v>45914</v>
      </c>
      <c r="J13" t="s">
        <v>1440</v>
      </c>
    </row>
    <row r="14" spans="4:10">
      <c r="D14" s="310">
        <f t="shared" si="0"/>
        <v>10</v>
      </c>
      <c r="E14" s="310" t="s">
        <v>355</v>
      </c>
      <c r="F14" s="310" t="s">
        <v>205</v>
      </c>
      <c r="G14" s="310" t="s">
        <v>1507</v>
      </c>
      <c r="H14" s="603">
        <v>45909</v>
      </c>
      <c r="I14" s="603">
        <v>45914</v>
      </c>
      <c r="J14" t="s">
        <v>1440</v>
      </c>
    </row>
    <row r="15" spans="4:10">
      <c r="D15" s="310">
        <f t="shared" si="0"/>
        <v>11</v>
      </c>
      <c r="E15" s="310" t="s">
        <v>257</v>
      </c>
      <c r="F15" s="310" t="s">
        <v>146</v>
      </c>
      <c r="G15" s="310" t="s">
        <v>1585</v>
      </c>
      <c r="H15" s="603">
        <v>45901</v>
      </c>
      <c r="I15" s="603">
        <v>45915</v>
      </c>
      <c r="J15" t="s">
        <v>1440</v>
      </c>
    </row>
    <row r="16" spans="4:10">
      <c r="D16" s="310">
        <f t="shared" si="0"/>
        <v>12</v>
      </c>
      <c r="E16" s="310" t="s">
        <v>348</v>
      </c>
      <c r="F16" s="310" t="s">
        <v>146</v>
      </c>
      <c r="G16" s="310" t="s">
        <v>1562</v>
      </c>
      <c r="H16" s="603">
        <v>45911</v>
      </c>
      <c r="I16" s="603">
        <v>45915</v>
      </c>
      <c r="J16" t="s">
        <v>1440</v>
      </c>
    </row>
    <row r="17" spans="4:10">
      <c r="D17" s="310">
        <f t="shared" si="0"/>
        <v>13</v>
      </c>
      <c r="E17" s="310" t="s">
        <v>145</v>
      </c>
      <c r="F17" s="310" t="s">
        <v>146</v>
      </c>
      <c r="G17" s="310" t="s">
        <v>1582</v>
      </c>
      <c r="H17" s="603">
        <v>45897</v>
      </c>
      <c r="I17" s="603">
        <v>45916</v>
      </c>
      <c r="J17" t="s">
        <v>1440</v>
      </c>
    </row>
    <row r="18" spans="4:10">
      <c r="D18" s="310">
        <f t="shared" si="0"/>
        <v>14</v>
      </c>
      <c r="E18" s="310" t="s">
        <v>786</v>
      </c>
      <c r="F18" s="310" t="s">
        <v>146</v>
      </c>
      <c r="G18" s="310" t="s">
        <v>1580</v>
      </c>
      <c r="H18" s="603">
        <v>45914</v>
      </c>
      <c r="I18" s="603">
        <v>45919</v>
      </c>
      <c r="J18" t="s">
        <v>1440</v>
      </c>
    </row>
    <row r="19" spans="4:10">
      <c r="D19" s="310">
        <f t="shared" si="0"/>
        <v>15</v>
      </c>
      <c r="E19" s="310" t="s">
        <v>768</v>
      </c>
      <c r="F19" s="310" t="s">
        <v>146</v>
      </c>
      <c r="G19" s="310" t="s">
        <v>1581</v>
      </c>
      <c r="H19" s="603">
        <v>45914</v>
      </c>
      <c r="I19" s="603">
        <v>45919</v>
      </c>
      <c r="J19" t="s">
        <v>1440</v>
      </c>
    </row>
    <row r="20" spans="4:10">
      <c r="D20" s="310">
        <f t="shared" si="0"/>
        <v>16</v>
      </c>
      <c r="E20" s="310" t="s">
        <v>761</v>
      </c>
      <c r="F20" s="310" t="s">
        <v>149</v>
      </c>
      <c r="G20" s="310" t="s">
        <v>1597</v>
      </c>
      <c r="H20" s="603">
        <v>45911</v>
      </c>
      <c r="I20" s="603">
        <v>45917</v>
      </c>
      <c r="J20" t="s">
        <v>1440</v>
      </c>
    </row>
    <row r="21" spans="4:10">
      <c r="D21" s="310">
        <f t="shared" si="0"/>
        <v>17</v>
      </c>
      <c r="E21" s="310" t="s">
        <v>760</v>
      </c>
      <c r="F21" s="310" t="s">
        <v>149</v>
      </c>
      <c r="G21" s="310" t="s">
        <v>1598</v>
      </c>
      <c r="H21" s="603">
        <v>45911</v>
      </c>
      <c r="I21" s="603">
        <v>45917</v>
      </c>
      <c r="J21" t="s">
        <v>1440</v>
      </c>
    </row>
    <row r="22" spans="4:10">
      <c r="D22" s="310">
        <f t="shared" si="0"/>
        <v>18</v>
      </c>
      <c r="E22" s="310" t="s">
        <v>758</v>
      </c>
      <c r="F22" s="310" t="s">
        <v>146</v>
      </c>
      <c r="G22" s="310" t="s">
        <v>1597</v>
      </c>
      <c r="H22" s="603">
        <v>45918</v>
      </c>
      <c r="I22" s="603">
        <v>45920</v>
      </c>
      <c r="J22" t="s">
        <v>1440</v>
      </c>
    </row>
    <row r="23" spans="4:10">
      <c r="D23" s="310">
        <f t="shared" si="0"/>
        <v>19</v>
      </c>
      <c r="E23" s="310" t="s">
        <v>762</v>
      </c>
      <c r="F23" s="310" t="s">
        <v>146</v>
      </c>
      <c r="G23" s="310" t="s">
        <v>1598</v>
      </c>
      <c r="H23" s="603">
        <v>45918</v>
      </c>
      <c r="I23" s="603">
        <v>45920</v>
      </c>
      <c r="J23" t="s">
        <v>1440</v>
      </c>
    </row>
    <row r="24" spans="4:10">
      <c r="D24" s="310">
        <f t="shared" si="0"/>
        <v>20</v>
      </c>
      <c r="E24" s="310" t="s">
        <v>381</v>
      </c>
      <c r="F24" s="310" t="s">
        <v>149</v>
      </c>
      <c r="G24" s="310" t="s">
        <v>1586</v>
      </c>
      <c r="H24" s="603">
        <v>45911</v>
      </c>
      <c r="I24" s="603">
        <v>45921</v>
      </c>
      <c r="J24" t="s">
        <v>1440</v>
      </c>
    </row>
    <row r="25" spans="4:10">
      <c r="D25" s="310">
        <f t="shared" si="0"/>
        <v>21</v>
      </c>
      <c r="E25" s="310" t="s">
        <v>1272</v>
      </c>
      <c r="F25" s="310" t="s">
        <v>79</v>
      </c>
      <c r="G25" s="310" t="s">
        <v>1507</v>
      </c>
      <c r="H25" s="603">
        <v>45914</v>
      </c>
      <c r="I25" s="603">
        <v>45921</v>
      </c>
      <c r="J25" t="s">
        <v>1440</v>
      </c>
    </row>
    <row r="26" spans="4:10">
      <c r="D26" s="310">
        <f t="shared" si="0"/>
        <v>22</v>
      </c>
      <c r="E26" s="310" t="s">
        <v>147</v>
      </c>
      <c r="F26" s="310" t="s">
        <v>146</v>
      </c>
      <c r="G26" s="310" t="s">
        <v>1582</v>
      </c>
      <c r="H26" s="603">
        <v>45917</v>
      </c>
      <c r="I26" s="603">
        <v>45922</v>
      </c>
      <c r="J26" t="s">
        <v>1440</v>
      </c>
    </row>
    <row r="27" spans="4:10">
      <c r="D27" s="310">
        <f t="shared" si="0"/>
        <v>23</v>
      </c>
      <c r="E27" s="310" t="s">
        <v>759</v>
      </c>
      <c r="F27" s="310" t="s">
        <v>149</v>
      </c>
      <c r="G27" s="310" t="s">
        <v>1597</v>
      </c>
      <c r="H27" s="603">
        <v>45921</v>
      </c>
      <c r="I27" s="603">
        <v>45923</v>
      </c>
      <c r="J27" t="s">
        <v>1440</v>
      </c>
    </row>
    <row r="28" spans="4:10">
      <c r="D28" s="310">
        <f t="shared" si="0"/>
        <v>24</v>
      </c>
      <c r="E28" s="310" t="s">
        <v>763</v>
      </c>
      <c r="F28" s="310" t="s">
        <v>205</v>
      </c>
      <c r="G28" s="310" t="s">
        <v>1598</v>
      </c>
      <c r="H28" s="603">
        <v>45921</v>
      </c>
      <c r="I28" s="603">
        <v>45923</v>
      </c>
      <c r="J28" t="s">
        <v>1440</v>
      </c>
    </row>
    <row r="29" spans="4:10">
      <c r="D29" s="310">
        <f t="shared" si="0"/>
        <v>25</v>
      </c>
      <c r="E29" s="310" t="s">
        <v>787</v>
      </c>
      <c r="F29" s="310" t="s">
        <v>146</v>
      </c>
      <c r="G29" s="310" t="s">
        <v>1580</v>
      </c>
      <c r="H29" s="603">
        <v>45920</v>
      </c>
      <c r="I29" s="603">
        <v>45923</v>
      </c>
      <c r="J29" t="s">
        <v>1440</v>
      </c>
    </row>
    <row r="30" spans="4:10">
      <c r="D30" s="310">
        <f t="shared" si="0"/>
        <v>26</v>
      </c>
      <c r="E30" s="310" t="s">
        <v>133</v>
      </c>
      <c r="F30" s="310" t="s">
        <v>146</v>
      </c>
      <c r="G30" s="310" t="s">
        <v>1585</v>
      </c>
      <c r="H30" s="603">
        <v>45915</v>
      </c>
      <c r="I30" s="603">
        <v>45924</v>
      </c>
      <c r="J30" t="s">
        <v>1440</v>
      </c>
    </row>
    <row r="31" spans="4:10">
      <c r="D31" s="310">
        <f t="shared" si="0"/>
        <v>27</v>
      </c>
      <c r="E31" s="310" t="s">
        <v>426</v>
      </c>
      <c r="F31" s="310" t="s">
        <v>211</v>
      </c>
      <c r="G31" s="310" t="s">
        <v>1507</v>
      </c>
      <c r="H31" s="603">
        <v>45924</v>
      </c>
      <c r="I31" s="603">
        <v>45926</v>
      </c>
      <c r="J31" t="s">
        <v>1440</v>
      </c>
    </row>
    <row r="32" spans="4:10">
      <c r="D32" s="310">
        <f t="shared" si="0"/>
        <v>28</v>
      </c>
      <c r="E32" s="310" t="s">
        <v>757</v>
      </c>
      <c r="F32" s="310" t="s">
        <v>205</v>
      </c>
      <c r="G32" s="310" t="s">
        <v>1598</v>
      </c>
      <c r="H32" s="603">
        <v>45922</v>
      </c>
      <c r="I32" s="603">
        <v>45927</v>
      </c>
      <c r="J32" t="s">
        <v>1440</v>
      </c>
    </row>
    <row r="33" spans="4:10">
      <c r="D33" s="310">
        <f t="shared" si="0"/>
        <v>29</v>
      </c>
      <c r="E33" s="310" t="s">
        <v>754</v>
      </c>
      <c r="F33" s="310" t="s">
        <v>205</v>
      </c>
      <c r="G33" s="310" t="s">
        <v>1597</v>
      </c>
      <c r="H33" s="603">
        <v>45924</v>
      </c>
      <c r="I33" s="603">
        <v>45927</v>
      </c>
      <c r="J33" t="s">
        <v>1440</v>
      </c>
    </row>
    <row r="34" spans="4:10">
      <c r="D34" s="310">
        <f t="shared" si="0"/>
        <v>30</v>
      </c>
      <c r="E34" s="310" t="s">
        <v>1306</v>
      </c>
      <c r="F34" s="310" t="s">
        <v>149</v>
      </c>
      <c r="G34" s="310" t="s">
        <v>1580</v>
      </c>
      <c r="H34" s="603">
        <v>45924</v>
      </c>
      <c r="I34" s="603">
        <v>45927</v>
      </c>
      <c r="J34" t="s">
        <v>1440</v>
      </c>
    </row>
  </sheetData>
  <conditionalFormatting sqref="H5:I34">
    <cfRule type="duplicateValues" dxfId="203" priority="1" stopIfTrue="1"/>
    <cfRule type="duplicateValues" dxfId="202" priority="2"/>
    <cfRule type="duplicateValues" dxfId="201" priority="3"/>
    <cfRule type="duplicateValues" dxfId="200" priority="4"/>
    <cfRule type="duplicateValues" dxfId="199" priority="5"/>
    <cfRule type="duplicateValues" dxfId="198" priority="6"/>
  </conditionalFormatting>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638529-2F5F-4BFF-9FA1-52B2A1D5FEA3}">
  <dimension ref="A1:K13"/>
  <sheetViews>
    <sheetView topLeftCell="C1" workbookViewId="0">
      <selection activeCell="K20" sqref="K20"/>
    </sheetView>
  </sheetViews>
  <sheetFormatPr defaultColWidth="8.81640625" defaultRowHeight="14.5"/>
  <cols>
    <col min="1" max="1" width="10.453125" bestFit="1" customWidth="1"/>
    <col min="2" max="2" width="42.1796875" bestFit="1" customWidth="1"/>
    <col min="3" max="3" width="17.08984375" bestFit="1" customWidth="1"/>
    <col min="4" max="4" width="11.90625" bestFit="1" customWidth="1"/>
    <col min="5" max="5" width="11.1796875" bestFit="1" customWidth="1"/>
    <col min="6" max="6" width="14.54296875" bestFit="1" customWidth="1"/>
    <col min="7" max="7" width="12.81640625" bestFit="1" customWidth="1"/>
    <col min="8" max="8" width="14.6328125" bestFit="1" customWidth="1"/>
    <col min="9" max="9" width="14.36328125" bestFit="1" customWidth="1"/>
    <col min="10" max="10" width="15.08984375" bestFit="1" customWidth="1"/>
    <col min="11" max="11" width="17.453125" bestFit="1" customWidth="1"/>
  </cols>
  <sheetData>
    <row r="1" spans="1:11">
      <c r="A1" s="881" t="s">
        <v>1626</v>
      </c>
      <c r="B1" s="881" t="s">
        <v>1627</v>
      </c>
      <c r="C1" s="881" t="s">
        <v>1628</v>
      </c>
      <c r="D1" s="881" t="s">
        <v>1629</v>
      </c>
      <c r="E1" s="881" t="s">
        <v>1630</v>
      </c>
      <c r="F1" s="881" t="s">
        <v>1631</v>
      </c>
      <c r="G1" s="881" t="s">
        <v>1632</v>
      </c>
      <c r="H1" s="881" t="s">
        <v>1633</v>
      </c>
      <c r="I1" s="881" t="s">
        <v>1634</v>
      </c>
      <c r="J1" s="881" t="s">
        <v>1635</v>
      </c>
      <c r="K1" s="881" t="s">
        <v>1636</v>
      </c>
    </row>
    <row r="2" spans="1:11" ht="26">
      <c r="A2" s="882" t="s">
        <v>1637</v>
      </c>
      <c r="B2" s="883" t="s">
        <v>1638</v>
      </c>
      <c r="C2" s="883" t="s">
        <v>1639</v>
      </c>
      <c r="D2" s="884">
        <v>45632</v>
      </c>
      <c r="E2" s="884">
        <v>46178</v>
      </c>
      <c r="F2" s="884" t="s">
        <v>1974</v>
      </c>
      <c r="G2" s="884" t="s">
        <v>1975</v>
      </c>
      <c r="H2" s="883"/>
      <c r="I2" s="883" t="s">
        <v>1973</v>
      </c>
      <c r="J2" s="929" t="s">
        <v>1976</v>
      </c>
      <c r="K2" s="883"/>
    </row>
    <row r="3" spans="1:11">
      <c r="A3" s="882"/>
      <c r="B3" s="883"/>
      <c r="C3" s="883"/>
      <c r="D3" s="884"/>
      <c r="E3" s="884"/>
      <c r="F3" s="884"/>
      <c r="G3" s="884"/>
      <c r="H3" s="883"/>
      <c r="I3" s="883"/>
      <c r="J3" s="883"/>
      <c r="K3" s="883"/>
    </row>
    <row r="4" spans="1:11">
      <c r="A4" s="883"/>
      <c r="B4" s="883"/>
      <c r="C4" s="883"/>
      <c r="D4" s="883"/>
      <c r="E4" s="883"/>
      <c r="F4" s="883"/>
      <c r="G4" s="883"/>
      <c r="H4" s="883"/>
      <c r="I4" s="883"/>
      <c r="J4" s="883"/>
      <c r="K4" s="883"/>
    </row>
    <row r="5" spans="1:11">
      <c r="A5" s="883"/>
      <c r="B5" s="883"/>
      <c r="C5" s="883"/>
      <c r="D5" s="883"/>
      <c r="E5" s="883"/>
      <c r="F5" s="883"/>
      <c r="G5" s="883"/>
      <c r="H5" s="883"/>
      <c r="I5" s="883"/>
      <c r="J5" s="883"/>
      <c r="K5" s="883"/>
    </row>
    <row r="6" spans="1:11">
      <c r="A6" s="883"/>
      <c r="B6" s="883"/>
      <c r="C6" s="883"/>
      <c r="D6" s="883"/>
      <c r="E6" s="883"/>
      <c r="F6" s="883"/>
      <c r="G6" s="883"/>
      <c r="H6" s="883"/>
      <c r="I6" s="883"/>
      <c r="J6" s="883"/>
      <c r="K6" s="883"/>
    </row>
    <row r="7" spans="1:11">
      <c r="A7" s="883"/>
      <c r="B7" s="883"/>
      <c r="C7" s="883"/>
      <c r="D7" s="883"/>
      <c r="E7" s="883"/>
      <c r="F7" s="883"/>
      <c r="G7" s="883"/>
      <c r="H7" s="883"/>
      <c r="I7" s="883"/>
      <c r="J7" s="883"/>
      <c r="K7" s="883"/>
    </row>
    <row r="8" spans="1:11">
      <c r="A8" s="883"/>
      <c r="B8" s="883"/>
      <c r="C8" s="883"/>
      <c r="D8" s="883"/>
      <c r="E8" s="883"/>
      <c r="F8" s="883"/>
      <c r="G8" s="883"/>
      <c r="H8" s="883"/>
      <c r="I8" s="883"/>
      <c r="J8" s="883"/>
      <c r="K8" s="883"/>
    </row>
    <row r="9" spans="1:11">
      <c r="A9" s="883"/>
      <c r="B9" s="883"/>
      <c r="C9" s="883"/>
      <c r="D9" s="883"/>
      <c r="E9" s="883"/>
      <c r="F9" s="883"/>
      <c r="G9" s="883"/>
      <c r="H9" s="883"/>
      <c r="I9" s="883"/>
      <c r="J9" s="883"/>
      <c r="K9" s="883"/>
    </row>
    <row r="10" spans="1:11">
      <c r="A10" s="883"/>
      <c r="B10" s="883"/>
      <c r="C10" s="883"/>
      <c r="D10" s="883"/>
      <c r="E10" s="883"/>
      <c r="F10" s="883"/>
      <c r="G10" s="1162"/>
      <c r="H10" s="883"/>
      <c r="I10" s="883"/>
      <c r="J10" s="883"/>
      <c r="K10" s="883"/>
    </row>
    <row r="11" spans="1:11">
      <c r="A11" s="883"/>
      <c r="B11" s="883"/>
      <c r="C11" s="883"/>
      <c r="D11" s="883"/>
      <c r="E11" s="883"/>
      <c r="F11" s="883"/>
      <c r="G11" s="1162"/>
      <c r="H11" s="883"/>
      <c r="I11" s="883"/>
      <c r="J11" s="853"/>
      <c r="K11" s="883"/>
    </row>
    <row r="12" spans="1:11">
      <c r="A12" s="853"/>
      <c r="B12" s="853"/>
      <c r="C12" s="853"/>
      <c r="D12" s="853"/>
      <c r="E12" s="853"/>
      <c r="F12" s="853"/>
      <c r="G12" s="1162"/>
      <c r="H12" s="853"/>
      <c r="I12" s="853"/>
      <c r="J12" s="853"/>
      <c r="K12" s="883"/>
    </row>
    <row r="13" spans="1:11">
      <c r="A13" s="853"/>
      <c r="B13" s="853"/>
      <c r="C13" s="853"/>
      <c r="D13" s="853"/>
      <c r="E13" s="853"/>
      <c r="F13" s="853"/>
      <c r="G13" s="1162"/>
      <c r="H13" s="853"/>
      <c r="I13" s="853"/>
      <c r="J13" s="853"/>
      <c r="K13" s="883"/>
    </row>
  </sheetData>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639B08-54A5-49D5-95E3-40F71BECF3F7}">
  <dimension ref="A1:AD309"/>
  <sheetViews>
    <sheetView zoomScale="85" zoomScaleNormal="85" workbookViewId="0">
      <selection activeCell="H157" sqref="H157"/>
    </sheetView>
  </sheetViews>
  <sheetFormatPr defaultColWidth="9" defaultRowHeight="14.5"/>
  <cols>
    <col min="1" max="1" width="10.08984375" style="538" customWidth="1"/>
    <col min="2" max="2" width="9" style="538"/>
    <col min="3" max="3" width="7.90625" style="538" customWidth="1"/>
    <col min="4" max="4" width="11.81640625" style="538" hidden="1" customWidth="1"/>
    <col min="5" max="5" width="18.90625" style="538" bestFit="1" customWidth="1"/>
    <col min="6" max="6" width="12.81640625" style="538" customWidth="1"/>
    <col min="7" max="7" width="10.54296875" style="538" bestFit="1" customWidth="1"/>
    <col min="8" max="8" width="23.08984375" style="538" bestFit="1" customWidth="1"/>
    <col min="9" max="9" width="0" style="538" hidden="1" customWidth="1"/>
    <col min="10" max="10" width="10.1796875" style="538" hidden="1" customWidth="1"/>
    <col min="11" max="12" width="0" style="538" hidden="1" customWidth="1"/>
    <col min="13" max="13" width="8.36328125" style="538" hidden="1" customWidth="1"/>
    <col min="14" max="15" width="10.81640625" style="538" bestFit="1" customWidth="1"/>
    <col min="16" max="16" width="13.81640625" style="538" customWidth="1"/>
    <col min="17" max="18" width="9" style="538"/>
    <col min="19" max="23" width="0" style="538" hidden="1" customWidth="1"/>
    <col min="24" max="24" width="20.54296875" style="538" hidden="1" customWidth="1"/>
    <col min="25" max="25" width="13.1796875" style="538" hidden="1" customWidth="1"/>
    <col min="26" max="16384" width="9" style="538"/>
  </cols>
  <sheetData>
    <row r="1" spans="1:22" ht="15.5">
      <c r="A1" s="1435" t="s">
        <v>47</v>
      </c>
      <c r="B1" s="1436"/>
      <c r="C1" s="1436"/>
      <c r="D1" s="1436"/>
      <c r="E1" s="1436"/>
      <c r="F1" s="1436"/>
      <c r="G1" s="1436"/>
      <c r="H1" s="1437"/>
      <c r="I1" s="887"/>
      <c r="J1" s="887"/>
      <c r="K1" s="887"/>
      <c r="L1" s="887"/>
      <c r="M1" s="887"/>
      <c r="N1" s="887"/>
      <c r="O1" s="887"/>
      <c r="P1" s="887"/>
      <c r="Q1" s="887"/>
      <c r="R1" s="887"/>
      <c r="S1" s="887"/>
      <c r="T1" s="887"/>
      <c r="U1" s="887"/>
      <c r="V1" s="887"/>
    </row>
    <row r="2" spans="1:22" ht="15.5" customHeight="1">
      <c r="A2" s="1438" t="s">
        <v>48</v>
      </c>
      <c r="B2" s="1439"/>
      <c r="C2" s="1439"/>
      <c r="D2" s="1439"/>
      <c r="E2" s="1439"/>
      <c r="F2" s="1439"/>
      <c r="G2" s="1439"/>
      <c r="H2" s="1440"/>
      <c r="I2" s="888"/>
      <c r="J2" s="888"/>
      <c r="K2" s="888"/>
      <c r="L2" s="888"/>
      <c r="M2" s="888"/>
      <c r="N2" s="888"/>
      <c r="O2" s="888"/>
      <c r="P2" s="888"/>
      <c r="Q2" s="888"/>
      <c r="R2" s="888"/>
      <c r="S2" s="888"/>
      <c r="T2" s="888"/>
      <c r="U2" s="888"/>
      <c r="V2" s="888"/>
    </row>
    <row r="3" spans="1:22" ht="15.5" customHeight="1">
      <c r="A3" s="1438" t="s">
        <v>49</v>
      </c>
      <c r="B3" s="1439"/>
      <c r="C3" s="1439"/>
      <c r="D3" s="1439"/>
      <c r="E3" s="1439"/>
      <c r="F3" s="1439"/>
      <c r="G3" s="1439"/>
      <c r="H3" s="1440"/>
      <c r="I3" s="888"/>
      <c r="J3" s="888"/>
      <c r="K3" s="888"/>
      <c r="L3" s="888"/>
      <c r="M3" s="888"/>
      <c r="N3" s="888"/>
      <c r="O3" s="888"/>
      <c r="P3" s="888"/>
      <c r="Q3" s="888"/>
      <c r="R3" s="888"/>
      <c r="S3" s="888"/>
      <c r="T3" s="888"/>
      <c r="U3" s="888"/>
      <c r="V3" s="888"/>
    </row>
    <row r="4" spans="1:22">
      <c r="A4" s="934"/>
      <c r="H4" s="933"/>
    </row>
    <row r="5" spans="1:22" ht="39">
      <c r="A5" s="931" t="s">
        <v>166</v>
      </c>
      <c r="B5" s="311" t="s">
        <v>1622</v>
      </c>
      <c r="C5" s="311" t="s">
        <v>168</v>
      </c>
      <c r="D5" s="311" t="s">
        <v>1623</v>
      </c>
      <c r="E5" s="311" t="s">
        <v>1624</v>
      </c>
      <c r="F5" s="311" t="s">
        <v>170</v>
      </c>
      <c r="G5" s="309" t="s">
        <v>1625</v>
      </c>
      <c r="H5" s="932" t="s">
        <v>20</v>
      </c>
    </row>
    <row r="6" spans="1:22">
      <c r="A6" s="940">
        <v>1</v>
      </c>
      <c r="B6" s="941" t="s">
        <v>179</v>
      </c>
      <c r="C6" s="942" t="s">
        <v>149</v>
      </c>
      <c r="D6" s="935">
        <v>11.145</v>
      </c>
      <c r="E6" s="942" t="s">
        <v>1507</v>
      </c>
      <c r="F6" s="942">
        <v>45831</v>
      </c>
      <c r="G6" s="942">
        <v>45836</v>
      </c>
      <c r="H6" s="943" t="s">
        <v>1440</v>
      </c>
      <c r="M6" s="889"/>
      <c r="N6" s="889"/>
      <c r="O6" s="889"/>
    </row>
    <row r="7" spans="1:22">
      <c r="A7" s="940">
        <f t="shared" ref="A7:A79" si="0">A6+1</f>
        <v>2</v>
      </c>
      <c r="B7" s="941" t="s">
        <v>203</v>
      </c>
      <c r="C7" s="942" t="s">
        <v>149</v>
      </c>
      <c r="D7" s="408">
        <v>11.997</v>
      </c>
      <c r="E7" s="942" t="s">
        <v>1507</v>
      </c>
      <c r="F7" s="942">
        <v>45836</v>
      </c>
      <c r="G7" s="942">
        <v>45840</v>
      </c>
      <c r="H7" s="943" t="s">
        <v>1440</v>
      </c>
      <c r="M7" s="889"/>
      <c r="N7" s="889"/>
      <c r="O7" s="889"/>
    </row>
    <row r="8" spans="1:22">
      <c r="A8" s="940">
        <f t="shared" si="0"/>
        <v>3</v>
      </c>
      <c r="B8" s="941" t="s">
        <v>194</v>
      </c>
      <c r="C8" s="942" t="s">
        <v>146</v>
      </c>
      <c r="D8" s="935">
        <v>11.145</v>
      </c>
      <c r="E8" s="942" t="s">
        <v>1508</v>
      </c>
      <c r="F8" s="942">
        <v>45837</v>
      </c>
      <c r="G8" s="942">
        <v>45843</v>
      </c>
      <c r="H8" s="943" t="s">
        <v>1440</v>
      </c>
      <c r="M8" s="890"/>
      <c r="N8" s="890"/>
      <c r="O8" s="890"/>
    </row>
    <row r="9" spans="1:22">
      <c r="A9" s="940">
        <f t="shared" si="0"/>
        <v>4</v>
      </c>
      <c r="B9" s="941" t="s">
        <v>204</v>
      </c>
      <c r="C9" s="942" t="s">
        <v>205</v>
      </c>
      <c r="D9" s="935">
        <v>13.071999999999999</v>
      </c>
      <c r="E9" s="942" t="s">
        <v>1507</v>
      </c>
      <c r="F9" s="942">
        <v>45841</v>
      </c>
      <c r="G9" s="942">
        <v>45843</v>
      </c>
      <c r="H9" s="943" t="s">
        <v>1440</v>
      </c>
      <c r="M9" s="889"/>
      <c r="N9" s="889"/>
      <c r="O9" s="889"/>
    </row>
    <row r="10" spans="1:22">
      <c r="A10" s="940">
        <f t="shared" si="0"/>
        <v>5</v>
      </c>
      <c r="B10" s="941" t="s">
        <v>202</v>
      </c>
      <c r="C10" s="942" t="s">
        <v>146</v>
      </c>
      <c r="D10" s="935">
        <v>11.145</v>
      </c>
      <c r="E10" s="942" t="s">
        <v>1507</v>
      </c>
      <c r="F10" s="942">
        <v>45845</v>
      </c>
      <c r="G10" s="942">
        <v>45848</v>
      </c>
      <c r="H10" s="943" t="s">
        <v>1440</v>
      </c>
      <c r="M10" s="889"/>
      <c r="N10" s="889"/>
      <c r="O10" s="889"/>
    </row>
    <row r="11" spans="1:22">
      <c r="A11" s="940">
        <f t="shared" si="0"/>
        <v>6</v>
      </c>
      <c r="B11" s="941" t="s">
        <v>178</v>
      </c>
      <c r="C11" s="942" t="s">
        <v>146</v>
      </c>
      <c r="D11" s="935">
        <v>11.145</v>
      </c>
      <c r="E11" s="942" t="s">
        <v>1507</v>
      </c>
      <c r="F11" s="942">
        <v>45849</v>
      </c>
      <c r="G11" s="942">
        <v>45852</v>
      </c>
      <c r="H11" s="943" t="s">
        <v>1440</v>
      </c>
      <c r="M11" s="889">
        <v>185</v>
      </c>
      <c r="N11" s="889"/>
      <c r="O11" s="889"/>
    </row>
    <row r="12" spans="1:22">
      <c r="A12" s="940">
        <f t="shared" si="0"/>
        <v>7</v>
      </c>
      <c r="B12" s="941" t="s">
        <v>172</v>
      </c>
      <c r="C12" s="942" t="s">
        <v>146</v>
      </c>
      <c r="D12" s="935">
        <v>11.145</v>
      </c>
      <c r="E12" s="942" t="s">
        <v>1507</v>
      </c>
      <c r="F12" s="942">
        <v>45853</v>
      </c>
      <c r="G12" s="942">
        <v>45856</v>
      </c>
      <c r="H12" s="943" t="s">
        <v>1440</v>
      </c>
      <c r="M12" s="889"/>
      <c r="N12" s="889"/>
      <c r="O12" s="889"/>
    </row>
    <row r="13" spans="1:22">
      <c r="A13" s="940">
        <f t="shared" si="0"/>
        <v>8</v>
      </c>
      <c r="B13" s="941" t="s">
        <v>175</v>
      </c>
      <c r="C13" s="942" t="s">
        <v>146</v>
      </c>
      <c r="D13" s="935">
        <v>11.145</v>
      </c>
      <c r="E13" s="942" t="s">
        <v>1507</v>
      </c>
      <c r="F13" s="942">
        <v>45857</v>
      </c>
      <c r="G13" s="942">
        <v>45860</v>
      </c>
      <c r="H13" s="943" t="s">
        <v>1440</v>
      </c>
      <c r="K13" s="538">
        <v>90</v>
      </c>
      <c r="M13" s="538">
        <v>24</v>
      </c>
    </row>
    <row r="14" spans="1:22">
      <c r="A14" s="940">
        <f t="shared" si="0"/>
        <v>9</v>
      </c>
      <c r="B14" s="941" t="s">
        <v>176</v>
      </c>
      <c r="C14" s="942" t="s">
        <v>146</v>
      </c>
      <c r="D14" s="935">
        <v>11.145</v>
      </c>
      <c r="E14" s="942" t="s">
        <v>1507</v>
      </c>
      <c r="F14" s="942">
        <v>45860</v>
      </c>
      <c r="G14" s="942">
        <v>45863</v>
      </c>
      <c r="H14" s="943" t="s">
        <v>1440</v>
      </c>
    </row>
    <row r="15" spans="1:22">
      <c r="A15" s="940">
        <f t="shared" si="0"/>
        <v>10</v>
      </c>
      <c r="B15" s="941" t="s">
        <v>177</v>
      </c>
      <c r="C15" s="942" t="s">
        <v>149</v>
      </c>
      <c r="D15" s="408">
        <v>11.997</v>
      </c>
      <c r="E15" s="942" t="s">
        <v>1507</v>
      </c>
      <c r="F15" s="942">
        <v>45863</v>
      </c>
      <c r="G15" s="942">
        <v>45866</v>
      </c>
      <c r="H15" s="943" t="s">
        <v>1440</v>
      </c>
    </row>
    <row r="16" spans="1:22">
      <c r="A16" s="940">
        <f t="shared" si="0"/>
        <v>11</v>
      </c>
      <c r="B16" s="941" t="s">
        <v>200</v>
      </c>
      <c r="C16" s="942" t="s">
        <v>146</v>
      </c>
      <c r="D16" s="935">
        <v>11.145</v>
      </c>
      <c r="E16" s="944" t="s">
        <v>1507</v>
      </c>
      <c r="F16" s="942">
        <v>45867</v>
      </c>
      <c r="G16" s="942">
        <v>45869</v>
      </c>
      <c r="H16" s="943" t="s">
        <v>1440</v>
      </c>
    </row>
    <row r="17" spans="1:12">
      <c r="A17" s="940">
        <f t="shared" si="0"/>
        <v>12</v>
      </c>
      <c r="B17" s="941" t="s">
        <v>260</v>
      </c>
      <c r="C17" s="321" t="s">
        <v>146</v>
      </c>
      <c r="D17" s="935">
        <v>11.145</v>
      </c>
      <c r="E17" s="944" t="s">
        <v>1562</v>
      </c>
      <c r="F17" s="942">
        <v>45862</v>
      </c>
      <c r="G17" s="942">
        <v>45869</v>
      </c>
      <c r="H17" s="943" t="s">
        <v>1440</v>
      </c>
    </row>
    <row r="18" spans="1:12">
      <c r="A18" s="940">
        <f t="shared" si="0"/>
        <v>13</v>
      </c>
      <c r="B18" s="941" t="s">
        <v>199</v>
      </c>
      <c r="C18" s="941" t="s">
        <v>146</v>
      </c>
      <c r="D18" s="935">
        <v>11.145</v>
      </c>
      <c r="E18" s="944" t="s">
        <v>1507</v>
      </c>
      <c r="F18" s="942">
        <v>45870</v>
      </c>
      <c r="G18" s="942">
        <v>45873</v>
      </c>
      <c r="H18" s="943" t="s">
        <v>1440</v>
      </c>
      <c r="J18" s="538">
        <v>41</v>
      </c>
    </row>
    <row r="19" spans="1:12">
      <c r="A19" s="940">
        <f t="shared" si="0"/>
        <v>14</v>
      </c>
      <c r="B19" s="941" t="s">
        <v>214</v>
      </c>
      <c r="C19" s="941" t="s">
        <v>211</v>
      </c>
      <c r="D19" s="941">
        <v>13.958</v>
      </c>
      <c r="E19" s="944" t="s">
        <v>1562</v>
      </c>
      <c r="F19" s="942">
        <v>45870</v>
      </c>
      <c r="G19" s="942">
        <v>45877</v>
      </c>
      <c r="H19" s="943" t="s">
        <v>1440</v>
      </c>
    </row>
    <row r="20" spans="1:12">
      <c r="A20" s="940">
        <f t="shared" si="0"/>
        <v>15</v>
      </c>
      <c r="B20" s="941" t="s">
        <v>1309</v>
      </c>
      <c r="C20" s="941" t="s">
        <v>79</v>
      </c>
      <c r="D20" s="941">
        <v>18.727009000000002</v>
      </c>
      <c r="E20" s="944" t="s">
        <v>1507</v>
      </c>
      <c r="F20" s="942">
        <v>45873</v>
      </c>
      <c r="G20" s="942">
        <v>45878</v>
      </c>
      <c r="H20" s="943" t="s">
        <v>1440</v>
      </c>
    </row>
    <row r="21" spans="1:12">
      <c r="A21" s="940">
        <f t="shared" si="0"/>
        <v>16</v>
      </c>
      <c r="B21" s="941" t="s">
        <v>222</v>
      </c>
      <c r="C21" s="941" t="s">
        <v>211</v>
      </c>
      <c r="D21" s="941">
        <v>13.958</v>
      </c>
      <c r="E21" s="944" t="s">
        <v>1562</v>
      </c>
      <c r="F21" s="942">
        <v>45877</v>
      </c>
      <c r="G21" s="942">
        <v>45885</v>
      </c>
      <c r="H21" s="945" t="s">
        <v>1440</v>
      </c>
    </row>
    <row r="22" spans="1:12">
      <c r="A22" s="940">
        <f t="shared" si="0"/>
        <v>17</v>
      </c>
      <c r="B22" s="941" t="s">
        <v>123</v>
      </c>
      <c r="C22" s="941" t="s">
        <v>79</v>
      </c>
      <c r="D22" s="941">
        <v>18.727009000000002</v>
      </c>
      <c r="E22" s="944" t="s">
        <v>1507</v>
      </c>
      <c r="F22" s="942">
        <v>45879</v>
      </c>
      <c r="G22" s="942">
        <v>45885</v>
      </c>
      <c r="H22" s="945" t="s">
        <v>1440</v>
      </c>
    </row>
    <row r="23" spans="1:12">
      <c r="A23" s="940">
        <f t="shared" si="0"/>
        <v>18</v>
      </c>
      <c r="B23" s="941" t="s">
        <v>221</v>
      </c>
      <c r="C23" s="941" t="s">
        <v>146</v>
      </c>
      <c r="D23" s="935">
        <v>11.145</v>
      </c>
      <c r="E23" s="944" t="s">
        <v>1562</v>
      </c>
      <c r="F23" s="942">
        <v>45886</v>
      </c>
      <c r="G23" s="942">
        <v>45892</v>
      </c>
      <c r="H23" s="945" t="s">
        <v>1440</v>
      </c>
    </row>
    <row r="24" spans="1:12">
      <c r="A24" s="940">
        <f t="shared" si="0"/>
        <v>19</v>
      </c>
      <c r="B24" s="941" t="s">
        <v>1564</v>
      </c>
      <c r="C24" s="941" t="s">
        <v>89</v>
      </c>
      <c r="D24" s="941">
        <v>21.41</v>
      </c>
      <c r="E24" s="944" t="s">
        <v>1507</v>
      </c>
      <c r="F24" s="942">
        <v>45886</v>
      </c>
      <c r="G24" s="942">
        <v>45892</v>
      </c>
      <c r="H24" s="945" t="s">
        <v>1440</v>
      </c>
    </row>
    <row r="25" spans="1:12">
      <c r="A25" s="940">
        <f t="shared" si="0"/>
        <v>20</v>
      </c>
      <c r="B25" s="941" t="s">
        <v>225</v>
      </c>
      <c r="C25" s="941" t="s">
        <v>205</v>
      </c>
      <c r="D25" s="935">
        <v>13.071999999999999</v>
      </c>
      <c r="E25" s="944" t="s">
        <v>1562</v>
      </c>
      <c r="F25" s="942">
        <v>45892</v>
      </c>
      <c r="G25" s="942">
        <v>45897</v>
      </c>
      <c r="H25" s="945" t="s">
        <v>1440</v>
      </c>
    </row>
    <row r="26" spans="1:12">
      <c r="A26" s="940">
        <f t="shared" si="0"/>
        <v>21</v>
      </c>
      <c r="B26" s="941" t="s">
        <v>220</v>
      </c>
      <c r="C26" s="941" t="s">
        <v>211</v>
      </c>
      <c r="D26" s="941">
        <v>13.958</v>
      </c>
      <c r="E26" s="944" t="s">
        <v>1507</v>
      </c>
      <c r="F26" s="942">
        <v>45892</v>
      </c>
      <c r="G26" s="942">
        <v>45897</v>
      </c>
      <c r="H26" s="945" t="s">
        <v>1440</v>
      </c>
    </row>
    <row r="27" spans="1:12">
      <c r="A27" s="940">
        <f t="shared" si="0"/>
        <v>22</v>
      </c>
      <c r="B27" s="941" t="s">
        <v>784</v>
      </c>
      <c r="C27" s="941" t="s">
        <v>146</v>
      </c>
      <c r="D27" s="935">
        <v>11.145</v>
      </c>
      <c r="E27" s="941" t="s">
        <v>1580</v>
      </c>
      <c r="F27" s="942">
        <v>45896</v>
      </c>
      <c r="G27" s="942">
        <v>45898</v>
      </c>
      <c r="H27" s="945" t="s">
        <v>1440</v>
      </c>
    </row>
    <row r="28" spans="1:12">
      <c r="A28" s="940">
        <f t="shared" si="0"/>
        <v>23</v>
      </c>
      <c r="B28" s="941" t="s">
        <v>180</v>
      </c>
      <c r="C28" s="941" t="s">
        <v>146</v>
      </c>
      <c r="D28" s="935">
        <v>11.145</v>
      </c>
      <c r="E28" s="941" t="s">
        <v>1569</v>
      </c>
      <c r="F28" s="946">
        <v>45892</v>
      </c>
      <c r="G28" s="942">
        <v>45900</v>
      </c>
      <c r="H28" s="945" t="s">
        <v>1440</v>
      </c>
      <c r="I28" s="895"/>
      <c r="K28" s="895"/>
      <c r="L28" s="895"/>
    </row>
    <row r="29" spans="1:12">
      <c r="A29" s="940">
        <f t="shared" si="0"/>
        <v>24</v>
      </c>
      <c r="B29" s="941" t="s">
        <v>232</v>
      </c>
      <c r="C29" s="941" t="s">
        <v>146</v>
      </c>
      <c r="D29" s="935">
        <v>11.145</v>
      </c>
      <c r="E29" s="944" t="s">
        <v>1507</v>
      </c>
      <c r="F29" s="942">
        <v>45898</v>
      </c>
      <c r="G29" s="942">
        <v>45900</v>
      </c>
      <c r="H29" s="945" t="s">
        <v>1440</v>
      </c>
      <c r="I29" s="895"/>
    </row>
    <row r="30" spans="1:12">
      <c r="A30" s="940">
        <f t="shared" si="0"/>
        <v>25</v>
      </c>
      <c r="B30" s="941" t="s">
        <v>783</v>
      </c>
      <c r="C30" s="941" t="s">
        <v>146</v>
      </c>
      <c r="D30" s="935">
        <v>11.145</v>
      </c>
      <c r="E30" s="941" t="s">
        <v>1580</v>
      </c>
      <c r="F30" s="942">
        <v>45898</v>
      </c>
      <c r="G30" s="942">
        <v>45904</v>
      </c>
      <c r="H30" s="945" t="s">
        <v>1440</v>
      </c>
      <c r="I30" s="895"/>
    </row>
    <row r="31" spans="1:12">
      <c r="A31" s="940">
        <f t="shared" si="0"/>
        <v>26</v>
      </c>
      <c r="B31" s="941" t="s">
        <v>231</v>
      </c>
      <c r="C31" s="941" t="s">
        <v>149</v>
      </c>
      <c r="D31" s="408">
        <v>11.997</v>
      </c>
      <c r="E31" s="944" t="s">
        <v>1507</v>
      </c>
      <c r="F31" s="942">
        <v>45901</v>
      </c>
      <c r="G31" s="942">
        <v>45905</v>
      </c>
      <c r="H31" s="945" t="s">
        <v>1440</v>
      </c>
      <c r="I31" s="895"/>
    </row>
    <row r="32" spans="1:12">
      <c r="A32" s="940">
        <f t="shared" si="0"/>
        <v>27</v>
      </c>
      <c r="B32" s="941" t="s">
        <v>766</v>
      </c>
      <c r="C32" s="941" t="s">
        <v>149</v>
      </c>
      <c r="D32" s="408">
        <v>11.997</v>
      </c>
      <c r="E32" s="941" t="s">
        <v>1581</v>
      </c>
      <c r="F32" s="942">
        <v>45896</v>
      </c>
      <c r="G32" s="942">
        <v>45909</v>
      </c>
      <c r="H32" s="945" t="s">
        <v>1440</v>
      </c>
      <c r="I32" s="895"/>
    </row>
    <row r="33" spans="1:10">
      <c r="A33" s="940">
        <f t="shared" si="0"/>
        <v>28</v>
      </c>
      <c r="B33" s="941" t="s">
        <v>190</v>
      </c>
      <c r="C33" s="941" t="s">
        <v>146</v>
      </c>
      <c r="D33" s="935">
        <v>11.145</v>
      </c>
      <c r="E33" s="944" t="s">
        <v>1507</v>
      </c>
      <c r="F33" s="942">
        <v>45905</v>
      </c>
      <c r="G33" s="942">
        <v>45909</v>
      </c>
      <c r="H33" s="945" t="s">
        <v>1440</v>
      </c>
      <c r="I33" s="896" t="s">
        <v>1593</v>
      </c>
      <c r="J33" s="896" t="s">
        <v>1594</v>
      </c>
    </row>
    <row r="34" spans="1:10">
      <c r="A34" s="940">
        <f t="shared" si="0"/>
        <v>29</v>
      </c>
      <c r="B34" s="941" t="s">
        <v>782</v>
      </c>
      <c r="C34" s="941" t="s">
        <v>146</v>
      </c>
      <c r="D34" s="935">
        <v>11.145</v>
      </c>
      <c r="E34" s="941" t="s">
        <v>1580</v>
      </c>
      <c r="F34" s="942">
        <v>45905</v>
      </c>
      <c r="G34" s="942">
        <v>45910</v>
      </c>
      <c r="H34" s="945" t="s">
        <v>1440</v>
      </c>
    </row>
    <row r="35" spans="1:10">
      <c r="A35" s="940">
        <f t="shared" si="0"/>
        <v>30</v>
      </c>
      <c r="B35" s="941" t="s">
        <v>188</v>
      </c>
      <c r="C35" s="941" t="s">
        <v>149</v>
      </c>
      <c r="D35" s="408">
        <v>11.997</v>
      </c>
      <c r="E35" s="944" t="s">
        <v>1562</v>
      </c>
      <c r="F35" s="942">
        <v>45898</v>
      </c>
      <c r="G35" s="942">
        <v>45911</v>
      </c>
      <c r="H35" s="945" t="s">
        <v>1440</v>
      </c>
    </row>
    <row r="36" spans="1:10">
      <c r="A36" s="940">
        <f t="shared" si="0"/>
        <v>31</v>
      </c>
      <c r="B36" s="941" t="s">
        <v>1269</v>
      </c>
      <c r="C36" s="941" t="s">
        <v>79</v>
      </c>
      <c r="D36" s="941">
        <v>18.727009000000002</v>
      </c>
      <c r="E36" s="941" t="s">
        <v>1585</v>
      </c>
      <c r="F36" s="942">
        <v>45901</v>
      </c>
      <c r="G36" s="942">
        <v>45911</v>
      </c>
      <c r="H36" s="945" t="s">
        <v>1440</v>
      </c>
    </row>
    <row r="37" spans="1:10">
      <c r="A37" s="940">
        <f t="shared" si="0"/>
        <v>32</v>
      </c>
      <c r="B37" s="941" t="s">
        <v>785</v>
      </c>
      <c r="C37" s="941" t="s">
        <v>146</v>
      </c>
      <c r="D37" s="935">
        <v>11.145</v>
      </c>
      <c r="E37" s="941" t="s">
        <v>1580</v>
      </c>
      <c r="F37" s="942">
        <v>45911</v>
      </c>
      <c r="G37" s="942">
        <v>45914</v>
      </c>
      <c r="H37" s="945" t="s">
        <v>1440</v>
      </c>
      <c r="I37" s="897"/>
    </row>
    <row r="38" spans="1:10">
      <c r="A38" s="940">
        <f t="shared" si="0"/>
        <v>33</v>
      </c>
      <c r="B38" s="941" t="s">
        <v>767</v>
      </c>
      <c r="C38" s="941" t="s">
        <v>146</v>
      </c>
      <c r="D38" s="935">
        <v>11.145</v>
      </c>
      <c r="E38" s="941" t="s">
        <v>1581</v>
      </c>
      <c r="F38" s="942">
        <v>45909</v>
      </c>
      <c r="G38" s="942">
        <v>45914</v>
      </c>
      <c r="H38" s="945" t="s">
        <v>1440</v>
      </c>
      <c r="I38" s="897"/>
    </row>
    <row r="39" spans="1:10">
      <c r="A39" s="940">
        <f t="shared" si="0"/>
        <v>34</v>
      </c>
      <c r="B39" s="941" t="s">
        <v>355</v>
      </c>
      <c r="C39" s="941" t="s">
        <v>205</v>
      </c>
      <c r="D39" s="935">
        <v>13.071999999999999</v>
      </c>
      <c r="E39" s="944" t="s">
        <v>1507</v>
      </c>
      <c r="F39" s="942">
        <v>45909</v>
      </c>
      <c r="G39" s="942">
        <v>45914</v>
      </c>
      <c r="H39" s="945" t="s">
        <v>1440</v>
      </c>
      <c r="J39" s="898" t="s">
        <v>1596</v>
      </c>
    </row>
    <row r="40" spans="1:10">
      <c r="A40" s="940">
        <f t="shared" si="0"/>
        <v>35</v>
      </c>
      <c r="B40" s="941" t="s">
        <v>257</v>
      </c>
      <c r="C40" s="941" t="s">
        <v>146</v>
      </c>
      <c r="D40" s="935">
        <v>11.145</v>
      </c>
      <c r="E40" s="941" t="s">
        <v>1585</v>
      </c>
      <c r="F40" s="942">
        <v>45901</v>
      </c>
      <c r="G40" s="942">
        <v>45915</v>
      </c>
      <c r="H40" s="945" t="s">
        <v>1440</v>
      </c>
      <c r="I40" s="897"/>
    </row>
    <row r="41" spans="1:10">
      <c r="A41" s="940">
        <f t="shared" si="0"/>
        <v>36</v>
      </c>
      <c r="B41" s="941" t="s">
        <v>348</v>
      </c>
      <c r="C41" s="941" t="s">
        <v>146</v>
      </c>
      <c r="D41" s="935">
        <v>11.145</v>
      </c>
      <c r="E41" s="944" t="s">
        <v>1562</v>
      </c>
      <c r="F41" s="942">
        <v>45911</v>
      </c>
      <c r="G41" s="942">
        <v>45915</v>
      </c>
      <c r="H41" s="945" t="s">
        <v>1440</v>
      </c>
      <c r="I41" s="899" t="s">
        <v>147</v>
      </c>
    </row>
    <row r="42" spans="1:10">
      <c r="A42" s="940">
        <f t="shared" si="0"/>
        <v>37</v>
      </c>
      <c r="B42" s="941" t="s">
        <v>145</v>
      </c>
      <c r="C42" s="941" t="s">
        <v>146</v>
      </c>
      <c r="D42" s="935">
        <v>11.145</v>
      </c>
      <c r="E42" s="941" t="s">
        <v>1772</v>
      </c>
      <c r="F42" s="942">
        <v>45897</v>
      </c>
      <c r="G42" s="942">
        <v>45916</v>
      </c>
      <c r="H42" s="945" t="s">
        <v>1440</v>
      </c>
    </row>
    <row r="43" spans="1:10">
      <c r="A43" s="940">
        <f t="shared" si="0"/>
        <v>38</v>
      </c>
      <c r="B43" s="941" t="s">
        <v>786</v>
      </c>
      <c r="C43" s="941" t="s">
        <v>146</v>
      </c>
      <c r="D43" s="935">
        <v>11.145</v>
      </c>
      <c r="E43" s="941" t="s">
        <v>1580</v>
      </c>
      <c r="F43" s="942">
        <v>45914</v>
      </c>
      <c r="G43" s="942">
        <v>45919</v>
      </c>
      <c r="H43" s="945" t="s">
        <v>1440</v>
      </c>
      <c r="I43" s="900" t="s">
        <v>787</v>
      </c>
    </row>
    <row r="44" spans="1:10">
      <c r="A44" s="940">
        <f t="shared" si="0"/>
        <v>39</v>
      </c>
      <c r="B44" s="941" t="s">
        <v>768</v>
      </c>
      <c r="C44" s="941" t="s">
        <v>146</v>
      </c>
      <c r="D44" s="935">
        <v>11.145</v>
      </c>
      <c r="E44" s="941" t="s">
        <v>1581</v>
      </c>
      <c r="F44" s="942">
        <v>45914</v>
      </c>
      <c r="G44" s="942">
        <v>45919</v>
      </c>
      <c r="H44" s="945" t="s">
        <v>1440</v>
      </c>
      <c r="I44" s="900" t="s">
        <v>769</v>
      </c>
    </row>
    <row r="45" spans="1:10">
      <c r="A45" s="940">
        <f t="shared" si="0"/>
        <v>40</v>
      </c>
      <c r="B45" s="941" t="s">
        <v>761</v>
      </c>
      <c r="C45" s="941" t="s">
        <v>149</v>
      </c>
      <c r="D45" s="408">
        <v>11.997</v>
      </c>
      <c r="E45" s="941" t="s">
        <v>1597</v>
      </c>
      <c r="F45" s="942">
        <v>45911</v>
      </c>
      <c r="G45" s="942">
        <v>45917</v>
      </c>
      <c r="H45" s="945" t="s">
        <v>1440</v>
      </c>
    </row>
    <row r="46" spans="1:10">
      <c r="A46" s="940">
        <f t="shared" si="0"/>
        <v>41</v>
      </c>
      <c r="B46" s="941" t="s">
        <v>760</v>
      </c>
      <c r="C46" s="941" t="s">
        <v>149</v>
      </c>
      <c r="D46" s="408">
        <v>11.997</v>
      </c>
      <c r="E46" s="941" t="s">
        <v>1598</v>
      </c>
      <c r="F46" s="942">
        <v>45911</v>
      </c>
      <c r="G46" s="942">
        <v>45917</v>
      </c>
      <c r="H46" s="945" t="s">
        <v>1440</v>
      </c>
      <c r="I46" s="900" t="s">
        <v>758</v>
      </c>
    </row>
    <row r="47" spans="1:10">
      <c r="A47" s="940">
        <f t="shared" si="0"/>
        <v>42</v>
      </c>
      <c r="B47" s="941" t="s">
        <v>758</v>
      </c>
      <c r="C47" s="941" t="s">
        <v>146</v>
      </c>
      <c r="D47" s="935">
        <v>11.145</v>
      </c>
      <c r="E47" s="941" t="s">
        <v>1597</v>
      </c>
      <c r="F47" s="942">
        <v>45918</v>
      </c>
      <c r="G47" s="942">
        <v>45920</v>
      </c>
      <c r="H47" s="945" t="s">
        <v>1440</v>
      </c>
      <c r="I47" s="901" t="s">
        <v>759</v>
      </c>
      <c r="J47" s="902" t="s">
        <v>757</v>
      </c>
    </row>
    <row r="48" spans="1:10">
      <c r="A48" s="940">
        <f t="shared" si="0"/>
        <v>43</v>
      </c>
      <c r="B48" s="941" t="s">
        <v>762</v>
      </c>
      <c r="C48" s="941" t="s">
        <v>146</v>
      </c>
      <c r="D48" s="935">
        <v>11.145</v>
      </c>
      <c r="E48" s="941" t="s">
        <v>1598</v>
      </c>
      <c r="F48" s="942">
        <v>45918</v>
      </c>
      <c r="G48" s="942">
        <v>45920</v>
      </c>
      <c r="H48" s="945" t="s">
        <v>1440</v>
      </c>
      <c r="I48" s="903" t="s">
        <v>763</v>
      </c>
      <c r="J48" s="902"/>
    </row>
    <row r="49" spans="1:18">
      <c r="A49" s="940">
        <f t="shared" si="0"/>
        <v>44</v>
      </c>
      <c r="B49" s="941" t="s">
        <v>381</v>
      </c>
      <c r="C49" s="941" t="s">
        <v>149</v>
      </c>
      <c r="D49" s="408">
        <v>11.997</v>
      </c>
      <c r="E49" s="941" t="s">
        <v>1586</v>
      </c>
      <c r="F49" s="942">
        <v>45911</v>
      </c>
      <c r="G49" s="942">
        <v>45921</v>
      </c>
      <c r="H49" s="945" t="s">
        <v>1440</v>
      </c>
      <c r="I49" s="902" t="s">
        <v>252</v>
      </c>
      <c r="J49" s="904"/>
    </row>
    <row r="50" spans="1:18">
      <c r="A50" s="940">
        <f t="shared" si="0"/>
        <v>45</v>
      </c>
      <c r="B50" s="941" t="s">
        <v>1272</v>
      </c>
      <c r="C50" s="941" t="s">
        <v>79</v>
      </c>
      <c r="D50" s="941">
        <v>18.727009000000002</v>
      </c>
      <c r="E50" s="944" t="s">
        <v>1507</v>
      </c>
      <c r="F50" s="942">
        <v>45914</v>
      </c>
      <c r="G50" s="942">
        <v>45921</v>
      </c>
      <c r="H50" s="945" t="s">
        <v>1440</v>
      </c>
      <c r="I50" s="902"/>
      <c r="J50" s="904"/>
    </row>
    <row r="51" spans="1:18">
      <c r="A51" s="940">
        <f t="shared" si="0"/>
        <v>46</v>
      </c>
      <c r="B51" s="941" t="s">
        <v>147</v>
      </c>
      <c r="C51" s="941" t="s">
        <v>146</v>
      </c>
      <c r="D51" s="935">
        <v>11.145</v>
      </c>
      <c r="E51" s="941" t="s">
        <v>1772</v>
      </c>
      <c r="F51" s="942">
        <v>45917</v>
      </c>
      <c r="G51" s="942">
        <v>45922</v>
      </c>
      <c r="H51" s="945" t="s">
        <v>1440</v>
      </c>
      <c r="I51" s="902"/>
      <c r="J51" s="902"/>
      <c r="L51" s="905" t="s">
        <v>216</v>
      </c>
      <c r="M51" s="900" t="s">
        <v>237</v>
      </c>
    </row>
    <row r="52" spans="1:18">
      <c r="A52" s="940">
        <f t="shared" si="0"/>
        <v>47</v>
      </c>
      <c r="B52" s="941" t="s">
        <v>759</v>
      </c>
      <c r="C52" s="941" t="s">
        <v>149</v>
      </c>
      <c r="D52" s="408">
        <v>11.997</v>
      </c>
      <c r="E52" s="941" t="s">
        <v>1597</v>
      </c>
      <c r="F52" s="942">
        <v>45921</v>
      </c>
      <c r="G52" s="942">
        <v>45923</v>
      </c>
      <c r="H52" s="945" t="s">
        <v>1440</v>
      </c>
      <c r="I52" s="905" t="s">
        <v>1285</v>
      </c>
      <c r="J52" s="906" t="s">
        <v>191</v>
      </c>
      <c r="K52" s="900" t="s">
        <v>252</v>
      </c>
    </row>
    <row r="53" spans="1:18">
      <c r="A53" s="940">
        <f t="shared" si="0"/>
        <v>48</v>
      </c>
      <c r="B53" s="941" t="s">
        <v>763</v>
      </c>
      <c r="C53" s="941" t="s">
        <v>205</v>
      </c>
      <c r="D53" s="935">
        <v>13.071999999999999</v>
      </c>
      <c r="E53" s="941" t="s">
        <v>1598</v>
      </c>
      <c r="F53" s="942">
        <v>45921</v>
      </c>
      <c r="G53" s="942">
        <v>45923</v>
      </c>
      <c r="H53" s="945" t="s">
        <v>1440</v>
      </c>
      <c r="I53" s="902"/>
    </row>
    <row r="54" spans="1:18">
      <c r="A54" s="940">
        <f t="shared" si="0"/>
        <v>49</v>
      </c>
      <c r="B54" s="941" t="s">
        <v>787</v>
      </c>
      <c r="C54" s="941" t="s">
        <v>146</v>
      </c>
      <c r="D54" s="935">
        <v>11.145</v>
      </c>
      <c r="E54" s="941" t="s">
        <v>1580</v>
      </c>
      <c r="F54" s="942">
        <v>45920</v>
      </c>
      <c r="G54" s="942">
        <v>45923</v>
      </c>
      <c r="H54" s="945" t="s">
        <v>1440</v>
      </c>
    </row>
    <row r="55" spans="1:18">
      <c r="A55" s="940">
        <f t="shared" si="0"/>
        <v>50</v>
      </c>
      <c r="B55" s="941" t="s">
        <v>133</v>
      </c>
      <c r="C55" s="941" t="s">
        <v>146</v>
      </c>
      <c r="D55" s="935">
        <v>11.145</v>
      </c>
      <c r="E55" s="941" t="s">
        <v>1585</v>
      </c>
      <c r="F55" s="942">
        <v>45915</v>
      </c>
      <c r="G55" s="942">
        <v>45924</v>
      </c>
      <c r="H55" s="945" t="s">
        <v>1440</v>
      </c>
      <c r="I55" s="907" t="s">
        <v>1600</v>
      </c>
      <c r="J55" s="908"/>
      <c r="K55" s="909"/>
    </row>
    <row r="56" spans="1:18">
      <c r="A56" s="940">
        <f t="shared" si="0"/>
        <v>51</v>
      </c>
      <c r="B56" s="941" t="s">
        <v>426</v>
      </c>
      <c r="C56" s="941" t="s">
        <v>211</v>
      </c>
      <c r="D56" s="941">
        <v>13.958</v>
      </c>
      <c r="E56" s="944" t="s">
        <v>1507</v>
      </c>
      <c r="F56" s="942">
        <v>45924</v>
      </c>
      <c r="G56" s="942">
        <v>45926</v>
      </c>
      <c r="H56" s="945" t="s">
        <v>1440</v>
      </c>
      <c r="I56" s="897" t="s">
        <v>239</v>
      </c>
      <c r="J56" s="904">
        <v>45915</v>
      </c>
      <c r="K56" s="900" t="s">
        <v>122</v>
      </c>
      <c r="L56" s="903" t="s">
        <v>384</v>
      </c>
    </row>
    <row r="57" spans="1:18">
      <c r="A57" s="940">
        <f t="shared" si="0"/>
        <v>52</v>
      </c>
      <c r="B57" s="941" t="s">
        <v>757</v>
      </c>
      <c r="C57" s="941" t="s">
        <v>205</v>
      </c>
      <c r="D57" s="935">
        <v>13.071999999999999</v>
      </c>
      <c r="E57" s="941" t="s">
        <v>1598</v>
      </c>
      <c r="F57" s="942">
        <v>45922</v>
      </c>
      <c r="G57" s="942">
        <v>45927</v>
      </c>
      <c r="H57" s="945" t="s">
        <v>1440</v>
      </c>
    </row>
    <row r="58" spans="1:18">
      <c r="A58" s="940">
        <f t="shared" si="0"/>
        <v>53</v>
      </c>
      <c r="B58" s="941" t="s">
        <v>754</v>
      </c>
      <c r="C58" s="941" t="s">
        <v>205</v>
      </c>
      <c r="D58" s="935">
        <v>13.071999999999999</v>
      </c>
      <c r="E58" s="941" t="s">
        <v>1597</v>
      </c>
      <c r="F58" s="942">
        <v>45924</v>
      </c>
      <c r="G58" s="942">
        <v>45927</v>
      </c>
      <c r="H58" s="945" t="s">
        <v>1440</v>
      </c>
    </row>
    <row r="59" spans="1:18">
      <c r="A59" s="940">
        <f t="shared" si="0"/>
        <v>54</v>
      </c>
      <c r="B59" s="941" t="s">
        <v>1306</v>
      </c>
      <c r="C59" s="941" t="s">
        <v>149</v>
      </c>
      <c r="D59" s="408">
        <v>11.997</v>
      </c>
      <c r="E59" s="941" t="s">
        <v>1580</v>
      </c>
      <c r="F59" s="942">
        <v>45924</v>
      </c>
      <c r="G59" s="942">
        <v>45927</v>
      </c>
      <c r="H59" s="945" t="s">
        <v>1440</v>
      </c>
      <c r="I59" s="897"/>
      <c r="J59" s="904"/>
      <c r="K59" s="900"/>
      <c r="L59" s="903"/>
    </row>
    <row r="60" spans="1:18">
      <c r="A60" s="940">
        <f t="shared" si="0"/>
        <v>55</v>
      </c>
      <c r="B60" s="941" t="s">
        <v>226</v>
      </c>
      <c r="C60" s="941" t="s">
        <v>205</v>
      </c>
      <c r="D60" s="935">
        <v>13.071999999999999</v>
      </c>
      <c r="E60" s="941" t="s">
        <v>1562</v>
      </c>
      <c r="F60" s="942">
        <v>45919</v>
      </c>
      <c r="G60" s="942">
        <v>45927</v>
      </c>
      <c r="H60" s="945" t="s">
        <v>1440</v>
      </c>
      <c r="I60" s="900"/>
      <c r="J60" s="908"/>
      <c r="K60" s="909"/>
    </row>
    <row r="61" spans="1:18">
      <c r="A61" s="940">
        <f t="shared" si="0"/>
        <v>56</v>
      </c>
      <c r="B61" s="947" t="s">
        <v>431</v>
      </c>
      <c r="C61" s="941" t="s">
        <v>146</v>
      </c>
      <c r="D61" s="935">
        <v>11.145</v>
      </c>
      <c r="E61" s="944" t="s">
        <v>1507</v>
      </c>
      <c r="F61" s="942">
        <v>45927</v>
      </c>
      <c r="G61" s="942">
        <v>45929</v>
      </c>
      <c r="H61" s="945" t="s">
        <v>1440</v>
      </c>
      <c r="N61" s="904">
        <v>45929</v>
      </c>
    </row>
    <row r="62" spans="1:18">
      <c r="A62" s="940">
        <f t="shared" si="0"/>
        <v>57</v>
      </c>
      <c r="B62" s="941" t="s">
        <v>728</v>
      </c>
      <c r="C62" s="941" t="s">
        <v>149</v>
      </c>
      <c r="D62" s="408">
        <v>11.997</v>
      </c>
      <c r="E62" s="941" t="s">
        <v>1772</v>
      </c>
      <c r="F62" s="942">
        <v>45923</v>
      </c>
      <c r="G62" s="942">
        <v>45929</v>
      </c>
      <c r="H62" s="945" t="s">
        <v>1440</v>
      </c>
      <c r="N62" s="904">
        <v>45930</v>
      </c>
      <c r="O62" s="910" t="s">
        <v>729</v>
      </c>
    </row>
    <row r="63" spans="1:18">
      <c r="A63" s="940">
        <f t="shared" si="0"/>
        <v>58</v>
      </c>
      <c r="B63" s="941" t="s">
        <v>1307</v>
      </c>
      <c r="C63" s="941" t="s">
        <v>146</v>
      </c>
      <c r="D63" s="935">
        <v>11.145</v>
      </c>
      <c r="E63" s="941" t="s">
        <v>1580</v>
      </c>
      <c r="F63" s="942">
        <v>45927</v>
      </c>
      <c r="G63" s="942">
        <v>45930</v>
      </c>
      <c r="H63" s="945" t="s">
        <v>1440</v>
      </c>
      <c r="I63" s="900"/>
      <c r="J63" s="908"/>
      <c r="K63" s="909"/>
      <c r="N63" s="904">
        <v>45929</v>
      </c>
      <c r="O63" s="910" t="s">
        <v>779</v>
      </c>
      <c r="P63" s="911" t="s">
        <v>780</v>
      </c>
      <c r="Q63" s="910" t="s">
        <v>1566</v>
      </c>
      <c r="R63" s="910" t="s">
        <v>1304</v>
      </c>
    </row>
    <row r="64" spans="1:18">
      <c r="A64" s="940">
        <f t="shared" si="0"/>
        <v>59</v>
      </c>
      <c r="B64" s="941" t="s">
        <v>769</v>
      </c>
      <c r="C64" s="941" t="s">
        <v>149</v>
      </c>
      <c r="D64" s="408">
        <v>11.997</v>
      </c>
      <c r="E64" s="941" t="s">
        <v>1652</v>
      </c>
      <c r="F64" s="942">
        <v>45920</v>
      </c>
      <c r="G64" s="942">
        <v>45930</v>
      </c>
      <c r="H64" s="945" t="s">
        <v>1440</v>
      </c>
      <c r="N64" s="912">
        <v>45929</v>
      </c>
      <c r="O64" s="910" t="s">
        <v>771</v>
      </c>
    </row>
    <row r="65" spans="1:26">
      <c r="A65" s="940">
        <f t="shared" si="0"/>
        <v>60</v>
      </c>
      <c r="B65" s="941" t="s">
        <v>753</v>
      </c>
      <c r="C65" s="941" t="s">
        <v>146</v>
      </c>
      <c r="D65" s="935">
        <v>11.145</v>
      </c>
      <c r="E65" s="941" t="s">
        <v>1597</v>
      </c>
      <c r="F65" s="942">
        <v>45927</v>
      </c>
      <c r="G65" s="942">
        <v>45930</v>
      </c>
      <c r="H65" s="945" t="s">
        <v>1440</v>
      </c>
    </row>
    <row r="66" spans="1:26">
      <c r="A66" s="940">
        <f t="shared" si="0"/>
        <v>61</v>
      </c>
      <c r="B66" s="947" t="s">
        <v>1542</v>
      </c>
      <c r="C66" s="947" t="s">
        <v>101</v>
      </c>
      <c r="D66" s="408">
        <f>(14703.841+4275.97)/1000</f>
        <v>18.979811000000002</v>
      </c>
      <c r="E66" s="947" t="s">
        <v>1598</v>
      </c>
      <c r="F66" s="948">
        <v>45927</v>
      </c>
      <c r="G66" s="942">
        <v>45930</v>
      </c>
      <c r="H66" s="945" t="s">
        <v>1440</v>
      </c>
      <c r="N66" s="904">
        <v>45929</v>
      </c>
      <c r="O66" s="910" t="s">
        <v>1525</v>
      </c>
    </row>
    <row r="67" spans="1:26">
      <c r="A67" s="940">
        <f t="shared" si="0"/>
        <v>62</v>
      </c>
      <c r="B67" s="941" t="s">
        <v>252</v>
      </c>
      <c r="C67" s="941" t="s">
        <v>146</v>
      </c>
      <c r="D67" s="935">
        <v>11.145</v>
      </c>
      <c r="E67" s="941" t="s">
        <v>1586</v>
      </c>
      <c r="F67" s="942">
        <v>45923</v>
      </c>
      <c r="G67" s="942">
        <v>45931</v>
      </c>
      <c r="H67" s="945" t="s">
        <v>1440</v>
      </c>
    </row>
    <row r="68" spans="1:26">
      <c r="A68" s="940">
        <f t="shared" si="0"/>
        <v>63</v>
      </c>
      <c r="B68" s="941" t="s">
        <v>771</v>
      </c>
      <c r="C68" s="941" t="s">
        <v>149</v>
      </c>
      <c r="D68" s="408">
        <v>11.997</v>
      </c>
      <c r="E68" s="941" t="s">
        <v>1652</v>
      </c>
      <c r="F68" s="942">
        <v>45930</v>
      </c>
      <c r="G68" s="942">
        <v>45933</v>
      </c>
      <c r="H68" s="945" t="s">
        <v>1440</v>
      </c>
      <c r="N68" s="904"/>
      <c r="O68" s="910"/>
    </row>
    <row r="69" spans="1:26">
      <c r="A69" s="940">
        <f t="shared" si="0"/>
        <v>64</v>
      </c>
      <c r="B69" s="941" t="s">
        <v>779</v>
      </c>
      <c r="C69" s="941" t="s">
        <v>146</v>
      </c>
      <c r="D69" s="935">
        <v>11.145</v>
      </c>
      <c r="E69" s="941" t="s">
        <v>1580</v>
      </c>
      <c r="F69" s="942">
        <v>45930</v>
      </c>
      <c r="G69" s="942">
        <v>45933</v>
      </c>
      <c r="H69" s="945" t="s">
        <v>1440</v>
      </c>
      <c r="N69" s="904"/>
      <c r="O69" s="910"/>
    </row>
    <row r="70" spans="1:26">
      <c r="A70" s="940">
        <f t="shared" si="0"/>
        <v>65</v>
      </c>
      <c r="B70" s="941" t="s">
        <v>729</v>
      </c>
      <c r="C70" s="941" t="s">
        <v>146</v>
      </c>
      <c r="D70" s="935">
        <v>11.145</v>
      </c>
      <c r="E70" s="941" t="s">
        <v>1772</v>
      </c>
      <c r="F70" s="942">
        <v>45929</v>
      </c>
      <c r="G70" s="942">
        <v>45935</v>
      </c>
      <c r="H70" s="945" t="s">
        <v>1440</v>
      </c>
      <c r="N70" s="904"/>
    </row>
    <row r="71" spans="1:26">
      <c r="A71" s="940">
        <f t="shared" si="0"/>
        <v>66</v>
      </c>
      <c r="B71" s="941" t="s">
        <v>772</v>
      </c>
      <c r="C71" s="941" t="s">
        <v>146</v>
      </c>
      <c r="D71" s="935">
        <v>11.145</v>
      </c>
      <c r="E71" s="941" t="s">
        <v>1652</v>
      </c>
      <c r="F71" s="942">
        <v>45933</v>
      </c>
      <c r="G71" s="942">
        <v>45935</v>
      </c>
      <c r="H71" s="945" t="s">
        <v>1440</v>
      </c>
      <c r="N71" s="904"/>
      <c r="O71" s="910"/>
    </row>
    <row r="72" spans="1:26">
      <c r="A72" s="940">
        <f t="shared" si="0"/>
        <v>67</v>
      </c>
      <c r="B72" s="941" t="s">
        <v>1559</v>
      </c>
      <c r="C72" s="941" t="s">
        <v>89</v>
      </c>
      <c r="D72" s="941">
        <v>21.41</v>
      </c>
      <c r="E72" s="944" t="s">
        <v>1507</v>
      </c>
      <c r="F72" s="942">
        <v>45930</v>
      </c>
      <c r="G72" s="942">
        <v>45937</v>
      </c>
      <c r="H72" s="943" t="s">
        <v>1440</v>
      </c>
      <c r="X72" s="913" t="s">
        <v>1609</v>
      </c>
      <c r="Y72" s="891" t="e">
        <f>#REF!*0.18</f>
        <v>#REF!</v>
      </c>
    </row>
    <row r="73" spans="1:26" ht="43.5">
      <c r="A73" s="940">
        <f t="shared" si="0"/>
        <v>68</v>
      </c>
      <c r="B73" s="941" t="s">
        <v>1525</v>
      </c>
      <c r="C73" s="941" t="s">
        <v>101</v>
      </c>
      <c r="D73" s="408">
        <f>(14703.841+4275.97)/1000</f>
        <v>18.979811000000002</v>
      </c>
      <c r="E73" s="941" t="s">
        <v>1597</v>
      </c>
      <c r="F73" s="942">
        <v>45931</v>
      </c>
      <c r="G73" s="942">
        <v>45937</v>
      </c>
      <c r="H73" s="943" t="s">
        <v>1440</v>
      </c>
      <c r="N73" s="914" t="s">
        <v>1616</v>
      </c>
      <c r="S73" s="894" t="s">
        <v>221</v>
      </c>
      <c r="T73" s="894" t="s">
        <v>146</v>
      </c>
      <c r="V73" s="910" t="s">
        <v>146</v>
      </c>
      <c r="W73" s="538">
        <v>3</v>
      </c>
      <c r="X73" s="538">
        <v>11.15</v>
      </c>
      <c r="Y73" s="538">
        <f>X73*W73</f>
        <v>33.450000000000003</v>
      </c>
      <c r="Z73" s="538">
        <f>511-72</f>
        <v>439</v>
      </c>
    </row>
    <row r="74" spans="1:26">
      <c r="A74" s="940">
        <f t="shared" si="0"/>
        <v>69</v>
      </c>
      <c r="B74" s="941" t="s">
        <v>154</v>
      </c>
      <c r="C74" s="941" t="s">
        <v>156</v>
      </c>
      <c r="D74" s="949">
        <f>(16972.938+2884.468+1298.28+5135.312)/1000</f>
        <v>26.290997999999998</v>
      </c>
      <c r="E74" s="941" t="s">
        <v>1598</v>
      </c>
      <c r="F74" s="942">
        <v>45931</v>
      </c>
      <c r="G74" s="942">
        <v>45938</v>
      </c>
      <c r="H74" s="943" t="s">
        <v>1440</v>
      </c>
      <c r="Y74" s="538">
        <v>9000</v>
      </c>
    </row>
    <row r="75" spans="1:26">
      <c r="A75" s="940">
        <f t="shared" si="0"/>
        <v>70</v>
      </c>
      <c r="B75" s="941" t="s">
        <v>1494</v>
      </c>
      <c r="C75" s="941" t="s">
        <v>79</v>
      </c>
      <c r="D75" s="941">
        <v>18.727009000000002</v>
      </c>
      <c r="E75" s="941" t="s">
        <v>1652</v>
      </c>
      <c r="F75" s="942">
        <v>45935</v>
      </c>
      <c r="G75" s="942">
        <v>45940</v>
      </c>
      <c r="H75" s="943" t="s">
        <v>1440</v>
      </c>
      <c r="S75" s="893" t="s">
        <v>222</v>
      </c>
      <c r="T75" s="892" t="s">
        <v>211</v>
      </c>
    </row>
    <row r="76" spans="1:26">
      <c r="A76" s="940">
        <f t="shared" si="0"/>
        <v>71</v>
      </c>
      <c r="B76" s="941" t="s">
        <v>750</v>
      </c>
      <c r="C76" s="941" t="s">
        <v>149</v>
      </c>
      <c r="D76" s="408">
        <v>11.997</v>
      </c>
      <c r="E76" s="941" t="s">
        <v>1597</v>
      </c>
      <c r="F76" s="942">
        <v>45938</v>
      </c>
      <c r="G76" s="942">
        <v>45940</v>
      </c>
      <c r="H76" s="943" t="s">
        <v>1440</v>
      </c>
      <c r="S76" s="915"/>
      <c r="T76" s="916"/>
    </row>
    <row r="77" spans="1:26">
      <c r="A77" s="940">
        <f t="shared" si="0"/>
        <v>72</v>
      </c>
      <c r="B77" s="941" t="s">
        <v>1566</v>
      </c>
      <c r="C77" s="941" t="s">
        <v>89</v>
      </c>
      <c r="D77" s="941">
        <v>21.41</v>
      </c>
      <c r="E77" s="941" t="s">
        <v>1580</v>
      </c>
      <c r="F77" s="942">
        <v>45933</v>
      </c>
      <c r="G77" s="942">
        <v>45940</v>
      </c>
      <c r="H77" s="943" t="s">
        <v>1440</v>
      </c>
      <c r="X77" s="917" t="s">
        <v>1353</v>
      </c>
      <c r="Y77" s="918" t="e">
        <f>SUM(Y72:Y72)</f>
        <v>#REF!</v>
      </c>
    </row>
    <row r="78" spans="1:26">
      <c r="A78" s="940">
        <f t="shared" si="0"/>
        <v>73</v>
      </c>
      <c r="B78" s="941" t="s">
        <v>730</v>
      </c>
      <c r="C78" s="941" t="s">
        <v>205</v>
      </c>
      <c r="D78" s="935">
        <v>13.071999999999999</v>
      </c>
      <c r="E78" s="941" t="s">
        <v>1772</v>
      </c>
      <c r="F78" s="942">
        <v>45935</v>
      </c>
      <c r="G78" s="942">
        <v>45941</v>
      </c>
      <c r="H78" s="943" t="s">
        <v>1440</v>
      </c>
      <c r="X78" s="910" t="s">
        <v>1608</v>
      </c>
      <c r="Y78" s="891" t="e">
        <f>Y77*0.05</f>
        <v>#REF!</v>
      </c>
    </row>
    <row r="79" spans="1:26">
      <c r="A79" s="940">
        <f t="shared" si="0"/>
        <v>74</v>
      </c>
      <c r="B79" s="941" t="s">
        <v>751</v>
      </c>
      <c r="C79" s="941" t="s">
        <v>149</v>
      </c>
      <c r="D79" s="408">
        <v>11.997</v>
      </c>
      <c r="E79" s="941" t="s">
        <v>1597</v>
      </c>
      <c r="F79" s="942">
        <v>45940</v>
      </c>
      <c r="G79" s="942">
        <v>45941</v>
      </c>
      <c r="H79" s="943" t="s">
        <v>1440</v>
      </c>
      <c r="X79" s="910" t="s">
        <v>1610</v>
      </c>
      <c r="Y79" s="891" t="e">
        <f>Y77*0.01</f>
        <v>#REF!</v>
      </c>
    </row>
    <row r="80" spans="1:26">
      <c r="A80" s="940">
        <f t="shared" ref="A80:A143" si="1">A79+1</f>
        <v>75</v>
      </c>
      <c r="B80" s="941" t="s">
        <v>157</v>
      </c>
      <c r="C80" s="941" t="s">
        <v>79</v>
      </c>
      <c r="D80" s="941">
        <v>18.727009000000002</v>
      </c>
      <c r="E80" s="941" t="s">
        <v>1652</v>
      </c>
      <c r="F80" s="942">
        <v>45940</v>
      </c>
      <c r="G80" s="942">
        <v>45942</v>
      </c>
      <c r="H80" s="943" t="s">
        <v>1440</v>
      </c>
      <c r="X80" s="910" t="s">
        <v>1611</v>
      </c>
      <c r="Y80" s="891" t="e">
        <f>Y77*0.1</f>
        <v>#REF!</v>
      </c>
    </row>
    <row r="81" spans="1:25">
      <c r="A81" s="940">
        <f t="shared" si="1"/>
        <v>76</v>
      </c>
      <c r="B81" s="941" t="s">
        <v>1518</v>
      </c>
      <c r="C81" s="941" t="s">
        <v>79</v>
      </c>
      <c r="D81" s="941">
        <v>18.727009000000002</v>
      </c>
      <c r="E81" s="941" t="s">
        <v>1507</v>
      </c>
      <c r="F81" s="942">
        <v>45938</v>
      </c>
      <c r="G81" s="942">
        <v>45943</v>
      </c>
      <c r="H81" s="943" t="s">
        <v>1440</v>
      </c>
      <c r="N81" s="919"/>
      <c r="X81" s="910" t="s">
        <v>1612</v>
      </c>
      <c r="Y81" s="891" t="e">
        <f>Y77*0.2</f>
        <v>#REF!</v>
      </c>
    </row>
    <row r="82" spans="1:25">
      <c r="A82" s="940">
        <f t="shared" si="1"/>
        <v>77</v>
      </c>
      <c r="B82" s="941" t="s">
        <v>743</v>
      </c>
      <c r="C82" s="941" t="s">
        <v>146</v>
      </c>
      <c r="D82" s="935">
        <v>11.145</v>
      </c>
      <c r="E82" s="941" t="s">
        <v>1598</v>
      </c>
      <c r="F82" s="942">
        <v>45938</v>
      </c>
      <c r="G82" s="942">
        <v>45943</v>
      </c>
      <c r="H82" s="943" t="s">
        <v>1440</v>
      </c>
      <c r="X82" s="910" t="s">
        <v>1613</v>
      </c>
      <c r="Y82" s="538">
        <v>600000</v>
      </c>
    </row>
    <row r="83" spans="1:25" ht="20.5" customHeight="1">
      <c r="A83" s="940">
        <f t="shared" si="1"/>
        <v>78</v>
      </c>
      <c r="B83" s="941" t="s">
        <v>384</v>
      </c>
      <c r="C83" s="941" t="s">
        <v>79</v>
      </c>
      <c r="D83" s="941">
        <v>18.727009000000002</v>
      </c>
      <c r="E83" s="941" t="s">
        <v>1569</v>
      </c>
      <c r="F83" s="942">
        <v>45926</v>
      </c>
      <c r="G83" s="942">
        <v>45945</v>
      </c>
      <c r="H83" s="943" t="s">
        <v>1440</v>
      </c>
      <c r="X83" s="920" t="s">
        <v>1615</v>
      </c>
      <c r="Y83" s="891" t="e">
        <f>Y77*0.1</f>
        <v>#REF!</v>
      </c>
    </row>
    <row r="84" spans="1:25" ht="18.5">
      <c r="A84" s="940">
        <f t="shared" si="1"/>
        <v>79</v>
      </c>
      <c r="B84" s="941" t="s">
        <v>1304</v>
      </c>
      <c r="C84" s="941" t="s">
        <v>89</v>
      </c>
      <c r="D84" s="941">
        <v>21.41</v>
      </c>
      <c r="E84" s="941" t="s">
        <v>1580</v>
      </c>
      <c r="F84" s="942">
        <v>45940</v>
      </c>
      <c r="G84" s="942">
        <v>45945</v>
      </c>
      <c r="H84" s="943" t="s">
        <v>1440</v>
      </c>
      <c r="X84" s="921" t="s">
        <v>1614</v>
      </c>
      <c r="Y84" s="922" t="e">
        <f>Y77-#REF!-Y82</f>
        <v>#REF!</v>
      </c>
    </row>
    <row r="85" spans="1:25">
      <c r="A85" s="940">
        <f t="shared" si="1"/>
        <v>80</v>
      </c>
      <c r="B85" s="941" t="s">
        <v>726</v>
      </c>
      <c r="C85" s="941" t="s">
        <v>146</v>
      </c>
      <c r="D85" s="935">
        <v>11.145</v>
      </c>
      <c r="E85" s="941" t="s">
        <v>1772</v>
      </c>
      <c r="F85" s="942">
        <v>45941</v>
      </c>
      <c r="G85" s="942">
        <v>45945</v>
      </c>
      <c r="H85" s="943" t="s">
        <v>1440</v>
      </c>
    </row>
    <row r="86" spans="1:25">
      <c r="A86" s="940">
        <f t="shared" si="1"/>
        <v>81</v>
      </c>
      <c r="B86" s="941" t="s">
        <v>153</v>
      </c>
      <c r="C86" s="941" t="s">
        <v>79</v>
      </c>
      <c r="D86" s="941">
        <v>18.727009000000002</v>
      </c>
      <c r="E86" s="941" t="s">
        <v>1597</v>
      </c>
      <c r="F86" s="942">
        <v>45941</v>
      </c>
      <c r="G86" s="942">
        <v>45946</v>
      </c>
      <c r="H86" s="943" t="s">
        <v>1440</v>
      </c>
    </row>
    <row r="87" spans="1:25">
      <c r="A87" s="940">
        <f t="shared" si="1"/>
        <v>82</v>
      </c>
      <c r="B87" s="941" t="s">
        <v>775</v>
      </c>
      <c r="C87" s="941" t="s">
        <v>146</v>
      </c>
      <c r="D87" s="935">
        <v>11.145</v>
      </c>
      <c r="E87" s="941" t="s">
        <v>1652</v>
      </c>
      <c r="F87" s="942">
        <v>45942</v>
      </c>
      <c r="G87" s="942">
        <v>45945</v>
      </c>
      <c r="H87" s="943" t="s">
        <v>1440</v>
      </c>
    </row>
    <row r="88" spans="1:25">
      <c r="A88" s="940">
        <f t="shared" si="1"/>
        <v>83</v>
      </c>
      <c r="B88" s="941" t="s">
        <v>744</v>
      </c>
      <c r="C88" s="941" t="s">
        <v>146</v>
      </c>
      <c r="D88" s="935">
        <v>11.145</v>
      </c>
      <c r="E88" s="941" t="s">
        <v>1598</v>
      </c>
      <c r="F88" s="942">
        <v>45943</v>
      </c>
      <c r="G88" s="942">
        <v>45946</v>
      </c>
      <c r="H88" s="943" t="s">
        <v>1440</v>
      </c>
    </row>
    <row r="89" spans="1:25">
      <c r="A89" s="940">
        <f t="shared" si="1"/>
        <v>84</v>
      </c>
      <c r="B89" s="941" t="s">
        <v>694</v>
      </c>
      <c r="C89" s="941" t="s">
        <v>79</v>
      </c>
      <c r="D89" s="941">
        <v>18.727009000000002</v>
      </c>
      <c r="E89" s="941" t="s">
        <v>1507</v>
      </c>
      <c r="F89" s="942">
        <v>45943</v>
      </c>
      <c r="G89" s="942">
        <v>45948</v>
      </c>
      <c r="H89" s="943" t="s">
        <v>1440</v>
      </c>
    </row>
    <row r="90" spans="1:25">
      <c r="A90" s="940">
        <f t="shared" si="1"/>
        <v>85</v>
      </c>
      <c r="B90" s="941" t="s">
        <v>144</v>
      </c>
      <c r="C90" s="941" t="s">
        <v>146</v>
      </c>
      <c r="D90" s="935">
        <v>11.145</v>
      </c>
      <c r="E90" s="941" t="s">
        <v>1772</v>
      </c>
      <c r="F90" s="942">
        <v>45945</v>
      </c>
      <c r="G90" s="942">
        <v>45949</v>
      </c>
      <c r="H90" s="943" t="s">
        <v>1440</v>
      </c>
    </row>
    <row r="91" spans="1:25">
      <c r="A91" s="940">
        <f t="shared" si="1"/>
        <v>86</v>
      </c>
      <c r="B91" s="941" t="s">
        <v>745</v>
      </c>
      <c r="C91" s="941" t="s">
        <v>146</v>
      </c>
      <c r="D91" s="935">
        <v>11.145</v>
      </c>
      <c r="E91" s="941" t="s">
        <v>1598</v>
      </c>
      <c r="F91" s="942">
        <v>45946</v>
      </c>
      <c r="G91" s="942">
        <v>45949</v>
      </c>
      <c r="H91" s="943" t="s">
        <v>1440</v>
      </c>
    </row>
    <row r="92" spans="1:25">
      <c r="A92" s="940">
        <f t="shared" si="1"/>
        <v>87</v>
      </c>
      <c r="B92" s="941" t="s">
        <v>1248</v>
      </c>
      <c r="C92" s="941" t="s">
        <v>146</v>
      </c>
      <c r="D92" s="935">
        <v>11.145</v>
      </c>
      <c r="E92" s="950" t="s">
        <v>1580</v>
      </c>
      <c r="F92" s="942">
        <v>45946</v>
      </c>
      <c r="G92" s="942">
        <v>45949</v>
      </c>
      <c r="H92" s="943" t="s">
        <v>1440</v>
      </c>
    </row>
    <row r="93" spans="1:25">
      <c r="A93" s="940">
        <f t="shared" si="1"/>
        <v>88</v>
      </c>
      <c r="B93" s="941" t="s">
        <v>774</v>
      </c>
      <c r="C93" s="941" t="s">
        <v>146</v>
      </c>
      <c r="D93" s="935">
        <v>11.145</v>
      </c>
      <c r="E93" s="941" t="s">
        <v>1652</v>
      </c>
      <c r="F93" s="942">
        <v>45945</v>
      </c>
      <c r="G93" s="942">
        <v>45949</v>
      </c>
      <c r="H93" s="943" t="s">
        <v>1440</v>
      </c>
    </row>
    <row r="94" spans="1:25">
      <c r="A94" s="940">
        <f t="shared" si="1"/>
        <v>89</v>
      </c>
      <c r="B94" s="941" t="s">
        <v>773</v>
      </c>
      <c r="C94" s="941" t="s">
        <v>146</v>
      </c>
      <c r="D94" s="935">
        <v>11.145</v>
      </c>
      <c r="E94" s="950" t="s">
        <v>1652</v>
      </c>
      <c r="F94" s="942">
        <v>45949</v>
      </c>
      <c r="G94" s="942">
        <v>45952</v>
      </c>
      <c r="H94" s="943" t="s">
        <v>1440</v>
      </c>
    </row>
    <row r="95" spans="1:25">
      <c r="A95" s="940">
        <f t="shared" si="1"/>
        <v>90</v>
      </c>
      <c r="B95" s="941" t="s">
        <v>780</v>
      </c>
      <c r="C95" s="941" t="s">
        <v>146</v>
      </c>
      <c r="D95" s="935">
        <v>11.145</v>
      </c>
      <c r="E95" s="950" t="s">
        <v>1580</v>
      </c>
      <c r="F95" s="942">
        <v>45949</v>
      </c>
      <c r="G95" s="942">
        <v>45952</v>
      </c>
      <c r="H95" s="943" t="s">
        <v>1440</v>
      </c>
    </row>
    <row r="96" spans="1:25">
      <c r="A96" s="940">
        <f t="shared" si="1"/>
        <v>91</v>
      </c>
      <c r="B96" s="941" t="s">
        <v>1302</v>
      </c>
      <c r="C96" s="941" t="s">
        <v>89</v>
      </c>
      <c r="D96" s="941">
        <v>21.41</v>
      </c>
      <c r="E96" s="941" t="s">
        <v>1597</v>
      </c>
      <c r="F96" s="942">
        <v>45946</v>
      </c>
      <c r="G96" s="942">
        <v>45953</v>
      </c>
      <c r="H96" s="943" t="s">
        <v>1440</v>
      </c>
      <c r="N96" s="923"/>
    </row>
    <row r="97" spans="1:14">
      <c r="A97" s="940">
        <f t="shared" si="1"/>
        <v>92</v>
      </c>
      <c r="B97" s="941" t="s">
        <v>737</v>
      </c>
      <c r="C97" s="941" t="s">
        <v>146</v>
      </c>
      <c r="D97" s="935">
        <v>11.145</v>
      </c>
      <c r="E97" s="941" t="s">
        <v>1772</v>
      </c>
      <c r="F97" s="946">
        <v>45949</v>
      </c>
      <c r="G97" s="942">
        <v>45954</v>
      </c>
      <c r="H97" s="943" t="s">
        <v>1440</v>
      </c>
    </row>
    <row r="98" spans="1:14">
      <c r="A98" s="940">
        <f t="shared" si="1"/>
        <v>93</v>
      </c>
      <c r="B98" s="941" t="s">
        <v>356</v>
      </c>
      <c r="C98" s="941" t="s">
        <v>146</v>
      </c>
      <c r="D98" s="935">
        <v>11.145</v>
      </c>
      <c r="E98" s="941" t="s">
        <v>1620</v>
      </c>
      <c r="F98" s="942">
        <v>45949</v>
      </c>
      <c r="G98" s="942">
        <v>45954</v>
      </c>
      <c r="H98" s="943" t="s">
        <v>1440</v>
      </c>
      <c r="N98" s="924"/>
    </row>
    <row r="99" spans="1:14">
      <c r="A99" s="940">
        <f t="shared" si="1"/>
        <v>94</v>
      </c>
      <c r="B99" s="941" t="s">
        <v>151</v>
      </c>
      <c r="C99" s="941" t="s">
        <v>152</v>
      </c>
      <c r="D99" s="941">
        <f>(13334+4777.506)/1000</f>
        <v>18.111506000000002</v>
      </c>
      <c r="E99" s="941" t="s">
        <v>1598</v>
      </c>
      <c r="F99" s="946">
        <v>45949</v>
      </c>
      <c r="G99" s="942">
        <v>45954</v>
      </c>
      <c r="H99" s="943" t="s">
        <v>1440</v>
      </c>
      <c r="N99" s="925"/>
    </row>
    <row r="100" spans="1:14">
      <c r="A100" s="940">
        <f t="shared" si="1"/>
        <v>95</v>
      </c>
      <c r="B100" s="941" t="s">
        <v>1299</v>
      </c>
      <c r="C100" s="941" t="s">
        <v>149</v>
      </c>
      <c r="D100" s="408">
        <v>11.997</v>
      </c>
      <c r="E100" s="941" t="s">
        <v>1597</v>
      </c>
      <c r="F100" s="942">
        <v>45954</v>
      </c>
      <c r="G100" s="942">
        <v>45956</v>
      </c>
      <c r="H100" s="943" t="s">
        <v>1440</v>
      </c>
      <c r="N100" s="923"/>
    </row>
    <row r="101" spans="1:14">
      <c r="A101" s="940">
        <f t="shared" si="1"/>
        <v>96</v>
      </c>
      <c r="B101" s="941" t="s">
        <v>1560</v>
      </c>
      <c r="C101" s="941" t="s">
        <v>87</v>
      </c>
      <c r="D101" s="941">
        <f>(14703.841+2903.104+1061.94+ 5513.756)/1000</f>
        <v>24.182641</v>
      </c>
      <c r="E101" s="941" t="s">
        <v>1507</v>
      </c>
      <c r="F101" s="942">
        <v>45949</v>
      </c>
      <c r="G101" s="942">
        <v>45957</v>
      </c>
      <c r="H101" s="943" t="s">
        <v>1440</v>
      </c>
      <c r="N101" s="926"/>
    </row>
    <row r="102" spans="1:14">
      <c r="A102" s="940">
        <f t="shared" si="1"/>
        <v>97</v>
      </c>
      <c r="B102" s="941" t="s">
        <v>778</v>
      </c>
      <c r="C102" s="941" t="s">
        <v>146</v>
      </c>
      <c r="D102" s="941"/>
      <c r="E102" s="941" t="s">
        <v>1652</v>
      </c>
      <c r="F102" s="942">
        <v>45953</v>
      </c>
      <c r="G102" s="942">
        <v>45956</v>
      </c>
      <c r="H102" s="943" t="s">
        <v>1440</v>
      </c>
    </row>
    <row r="103" spans="1:14">
      <c r="A103" s="940">
        <f t="shared" si="1"/>
        <v>98</v>
      </c>
      <c r="B103" s="941" t="s">
        <v>781</v>
      </c>
      <c r="C103" s="941" t="s">
        <v>146</v>
      </c>
      <c r="D103" s="941"/>
      <c r="E103" s="941" t="s">
        <v>1580</v>
      </c>
      <c r="F103" s="942">
        <v>45953</v>
      </c>
      <c r="G103" s="942">
        <v>45957</v>
      </c>
      <c r="H103" s="943" t="s">
        <v>1440</v>
      </c>
    </row>
    <row r="104" spans="1:14">
      <c r="A104" s="940">
        <f t="shared" si="1"/>
        <v>99</v>
      </c>
      <c r="B104" s="941" t="s">
        <v>777</v>
      </c>
      <c r="C104" s="941" t="s">
        <v>146</v>
      </c>
      <c r="D104" s="941"/>
      <c r="E104" s="941" t="s">
        <v>1652</v>
      </c>
      <c r="F104" s="942">
        <v>45957</v>
      </c>
      <c r="G104" s="942">
        <v>45958</v>
      </c>
      <c r="H104" s="943" t="s">
        <v>1440</v>
      </c>
      <c r="N104" s="927"/>
    </row>
    <row r="105" spans="1:14">
      <c r="A105" s="940">
        <f t="shared" si="1"/>
        <v>100</v>
      </c>
      <c r="B105" s="941" t="s">
        <v>148</v>
      </c>
      <c r="C105" s="941" t="s">
        <v>89</v>
      </c>
      <c r="D105" s="941"/>
      <c r="E105" s="941" t="s">
        <v>1598</v>
      </c>
      <c r="F105" s="942">
        <v>45957</v>
      </c>
      <c r="G105" s="942">
        <v>45959</v>
      </c>
      <c r="H105" s="945" t="s">
        <v>1440</v>
      </c>
    </row>
    <row r="106" spans="1:14">
      <c r="A106" s="940">
        <f t="shared" si="1"/>
        <v>101</v>
      </c>
      <c r="B106" s="941" t="s">
        <v>122</v>
      </c>
      <c r="C106" s="941" t="s">
        <v>79</v>
      </c>
      <c r="D106" s="941">
        <v>18.727009000000002</v>
      </c>
      <c r="E106" s="941" t="s">
        <v>1620</v>
      </c>
      <c r="F106" s="942">
        <v>45954</v>
      </c>
      <c r="G106" s="942">
        <v>45961</v>
      </c>
      <c r="H106" s="943" t="s">
        <v>1440</v>
      </c>
      <c r="N106" s="928"/>
    </row>
    <row r="107" spans="1:14">
      <c r="A107" s="940">
        <f t="shared" si="1"/>
        <v>102</v>
      </c>
      <c r="B107" s="941" t="s">
        <v>143</v>
      </c>
      <c r="C107" s="941" t="s">
        <v>79</v>
      </c>
      <c r="D107" s="941">
        <v>18.727009000000002</v>
      </c>
      <c r="E107" s="941" t="s">
        <v>1772</v>
      </c>
      <c r="F107" s="942">
        <v>45954</v>
      </c>
      <c r="G107" s="942">
        <v>45961</v>
      </c>
      <c r="H107" s="943" t="s">
        <v>1440</v>
      </c>
      <c r="N107" s="928"/>
    </row>
    <row r="108" spans="1:14">
      <c r="A108" s="940">
        <f t="shared" si="1"/>
        <v>103</v>
      </c>
      <c r="B108" s="941" t="s">
        <v>776</v>
      </c>
      <c r="C108" s="941" t="s">
        <v>146</v>
      </c>
      <c r="D108" s="941"/>
      <c r="E108" s="941" t="s">
        <v>1652</v>
      </c>
      <c r="F108" s="942">
        <v>45958</v>
      </c>
      <c r="G108" s="942">
        <v>45961</v>
      </c>
      <c r="H108" s="945" t="s">
        <v>1440</v>
      </c>
    </row>
    <row r="109" spans="1:14">
      <c r="A109" s="940">
        <f t="shared" si="1"/>
        <v>104</v>
      </c>
      <c r="B109" s="941" t="s">
        <v>1584</v>
      </c>
      <c r="C109" s="941" t="s">
        <v>101</v>
      </c>
      <c r="D109" s="941"/>
      <c r="E109" s="941" t="s">
        <v>1597</v>
      </c>
      <c r="F109" s="942">
        <v>45956</v>
      </c>
      <c r="G109" s="942">
        <v>45958</v>
      </c>
      <c r="H109" s="945" t="s">
        <v>1440</v>
      </c>
      <c r="N109" s="928"/>
    </row>
    <row r="110" spans="1:14">
      <c r="A110" s="940">
        <f t="shared" si="1"/>
        <v>105</v>
      </c>
      <c r="B110" s="941" t="s">
        <v>1601</v>
      </c>
      <c r="C110" s="941" t="s">
        <v>83</v>
      </c>
      <c r="D110" s="941"/>
      <c r="E110" s="941" t="s">
        <v>1580</v>
      </c>
      <c r="F110" s="942">
        <v>45957</v>
      </c>
      <c r="G110" s="942">
        <v>45962</v>
      </c>
      <c r="H110" s="945" t="s">
        <v>1440</v>
      </c>
    </row>
    <row r="111" spans="1:14">
      <c r="A111" s="940">
        <f t="shared" si="1"/>
        <v>106</v>
      </c>
      <c r="B111" s="941" t="s">
        <v>428</v>
      </c>
      <c r="C111" s="941" t="s">
        <v>96</v>
      </c>
      <c r="D111" s="941"/>
      <c r="E111" s="941" t="s">
        <v>1507</v>
      </c>
      <c r="F111" s="942">
        <v>45957</v>
      </c>
      <c r="G111" s="942">
        <v>45963</v>
      </c>
      <c r="H111" s="945" t="s">
        <v>1440</v>
      </c>
    </row>
    <row r="112" spans="1:14">
      <c r="A112" s="940">
        <f t="shared" si="1"/>
        <v>107</v>
      </c>
      <c r="B112" s="941" t="s">
        <v>1565</v>
      </c>
      <c r="C112" s="941" t="s">
        <v>79</v>
      </c>
      <c r="D112" s="941"/>
      <c r="E112" s="941" t="s">
        <v>1597</v>
      </c>
      <c r="F112" s="942">
        <v>45959</v>
      </c>
      <c r="G112" s="942">
        <v>45963</v>
      </c>
      <c r="H112" s="945" t="s">
        <v>1440</v>
      </c>
    </row>
    <row r="113" spans="1:14">
      <c r="A113" s="940">
        <f t="shared" si="1"/>
        <v>108</v>
      </c>
      <c r="B113" s="941" t="s">
        <v>1298</v>
      </c>
      <c r="C113" s="941" t="s">
        <v>211</v>
      </c>
      <c r="D113" s="941"/>
      <c r="E113" s="941" t="s">
        <v>1598</v>
      </c>
      <c r="F113" s="942">
        <v>45959</v>
      </c>
      <c r="G113" s="942">
        <v>45964</v>
      </c>
      <c r="H113" s="945" t="s">
        <v>1440</v>
      </c>
    </row>
    <row r="114" spans="1:14">
      <c r="A114" s="940">
        <f t="shared" si="1"/>
        <v>109</v>
      </c>
      <c r="B114" s="941" t="s">
        <v>723</v>
      </c>
      <c r="C114" s="941" t="s">
        <v>146</v>
      </c>
      <c r="D114" s="941"/>
      <c r="E114" s="941" t="s">
        <v>1772</v>
      </c>
      <c r="F114" s="942">
        <v>45962</v>
      </c>
      <c r="G114" s="942">
        <v>45965</v>
      </c>
      <c r="H114" s="945" t="s">
        <v>1440</v>
      </c>
    </row>
    <row r="115" spans="1:14">
      <c r="A115" s="940">
        <f t="shared" si="1"/>
        <v>110</v>
      </c>
      <c r="B115" s="941" t="s">
        <v>343</v>
      </c>
      <c r="C115" s="951" t="s">
        <v>83</v>
      </c>
      <c r="D115" s="951"/>
      <c r="E115" s="941" t="s">
        <v>1620</v>
      </c>
      <c r="F115" s="952">
        <v>45962</v>
      </c>
      <c r="G115" s="942">
        <v>45966</v>
      </c>
      <c r="H115" s="945" t="s">
        <v>1440</v>
      </c>
    </row>
    <row r="116" spans="1:14">
      <c r="A116" s="940">
        <f t="shared" si="1"/>
        <v>111</v>
      </c>
      <c r="B116" s="941" t="s">
        <v>714</v>
      </c>
      <c r="C116" s="941" t="s">
        <v>149</v>
      </c>
      <c r="D116" s="941"/>
      <c r="E116" s="941" t="s">
        <v>1652</v>
      </c>
      <c r="F116" s="942">
        <v>45962</v>
      </c>
      <c r="G116" s="942">
        <v>45966</v>
      </c>
      <c r="H116" s="945" t="s">
        <v>1440</v>
      </c>
    </row>
    <row r="117" spans="1:14">
      <c r="A117" s="940">
        <f t="shared" si="1"/>
        <v>112</v>
      </c>
      <c r="B117" s="941" t="s">
        <v>1303</v>
      </c>
      <c r="C117" s="941" t="s">
        <v>211</v>
      </c>
      <c r="D117" s="941"/>
      <c r="E117" s="941" t="s">
        <v>1598</v>
      </c>
      <c r="F117" s="942">
        <v>45965</v>
      </c>
      <c r="G117" s="942">
        <v>45967</v>
      </c>
      <c r="H117" s="945" t="s">
        <v>1440</v>
      </c>
    </row>
    <row r="118" spans="1:14" ht="12.5" customHeight="1">
      <c r="A118" s="940">
        <f t="shared" si="1"/>
        <v>113</v>
      </c>
      <c r="B118" s="941" t="s">
        <v>721</v>
      </c>
      <c r="C118" s="941" t="s">
        <v>146</v>
      </c>
      <c r="D118" s="941"/>
      <c r="E118" s="941" t="s">
        <v>1772</v>
      </c>
      <c r="F118" s="942">
        <v>45966</v>
      </c>
      <c r="G118" s="942">
        <v>45968</v>
      </c>
      <c r="H118" s="945" t="s">
        <v>1440</v>
      </c>
      <c r="I118" s="930" t="s">
        <v>1621</v>
      </c>
    </row>
    <row r="119" spans="1:14">
      <c r="A119" s="940">
        <f t="shared" si="1"/>
        <v>114</v>
      </c>
      <c r="B119" s="941" t="s">
        <v>1592</v>
      </c>
      <c r="C119" s="941" t="s">
        <v>89</v>
      </c>
      <c r="D119" s="941"/>
      <c r="E119" s="941" t="s">
        <v>1597</v>
      </c>
      <c r="F119" s="942">
        <v>45964</v>
      </c>
      <c r="G119" s="942">
        <v>45969</v>
      </c>
      <c r="H119" s="945" t="s">
        <v>1440</v>
      </c>
    </row>
    <row r="120" spans="1:14">
      <c r="A120" s="940">
        <f t="shared" si="1"/>
        <v>115</v>
      </c>
      <c r="B120" s="941" t="s">
        <v>718</v>
      </c>
      <c r="C120" s="941" t="s">
        <v>149</v>
      </c>
      <c r="D120" s="941"/>
      <c r="E120" s="941" t="s">
        <v>1652</v>
      </c>
      <c r="F120" s="942">
        <v>45967</v>
      </c>
      <c r="G120" s="942">
        <v>45970</v>
      </c>
      <c r="H120" s="945" t="s">
        <v>1440</v>
      </c>
    </row>
    <row r="121" spans="1:14">
      <c r="A121" s="940">
        <f t="shared" si="1"/>
        <v>116</v>
      </c>
      <c r="B121" s="941" t="s">
        <v>1285</v>
      </c>
      <c r="C121" s="941" t="s">
        <v>79</v>
      </c>
      <c r="D121" s="941">
        <v>18.727009000000002</v>
      </c>
      <c r="E121" s="941" t="s">
        <v>1620</v>
      </c>
      <c r="F121" s="942">
        <v>45967</v>
      </c>
      <c r="G121" s="942">
        <v>45971</v>
      </c>
      <c r="H121" s="943" t="s">
        <v>1440</v>
      </c>
    </row>
    <row r="122" spans="1:14">
      <c r="A122" s="940">
        <f t="shared" si="1"/>
        <v>117</v>
      </c>
      <c r="B122" s="941" t="s">
        <v>138</v>
      </c>
      <c r="C122" s="941" t="s">
        <v>96</v>
      </c>
      <c r="D122" s="941"/>
      <c r="E122" s="941" t="s">
        <v>1507</v>
      </c>
      <c r="F122" s="942">
        <v>45964</v>
      </c>
      <c r="G122" s="942">
        <v>45971</v>
      </c>
      <c r="H122" s="945" t="s">
        <v>1440</v>
      </c>
    </row>
    <row r="123" spans="1:14">
      <c r="A123" s="940">
        <f t="shared" si="1"/>
        <v>118</v>
      </c>
      <c r="B123" s="941" t="s">
        <v>724</v>
      </c>
      <c r="C123" s="941" t="s">
        <v>146</v>
      </c>
      <c r="D123" s="941"/>
      <c r="E123" s="941" t="s">
        <v>1772</v>
      </c>
      <c r="F123" s="942">
        <v>45969</v>
      </c>
      <c r="G123" s="942">
        <v>45972</v>
      </c>
      <c r="H123" s="945" t="s">
        <v>1440</v>
      </c>
    </row>
    <row r="124" spans="1:14">
      <c r="A124" s="940">
        <f t="shared" si="1"/>
        <v>119</v>
      </c>
      <c r="B124" s="941" t="s">
        <v>150</v>
      </c>
      <c r="C124" s="941" t="s">
        <v>152</v>
      </c>
      <c r="D124" s="941"/>
      <c r="E124" s="941" t="s">
        <v>1598</v>
      </c>
      <c r="F124" s="942">
        <v>45967</v>
      </c>
      <c r="G124" s="942">
        <v>45973</v>
      </c>
      <c r="H124" s="941" t="s">
        <v>1440</v>
      </c>
    </row>
    <row r="125" spans="1:14">
      <c r="A125" s="940">
        <f t="shared" si="1"/>
        <v>120</v>
      </c>
      <c r="B125" s="941" t="s">
        <v>161</v>
      </c>
      <c r="C125" s="941" t="s">
        <v>81</v>
      </c>
      <c r="D125" s="941"/>
      <c r="E125" s="941" t="s">
        <v>1580</v>
      </c>
      <c r="F125" s="942">
        <v>45962</v>
      </c>
      <c r="G125" s="942">
        <v>45975</v>
      </c>
      <c r="H125" s="941" t="s">
        <v>1440</v>
      </c>
      <c r="N125" s="936" t="s">
        <v>1308</v>
      </c>
    </row>
    <row r="126" spans="1:14">
      <c r="A126" s="940">
        <f t="shared" si="1"/>
        <v>121</v>
      </c>
      <c r="B126" s="941" t="s">
        <v>832</v>
      </c>
      <c r="C126" s="941" t="s">
        <v>79</v>
      </c>
      <c r="D126" s="941"/>
      <c r="E126" s="941" t="s">
        <v>1652</v>
      </c>
      <c r="F126" s="942">
        <v>45970</v>
      </c>
      <c r="G126" s="942">
        <v>45975</v>
      </c>
      <c r="H126" s="941" t="s">
        <v>1440</v>
      </c>
      <c r="N126" s="936" t="s">
        <v>727</v>
      </c>
    </row>
    <row r="127" spans="1:14">
      <c r="A127" s="940">
        <f t="shared" si="1"/>
        <v>122</v>
      </c>
      <c r="B127" s="941" t="s">
        <v>719</v>
      </c>
      <c r="C127" s="941" t="s">
        <v>149</v>
      </c>
      <c r="D127" s="408">
        <v>11.997</v>
      </c>
      <c r="E127" s="941" t="s">
        <v>1653</v>
      </c>
      <c r="F127" s="941" t="s">
        <v>1649</v>
      </c>
      <c r="G127" s="942">
        <v>45976</v>
      </c>
      <c r="H127" s="941" t="s">
        <v>1440</v>
      </c>
      <c r="N127" s="936"/>
    </row>
    <row r="128" spans="1:14">
      <c r="A128" s="940">
        <f t="shared" si="1"/>
        <v>123</v>
      </c>
      <c r="B128" s="950" t="s">
        <v>233</v>
      </c>
      <c r="C128" s="950" t="s">
        <v>152</v>
      </c>
      <c r="D128" s="953">
        <f>(13334+4777.506)/1000</f>
        <v>18.111506000000002</v>
      </c>
      <c r="E128" s="950" t="s">
        <v>1620</v>
      </c>
      <c r="F128" s="950" t="s">
        <v>1648</v>
      </c>
      <c r="G128" s="942">
        <v>45976</v>
      </c>
      <c r="H128" s="941" t="s">
        <v>1440</v>
      </c>
    </row>
    <row r="129" spans="1:16">
      <c r="A129" s="940">
        <f t="shared" si="1"/>
        <v>124</v>
      </c>
      <c r="B129" s="941" t="s">
        <v>155</v>
      </c>
      <c r="C129" s="941" t="s">
        <v>156</v>
      </c>
      <c r="D129" s="941"/>
      <c r="E129" s="941" t="s">
        <v>1598</v>
      </c>
      <c r="F129" s="941" t="s">
        <v>1651</v>
      </c>
      <c r="G129" s="942">
        <v>45978</v>
      </c>
      <c r="H129" s="941" t="s">
        <v>1440</v>
      </c>
      <c r="N129" s="904">
        <v>45978</v>
      </c>
    </row>
    <row r="130" spans="1:16">
      <c r="A130" s="940">
        <f t="shared" si="1"/>
        <v>125</v>
      </c>
      <c r="B130" s="941" t="s">
        <v>1567</v>
      </c>
      <c r="C130" s="941" t="s">
        <v>152</v>
      </c>
      <c r="D130" s="941"/>
      <c r="E130" s="950" t="s">
        <v>1620</v>
      </c>
      <c r="F130" s="942">
        <v>45976</v>
      </c>
      <c r="G130" s="942">
        <v>45981</v>
      </c>
      <c r="H130" s="941" t="s">
        <v>1440</v>
      </c>
    </row>
    <row r="131" spans="1:16">
      <c r="A131" s="940">
        <f t="shared" si="1"/>
        <v>126</v>
      </c>
      <c r="B131" s="950" t="s">
        <v>1504</v>
      </c>
      <c r="C131" s="950" t="s">
        <v>131</v>
      </c>
      <c r="D131" s="950"/>
      <c r="E131" s="950" t="s">
        <v>1507</v>
      </c>
      <c r="F131" s="946">
        <v>45974</v>
      </c>
      <c r="G131" s="946">
        <v>45981</v>
      </c>
      <c r="H131" s="950" t="s">
        <v>1440</v>
      </c>
    </row>
    <row r="132" spans="1:16">
      <c r="A132" s="940">
        <f t="shared" si="1"/>
        <v>127</v>
      </c>
      <c r="B132" s="941" t="s">
        <v>727</v>
      </c>
      <c r="C132" s="941" t="s">
        <v>146</v>
      </c>
      <c r="D132" s="941"/>
      <c r="E132" s="941" t="s">
        <v>1653</v>
      </c>
      <c r="F132" s="942">
        <v>45976</v>
      </c>
      <c r="G132" s="942">
        <v>45981</v>
      </c>
      <c r="H132" s="941" t="s">
        <v>1440</v>
      </c>
      <c r="N132" s="904">
        <v>45980</v>
      </c>
    </row>
    <row r="133" spans="1:16">
      <c r="A133" s="940">
        <f t="shared" si="1"/>
        <v>128</v>
      </c>
      <c r="B133" s="941" t="s">
        <v>158</v>
      </c>
      <c r="C133" s="941" t="s">
        <v>83</v>
      </c>
      <c r="D133" s="941"/>
      <c r="E133" s="941" t="s">
        <v>1598</v>
      </c>
      <c r="F133" s="942">
        <v>45977</v>
      </c>
      <c r="G133" s="942">
        <v>45982</v>
      </c>
      <c r="H133" s="941" t="s">
        <v>1440</v>
      </c>
      <c r="N133" s="904"/>
    </row>
    <row r="134" spans="1:16">
      <c r="A134" s="940">
        <f t="shared" si="1"/>
        <v>129</v>
      </c>
      <c r="B134" s="941" t="s">
        <v>1308</v>
      </c>
      <c r="C134" s="941" t="s">
        <v>96</v>
      </c>
      <c r="D134" s="941"/>
      <c r="E134" s="941" t="s">
        <v>1580</v>
      </c>
      <c r="F134" s="946">
        <v>45975</v>
      </c>
      <c r="G134" s="942">
        <v>45983</v>
      </c>
      <c r="H134" s="941" t="s">
        <v>1440</v>
      </c>
      <c r="N134" s="904">
        <v>45980</v>
      </c>
      <c r="O134" s="904">
        <v>45983</v>
      </c>
    </row>
    <row r="135" spans="1:16">
      <c r="A135" s="940">
        <f t="shared" si="1"/>
        <v>130</v>
      </c>
      <c r="B135" s="941" t="s">
        <v>346</v>
      </c>
      <c r="C135" s="941" t="s">
        <v>149</v>
      </c>
      <c r="D135" s="941"/>
      <c r="E135" s="950" t="s">
        <v>1620</v>
      </c>
      <c r="F135" s="942">
        <v>45982</v>
      </c>
      <c r="G135" s="942">
        <v>45986</v>
      </c>
      <c r="H135" s="941" t="s">
        <v>1440</v>
      </c>
      <c r="N135" s="904">
        <v>45985</v>
      </c>
      <c r="O135" s="937" t="s">
        <v>216</v>
      </c>
    </row>
    <row r="136" spans="1:16">
      <c r="A136" s="940">
        <f t="shared" si="1"/>
        <v>131</v>
      </c>
      <c r="B136" s="941" t="s">
        <v>1300</v>
      </c>
      <c r="C136" s="941" t="s">
        <v>205</v>
      </c>
      <c r="D136" s="941"/>
      <c r="E136" s="941" t="s">
        <v>1598</v>
      </c>
      <c r="F136" s="942">
        <v>45982</v>
      </c>
      <c r="G136" s="942">
        <v>45986</v>
      </c>
      <c r="H136" s="941" t="s">
        <v>1440</v>
      </c>
      <c r="N136" s="904">
        <v>45985</v>
      </c>
      <c r="O136" s="937" t="s">
        <v>738</v>
      </c>
      <c r="P136" s="937" t="s">
        <v>1656</v>
      </c>
    </row>
    <row r="137" spans="1:16">
      <c r="A137" s="940">
        <f t="shared" si="1"/>
        <v>132</v>
      </c>
      <c r="B137" s="941" t="s">
        <v>738</v>
      </c>
      <c r="C137" s="941" t="s">
        <v>146</v>
      </c>
      <c r="D137" s="941"/>
      <c r="E137" s="941" t="s">
        <v>1598</v>
      </c>
      <c r="F137" s="942">
        <v>45986</v>
      </c>
      <c r="G137" s="942">
        <v>45988</v>
      </c>
      <c r="H137" s="941" t="s">
        <v>1440</v>
      </c>
    </row>
    <row r="138" spans="1:16">
      <c r="A138" s="940">
        <f t="shared" si="1"/>
        <v>133</v>
      </c>
      <c r="B138" s="941" t="s">
        <v>1563</v>
      </c>
      <c r="C138" s="941" t="s">
        <v>152</v>
      </c>
      <c r="D138" s="941"/>
      <c r="E138" s="941" t="s">
        <v>1580</v>
      </c>
      <c r="F138" s="942">
        <v>45984</v>
      </c>
      <c r="G138" s="942">
        <v>45989</v>
      </c>
      <c r="H138" s="955" t="s">
        <v>1440</v>
      </c>
      <c r="N138" s="904">
        <v>45988</v>
      </c>
    </row>
    <row r="139" spans="1:16">
      <c r="A139" s="940">
        <f t="shared" si="1"/>
        <v>134</v>
      </c>
      <c r="B139" s="941" t="s">
        <v>831</v>
      </c>
      <c r="C139" s="941" t="s">
        <v>101</v>
      </c>
      <c r="D139" s="941"/>
      <c r="E139" s="941" t="s">
        <v>1653</v>
      </c>
      <c r="F139" s="942">
        <v>45982</v>
      </c>
      <c r="G139" s="942">
        <v>45989</v>
      </c>
      <c r="H139" s="955" t="s">
        <v>1440</v>
      </c>
      <c r="N139" s="904">
        <v>45987</v>
      </c>
      <c r="O139" s="939" t="s">
        <v>833</v>
      </c>
      <c r="P139" s="937" t="s">
        <v>715</v>
      </c>
    </row>
    <row r="140" spans="1:16">
      <c r="A140" s="940">
        <f t="shared" si="1"/>
        <v>135</v>
      </c>
      <c r="B140" s="941" t="s">
        <v>385</v>
      </c>
      <c r="C140" s="941" t="s">
        <v>89</v>
      </c>
      <c r="D140" s="941"/>
      <c r="E140" s="941" t="s">
        <v>1507</v>
      </c>
      <c r="F140" s="942">
        <v>45983</v>
      </c>
      <c r="G140" s="942">
        <v>45990</v>
      </c>
      <c r="H140" s="957" t="s">
        <v>1440</v>
      </c>
      <c r="N140" s="904">
        <v>45986</v>
      </c>
      <c r="O140" s="937" t="s">
        <v>388</v>
      </c>
    </row>
    <row r="141" spans="1:16">
      <c r="A141" s="940">
        <f t="shared" si="1"/>
        <v>136</v>
      </c>
      <c r="B141" s="941" t="s">
        <v>216</v>
      </c>
      <c r="C141" s="941" t="s">
        <v>211</v>
      </c>
      <c r="D141" s="941"/>
      <c r="E141" s="954" t="s">
        <v>1620</v>
      </c>
      <c r="F141" s="942">
        <v>45986</v>
      </c>
      <c r="G141" s="942">
        <v>45991</v>
      </c>
      <c r="H141" s="958" t="s">
        <v>1440</v>
      </c>
    </row>
    <row r="142" spans="1:16">
      <c r="A142" s="940">
        <f t="shared" si="1"/>
        <v>137</v>
      </c>
      <c r="B142" s="941" t="s">
        <v>739</v>
      </c>
      <c r="C142" s="941" t="s">
        <v>149</v>
      </c>
      <c r="D142" s="941"/>
      <c r="E142" s="941" t="s">
        <v>1598</v>
      </c>
      <c r="F142" s="942">
        <v>45989</v>
      </c>
      <c r="G142" s="942">
        <v>45991</v>
      </c>
      <c r="H142" s="958" t="s">
        <v>1440</v>
      </c>
    </row>
    <row r="143" spans="1:16">
      <c r="A143" s="940">
        <f t="shared" si="1"/>
        <v>138</v>
      </c>
      <c r="B143" s="959" t="s">
        <v>749</v>
      </c>
      <c r="C143" s="959" t="s">
        <v>149</v>
      </c>
      <c r="D143" s="57"/>
      <c r="E143" s="941" t="s">
        <v>1598</v>
      </c>
      <c r="F143" s="313">
        <v>45992</v>
      </c>
      <c r="G143" s="313">
        <v>45994</v>
      </c>
      <c r="H143" s="960" t="s">
        <v>1440</v>
      </c>
    </row>
    <row r="144" spans="1:16">
      <c r="A144" s="940">
        <f t="shared" ref="A144:A162" si="2">A143+1</f>
        <v>139</v>
      </c>
      <c r="B144" s="57" t="s">
        <v>833</v>
      </c>
      <c r="C144" s="955" t="s">
        <v>92</v>
      </c>
      <c r="D144" s="57"/>
      <c r="E144" s="941" t="s">
        <v>1653</v>
      </c>
      <c r="F144" s="313">
        <v>45989</v>
      </c>
      <c r="G144" s="313">
        <v>45996</v>
      </c>
      <c r="H144" s="980" t="s">
        <v>1440</v>
      </c>
    </row>
    <row r="145" spans="1:15">
      <c r="A145" s="940">
        <f t="shared" si="2"/>
        <v>140</v>
      </c>
      <c r="B145" s="959" t="s">
        <v>230</v>
      </c>
      <c r="C145" s="959" t="s">
        <v>146</v>
      </c>
      <c r="D145" s="57"/>
      <c r="E145" s="954" t="s">
        <v>1620</v>
      </c>
      <c r="F145" s="313">
        <v>45992</v>
      </c>
      <c r="G145" s="313">
        <v>45996</v>
      </c>
      <c r="H145" s="980" t="s">
        <v>1440</v>
      </c>
    </row>
    <row r="146" spans="1:15">
      <c r="A146" s="940">
        <f t="shared" si="2"/>
        <v>141</v>
      </c>
      <c r="B146" s="57" t="s">
        <v>159</v>
      </c>
      <c r="C146" s="955" t="s">
        <v>111</v>
      </c>
      <c r="D146" s="57"/>
      <c r="E146" s="941" t="s">
        <v>1580</v>
      </c>
      <c r="F146" s="313">
        <v>45989</v>
      </c>
      <c r="G146" s="313">
        <v>45998</v>
      </c>
      <c r="H146" s="57" t="s">
        <v>1440</v>
      </c>
    </row>
    <row r="147" spans="1:15">
      <c r="A147" s="940">
        <f t="shared" si="2"/>
        <v>142</v>
      </c>
      <c r="B147" s="957" t="s">
        <v>132</v>
      </c>
      <c r="C147" s="57" t="s">
        <v>96</v>
      </c>
      <c r="D147" s="57"/>
      <c r="E147" s="941" t="s">
        <v>1507</v>
      </c>
      <c r="F147" s="313">
        <v>45990</v>
      </c>
      <c r="G147" s="313">
        <v>45998</v>
      </c>
      <c r="H147" s="981" t="s">
        <v>1440</v>
      </c>
    </row>
    <row r="148" spans="1:15">
      <c r="A148" s="940">
        <f t="shared" si="2"/>
        <v>143</v>
      </c>
      <c r="B148" s="982" t="s">
        <v>747</v>
      </c>
      <c r="C148" s="982" t="s">
        <v>211</v>
      </c>
      <c r="D148" s="57"/>
      <c r="E148" s="941" t="s">
        <v>1598</v>
      </c>
      <c r="F148" s="313">
        <v>45997</v>
      </c>
      <c r="G148" s="313">
        <v>46001</v>
      </c>
      <c r="H148" s="985" t="s">
        <v>1440</v>
      </c>
    </row>
    <row r="149" spans="1:15">
      <c r="A149" s="940">
        <f t="shared" si="2"/>
        <v>144</v>
      </c>
      <c r="B149" s="982" t="s">
        <v>124</v>
      </c>
      <c r="C149" s="982" t="s">
        <v>96</v>
      </c>
      <c r="D149" s="57"/>
      <c r="E149" s="954" t="s">
        <v>1620</v>
      </c>
      <c r="F149" s="313">
        <v>45997</v>
      </c>
      <c r="G149" s="313">
        <v>46002</v>
      </c>
      <c r="H149" s="57" t="s">
        <v>1440</v>
      </c>
    </row>
    <row r="150" spans="1:15">
      <c r="A150" s="940">
        <f t="shared" si="2"/>
        <v>145</v>
      </c>
      <c r="B150" s="57" t="s">
        <v>707</v>
      </c>
      <c r="C150" s="57" t="s">
        <v>149</v>
      </c>
      <c r="D150" s="57"/>
      <c r="E150" s="941" t="s">
        <v>1653</v>
      </c>
      <c r="F150" s="313">
        <v>45997</v>
      </c>
      <c r="G150" s="313">
        <v>46003</v>
      </c>
      <c r="H150" s="57" t="s">
        <v>1440</v>
      </c>
    </row>
    <row r="151" spans="1:15">
      <c r="A151" s="940">
        <f t="shared" si="2"/>
        <v>146</v>
      </c>
      <c r="B151" s="984" t="s">
        <v>1654</v>
      </c>
      <c r="C151" s="984" t="s">
        <v>83</v>
      </c>
      <c r="D151" s="57"/>
      <c r="E151" s="941" t="s">
        <v>1598</v>
      </c>
      <c r="F151" s="313">
        <v>46000</v>
      </c>
      <c r="G151" s="313">
        <v>46004</v>
      </c>
      <c r="H151" s="57" t="s">
        <v>1440</v>
      </c>
      <c r="O151" s="983"/>
    </row>
    <row r="152" spans="1:15">
      <c r="A152" s="940">
        <f t="shared" si="2"/>
        <v>147</v>
      </c>
      <c r="B152" s="57" t="s">
        <v>160</v>
      </c>
      <c r="C152" s="57" t="s">
        <v>111</v>
      </c>
      <c r="D152" s="57"/>
      <c r="E152" s="941" t="s">
        <v>1580</v>
      </c>
      <c r="F152" s="313">
        <v>45998</v>
      </c>
      <c r="G152" s="313">
        <v>46005</v>
      </c>
      <c r="H152" s="57" t="s">
        <v>1440</v>
      </c>
    </row>
    <row r="153" spans="1:15">
      <c r="A153" s="940">
        <f t="shared" si="2"/>
        <v>148</v>
      </c>
      <c r="B153" s="57" t="s">
        <v>706</v>
      </c>
      <c r="C153" s="57" t="s">
        <v>205</v>
      </c>
      <c r="D153" s="57"/>
      <c r="E153" s="941" t="s">
        <v>1653</v>
      </c>
      <c r="F153" s="313">
        <v>46003</v>
      </c>
      <c r="G153" s="313">
        <v>46007</v>
      </c>
      <c r="H153" s="990" t="s">
        <v>1440</v>
      </c>
    </row>
    <row r="154" spans="1:15">
      <c r="A154" s="940">
        <f t="shared" si="2"/>
        <v>149</v>
      </c>
      <c r="B154" s="57" t="s">
        <v>1264</v>
      </c>
      <c r="C154" s="57" t="s">
        <v>79</v>
      </c>
      <c r="D154" s="57"/>
      <c r="E154" s="954" t="s">
        <v>1620</v>
      </c>
      <c r="F154" s="313">
        <v>46003</v>
      </c>
      <c r="G154" s="313">
        <v>46007</v>
      </c>
      <c r="H154" s="990" t="s">
        <v>1440</v>
      </c>
    </row>
    <row r="155" spans="1:15">
      <c r="A155" s="940">
        <f t="shared" si="2"/>
        <v>150</v>
      </c>
      <c r="B155" s="57" t="s">
        <v>335</v>
      </c>
      <c r="C155" s="57" t="s">
        <v>149</v>
      </c>
      <c r="D155" s="57"/>
      <c r="E155" s="988" t="s">
        <v>1775</v>
      </c>
      <c r="F155" s="313">
        <v>45997</v>
      </c>
      <c r="G155" s="313">
        <v>46007</v>
      </c>
      <c r="H155" s="57" t="s">
        <v>1440</v>
      </c>
    </row>
    <row r="156" spans="1:15">
      <c r="A156" s="940">
        <f t="shared" si="2"/>
        <v>151</v>
      </c>
      <c r="B156" s="57" t="s">
        <v>438</v>
      </c>
      <c r="C156" s="57" t="s">
        <v>149</v>
      </c>
      <c r="D156" s="57"/>
      <c r="E156" s="988" t="s">
        <v>1776</v>
      </c>
      <c r="F156" s="313">
        <v>46004</v>
      </c>
      <c r="G156" s="313">
        <v>46009</v>
      </c>
      <c r="H156" s="57" t="s">
        <v>1440</v>
      </c>
    </row>
    <row r="157" spans="1:15">
      <c r="A157" s="940">
        <f t="shared" si="2"/>
        <v>152</v>
      </c>
      <c r="B157" s="941" t="s">
        <v>410</v>
      </c>
      <c r="C157" s="941" t="s">
        <v>146</v>
      </c>
      <c r="D157" s="941"/>
      <c r="E157" s="990" t="s">
        <v>1778</v>
      </c>
      <c r="F157" s="942">
        <v>45948</v>
      </c>
      <c r="G157" s="942"/>
      <c r="H157" s="987" t="s">
        <v>241</v>
      </c>
    </row>
    <row r="158" spans="1:15">
      <c r="A158" s="940">
        <f t="shared" si="2"/>
        <v>153</v>
      </c>
      <c r="B158" s="57" t="s">
        <v>375</v>
      </c>
      <c r="C158" s="57" t="s">
        <v>83</v>
      </c>
      <c r="D158" s="57"/>
      <c r="E158" s="57" t="s">
        <v>1774</v>
      </c>
      <c r="F158" s="313">
        <v>45998</v>
      </c>
      <c r="G158" s="57"/>
      <c r="H158" s="984" t="s">
        <v>241</v>
      </c>
    </row>
    <row r="159" spans="1:15">
      <c r="A159" s="940">
        <f t="shared" si="2"/>
        <v>154</v>
      </c>
      <c r="B159" s="57" t="s">
        <v>367</v>
      </c>
      <c r="C159" s="57" t="s">
        <v>211</v>
      </c>
      <c r="D159" s="57"/>
      <c r="E159" s="986" t="s">
        <v>1773</v>
      </c>
      <c r="F159" s="313">
        <v>46003</v>
      </c>
      <c r="G159" s="57"/>
      <c r="H159" s="991" t="s">
        <v>241</v>
      </c>
    </row>
    <row r="160" spans="1:15">
      <c r="A160" s="940">
        <f t="shared" si="2"/>
        <v>155</v>
      </c>
      <c r="B160" s="57" t="s">
        <v>163</v>
      </c>
      <c r="C160" s="57" t="s">
        <v>89</v>
      </c>
      <c r="D160" s="57"/>
      <c r="E160" s="941" t="s">
        <v>1580</v>
      </c>
      <c r="F160" s="313">
        <v>46005</v>
      </c>
      <c r="G160" s="57"/>
      <c r="H160" s="57" t="s">
        <v>241</v>
      </c>
    </row>
    <row r="161" spans="1:8">
      <c r="A161" s="940">
        <f t="shared" si="2"/>
        <v>156</v>
      </c>
      <c r="B161" s="990" t="s">
        <v>1263</v>
      </c>
      <c r="C161" s="990" t="s">
        <v>92</v>
      </c>
      <c r="D161" s="57"/>
      <c r="E161" s="954" t="s">
        <v>1620</v>
      </c>
      <c r="F161" s="313">
        <v>46008</v>
      </c>
      <c r="G161" s="57"/>
      <c r="H161" s="990" t="s">
        <v>1777</v>
      </c>
    </row>
    <row r="162" spans="1:8">
      <c r="A162" s="940">
        <f t="shared" si="2"/>
        <v>157</v>
      </c>
      <c r="B162" s="57" t="s">
        <v>437</v>
      </c>
      <c r="C162" s="57" t="s">
        <v>149</v>
      </c>
      <c r="D162" s="57"/>
      <c r="E162" s="988" t="s">
        <v>1776</v>
      </c>
      <c r="F162" s="313">
        <v>46009</v>
      </c>
      <c r="G162" s="57"/>
      <c r="H162" s="57" t="s">
        <v>1777</v>
      </c>
    </row>
    <row r="308" spans="30:30">
      <c r="AD308" s="538">
        <v>185</v>
      </c>
    </row>
    <row r="309" spans="30:30">
      <c r="AD309" s="538">
        <v>5</v>
      </c>
    </row>
  </sheetData>
  <mergeCells count="3">
    <mergeCell ref="A1:H1"/>
    <mergeCell ref="A2:H2"/>
    <mergeCell ref="A3:H3"/>
  </mergeCells>
  <phoneticPr fontId="142" type="noConversion"/>
  <conditionalFormatting sqref="B5">
    <cfRule type="duplicateValues" dxfId="197" priority="2203" stopIfTrue="1"/>
    <cfRule type="duplicateValues" dxfId="196" priority="2202"/>
    <cfRule type="duplicateValues" dxfId="195" priority="2201"/>
  </conditionalFormatting>
  <conditionalFormatting sqref="B6:B21">
    <cfRule type="duplicateValues" dxfId="194" priority="2738"/>
  </conditionalFormatting>
  <conditionalFormatting sqref="B23">
    <cfRule type="duplicateValues" dxfId="193" priority="77"/>
  </conditionalFormatting>
  <conditionalFormatting sqref="B111:B113 B109">
    <cfRule type="duplicateValues" dxfId="192" priority="11385"/>
    <cfRule type="duplicateValues" dxfId="191" priority="11384"/>
  </conditionalFormatting>
  <conditionalFormatting sqref="B111:B114 B109">
    <cfRule type="duplicateValues" dxfId="190" priority="11388"/>
  </conditionalFormatting>
  <conditionalFormatting sqref="B122 B115:B119">
    <cfRule type="duplicateValues" dxfId="189" priority="11402"/>
  </conditionalFormatting>
  <conditionalFormatting sqref="B123">
    <cfRule type="duplicateValues" dxfId="188" priority="14"/>
  </conditionalFormatting>
  <conditionalFormatting sqref="B124:B134 B138 B157">
    <cfRule type="duplicateValues" dxfId="187" priority="12079"/>
    <cfRule type="duplicateValues" dxfId="186" priority="12078"/>
  </conditionalFormatting>
  <conditionalFormatting sqref="B125">
    <cfRule type="duplicateValues" dxfId="185" priority="5"/>
  </conditionalFormatting>
  <conditionalFormatting sqref="B138 B124 B126:B134">
    <cfRule type="duplicateValues" dxfId="184" priority="12614"/>
  </conditionalFormatting>
  <conditionalFormatting sqref="B138 B130:B134">
    <cfRule type="duplicateValues" dxfId="183" priority="12618"/>
  </conditionalFormatting>
  <conditionalFormatting sqref="B157">
    <cfRule type="duplicateValues" dxfId="182" priority="9"/>
    <cfRule type="duplicateValues" dxfId="181" priority="7"/>
    <cfRule type="duplicateValues" dxfId="180" priority="8"/>
  </conditionalFormatting>
  <conditionalFormatting sqref="B158:B1048576 B139:B156 B135:B137 B1:B123">
    <cfRule type="duplicateValues" dxfId="179" priority="15722"/>
  </conditionalFormatting>
  <conditionalFormatting sqref="B158:B1048576 B139:B156 B135:B137 B120:B121 B110 B1:B107">
    <cfRule type="duplicateValues" dxfId="178" priority="15727"/>
  </conditionalFormatting>
  <conditionalFormatting sqref="B158:B1048576 B139:B156 B135:B137 B120:B121 B110 B57:C57 B4:B44 B45:C48 B49:B51 B54:B56 E45:G46 B52:C53 B58:B107">
    <cfRule type="duplicateValues" dxfId="177" priority="15734"/>
  </conditionalFormatting>
  <conditionalFormatting sqref="D7 D15 D31:D32 D35 D45:D46 D49 D52 D59 D62 D64">
    <cfRule type="cellIs" dxfId="176" priority="65" operator="greaterThan">
      <formula>45839</formula>
    </cfRule>
  </conditionalFormatting>
  <conditionalFormatting sqref="D64 D62 D59 D52 D49 D45:D46 D35 D31:D32 D15 D7">
    <cfRule type="duplicateValues" dxfId="175" priority="7427"/>
    <cfRule type="duplicateValues" dxfId="174" priority="7425"/>
    <cfRule type="duplicateValues" dxfId="173" priority="7426"/>
  </conditionalFormatting>
  <conditionalFormatting sqref="D66">
    <cfRule type="duplicateValues" dxfId="172" priority="62"/>
    <cfRule type="duplicateValues" dxfId="171" priority="59"/>
    <cfRule type="duplicateValues" dxfId="170" priority="60"/>
  </conditionalFormatting>
  <conditionalFormatting sqref="D66:D68">
    <cfRule type="cellIs" dxfId="169" priority="26" operator="greaterThan">
      <formula>45839</formula>
    </cfRule>
  </conditionalFormatting>
  <conditionalFormatting sqref="D68">
    <cfRule type="duplicateValues" dxfId="168" priority="27"/>
    <cfRule type="duplicateValues" dxfId="167" priority="28"/>
    <cfRule type="duplicateValues" dxfId="166" priority="29"/>
  </conditionalFormatting>
  <conditionalFormatting sqref="D73">
    <cfRule type="cellIs" dxfId="165" priority="38" operator="greaterThan">
      <formula>45839</formula>
    </cfRule>
    <cfRule type="duplicateValues" dxfId="164" priority="39"/>
    <cfRule type="duplicateValues" dxfId="163" priority="40"/>
    <cfRule type="duplicateValues" dxfId="162" priority="41"/>
  </conditionalFormatting>
  <conditionalFormatting sqref="D76 D79">
    <cfRule type="cellIs" dxfId="161" priority="34" operator="greaterThan">
      <formula>45839</formula>
    </cfRule>
  </conditionalFormatting>
  <conditionalFormatting sqref="D79 D76">
    <cfRule type="duplicateValues" dxfId="160" priority="37"/>
    <cfRule type="duplicateValues" dxfId="159" priority="36"/>
    <cfRule type="duplicateValues" dxfId="158" priority="35"/>
  </conditionalFormatting>
  <conditionalFormatting sqref="D100">
    <cfRule type="duplicateValues" dxfId="157" priority="33"/>
    <cfRule type="duplicateValues" dxfId="156" priority="32"/>
    <cfRule type="cellIs" dxfId="155" priority="30" operator="greaterThan">
      <formula>45839</formula>
    </cfRule>
    <cfRule type="duplicateValues" dxfId="154" priority="31"/>
  </conditionalFormatting>
  <conditionalFormatting sqref="D127">
    <cfRule type="cellIs" dxfId="153" priority="1" operator="greaterThan">
      <formula>45839</formula>
    </cfRule>
    <cfRule type="duplicateValues" dxfId="152" priority="4"/>
    <cfRule type="duplicateValues" dxfId="151" priority="3"/>
    <cfRule type="duplicateValues" dxfId="150" priority="2"/>
  </conditionalFormatting>
  <conditionalFormatting sqref="E57 E52:E53 E47:E48">
    <cfRule type="duplicateValues" dxfId="149" priority="6919"/>
  </conditionalFormatting>
  <conditionalFormatting sqref="E58">
    <cfRule type="duplicateValues" dxfId="148" priority="75"/>
  </conditionalFormatting>
  <conditionalFormatting sqref="E65">
    <cfRule type="duplicateValues" dxfId="147" priority="73"/>
  </conditionalFormatting>
  <conditionalFormatting sqref="E66">
    <cfRule type="duplicateValues" dxfId="146" priority="74"/>
  </conditionalFormatting>
  <conditionalFormatting sqref="E73">
    <cfRule type="duplicateValues" dxfId="145" priority="68"/>
  </conditionalFormatting>
  <conditionalFormatting sqref="E74">
    <cfRule type="duplicateValues" dxfId="144" priority="67"/>
  </conditionalFormatting>
  <conditionalFormatting sqref="E76">
    <cfRule type="duplicateValues" dxfId="143" priority="46"/>
  </conditionalFormatting>
  <conditionalFormatting sqref="E79">
    <cfRule type="duplicateValues" dxfId="142" priority="44"/>
  </conditionalFormatting>
  <conditionalFormatting sqref="E82">
    <cfRule type="duplicateValues" dxfId="141" priority="45"/>
  </conditionalFormatting>
  <conditionalFormatting sqref="E86">
    <cfRule type="duplicateValues" dxfId="140" priority="43"/>
  </conditionalFormatting>
  <conditionalFormatting sqref="E88">
    <cfRule type="duplicateValues" dxfId="139" priority="42"/>
  </conditionalFormatting>
  <conditionalFormatting sqref="S73 S75:S76">
    <cfRule type="duplicateValues" dxfId="138" priority="7456"/>
  </conditionalFormatting>
  <conditionalFormatting sqref="S73">
    <cfRule type="duplicateValues" dxfId="137" priority="70"/>
  </conditionalFormatting>
  <conditionalFormatting sqref="S75:S76">
    <cfRule type="duplicateValues" dxfId="136" priority="7455"/>
  </conditionalFormatting>
  <hyperlinks>
    <hyperlink ref="X72" r:id="rId1" xr:uid="{5B55A7A2-1A7C-46E5-A5E4-F3CF07C36DDA}"/>
  </hyperlinks>
  <pageMargins left="0.7" right="0.7" top="0.75" bottom="0.75" header="0.3" footer="0.3"/>
  <pageSetup orientation="portrait" r:id="rId2"/>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3346DD-6EC4-4F7D-BC47-30AA0EA60D12}">
  <sheetPr filterMode="1"/>
  <dimension ref="A1:L509"/>
  <sheetViews>
    <sheetView topLeftCell="A483" workbookViewId="0">
      <selection activeCell="F504" sqref="F504"/>
    </sheetView>
  </sheetViews>
  <sheetFormatPr defaultRowHeight="14.5"/>
  <cols>
    <col min="1" max="1" width="10.6328125" style="979" bestFit="1" customWidth="1"/>
    <col min="2" max="2" width="10" style="778" customWidth="1"/>
    <col min="3" max="3" width="10.36328125" bestFit="1" customWidth="1"/>
    <col min="4" max="4" width="14.6328125" style="956" customWidth="1"/>
    <col min="5" max="5" width="16.453125" bestFit="1" customWidth="1"/>
    <col min="6" max="6" width="16.36328125" bestFit="1" customWidth="1"/>
  </cols>
  <sheetData>
    <row r="1" spans="1:6">
      <c r="A1" s="969" t="s">
        <v>1693</v>
      </c>
      <c r="B1" s="969" t="s">
        <v>1694</v>
      </c>
      <c r="C1" s="875" t="s">
        <v>1695</v>
      </c>
      <c r="D1" s="970" t="s">
        <v>1696</v>
      </c>
      <c r="E1" s="875" t="s">
        <v>1697</v>
      </c>
      <c r="F1" s="875" t="s">
        <v>1698</v>
      </c>
    </row>
    <row r="2" spans="1:6" hidden="1">
      <c r="A2" s="971" t="s">
        <v>1449</v>
      </c>
      <c r="B2" s="961" t="s">
        <v>482</v>
      </c>
      <c r="C2" s="409" t="e">
        <f>VLOOKUP(A2,Foundation!$B$8:$R$293,10, 0)</f>
        <v>#N/A</v>
      </c>
      <c r="D2" s="409" t="e">
        <f>VLOOKUP(A2,Foundation!$B$8:$R$276,12, 0)</f>
        <v>#N/A</v>
      </c>
      <c r="E2" s="409" t="e">
        <f>VLOOKUP(A2,'Erection Compiled '!$B$2:$S$340,10, 0)</f>
        <v>#N/A</v>
      </c>
      <c r="F2" s="409" t="e">
        <f>VLOOKUP(A2,Earthing!$C$7:$H$307,4, 0)</f>
        <v>#N/A</v>
      </c>
    </row>
    <row r="3" spans="1:6" hidden="1">
      <c r="A3" s="971" t="s">
        <v>465</v>
      </c>
      <c r="B3" s="961" t="s">
        <v>1699</v>
      </c>
      <c r="C3" s="409">
        <f>VLOOKUP(A3,Foundation!$B$8:$R$293,10, 0)</f>
        <v>0</v>
      </c>
      <c r="D3" s="409">
        <f>VLOOKUP(A3,Foundation!$B$8:$R$276,12, 0)</f>
        <v>46064</v>
      </c>
      <c r="E3" s="409" t="e">
        <f>VLOOKUP(A3,'Erection Compiled '!$B$2:$S$340,10, 0)</f>
        <v>#N/A</v>
      </c>
      <c r="F3" s="409" t="e">
        <f>VLOOKUP(A3,Earthing!$C$7:$H$307,4, 0)</f>
        <v>#N/A</v>
      </c>
    </row>
    <row r="4" spans="1:6" hidden="1">
      <c r="A4" s="971" t="s">
        <v>1658</v>
      </c>
      <c r="B4" s="961" t="s">
        <v>89</v>
      </c>
      <c r="C4" s="409" t="e">
        <f>VLOOKUP(A4,Foundation!$B$8:$R$293,10, 0)</f>
        <v>#N/A</v>
      </c>
      <c r="D4" s="409" t="e">
        <f>VLOOKUP(A4,Foundation!$B$8:$R$276,12, 0)</f>
        <v>#N/A</v>
      </c>
      <c r="E4" s="409" t="e">
        <f>VLOOKUP(A4,'Erection Compiled '!$B$2:$S$340,10, 0)</f>
        <v>#N/A</v>
      </c>
      <c r="F4" s="409" t="e">
        <f>VLOOKUP(A4,Earthing!$C$7:$H$307,4, 0)</f>
        <v>#N/A</v>
      </c>
    </row>
    <row r="5" spans="1:6" hidden="1">
      <c r="A5" s="971" t="s">
        <v>1251</v>
      </c>
      <c r="B5" s="961" t="s">
        <v>89</v>
      </c>
      <c r="C5" s="409">
        <f>VLOOKUP(A5,Foundation!$B$8:$R$293,10, 0)</f>
        <v>0</v>
      </c>
      <c r="D5" s="409">
        <f>VLOOKUP(A5,Foundation!$B$8:$R$276,12, 0)</f>
        <v>46081</v>
      </c>
      <c r="E5" s="409" t="e">
        <f>VLOOKUP(A5,'Erection Compiled '!$B$2:$S$340,10, 0)</f>
        <v>#N/A</v>
      </c>
      <c r="F5" s="409" t="e">
        <f>VLOOKUP(A5,Earthing!$C$7:$H$307,4, 0)</f>
        <v>#N/A</v>
      </c>
    </row>
    <row r="6" spans="1:6" hidden="1">
      <c r="A6" s="971" t="s">
        <v>1700</v>
      </c>
      <c r="B6" s="961" t="s">
        <v>1688</v>
      </c>
      <c r="C6" s="409">
        <f>VLOOKUP(A6,Foundation!$B$8:$R$293,10, 0)</f>
        <v>0</v>
      </c>
      <c r="D6" s="409" t="str">
        <f>VLOOKUP(A6,Foundation!$B$8:$R$276,12, 0)</f>
        <v>08-03-226</v>
      </c>
      <c r="E6" s="409">
        <f>VLOOKUP(A6,'Erection Compiled '!$B$2:$S$340,10, 0)</f>
        <v>0</v>
      </c>
      <c r="F6" s="409" t="e">
        <f>VLOOKUP(A6,Earthing!$C$7:$H$307,4, 0)</f>
        <v>#N/A</v>
      </c>
    </row>
    <row r="7" spans="1:6" hidden="1">
      <c r="A7" s="971" t="s">
        <v>76</v>
      </c>
      <c r="B7" s="961" t="s">
        <v>1688</v>
      </c>
      <c r="C7" s="409">
        <f>VLOOKUP(A7,Foundation!$B$8:$R$293,10, 0)</f>
        <v>0</v>
      </c>
      <c r="D7" s="409">
        <f>VLOOKUP(A7,Foundation!$B$8:$R$276,12, 0)</f>
        <v>46172</v>
      </c>
      <c r="E7" s="409" t="e">
        <f>VLOOKUP(A7,'Erection Compiled '!$B$2:$S$340,10, 0)</f>
        <v>#N/A</v>
      </c>
      <c r="F7" s="409" t="e">
        <f>VLOOKUP(A7,Earthing!$C$7:$H$307,4, 0)</f>
        <v>#N/A</v>
      </c>
    </row>
    <row r="8" spans="1:6" hidden="1">
      <c r="A8" s="971" t="s">
        <v>1148</v>
      </c>
      <c r="B8" s="961" t="s">
        <v>107</v>
      </c>
      <c r="C8" s="409">
        <f>VLOOKUP(A8,Foundation!$B$8:$R$293,10, 0)</f>
        <v>0</v>
      </c>
      <c r="D8" s="409">
        <f>VLOOKUP(A8,Foundation!$B$8:$R$276,12, 0)</f>
        <v>46108</v>
      </c>
      <c r="E8" s="409" t="e">
        <f>VLOOKUP(A8,'Erection Compiled '!$B$2:$S$340,10, 0)</f>
        <v>#N/A</v>
      </c>
      <c r="F8" s="409" t="e">
        <f>VLOOKUP(A8,Earthing!$C$7:$H$307,4, 0)</f>
        <v>#N/A</v>
      </c>
    </row>
    <row r="9" spans="1:6" hidden="1">
      <c r="A9" s="971" t="s">
        <v>78</v>
      </c>
      <c r="B9" s="961" t="s">
        <v>81</v>
      </c>
      <c r="C9" s="409">
        <f>VLOOKUP(A9,Foundation!$B$8:$R$293,10, 0)</f>
        <v>0</v>
      </c>
      <c r="D9" s="409">
        <f>VLOOKUP(A9,Foundation!$B$8:$R$276,12, 0)</f>
        <v>46147</v>
      </c>
      <c r="E9" s="409" t="e">
        <f>VLOOKUP(A9,'Erection Compiled '!$B$2:$S$340,10, 0)</f>
        <v>#N/A</v>
      </c>
      <c r="F9" s="409" t="e">
        <f>VLOOKUP(A9,Earthing!$C$7:$H$307,4, 0)</f>
        <v>#N/A</v>
      </c>
    </row>
    <row r="10" spans="1:6" hidden="1">
      <c r="A10" s="971" t="s">
        <v>1659</v>
      </c>
      <c r="B10" s="961" t="s">
        <v>111</v>
      </c>
      <c r="C10" s="409">
        <f>VLOOKUP(A10,Foundation!$B$8:$R$293,10, 0)</f>
        <v>0</v>
      </c>
      <c r="D10" s="409">
        <f>VLOOKUP(A10,Foundation!$B$8:$R$276,12, 0)</f>
        <v>46115</v>
      </c>
      <c r="E10" s="409" t="e">
        <f>VLOOKUP(A10,'Erection Compiled '!$B$2:$S$340,10, 0)</f>
        <v>#N/A</v>
      </c>
      <c r="F10" s="409" t="e">
        <f>VLOOKUP(A10,Earthing!$C$7:$H$307,4, 0)</f>
        <v>#N/A</v>
      </c>
    </row>
    <row r="11" spans="1:6" hidden="1">
      <c r="A11" s="971" t="s">
        <v>498</v>
      </c>
      <c r="B11" s="961" t="s">
        <v>146</v>
      </c>
      <c r="C11" s="409">
        <f>VLOOKUP(A11,Foundation!$B$8:$R$293,10, 0)</f>
        <v>0</v>
      </c>
      <c r="D11" s="409">
        <f>VLOOKUP(A11,Foundation!$B$8:$R$276,12, 0)</f>
        <v>46112</v>
      </c>
      <c r="E11" s="409" t="e">
        <f>VLOOKUP(A11,'Erection Compiled '!$B$2:$S$340,10, 0)</f>
        <v>#N/A</v>
      </c>
      <c r="F11" s="409" t="e">
        <f>VLOOKUP(A11,Earthing!$C$7:$H$307,4, 0)</f>
        <v>#N/A</v>
      </c>
    </row>
    <row r="12" spans="1:6" hidden="1">
      <c r="A12" s="971" t="s">
        <v>499</v>
      </c>
      <c r="B12" s="961" t="s">
        <v>146</v>
      </c>
      <c r="C12" s="409">
        <f>VLOOKUP(A12,Foundation!$B$8:$R$293,10, 0)</f>
        <v>0</v>
      </c>
      <c r="D12" s="409">
        <f>VLOOKUP(A12,Foundation!$B$8:$R$276,12, 0)</f>
        <v>46101</v>
      </c>
      <c r="E12" s="409" t="e">
        <f>VLOOKUP(A12,'Erection Compiled '!$B$2:$S$340,10, 0)</f>
        <v>#N/A</v>
      </c>
      <c r="F12" s="409" t="e">
        <f>VLOOKUP(A12,Earthing!$C$7:$H$307,4, 0)</f>
        <v>#N/A</v>
      </c>
    </row>
    <row r="13" spans="1:6" hidden="1">
      <c r="A13" s="971" t="s">
        <v>1701</v>
      </c>
      <c r="B13" s="961" t="s">
        <v>146</v>
      </c>
      <c r="C13" s="409" t="e">
        <f>VLOOKUP(A13,Foundation!$B$8:$R$293,10, 0)</f>
        <v>#N/A</v>
      </c>
      <c r="D13" s="409" t="e">
        <f>VLOOKUP(A13,Foundation!$B$8:$R$276,12, 0)</f>
        <v>#N/A</v>
      </c>
      <c r="E13" s="409" t="e">
        <f>VLOOKUP(A13,'Erection Compiled '!$B$2:$S$340,10, 0)</f>
        <v>#N/A</v>
      </c>
      <c r="F13" s="409" t="e">
        <f>VLOOKUP(A13,Earthing!$C$7:$H$307,4, 0)</f>
        <v>#N/A</v>
      </c>
    </row>
    <row r="14" spans="1:6" hidden="1">
      <c r="A14" s="971" t="s">
        <v>1702</v>
      </c>
      <c r="B14" s="961" t="s">
        <v>146</v>
      </c>
      <c r="C14" s="409" t="e">
        <f>VLOOKUP(A14,Foundation!$B$8:$R$293,10, 0)</f>
        <v>#N/A</v>
      </c>
      <c r="D14" s="409" t="e">
        <f>VLOOKUP(A14,Foundation!$B$8:$R$276,12, 0)</f>
        <v>#N/A</v>
      </c>
      <c r="E14" s="409" t="e">
        <f>VLOOKUP(A14,'Erection Compiled '!$B$2:$S$340,10, 0)</f>
        <v>#N/A</v>
      </c>
      <c r="F14" s="409" t="e">
        <f>VLOOKUP(A14,Earthing!$C$7:$H$307,4, 0)</f>
        <v>#N/A</v>
      </c>
    </row>
    <row r="15" spans="1:6" hidden="1">
      <c r="A15" s="971" t="s">
        <v>1703</v>
      </c>
      <c r="B15" s="961" t="s">
        <v>146</v>
      </c>
      <c r="C15" s="409" t="e">
        <f>VLOOKUP(A15,Foundation!$B$8:$R$293,10, 0)</f>
        <v>#N/A</v>
      </c>
      <c r="D15" s="409" t="e">
        <f>VLOOKUP(A15,Foundation!$B$8:$R$276,12, 0)</f>
        <v>#N/A</v>
      </c>
      <c r="E15" s="409" t="e">
        <f>VLOOKUP(A15,'Erection Compiled '!$B$2:$S$340,10, 0)</f>
        <v>#N/A</v>
      </c>
      <c r="F15" s="409" t="e">
        <f>VLOOKUP(A15,Earthing!$C$7:$H$307,4, 0)</f>
        <v>#N/A</v>
      </c>
    </row>
    <row r="16" spans="1:6" hidden="1">
      <c r="A16" s="971" t="s">
        <v>1704</v>
      </c>
      <c r="B16" s="961" t="s">
        <v>205</v>
      </c>
      <c r="C16" s="409" t="e">
        <f>VLOOKUP(A16,Foundation!$B$8:$R$293,10, 0)</f>
        <v>#N/A</v>
      </c>
      <c r="D16" s="409" t="e">
        <f>VLOOKUP(A16,Foundation!$B$8:$R$276,12, 0)</f>
        <v>#N/A</v>
      </c>
      <c r="E16" s="409" t="e">
        <f>VLOOKUP(A16,'Erection Compiled '!$B$2:$S$340,10, 0)</f>
        <v>#N/A</v>
      </c>
      <c r="F16" s="409" t="e">
        <f>VLOOKUP(A16,Earthing!$C$7:$H$307,4, 0)</f>
        <v>#N/A</v>
      </c>
    </row>
    <row r="17" spans="1:6" hidden="1">
      <c r="A17" s="971" t="s">
        <v>1705</v>
      </c>
      <c r="B17" s="961" t="s">
        <v>83</v>
      </c>
      <c r="C17" s="409" t="e">
        <f>VLOOKUP(A17,Foundation!$B$8:$R$293,10, 0)</f>
        <v>#N/A</v>
      </c>
      <c r="D17" s="409" t="e">
        <f>VLOOKUP(A17,Foundation!$B$8:$R$276,12, 0)</f>
        <v>#N/A</v>
      </c>
      <c r="E17" s="409" t="e">
        <f>VLOOKUP(A17,'Erection Compiled '!$B$2:$S$340,10, 0)</f>
        <v>#N/A</v>
      </c>
      <c r="F17" s="409" t="e">
        <f>VLOOKUP(A17,Earthing!$C$7:$H$307,4, 0)</f>
        <v>#N/A</v>
      </c>
    </row>
    <row r="18" spans="1:6" hidden="1">
      <c r="A18" s="971" t="s">
        <v>1706</v>
      </c>
      <c r="B18" s="961" t="s">
        <v>205</v>
      </c>
      <c r="C18" s="409" t="e">
        <f>VLOOKUP(A18,Foundation!$B$8:$R$293,10, 0)</f>
        <v>#N/A</v>
      </c>
      <c r="D18" s="409" t="e">
        <f>VLOOKUP(A18,Foundation!$B$8:$R$276,12, 0)</f>
        <v>#N/A</v>
      </c>
      <c r="E18" s="409" t="e">
        <f>VLOOKUP(A18,'Erection Compiled '!$B$2:$S$340,10, 0)</f>
        <v>#N/A</v>
      </c>
      <c r="F18" s="409" t="e">
        <f>VLOOKUP(A18,Earthing!$C$7:$H$307,4, 0)</f>
        <v>#N/A</v>
      </c>
    </row>
    <row r="19" spans="1:6" hidden="1">
      <c r="A19" s="971" t="s">
        <v>1707</v>
      </c>
      <c r="B19" s="961" t="s">
        <v>89</v>
      </c>
      <c r="C19" s="409" t="e">
        <f>VLOOKUP(A19,Foundation!$B$8:$R$293,10, 0)</f>
        <v>#N/A</v>
      </c>
      <c r="D19" s="409" t="e">
        <f>VLOOKUP(A19,Foundation!$B$8:$R$276,12, 0)</f>
        <v>#N/A</v>
      </c>
      <c r="E19" s="409" t="e">
        <f>VLOOKUP(A19,'Erection Compiled '!$B$2:$S$340,10, 0)</f>
        <v>#N/A</v>
      </c>
      <c r="F19" s="409" t="e">
        <f>VLOOKUP(A19,Earthing!$C$7:$H$307,4, 0)</f>
        <v>#N/A</v>
      </c>
    </row>
    <row r="20" spans="1:6" hidden="1">
      <c r="A20" s="971" t="s">
        <v>1708</v>
      </c>
      <c r="B20" s="961" t="s">
        <v>146</v>
      </c>
      <c r="C20" s="409" t="e">
        <f>VLOOKUP(A20,Foundation!$B$8:$R$293,10, 0)</f>
        <v>#N/A</v>
      </c>
      <c r="D20" s="409" t="e">
        <f>VLOOKUP(A20,Foundation!$B$8:$R$276,12, 0)</f>
        <v>#N/A</v>
      </c>
      <c r="E20" s="409" t="e">
        <f>VLOOKUP(A20,'Erection Compiled '!$B$2:$S$340,10, 0)</f>
        <v>#N/A</v>
      </c>
      <c r="F20" s="409" t="e">
        <f>VLOOKUP(A20,Earthing!$C$7:$H$307,4, 0)</f>
        <v>#N/A</v>
      </c>
    </row>
    <row r="21" spans="1:6" hidden="1">
      <c r="A21" s="971" t="s">
        <v>1709</v>
      </c>
      <c r="B21" s="961" t="s">
        <v>89</v>
      </c>
      <c r="C21" s="409" t="e">
        <f>VLOOKUP(A21,Foundation!$B$8:$R$293,10, 0)</f>
        <v>#N/A</v>
      </c>
      <c r="D21" s="409" t="e">
        <f>VLOOKUP(A21,Foundation!$B$8:$R$276,12, 0)</f>
        <v>#N/A</v>
      </c>
      <c r="E21" s="409" t="e">
        <f>VLOOKUP(A21,'Erection Compiled '!$B$2:$S$340,10, 0)</f>
        <v>#N/A</v>
      </c>
      <c r="F21" s="409" t="e">
        <f>VLOOKUP(A21,Earthing!$C$7:$H$307,4, 0)</f>
        <v>#N/A</v>
      </c>
    </row>
    <row r="22" spans="1:6" hidden="1">
      <c r="A22" s="971" t="s">
        <v>1710</v>
      </c>
      <c r="B22" s="961" t="s">
        <v>101</v>
      </c>
      <c r="C22" s="409" t="e">
        <f>VLOOKUP(A22,Foundation!$B$8:$R$293,10, 0)</f>
        <v>#N/A</v>
      </c>
      <c r="D22" s="409" t="e">
        <f>VLOOKUP(A22,Foundation!$B$8:$R$276,12, 0)</f>
        <v>#N/A</v>
      </c>
      <c r="E22" s="409" t="e">
        <f>VLOOKUP(A22,'Erection Compiled '!$B$2:$S$340,10, 0)</f>
        <v>#N/A</v>
      </c>
      <c r="F22" s="409" t="e">
        <f>VLOOKUP(A22,Earthing!$C$7:$H$307,4, 0)</f>
        <v>#N/A</v>
      </c>
    </row>
    <row r="23" spans="1:6" hidden="1">
      <c r="A23" s="971" t="s">
        <v>1711</v>
      </c>
      <c r="B23" s="961" t="s">
        <v>101</v>
      </c>
      <c r="C23" s="409" t="e">
        <f>VLOOKUP(A23,Foundation!$B$8:$R$293,10, 0)</f>
        <v>#N/A</v>
      </c>
      <c r="D23" s="409" t="e">
        <f>VLOOKUP(A23,Foundation!$B$8:$R$276,12, 0)</f>
        <v>#N/A</v>
      </c>
      <c r="E23" s="409" t="e">
        <f>VLOOKUP(A23,'Erection Compiled '!$B$2:$S$340,10, 0)</f>
        <v>#N/A</v>
      </c>
      <c r="F23" s="409" t="e">
        <f>VLOOKUP(A23,Earthing!$C$7:$H$307,4, 0)</f>
        <v>#N/A</v>
      </c>
    </row>
    <row r="24" spans="1:6" hidden="1">
      <c r="A24" s="971" t="s">
        <v>80</v>
      </c>
      <c r="B24" s="961" t="s">
        <v>79</v>
      </c>
      <c r="C24" s="409">
        <f>VLOOKUP(A24,Foundation!$B$8:$R$293,10, 0)</f>
        <v>0</v>
      </c>
      <c r="D24" s="409">
        <f>VLOOKUP(A24,Foundation!$B$8:$R$276,12, 0)</f>
        <v>46072</v>
      </c>
      <c r="E24" s="409" t="e">
        <f>VLOOKUP(A24,'Erection Compiled '!$B$2:$S$340,10, 0)</f>
        <v>#N/A</v>
      </c>
      <c r="F24" s="409" t="e">
        <f>VLOOKUP(A24,Earthing!$C$7:$H$307,4, 0)</f>
        <v>#N/A</v>
      </c>
    </row>
    <row r="25" spans="1:6" hidden="1">
      <c r="A25" s="971" t="s">
        <v>1712</v>
      </c>
      <c r="B25" s="961" t="s">
        <v>79</v>
      </c>
      <c r="C25" s="409" t="e">
        <f>VLOOKUP(A25,Foundation!$B$8:$R$293,10, 0)</f>
        <v>#N/A</v>
      </c>
      <c r="D25" s="409" t="e">
        <f>VLOOKUP(A25,Foundation!$B$8:$R$276,12, 0)</f>
        <v>#N/A</v>
      </c>
      <c r="E25" s="409" t="e">
        <f>VLOOKUP(A25,'Erection Compiled '!$B$2:$S$340,10, 0)</f>
        <v>#N/A</v>
      </c>
      <c r="F25" s="409" t="e">
        <f>VLOOKUP(A25,Earthing!$C$7:$H$307,4, 0)</f>
        <v>#N/A</v>
      </c>
    </row>
    <row r="26" spans="1:6" hidden="1">
      <c r="A26" s="971" t="s">
        <v>119</v>
      </c>
      <c r="B26" s="961" t="s">
        <v>96</v>
      </c>
      <c r="C26" s="409" t="e">
        <f>VLOOKUP(A26,Foundation!$B$8:$R$293,10, 0)</f>
        <v>#N/A</v>
      </c>
      <c r="D26" s="409" t="e">
        <f>VLOOKUP(A26,Foundation!$B$8:$R$276,12, 0)</f>
        <v>#N/A</v>
      </c>
      <c r="E26" s="409" t="e">
        <f>VLOOKUP(A26,'Erection Compiled '!$B$2:$S$340,10, 0)</f>
        <v>#N/A</v>
      </c>
      <c r="F26" s="409" t="e">
        <f>VLOOKUP(A26,Earthing!$C$7:$H$307,4, 0)</f>
        <v>#N/A</v>
      </c>
    </row>
    <row r="27" spans="1:6" hidden="1">
      <c r="A27" s="971" t="s">
        <v>1713</v>
      </c>
      <c r="B27" s="961" t="s">
        <v>101</v>
      </c>
      <c r="C27" s="409" t="e">
        <f>VLOOKUP(A27,Foundation!$B$8:$R$293,10, 0)</f>
        <v>#N/A</v>
      </c>
      <c r="D27" s="409" t="e">
        <f>VLOOKUP(A27,Foundation!$B$8:$R$276,12, 0)</f>
        <v>#N/A</v>
      </c>
      <c r="E27" s="409" t="e">
        <f>VLOOKUP(A27,'Erection Compiled '!$B$2:$S$340,10, 0)</f>
        <v>#N/A</v>
      </c>
      <c r="F27" s="409" t="e">
        <f>VLOOKUP(A27,Earthing!$C$7:$H$307,4, 0)</f>
        <v>#N/A</v>
      </c>
    </row>
    <row r="28" spans="1:6" hidden="1">
      <c r="A28" s="971" t="s">
        <v>1714</v>
      </c>
      <c r="B28" s="961" t="s">
        <v>146</v>
      </c>
      <c r="C28" s="409" t="e">
        <f>VLOOKUP(A28,Foundation!$B$8:$R$293,10, 0)</f>
        <v>#N/A</v>
      </c>
      <c r="D28" s="409" t="e">
        <f>VLOOKUP(A28,Foundation!$B$8:$R$276,12, 0)</f>
        <v>#N/A</v>
      </c>
      <c r="E28" s="409" t="e">
        <f>VLOOKUP(A28,'Erection Compiled '!$B$2:$S$340,10, 0)</f>
        <v>#N/A</v>
      </c>
      <c r="F28" s="409" t="e">
        <f>VLOOKUP(A28,Earthing!$C$7:$H$307,4, 0)</f>
        <v>#N/A</v>
      </c>
    </row>
    <row r="29" spans="1:6" hidden="1">
      <c r="A29" s="971" t="s">
        <v>1715</v>
      </c>
      <c r="B29" s="961" t="s">
        <v>156</v>
      </c>
      <c r="C29" s="409" t="e">
        <f>VLOOKUP(A29,Foundation!$B$8:$R$293,10, 0)</f>
        <v>#N/A</v>
      </c>
      <c r="D29" s="409" t="e">
        <f>VLOOKUP(A29,Foundation!$B$8:$R$276,12, 0)</f>
        <v>#N/A</v>
      </c>
      <c r="E29" s="409" t="e">
        <f>VLOOKUP(A29,'Erection Compiled '!$B$2:$S$340,10, 0)</f>
        <v>#N/A</v>
      </c>
      <c r="F29" s="409" t="e">
        <f>VLOOKUP(A29,Earthing!$C$7:$H$307,4, 0)</f>
        <v>#N/A</v>
      </c>
    </row>
    <row r="30" spans="1:6" hidden="1">
      <c r="A30" s="971" t="s">
        <v>1716</v>
      </c>
      <c r="B30" s="961" t="s">
        <v>211</v>
      </c>
      <c r="C30" s="409" t="e">
        <f>VLOOKUP(A30,Foundation!$B$8:$R$293,10, 0)</f>
        <v>#N/A</v>
      </c>
      <c r="D30" s="409" t="e">
        <f>VLOOKUP(A30,Foundation!$B$8:$R$276,12, 0)</f>
        <v>#N/A</v>
      </c>
      <c r="E30" s="409" t="e">
        <f>VLOOKUP(A30,'Erection Compiled '!$B$2:$S$340,10, 0)</f>
        <v>#N/A</v>
      </c>
      <c r="F30" s="409" t="e">
        <f>VLOOKUP(A30,Earthing!$C$7:$H$307,4, 0)</f>
        <v>#N/A</v>
      </c>
    </row>
    <row r="31" spans="1:6" hidden="1">
      <c r="A31" s="971" t="s">
        <v>1717</v>
      </c>
      <c r="B31" s="961" t="s">
        <v>146</v>
      </c>
      <c r="C31" s="409" t="e">
        <f>VLOOKUP(A31,Foundation!$B$8:$R$293,10, 0)</f>
        <v>#N/A</v>
      </c>
      <c r="D31" s="409" t="e">
        <f>VLOOKUP(A31,Foundation!$B$8:$R$276,12, 0)</f>
        <v>#N/A</v>
      </c>
      <c r="E31" s="409" t="e">
        <f>VLOOKUP(A31,'Erection Compiled '!$B$2:$S$340,10, 0)</f>
        <v>#N/A</v>
      </c>
      <c r="F31" s="409" t="e">
        <f>VLOOKUP(A31,Earthing!$C$7:$H$307,4, 0)</f>
        <v>#N/A</v>
      </c>
    </row>
    <row r="32" spans="1:6" hidden="1">
      <c r="A32" s="971" t="s">
        <v>1718</v>
      </c>
      <c r="B32" s="961" t="s">
        <v>149</v>
      </c>
      <c r="C32" s="409" t="e">
        <f>VLOOKUP(A32,Foundation!$B$8:$R$293,10, 0)</f>
        <v>#N/A</v>
      </c>
      <c r="D32" s="409" t="e">
        <f>VLOOKUP(A32,Foundation!$B$8:$R$276,12, 0)</f>
        <v>#N/A</v>
      </c>
      <c r="E32" s="409" t="e">
        <f>VLOOKUP(A32,'Erection Compiled '!$B$2:$S$340,10, 0)</f>
        <v>#N/A</v>
      </c>
      <c r="F32" s="409" t="e">
        <f>VLOOKUP(A32,Earthing!$C$7:$H$307,4, 0)</f>
        <v>#N/A</v>
      </c>
    </row>
    <row r="33" spans="1:6" hidden="1">
      <c r="A33" s="971" t="s">
        <v>1719</v>
      </c>
      <c r="B33" s="961" t="s">
        <v>149</v>
      </c>
      <c r="C33" s="409" t="e">
        <f>VLOOKUP(A33,Foundation!$B$8:$R$293,10, 0)</f>
        <v>#N/A</v>
      </c>
      <c r="D33" s="409" t="e">
        <f>VLOOKUP(A33,Foundation!$B$8:$R$276,12, 0)</f>
        <v>#N/A</v>
      </c>
      <c r="E33" s="409" t="e">
        <f>VLOOKUP(A33,'Erection Compiled '!$B$2:$S$340,10, 0)</f>
        <v>#N/A</v>
      </c>
      <c r="F33" s="409" t="e">
        <f>VLOOKUP(A33,Earthing!$C$7:$H$307,4, 0)</f>
        <v>#N/A</v>
      </c>
    </row>
    <row r="34" spans="1:6" hidden="1">
      <c r="A34" s="972" t="s">
        <v>82</v>
      </c>
      <c r="B34" s="962" t="s">
        <v>83</v>
      </c>
      <c r="C34" s="409">
        <f>VLOOKUP(A34,Foundation!$B$8:$R$293,10, 0)</f>
        <v>0</v>
      </c>
      <c r="D34" s="409">
        <f>VLOOKUP(A34,Foundation!$B$8:$R$276,12, 0)</f>
        <v>46059</v>
      </c>
      <c r="E34" s="409" t="e">
        <f>VLOOKUP(A34,'Erection Compiled '!$B$2:$S$340,10, 0)</f>
        <v>#N/A</v>
      </c>
      <c r="F34" s="409" t="e">
        <f>VLOOKUP(A34,Earthing!$C$7:$H$307,4, 0)</f>
        <v>#N/A</v>
      </c>
    </row>
    <row r="35" spans="1:6" hidden="1">
      <c r="A35" s="972" t="s">
        <v>502</v>
      </c>
      <c r="B35" s="962" t="s">
        <v>146</v>
      </c>
      <c r="C35" s="409" t="e">
        <f>VLOOKUP(A35,Foundation!$B$8:$R$293,10, 0)</f>
        <v>#N/A</v>
      </c>
      <c r="D35" s="409" t="e">
        <f>VLOOKUP(A35,Foundation!$B$8:$R$276,12, 0)</f>
        <v>#N/A</v>
      </c>
      <c r="E35" s="409" t="e">
        <f>VLOOKUP(A35,'Erection Compiled '!$B$2:$S$340,10, 0)</f>
        <v>#N/A</v>
      </c>
      <c r="F35" s="409" t="e">
        <f>VLOOKUP(A35,Earthing!$C$7:$H$307,4, 0)</f>
        <v>#N/A</v>
      </c>
    </row>
    <row r="36" spans="1:6" hidden="1">
      <c r="A36" s="972" t="s">
        <v>505</v>
      </c>
      <c r="B36" s="962" t="s">
        <v>146</v>
      </c>
      <c r="C36" s="409" t="e">
        <f>VLOOKUP(A36,Foundation!$B$8:$R$293,10, 0)</f>
        <v>#N/A</v>
      </c>
      <c r="D36" s="409" t="e">
        <f>VLOOKUP(A36,Foundation!$B$8:$R$276,12, 0)</f>
        <v>#N/A</v>
      </c>
      <c r="E36" s="409" t="e">
        <f>VLOOKUP(A36,'Erection Compiled '!$B$2:$S$340,10, 0)</f>
        <v>#N/A</v>
      </c>
      <c r="F36" s="409" t="e">
        <f>VLOOKUP(A36,Earthing!$C$7:$H$307,4, 0)</f>
        <v>#N/A</v>
      </c>
    </row>
    <row r="37" spans="1:6" hidden="1">
      <c r="A37" s="972" t="s">
        <v>506</v>
      </c>
      <c r="B37" s="962" t="s">
        <v>146</v>
      </c>
      <c r="C37" s="409" t="e">
        <f>VLOOKUP(A37,Foundation!$B$8:$R$293,10, 0)</f>
        <v>#N/A</v>
      </c>
      <c r="D37" s="409" t="e">
        <f>VLOOKUP(A37,Foundation!$B$8:$R$276,12, 0)</f>
        <v>#N/A</v>
      </c>
      <c r="E37" s="409" t="e">
        <f>VLOOKUP(A37,'Erection Compiled '!$B$2:$S$340,10, 0)</f>
        <v>#N/A</v>
      </c>
      <c r="F37" s="409" t="e">
        <f>VLOOKUP(A37,Earthing!$C$7:$H$307,4, 0)</f>
        <v>#N/A</v>
      </c>
    </row>
    <row r="38" spans="1:6" hidden="1">
      <c r="A38" s="972" t="s">
        <v>507</v>
      </c>
      <c r="B38" s="962" t="s">
        <v>146</v>
      </c>
      <c r="C38" s="409" t="e">
        <f>VLOOKUP(A38,Foundation!$B$8:$R$293,10, 0)</f>
        <v>#N/A</v>
      </c>
      <c r="D38" s="409" t="e">
        <f>VLOOKUP(A38,Foundation!$B$8:$R$276,12, 0)</f>
        <v>#N/A</v>
      </c>
      <c r="E38" s="409" t="e">
        <f>VLOOKUP(A38,'Erection Compiled '!$B$2:$S$340,10, 0)</f>
        <v>#N/A</v>
      </c>
      <c r="F38" s="409" t="e">
        <f>VLOOKUP(A38,Earthing!$C$7:$H$307,4, 0)</f>
        <v>#N/A</v>
      </c>
    </row>
    <row r="39" spans="1:6" hidden="1">
      <c r="A39" s="972" t="s">
        <v>508</v>
      </c>
      <c r="B39" s="962" t="s">
        <v>146</v>
      </c>
      <c r="C39" s="409" t="e">
        <f>VLOOKUP(A39,Foundation!$B$8:$R$293,10, 0)</f>
        <v>#N/A</v>
      </c>
      <c r="D39" s="409" t="e">
        <f>VLOOKUP(A39,Foundation!$B$8:$R$276,12, 0)</f>
        <v>#N/A</v>
      </c>
      <c r="E39" s="409" t="e">
        <f>VLOOKUP(A39,'Erection Compiled '!$B$2:$S$340,10, 0)</f>
        <v>#N/A</v>
      </c>
      <c r="F39" s="409" t="e">
        <f>VLOOKUP(A39,Earthing!$C$7:$H$307,4, 0)</f>
        <v>#N/A</v>
      </c>
    </row>
    <row r="40" spans="1:6" hidden="1">
      <c r="A40" s="972" t="s">
        <v>509</v>
      </c>
      <c r="B40" s="962" t="s">
        <v>146</v>
      </c>
      <c r="C40" s="409" t="e">
        <f>VLOOKUP(A40,Foundation!$B$8:$R$293,10, 0)</f>
        <v>#N/A</v>
      </c>
      <c r="D40" s="409" t="e">
        <f>VLOOKUP(A40,Foundation!$B$8:$R$276,12, 0)</f>
        <v>#N/A</v>
      </c>
      <c r="E40" s="409" t="e">
        <f>VLOOKUP(A40,'Erection Compiled '!$B$2:$S$340,10, 0)</f>
        <v>#N/A</v>
      </c>
      <c r="F40" s="409" t="e">
        <f>VLOOKUP(A40,Earthing!$C$7:$H$307,4, 0)</f>
        <v>#N/A</v>
      </c>
    </row>
    <row r="41" spans="1:6" hidden="1">
      <c r="A41" s="972" t="s">
        <v>1168</v>
      </c>
      <c r="B41" s="962" t="s">
        <v>146</v>
      </c>
      <c r="C41" s="409" t="e">
        <f>VLOOKUP(A41,Foundation!$B$8:$R$293,10, 0)</f>
        <v>#N/A</v>
      </c>
      <c r="D41" s="409" t="e">
        <f>VLOOKUP(A41,Foundation!$B$8:$R$276,12, 0)</f>
        <v>#N/A</v>
      </c>
      <c r="E41" s="409" t="e">
        <f>VLOOKUP(A41,'Erection Compiled '!$B$2:$S$340,10, 0)</f>
        <v>#N/A</v>
      </c>
      <c r="F41" s="409" t="e">
        <f>VLOOKUP(A41,Earthing!$C$7:$H$307,4, 0)</f>
        <v>#N/A</v>
      </c>
    </row>
    <row r="42" spans="1:6" hidden="1">
      <c r="A42" s="972" t="s">
        <v>1169</v>
      </c>
      <c r="B42" s="962" t="s">
        <v>149</v>
      </c>
      <c r="C42" s="409" t="e">
        <f>VLOOKUP(A42,Foundation!$B$8:$R$293,10, 0)</f>
        <v>#N/A</v>
      </c>
      <c r="D42" s="409" t="e">
        <f>VLOOKUP(A42,Foundation!$B$8:$R$276,12, 0)</f>
        <v>#N/A</v>
      </c>
      <c r="E42" s="409" t="e">
        <f>VLOOKUP(A42,'Erection Compiled '!$B$2:$S$340,10, 0)</f>
        <v>#N/A</v>
      </c>
      <c r="F42" s="409" t="e">
        <f>VLOOKUP(A42,Earthing!$C$7:$H$307,4, 0)</f>
        <v>#N/A</v>
      </c>
    </row>
    <row r="43" spans="1:6" hidden="1">
      <c r="A43" s="972" t="s">
        <v>1170</v>
      </c>
      <c r="B43" s="962" t="s">
        <v>146</v>
      </c>
      <c r="C43" s="409" t="e">
        <f>VLOOKUP(A43,Foundation!$B$8:$R$293,10, 0)</f>
        <v>#N/A</v>
      </c>
      <c r="D43" s="409" t="e">
        <f>VLOOKUP(A43,Foundation!$B$8:$R$276,12, 0)</f>
        <v>#N/A</v>
      </c>
      <c r="E43" s="409" t="e">
        <f>VLOOKUP(A43,'Erection Compiled '!$B$2:$S$340,10, 0)</f>
        <v>#N/A</v>
      </c>
      <c r="F43" s="409" t="e">
        <f>VLOOKUP(A43,Earthing!$C$7:$H$307,4, 0)</f>
        <v>#N/A</v>
      </c>
    </row>
    <row r="44" spans="1:6" hidden="1">
      <c r="A44" s="972" t="s">
        <v>1171</v>
      </c>
      <c r="B44" s="962" t="s">
        <v>149</v>
      </c>
      <c r="C44" s="409" t="e">
        <f>VLOOKUP(A44,Foundation!$B$8:$R$293,10, 0)</f>
        <v>#N/A</v>
      </c>
      <c r="D44" s="409" t="e">
        <f>VLOOKUP(A44,Foundation!$B$8:$R$276,12, 0)</f>
        <v>#N/A</v>
      </c>
      <c r="E44" s="409" t="e">
        <f>VLOOKUP(A44,'Erection Compiled '!$B$2:$S$340,10, 0)</f>
        <v>#N/A</v>
      </c>
      <c r="F44" s="409" t="e">
        <f>VLOOKUP(A44,Earthing!$C$7:$H$307,4, 0)</f>
        <v>#N/A</v>
      </c>
    </row>
    <row r="45" spans="1:6" hidden="1">
      <c r="A45" s="972" t="s">
        <v>84</v>
      </c>
      <c r="B45" s="962" t="s">
        <v>83</v>
      </c>
      <c r="C45" s="409" t="e">
        <f>VLOOKUP(A45,Foundation!$B$8:$R$293,10, 0)</f>
        <v>#N/A</v>
      </c>
      <c r="D45" s="409" t="e">
        <f>VLOOKUP(A45,Foundation!$B$8:$R$276,12, 0)</f>
        <v>#N/A</v>
      </c>
      <c r="E45" s="409" t="e">
        <f>VLOOKUP(A45,'Erection Compiled '!$B$2:$S$340,10, 0)</f>
        <v>#N/A</v>
      </c>
      <c r="F45" s="409" t="e">
        <f>VLOOKUP(A45,Earthing!$C$7:$H$307,4, 0)</f>
        <v>#N/A</v>
      </c>
    </row>
    <row r="46" spans="1:6" hidden="1">
      <c r="A46" s="972" t="s">
        <v>1172</v>
      </c>
      <c r="B46" s="962" t="s">
        <v>146</v>
      </c>
      <c r="C46" s="409" t="e">
        <f>VLOOKUP(A46,Foundation!$B$8:$R$293,10, 0)</f>
        <v>#N/A</v>
      </c>
      <c r="D46" s="409" t="e">
        <f>VLOOKUP(A46,Foundation!$B$8:$R$276,12, 0)</f>
        <v>#N/A</v>
      </c>
      <c r="E46" s="409" t="e">
        <f>VLOOKUP(A46,'Erection Compiled '!$B$2:$S$340,10, 0)</f>
        <v>#N/A</v>
      </c>
      <c r="F46" s="409" t="e">
        <f>VLOOKUP(A46,Earthing!$C$7:$H$307,4, 0)</f>
        <v>#N/A</v>
      </c>
    </row>
    <row r="47" spans="1:6" hidden="1">
      <c r="A47" s="972" t="s">
        <v>1173</v>
      </c>
      <c r="B47" s="962" t="s">
        <v>146</v>
      </c>
      <c r="C47" s="409" t="e">
        <f>VLOOKUP(A47,Foundation!$B$8:$R$293,10, 0)</f>
        <v>#N/A</v>
      </c>
      <c r="D47" s="409" t="e">
        <f>VLOOKUP(A47,Foundation!$B$8:$R$276,12, 0)</f>
        <v>#N/A</v>
      </c>
      <c r="E47" s="409" t="e">
        <f>VLOOKUP(A47,'Erection Compiled '!$B$2:$S$340,10, 0)</f>
        <v>#N/A</v>
      </c>
      <c r="F47" s="409" t="e">
        <f>VLOOKUP(A47,Earthing!$C$7:$H$307,4, 0)</f>
        <v>#N/A</v>
      </c>
    </row>
    <row r="48" spans="1:6" hidden="1">
      <c r="A48" s="972" t="s">
        <v>1174</v>
      </c>
      <c r="B48" s="962" t="s">
        <v>146</v>
      </c>
      <c r="C48" s="409" t="e">
        <f>VLOOKUP(A48,Foundation!$B$8:$R$293,10, 0)</f>
        <v>#N/A</v>
      </c>
      <c r="D48" s="409" t="e">
        <f>VLOOKUP(A48,Foundation!$B$8:$R$276,12, 0)</f>
        <v>#N/A</v>
      </c>
      <c r="E48" s="409" t="e">
        <f>VLOOKUP(A48,'Erection Compiled '!$B$2:$S$340,10, 0)</f>
        <v>#N/A</v>
      </c>
      <c r="F48" s="409" t="e">
        <f>VLOOKUP(A48,Earthing!$C$7:$H$307,4, 0)</f>
        <v>#N/A</v>
      </c>
    </row>
    <row r="49" spans="1:6" hidden="1">
      <c r="A49" s="972" t="s">
        <v>1175</v>
      </c>
      <c r="B49" s="962" t="s">
        <v>149</v>
      </c>
      <c r="C49" s="409" t="e">
        <f>VLOOKUP(A49,Foundation!$B$8:$R$293,10, 0)</f>
        <v>#N/A</v>
      </c>
      <c r="D49" s="409" t="e">
        <f>VLOOKUP(A49,Foundation!$B$8:$R$276,12, 0)</f>
        <v>#N/A</v>
      </c>
      <c r="E49" s="409" t="e">
        <f>VLOOKUP(A49,'Erection Compiled '!$B$2:$S$340,10, 0)</f>
        <v>#N/A</v>
      </c>
      <c r="F49" s="409" t="e">
        <f>VLOOKUP(A49,Earthing!$C$7:$H$307,4, 0)</f>
        <v>#N/A</v>
      </c>
    </row>
    <row r="50" spans="1:6" hidden="1">
      <c r="A50" s="972" t="s">
        <v>85</v>
      </c>
      <c r="B50" s="962" t="s">
        <v>83</v>
      </c>
      <c r="C50" s="409" t="e">
        <f>VLOOKUP(A50,Foundation!$B$8:$R$293,10, 0)</f>
        <v>#N/A</v>
      </c>
      <c r="D50" s="409" t="e">
        <f>VLOOKUP(A50,Foundation!$B$8:$R$276,12, 0)</f>
        <v>#N/A</v>
      </c>
      <c r="E50" s="409" t="e">
        <f>VLOOKUP(A50,'Erection Compiled '!$B$2:$S$340,10, 0)</f>
        <v>#N/A</v>
      </c>
      <c r="F50" s="409" t="e">
        <f>VLOOKUP(A50,Earthing!$C$7:$H$307,4, 0)</f>
        <v>#N/A</v>
      </c>
    </row>
    <row r="51" spans="1:6" hidden="1">
      <c r="A51" s="972" t="s">
        <v>1176</v>
      </c>
      <c r="B51" s="962" t="s">
        <v>149</v>
      </c>
      <c r="C51" s="409" t="e">
        <f>VLOOKUP(A51,Foundation!$B$8:$R$293,10, 0)</f>
        <v>#N/A</v>
      </c>
      <c r="D51" s="409" t="e">
        <f>VLOOKUP(A51,Foundation!$B$8:$R$276,12, 0)</f>
        <v>#N/A</v>
      </c>
      <c r="E51" s="409" t="e">
        <f>VLOOKUP(A51,'Erection Compiled '!$B$2:$S$340,10, 0)</f>
        <v>#N/A</v>
      </c>
      <c r="F51" s="409" t="e">
        <f>VLOOKUP(A51,Earthing!$C$7:$H$307,4, 0)</f>
        <v>#N/A</v>
      </c>
    </row>
    <row r="52" spans="1:6" hidden="1">
      <c r="A52" s="972" t="s">
        <v>1177</v>
      </c>
      <c r="B52" s="962" t="s">
        <v>205</v>
      </c>
      <c r="C52" s="409" t="e">
        <f>VLOOKUP(A52,Foundation!$B$8:$R$293,10, 0)</f>
        <v>#N/A</v>
      </c>
      <c r="D52" s="409" t="e">
        <f>VLOOKUP(A52,Foundation!$B$8:$R$276,12, 0)</f>
        <v>#N/A</v>
      </c>
      <c r="E52" s="409" t="e">
        <f>VLOOKUP(A52,'Erection Compiled '!$B$2:$S$340,10, 0)</f>
        <v>#N/A</v>
      </c>
      <c r="F52" s="409" t="e">
        <f>VLOOKUP(A52,Earthing!$C$7:$H$307,4, 0)</f>
        <v>#N/A</v>
      </c>
    </row>
    <row r="53" spans="1:6" hidden="1">
      <c r="A53" s="972" t="s">
        <v>1178</v>
      </c>
      <c r="B53" s="962" t="s">
        <v>146</v>
      </c>
      <c r="C53" s="409" t="e">
        <f>VLOOKUP(A53,Foundation!$B$8:$R$293,10, 0)</f>
        <v>#N/A</v>
      </c>
      <c r="D53" s="409" t="e">
        <f>VLOOKUP(A53,Foundation!$B$8:$R$276,12, 0)</f>
        <v>#N/A</v>
      </c>
      <c r="E53" s="409" t="e">
        <f>VLOOKUP(A53,'Erection Compiled '!$B$2:$S$340,10, 0)</f>
        <v>#N/A</v>
      </c>
      <c r="F53" s="409" t="e">
        <f>VLOOKUP(A53,Earthing!$C$7:$H$307,4, 0)</f>
        <v>#N/A</v>
      </c>
    </row>
    <row r="54" spans="1:6" hidden="1">
      <c r="A54" s="972" t="s">
        <v>1179</v>
      </c>
      <c r="B54" s="962" t="s">
        <v>149</v>
      </c>
      <c r="C54" s="409" t="e">
        <f>VLOOKUP(A54,Foundation!$B$8:$R$293,10, 0)</f>
        <v>#N/A</v>
      </c>
      <c r="D54" s="409" t="e">
        <f>VLOOKUP(A54,Foundation!$B$8:$R$276,12, 0)</f>
        <v>#N/A</v>
      </c>
      <c r="E54" s="409" t="e">
        <f>VLOOKUP(A54,'Erection Compiled '!$B$2:$S$340,10, 0)</f>
        <v>#N/A</v>
      </c>
      <c r="F54" s="409" t="e">
        <f>VLOOKUP(A54,Earthing!$C$7:$H$307,4, 0)</f>
        <v>#N/A</v>
      </c>
    </row>
    <row r="55" spans="1:6" hidden="1">
      <c r="A55" s="972" t="s">
        <v>1180</v>
      </c>
      <c r="B55" s="962" t="s">
        <v>96</v>
      </c>
      <c r="C55" s="409" t="e">
        <f>VLOOKUP(A55,Foundation!$B$8:$R$293,10, 0)</f>
        <v>#N/A</v>
      </c>
      <c r="D55" s="409" t="e">
        <f>VLOOKUP(A55,Foundation!$B$8:$R$276,12, 0)</f>
        <v>#N/A</v>
      </c>
      <c r="E55" s="409" t="e">
        <f>VLOOKUP(A55,'Erection Compiled '!$B$2:$S$340,10, 0)</f>
        <v>#N/A</v>
      </c>
      <c r="F55" s="409" t="e">
        <f>VLOOKUP(A55,Earthing!$C$7:$H$307,4, 0)</f>
        <v>#N/A</v>
      </c>
    </row>
    <row r="56" spans="1:6" hidden="1">
      <c r="A56" s="972" t="s">
        <v>86</v>
      </c>
      <c r="B56" s="962" t="s">
        <v>101</v>
      </c>
      <c r="C56" s="409" t="e">
        <f>VLOOKUP(A56,Foundation!$B$8:$R$293,10, 0)</f>
        <v>#N/A</v>
      </c>
      <c r="D56" s="409" t="e">
        <f>VLOOKUP(A56,Foundation!$B$8:$R$276,12, 0)</f>
        <v>#N/A</v>
      </c>
      <c r="E56" s="409" t="e">
        <f>VLOOKUP(A56,'Erection Compiled '!$B$2:$S$340,10, 0)</f>
        <v>#N/A</v>
      </c>
      <c r="F56" s="409" t="e">
        <f>VLOOKUP(A56,Earthing!$C$7:$H$307,4, 0)</f>
        <v>#N/A</v>
      </c>
    </row>
    <row r="57" spans="1:6" hidden="1">
      <c r="A57" s="972" t="s">
        <v>1181</v>
      </c>
      <c r="B57" s="962" t="s">
        <v>149</v>
      </c>
      <c r="C57" s="409" t="e">
        <f>VLOOKUP(A57,Foundation!$B$8:$R$293,10, 0)</f>
        <v>#N/A</v>
      </c>
      <c r="D57" s="409" t="e">
        <f>VLOOKUP(A57,Foundation!$B$8:$R$276,12, 0)</f>
        <v>#N/A</v>
      </c>
      <c r="E57" s="409" t="e">
        <f>VLOOKUP(A57,'Erection Compiled '!$B$2:$S$340,10, 0)</f>
        <v>#N/A</v>
      </c>
      <c r="F57" s="409" t="e">
        <f>VLOOKUP(A57,Earthing!$C$7:$H$307,4, 0)</f>
        <v>#N/A</v>
      </c>
    </row>
    <row r="58" spans="1:6" hidden="1">
      <c r="A58" s="972" t="s">
        <v>1182</v>
      </c>
      <c r="B58" s="962" t="s">
        <v>146</v>
      </c>
      <c r="C58" s="409" t="e">
        <f>VLOOKUP(A58,Foundation!$B$8:$R$293,10, 0)</f>
        <v>#N/A</v>
      </c>
      <c r="D58" s="409" t="e">
        <f>VLOOKUP(A58,Foundation!$B$8:$R$276,12, 0)</f>
        <v>#N/A</v>
      </c>
      <c r="E58" s="409" t="e">
        <f>VLOOKUP(A58,'Erection Compiled '!$B$2:$S$340,10, 0)</f>
        <v>#N/A</v>
      </c>
      <c r="F58" s="409" t="e">
        <f>VLOOKUP(A58,Earthing!$C$7:$H$307,4, 0)</f>
        <v>#N/A</v>
      </c>
    </row>
    <row r="59" spans="1:6" hidden="1">
      <c r="A59" s="972" t="s">
        <v>1183</v>
      </c>
      <c r="B59" s="962" t="s">
        <v>149</v>
      </c>
      <c r="C59" s="409" t="e">
        <f>VLOOKUP(A59,Foundation!$B$8:$R$293,10, 0)</f>
        <v>#N/A</v>
      </c>
      <c r="D59" s="409" t="e">
        <f>VLOOKUP(A59,Foundation!$B$8:$R$276,12, 0)</f>
        <v>#N/A</v>
      </c>
      <c r="E59" s="409" t="e">
        <f>VLOOKUP(A59,'Erection Compiled '!$B$2:$S$340,10, 0)</f>
        <v>#N/A</v>
      </c>
      <c r="F59" s="409" t="e">
        <f>VLOOKUP(A59,Earthing!$C$7:$H$307,4, 0)</f>
        <v>#N/A</v>
      </c>
    </row>
    <row r="60" spans="1:6" hidden="1">
      <c r="A60" s="972" t="s">
        <v>1184</v>
      </c>
      <c r="B60" s="962" t="s">
        <v>205</v>
      </c>
      <c r="C60" s="409" t="e">
        <f>VLOOKUP(A60,Foundation!$B$8:$R$293,10, 0)</f>
        <v>#N/A</v>
      </c>
      <c r="D60" s="409" t="e">
        <f>VLOOKUP(A60,Foundation!$B$8:$R$276,12, 0)</f>
        <v>#N/A</v>
      </c>
      <c r="E60" s="409" t="e">
        <f>VLOOKUP(A60,'Erection Compiled '!$B$2:$S$340,10, 0)</f>
        <v>#N/A</v>
      </c>
      <c r="F60" s="409" t="e">
        <f>VLOOKUP(A60,Earthing!$C$7:$H$307,4, 0)</f>
        <v>#N/A</v>
      </c>
    </row>
    <row r="61" spans="1:6" hidden="1">
      <c r="A61" s="972" t="s">
        <v>1185</v>
      </c>
      <c r="B61" s="962" t="s">
        <v>146</v>
      </c>
      <c r="C61" s="409" t="e">
        <f>VLOOKUP(A61,Foundation!$B$8:$R$293,10, 0)</f>
        <v>#N/A</v>
      </c>
      <c r="D61" s="409" t="e">
        <f>VLOOKUP(A61,Foundation!$B$8:$R$276,12, 0)</f>
        <v>#N/A</v>
      </c>
      <c r="E61" s="409" t="e">
        <f>VLOOKUP(A61,'Erection Compiled '!$B$2:$S$340,10, 0)</f>
        <v>#N/A</v>
      </c>
      <c r="F61" s="409" t="e">
        <f>VLOOKUP(A61,Earthing!$C$7:$H$307,4, 0)</f>
        <v>#N/A</v>
      </c>
    </row>
    <row r="62" spans="1:6" hidden="1">
      <c r="A62" s="972" t="s">
        <v>1186</v>
      </c>
      <c r="B62" s="962" t="s">
        <v>146</v>
      </c>
      <c r="C62" s="409" t="e">
        <f>VLOOKUP(A62,Foundation!$B$8:$R$293,10, 0)</f>
        <v>#N/A</v>
      </c>
      <c r="D62" s="409" t="e">
        <f>VLOOKUP(A62,Foundation!$B$8:$R$276,12, 0)</f>
        <v>#N/A</v>
      </c>
      <c r="E62" s="409" t="e">
        <f>VLOOKUP(A62,'Erection Compiled '!$B$2:$S$340,10, 0)</f>
        <v>#N/A</v>
      </c>
      <c r="F62" s="409" t="e">
        <f>VLOOKUP(A62,Earthing!$C$7:$H$307,4, 0)</f>
        <v>#N/A</v>
      </c>
    </row>
    <row r="63" spans="1:6" hidden="1">
      <c r="A63" s="972" t="s">
        <v>1187</v>
      </c>
      <c r="B63" s="962" t="s">
        <v>146</v>
      </c>
      <c r="C63" s="409" t="e">
        <f>VLOOKUP(A63,Foundation!$B$8:$R$293,10, 0)</f>
        <v>#N/A</v>
      </c>
      <c r="D63" s="409" t="e">
        <f>VLOOKUP(A63,Foundation!$B$8:$R$276,12, 0)</f>
        <v>#N/A</v>
      </c>
      <c r="E63" s="409" t="e">
        <f>VLOOKUP(A63,'Erection Compiled '!$B$2:$S$340,10, 0)</f>
        <v>#N/A</v>
      </c>
      <c r="F63" s="409" t="e">
        <f>VLOOKUP(A63,Earthing!$C$7:$H$307,4, 0)</f>
        <v>#N/A</v>
      </c>
    </row>
    <row r="64" spans="1:6" hidden="1">
      <c r="A64" s="972" t="s">
        <v>1188</v>
      </c>
      <c r="B64" s="962" t="s">
        <v>146</v>
      </c>
      <c r="C64" s="409" t="e">
        <f>VLOOKUP(A64,Foundation!$B$8:$R$293,10, 0)</f>
        <v>#N/A</v>
      </c>
      <c r="D64" s="409" t="e">
        <f>VLOOKUP(A64,Foundation!$B$8:$R$276,12, 0)</f>
        <v>#N/A</v>
      </c>
      <c r="E64" s="409" t="e">
        <f>VLOOKUP(A64,'Erection Compiled '!$B$2:$S$340,10, 0)</f>
        <v>#N/A</v>
      </c>
      <c r="F64" s="409" t="e">
        <f>VLOOKUP(A64,Earthing!$C$7:$H$307,4, 0)</f>
        <v>#N/A</v>
      </c>
    </row>
    <row r="65" spans="1:6" hidden="1">
      <c r="A65" s="972" t="s">
        <v>1189</v>
      </c>
      <c r="B65" s="962" t="s">
        <v>83</v>
      </c>
      <c r="C65" s="409" t="e">
        <f>VLOOKUP(A65,Foundation!$B$8:$R$293,10, 0)</f>
        <v>#N/A</v>
      </c>
      <c r="D65" s="409" t="e">
        <f>VLOOKUP(A65,Foundation!$B$8:$R$276,12, 0)</f>
        <v>#N/A</v>
      </c>
      <c r="E65" s="409" t="e">
        <f>VLOOKUP(A65,'Erection Compiled '!$B$2:$S$340,10, 0)</f>
        <v>#N/A</v>
      </c>
      <c r="F65" s="409" t="e">
        <f>VLOOKUP(A65,Earthing!$C$7:$H$307,4, 0)</f>
        <v>#N/A</v>
      </c>
    </row>
    <row r="66" spans="1:6" hidden="1">
      <c r="A66" s="972" t="s">
        <v>1190</v>
      </c>
      <c r="B66" s="962" t="s">
        <v>146</v>
      </c>
      <c r="C66" s="409" t="e">
        <f>VLOOKUP(A66,Foundation!$B$8:$R$293,10, 0)</f>
        <v>#N/A</v>
      </c>
      <c r="D66" s="409" t="e">
        <f>VLOOKUP(A66,Foundation!$B$8:$R$276,12, 0)</f>
        <v>#N/A</v>
      </c>
      <c r="E66" s="409" t="e">
        <f>VLOOKUP(A66,'Erection Compiled '!$B$2:$S$340,10, 0)</f>
        <v>#N/A</v>
      </c>
      <c r="F66" s="409" t="e">
        <f>VLOOKUP(A66,Earthing!$C$7:$H$307,4, 0)</f>
        <v>#N/A</v>
      </c>
    </row>
    <row r="67" spans="1:6" hidden="1">
      <c r="A67" s="972" t="s">
        <v>1191</v>
      </c>
      <c r="B67" s="962" t="s">
        <v>149</v>
      </c>
      <c r="C67" s="409" t="e">
        <f>VLOOKUP(A67,Foundation!$B$8:$R$293,10, 0)</f>
        <v>#N/A</v>
      </c>
      <c r="D67" s="409" t="e">
        <f>VLOOKUP(A67,Foundation!$B$8:$R$276,12, 0)</f>
        <v>#N/A</v>
      </c>
      <c r="E67" s="409" t="e">
        <f>VLOOKUP(A67,'Erection Compiled '!$B$2:$S$340,10, 0)</f>
        <v>#N/A</v>
      </c>
      <c r="F67" s="409" t="e">
        <f>VLOOKUP(A67,Earthing!$C$7:$H$307,4, 0)</f>
        <v>#N/A</v>
      </c>
    </row>
    <row r="68" spans="1:6" hidden="1">
      <c r="A68" s="972" t="s">
        <v>1192</v>
      </c>
      <c r="B68" s="962" t="s">
        <v>149</v>
      </c>
      <c r="C68" s="409" t="e">
        <f>VLOOKUP(A68,Foundation!$B$8:$R$293,10, 0)</f>
        <v>#N/A</v>
      </c>
      <c r="D68" s="409" t="e">
        <f>VLOOKUP(A68,Foundation!$B$8:$R$276,12, 0)</f>
        <v>#N/A</v>
      </c>
      <c r="E68" s="409" t="e">
        <f>VLOOKUP(A68,'Erection Compiled '!$B$2:$S$340,10, 0)</f>
        <v>#N/A</v>
      </c>
      <c r="F68" s="409" t="e">
        <f>VLOOKUP(A68,Earthing!$C$7:$H$307,4, 0)</f>
        <v>#N/A</v>
      </c>
    </row>
    <row r="69" spans="1:6" hidden="1">
      <c r="A69" s="972" t="s">
        <v>1193</v>
      </c>
      <c r="B69" s="962" t="s">
        <v>149</v>
      </c>
      <c r="C69" s="409" t="e">
        <f>VLOOKUP(A69,Foundation!$B$8:$R$293,10, 0)</f>
        <v>#N/A</v>
      </c>
      <c r="D69" s="409" t="e">
        <f>VLOOKUP(A69,Foundation!$B$8:$R$276,12, 0)</f>
        <v>#N/A</v>
      </c>
      <c r="E69" s="409" t="e">
        <f>VLOOKUP(A69,'Erection Compiled '!$B$2:$S$340,10, 0)</f>
        <v>#N/A</v>
      </c>
      <c r="F69" s="409" t="e">
        <f>VLOOKUP(A69,Earthing!$C$7:$H$307,4, 0)</f>
        <v>#N/A</v>
      </c>
    </row>
    <row r="70" spans="1:6" hidden="1">
      <c r="A70" s="972" t="s">
        <v>1194</v>
      </c>
      <c r="B70" s="962" t="s">
        <v>146</v>
      </c>
      <c r="C70" s="409" t="e">
        <f>VLOOKUP(A70,Foundation!$B$8:$R$293,10, 0)</f>
        <v>#N/A</v>
      </c>
      <c r="D70" s="409" t="e">
        <f>VLOOKUP(A70,Foundation!$B$8:$R$276,12, 0)</f>
        <v>#N/A</v>
      </c>
      <c r="E70" s="409" t="e">
        <f>VLOOKUP(A70,'Erection Compiled '!$B$2:$S$340,10, 0)</f>
        <v>#N/A</v>
      </c>
      <c r="F70" s="409" t="e">
        <f>VLOOKUP(A70,Earthing!$C$7:$H$307,4, 0)</f>
        <v>#N/A</v>
      </c>
    </row>
    <row r="71" spans="1:6" hidden="1">
      <c r="A71" s="972" t="s">
        <v>1195</v>
      </c>
      <c r="B71" s="962" t="s">
        <v>205</v>
      </c>
      <c r="C71" s="409" t="e">
        <f>VLOOKUP(A71,Foundation!$B$8:$R$293,10, 0)</f>
        <v>#N/A</v>
      </c>
      <c r="D71" s="409" t="e">
        <f>VLOOKUP(A71,Foundation!$B$8:$R$276,12, 0)</f>
        <v>#N/A</v>
      </c>
      <c r="E71" s="409" t="e">
        <f>VLOOKUP(A71,'Erection Compiled '!$B$2:$S$340,10, 0)</f>
        <v>#N/A</v>
      </c>
      <c r="F71" s="409" t="e">
        <f>VLOOKUP(A71,Earthing!$C$7:$H$307,4, 0)</f>
        <v>#N/A</v>
      </c>
    </row>
    <row r="72" spans="1:6" hidden="1">
      <c r="A72" s="972" t="s">
        <v>1660</v>
      </c>
      <c r="B72" s="962" t="s">
        <v>83</v>
      </c>
      <c r="C72" s="409" t="e">
        <f>VLOOKUP(A72,Foundation!$B$8:$R$293,10, 0)</f>
        <v>#N/A</v>
      </c>
      <c r="D72" s="409" t="e">
        <f>VLOOKUP(A72,Foundation!$B$8:$R$276,12, 0)</f>
        <v>#N/A</v>
      </c>
      <c r="E72" s="409" t="e">
        <f>VLOOKUP(A72,'Erection Compiled '!$B$2:$S$340,10, 0)</f>
        <v>#N/A</v>
      </c>
      <c r="F72" s="409" t="e">
        <f>VLOOKUP(A72,Earthing!$C$7:$H$307,4, 0)</f>
        <v>#N/A</v>
      </c>
    </row>
    <row r="73" spans="1:6" hidden="1">
      <c r="A73" s="972" t="s">
        <v>1196</v>
      </c>
      <c r="B73" s="962" t="s">
        <v>149</v>
      </c>
      <c r="C73" s="409" t="e">
        <f>VLOOKUP(A73,Foundation!$B$8:$R$293,10, 0)</f>
        <v>#N/A</v>
      </c>
      <c r="D73" s="409" t="e">
        <f>VLOOKUP(A73,Foundation!$B$8:$R$276,12, 0)</f>
        <v>#N/A</v>
      </c>
      <c r="E73" s="409" t="e">
        <f>VLOOKUP(A73,'Erection Compiled '!$B$2:$S$340,10, 0)</f>
        <v>#N/A</v>
      </c>
      <c r="F73" s="409" t="e">
        <f>VLOOKUP(A73,Earthing!$C$7:$H$307,4, 0)</f>
        <v>#N/A</v>
      </c>
    </row>
    <row r="74" spans="1:6" hidden="1">
      <c r="A74" s="972" t="s">
        <v>1197</v>
      </c>
      <c r="B74" s="962" t="s">
        <v>146</v>
      </c>
      <c r="C74" s="409" t="e">
        <f>VLOOKUP(A74,Foundation!$B$8:$R$293,10, 0)</f>
        <v>#N/A</v>
      </c>
      <c r="D74" s="409" t="e">
        <f>VLOOKUP(A74,Foundation!$B$8:$R$276,12, 0)</f>
        <v>#N/A</v>
      </c>
      <c r="E74" s="409" t="e">
        <f>VLOOKUP(A74,'Erection Compiled '!$B$2:$S$340,10, 0)</f>
        <v>#N/A</v>
      </c>
      <c r="F74" s="409" t="e">
        <f>VLOOKUP(A74,Earthing!$C$7:$H$307,4, 0)</f>
        <v>#N/A</v>
      </c>
    </row>
    <row r="75" spans="1:6" hidden="1">
      <c r="A75" s="972" t="s">
        <v>1198</v>
      </c>
      <c r="B75" s="962" t="s">
        <v>146</v>
      </c>
      <c r="C75" s="409" t="e">
        <f>VLOOKUP(A75,Foundation!$B$8:$R$293,10, 0)</f>
        <v>#N/A</v>
      </c>
      <c r="D75" s="409" t="e">
        <f>VLOOKUP(A75,Foundation!$B$8:$R$276,12, 0)</f>
        <v>#N/A</v>
      </c>
      <c r="E75" s="409" t="e">
        <f>VLOOKUP(A75,'Erection Compiled '!$B$2:$S$340,10, 0)</f>
        <v>#N/A</v>
      </c>
      <c r="F75" s="409" t="e">
        <f>VLOOKUP(A75,Earthing!$C$7:$H$307,4, 0)</f>
        <v>#N/A</v>
      </c>
    </row>
    <row r="76" spans="1:6" hidden="1">
      <c r="A76" s="972" t="s">
        <v>1199</v>
      </c>
      <c r="B76" s="962" t="s">
        <v>146</v>
      </c>
      <c r="C76" s="409" t="e">
        <f>VLOOKUP(A76,Foundation!$B$8:$R$293,10, 0)</f>
        <v>#N/A</v>
      </c>
      <c r="D76" s="409" t="e">
        <f>VLOOKUP(A76,Foundation!$B$8:$R$276,12, 0)</f>
        <v>#N/A</v>
      </c>
      <c r="E76" s="409" t="e">
        <f>VLOOKUP(A76,'Erection Compiled '!$B$2:$S$340,10, 0)</f>
        <v>#N/A</v>
      </c>
      <c r="F76" s="409" t="e">
        <f>VLOOKUP(A76,Earthing!$C$7:$H$307,4, 0)</f>
        <v>#N/A</v>
      </c>
    </row>
    <row r="77" spans="1:6" hidden="1">
      <c r="A77" s="972" t="s">
        <v>1200</v>
      </c>
      <c r="B77" s="962" t="s">
        <v>146</v>
      </c>
      <c r="C77" s="409" t="e">
        <f>VLOOKUP(A77,Foundation!$B$8:$R$293,10, 0)</f>
        <v>#N/A</v>
      </c>
      <c r="D77" s="409" t="e">
        <f>VLOOKUP(A77,Foundation!$B$8:$R$276,12, 0)</f>
        <v>#N/A</v>
      </c>
      <c r="E77" s="409" t="e">
        <f>VLOOKUP(A77,'Erection Compiled '!$B$2:$S$340,10, 0)</f>
        <v>#N/A</v>
      </c>
      <c r="F77" s="409" t="e">
        <f>VLOOKUP(A77,Earthing!$C$7:$H$307,4, 0)</f>
        <v>#N/A</v>
      </c>
    </row>
    <row r="78" spans="1:6" hidden="1">
      <c r="A78" s="972" t="s">
        <v>1201</v>
      </c>
      <c r="B78" s="962" t="s">
        <v>146</v>
      </c>
      <c r="C78" s="409" t="e">
        <f>VLOOKUP(A78,Foundation!$B$8:$R$293,10, 0)</f>
        <v>#N/A</v>
      </c>
      <c r="D78" s="409" t="e">
        <f>VLOOKUP(A78,Foundation!$B$8:$R$276,12, 0)</f>
        <v>#N/A</v>
      </c>
      <c r="E78" s="409" t="e">
        <f>VLOOKUP(A78,'Erection Compiled '!$B$2:$S$340,10, 0)</f>
        <v>#N/A</v>
      </c>
      <c r="F78" s="409" t="e">
        <f>VLOOKUP(A78,Earthing!$C$7:$H$307,4, 0)</f>
        <v>#N/A</v>
      </c>
    </row>
    <row r="79" spans="1:6" hidden="1">
      <c r="A79" s="972" t="s">
        <v>88</v>
      </c>
      <c r="B79" s="962" t="s">
        <v>83</v>
      </c>
      <c r="C79" s="409" t="e">
        <f>VLOOKUP(A79,Foundation!$B$8:$R$293,10, 0)</f>
        <v>#N/A</v>
      </c>
      <c r="D79" s="409" t="e">
        <f>VLOOKUP(A79,Foundation!$B$8:$R$276,12, 0)</f>
        <v>#N/A</v>
      </c>
      <c r="E79" s="409" t="e">
        <f>VLOOKUP(A79,'Erection Compiled '!$B$2:$S$340,10, 0)</f>
        <v>#N/A</v>
      </c>
      <c r="F79" s="409" t="e">
        <f>VLOOKUP(A79,Earthing!$C$7:$H$307,4, 0)</f>
        <v>#N/A</v>
      </c>
    </row>
    <row r="80" spans="1:6" hidden="1">
      <c r="A80" s="972" t="s">
        <v>1202</v>
      </c>
      <c r="B80" s="962" t="s">
        <v>146</v>
      </c>
      <c r="C80" s="409" t="e">
        <f>VLOOKUP(A80,Foundation!$B$8:$R$293,10, 0)</f>
        <v>#N/A</v>
      </c>
      <c r="D80" s="409" t="e">
        <f>VLOOKUP(A80,Foundation!$B$8:$R$276,12, 0)</f>
        <v>#N/A</v>
      </c>
      <c r="E80" s="409" t="e">
        <f>VLOOKUP(A80,'Erection Compiled '!$B$2:$S$340,10, 0)</f>
        <v>#N/A</v>
      </c>
      <c r="F80" s="409" t="e">
        <f>VLOOKUP(A80,Earthing!$C$7:$H$307,4, 0)</f>
        <v>#N/A</v>
      </c>
    </row>
    <row r="81" spans="1:6" hidden="1">
      <c r="A81" s="972" t="s">
        <v>1203</v>
      </c>
      <c r="B81" s="962" t="s">
        <v>149</v>
      </c>
      <c r="C81" s="409" t="e">
        <f>VLOOKUP(A81,Foundation!$B$8:$R$293,10, 0)</f>
        <v>#N/A</v>
      </c>
      <c r="D81" s="409" t="e">
        <f>VLOOKUP(A81,Foundation!$B$8:$R$276,12, 0)</f>
        <v>#N/A</v>
      </c>
      <c r="E81" s="409" t="e">
        <f>VLOOKUP(A81,'Erection Compiled '!$B$2:$S$340,10, 0)</f>
        <v>#N/A</v>
      </c>
      <c r="F81" s="409" t="e">
        <f>VLOOKUP(A81,Earthing!$C$7:$H$307,4, 0)</f>
        <v>#N/A</v>
      </c>
    </row>
    <row r="82" spans="1:6" hidden="1">
      <c r="A82" s="972" t="s">
        <v>90</v>
      </c>
      <c r="B82" s="962" t="s">
        <v>79</v>
      </c>
      <c r="C82" s="409" t="e">
        <f>VLOOKUP(A82,Foundation!$B$8:$R$293,10, 0)</f>
        <v>#N/A</v>
      </c>
      <c r="D82" s="409" t="e">
        <f>VLOOKUP(A82,Foundation!$B$8:$R$276,12, 0)</f>
        <v>#N/A</v>
      </c>
      <c r="E82" s="409" t="e">
        <f>VLOOKUP(A82,'Erection Compiled '!$B$2:$S$340,10, 0)</f>
        <v>#N/A</v>
      </c>
      <c r="F82" s="409" t="e">
        <f>VLOOKUP(A82,Earthing!$C$7:$H$307,4, 0)</f>
        <v>#N/A</v>
      </c>
    </row>
    <row r="83" spans="1:6" hidden="1">
      <c r="A83" s="972" t="s">
        <v>1204</v>
      </c>
      <c r="B83" s="962" t="s">
        <v>211</v>
      </c>
      <c r="C83" s="409" t="e">
        <f>VLOOKUP(A83,Foundation!$B$8:$R$293,10, 0)</f>
        <v>#N/A</v>
      </c>
      <c r="D83" s="409" t="e">
        <f>VLOOKUP(A83,Foundation!$B$8:$R$276,12, 0)</f>
        <v>#N/A</v>
      </c>
      <c r="E83" s="409" t="e">
        <f>VLOOKUP(A83,'Erection Compiled '!$B$2:$S$340,10, 0)</f>
        <v>#N/A</v>
      </c>
      <c r="F83" s="409" t="e">
        <f>VLOOKUP(A83,Earthing!$C$7:$H$307,4, 0)</f>
        <v>#N/A</v>
      </c>
    </row>
    <row r="84" spans="1:6" hidden="1">
      <c r="A84" s="972" t="s">
        <v>1205</v>
      </c>
      <c r="B84" s="962" t="s">
        <v>205</v>
      </c>
      <c r="C84" s="409" t="e">
        <f>VLOOKUP(A84,Foundation!$B$8:$R$293,10, 0)</f>
        <v>#N/A</v>
      </c>
      <c r="D84" s="409" t="e">
        <f>VLOOKUP(A84,Foundation!$B$8:$R$276,12, 0)</f>
        <v>#N/A</v>
      </c>
      <c r="E84" s="409" t="e">
        <f>VLOOKUP(A84,'Erection Compiled '!$B$2:$S$340,10, 0)</f>
        <v>#N/A</v>
      </c>
      <c r="F84" s="409" t="e">
        <f>VLOOKUP(A84,Earthing!$C$7:$H$307,4, 0)</f>
        <v>#N/A</v>
      </c>
    </row>
    <row r="85" spans="1:6" hidden="1">
      <c r="A85" s="972" t="s">
        <v>1206</v>
      </c>
      <c r="B85" s="962" t="s">
        <v>149</v>
      </c>
      <c r="C85" s="409" t="e">
        <f>VLOOKUP(A85,Foundation!$B$8:$R$293,10, 0)</f>
        <v>#N/A</v>
      </c>
      <c r="D85" s="409" t="e">
        <f>VLOOKUP(A85,Foundation!$B$8:$R$276,12, 0)</f>
        <v>#N/A</v>
      </c>
      <c r="E85" s="409" t="e">
        <f>VLOOKUP(A85,'Erection Compiled '!$B$2:$S$340,10, 0)</f>
        <v>#N/A</v>
      </c>
      <c r="F85" s="409" t="e">
        <f>VLOOKUP(A85,Earthing!$C$7:$H$307,4, 0)</f>
        <v>#N/A</v>
      </c>
    </row>
    <row r="86" spans="1:6" hidden="1">
      <c r="A86" s="972" t="s">
        <v>1661</v>
      </c>
      <c r="B86" s="962" t="s">
        <v>83</v>
      </c>
      <c r="C86" s="409" t="e">
        <f>VLOOKUP(A86,Foundation!$B$8:$R$293,10, 0)</f>
        <v>#N/A</v>
      </c>
      <c r="D86" s="409" t="e">
        <f>VLOOKUP(A86,Foundation!$B$8:$R$276,12, 0)</f>
        <v>#N/A</v>
      </c>
      <c r="E86" s="409" t="e">
        <f>VLOOKUP(A86,'Erection Compiled '!$B$2:$S$340,10, 0)</f>
        <v>#N/A</v>
      </c>
      <c r="F86" s="409" t="e">
        <f>VLOOKUP(A86,Earthing!$C$7:$H$307,4, 0)</f>
        <v>#N/A</v>
      </c>
    </row>
    <row r="87" spans="1:6" hidden="1">
      <c r="A87" s="972" t="s">
        <v>1207</v>
      </c>
      <c r="B87" s="962" t="s">
        <v>96</v>
      </c>
      <c r="C87" s="409" t="e">
        <f>VLOOKUP(A87,Foundation!$B$8:$R$293,10, 0)</f>
        <v>#N/A</v>
      </c>
      <c r="D87" s="409" t="e">
        <f>VLOOKUP(A87,Foundation!$B$8:$R$276,12, 0)</f>
        <v>#N/A</v>
      </c>
      <c r="E87" s="409" t="e">
        <f>VLOOKUP(A87,'Erection Compiled '!$B$2:$S$340,10, 0)</f>
        <v>#N/A</v>
      </c>
      <c r="F87" s="409" t="e">
        <f>VLOOKUP(A87,Earthing!$C$7:$H$307,4, 0)</f>
        <v>#N/A</v>
      </c>
    </row>
    <row r="88" spans="1:6" hidden="1">
      <c r="A88" s="972" t="s">
        <v>91</v>
      </c>
      <c r="B88" s="962" t="s">
        <v>87</v>
      </c>
      <c r="C88" s="409" t="e">
        <f>VLOOKUP(A88,Foundation!$B$8:$R$293,10, 0)</f>
        <v>#N/A</v>
      </c>
      <c r="D88" s="409" t="e">
        <f>VLOOKUP(A88,Foundation!$B$8:$R$276,12, 0)</f>
        <v>#N/A</v>
      </c>
      <c r="E88" s="409" t="e">
        <f>VLOOKUP(A88,'Erection Compiled '!$B$2:$S$340,10, 0)</f>
        <v>#N/A</v>
      </c>
      <c r="F88" s="409" t="e">
        <f>VLOOKUP(A88,Earthing!$C$7:$H$307,4, 0)</f>
        <v>#N/A</v>
      </c>
    </row>
    <row r="89" spans="1:6" hidden="1">
      <c r="A89" s="972" t="s">
        <v>1208</v>
      </c>
      <c r="B89" s="962" t="s">
        <v>205</v>
      </c>
      <c r="C89" s="409" t="e">
        <f>VLOOKUP(A89,Foundation!$B$8:$R$293,10, 0)</f>
        <v>#N/A</v>
      </c>
      <c r="D89" s="409" t="e">
        <f>VLOOKUP(A89,Foundation!$B$8:$R$276,12, 0)</f>
        <v>#N/A</v>
      </c>
      <c r="E89" s="409" t="e">
        <f>VLOOKUP(A89,'Erection Compiled '!$B$2:$S$340,10, 0)</f>
        <v>#N/A</v>
      </c>
      <c r="F89" s="409" t="e">
        <f>VLOOKUP(A89,Earthing!$C$7:$H$307,4, 0)</f>
        <v>#N/A</v>
      </c>
    </row>
    <row r="90" spans="1:6" hidden="1">
      <c r="A90" s="972" t="s">
        <v>93</v>
      </c>
      <c r="B90" s="962" t="s">
        <v>89</v>
      </c>
      <c r="C90" s="409" t="e">
        <f>VLOOKUP(A90,Foundation!$B$8:$R$293,10, 0)</f>
        <v>#N/A</v>
      </c>
      <c r="D90" s="409" t="e">
        <f>VLOOKUP(A90,Foundation!$B$8:$R$276,12, 0)</f>
        <v>#N/A</v>
      </c>
      <c r="E90" s="409" t="e">
        <f>VLOOKUP(A90,'Erection Compiled '!$B$2:$S$340,10, 0)</f>
        <v>#N/A</v>
      </c>
      <c r="F90" s="409" t="e">
        <f>VLOOKUP(A90,Earthing!$C$7:$H$307,4, 0)</f>
        <v>#N/A</v>
      </c>
    </row>
    <row r="91" spans="1:6" hidden="1">
      <c r="A91" s="972" t="s">
        <v>1209</v>
      </c>
      <c r="B91" s="962" t="s">
        <v>146</v>
      </c>
      <c r="C91" s="409" t="e">
        <f>VLOOKUP(A91,Foundation!$B$8:$R$293,10, 0)</f>
        <v>#N/A</v>
      </c>
      <c r="D91" s="409" t="e">
        <f>VLOOKUP(A91,Foundation!$B$8:$R$276,12, 0)</f>
        <v>#N/A</v>
      </c>
      <c r="E91" s="409" t="e">
        <f>VLOOKUP(A91,'Erection Compiled '!$B$2:$S$340,10, 0)</f>
        <v>#N/A</v>
      </c>
      <c r="F91" s="409" t="e">
        <f>VLOOKUP(A91,Earthing!$C$7:$H$307,4, 0)</f>
        <v>#N/A</v>
      </c>
    </row>
    <row r="92" spans="1:6" hidden="1">
      <c r="A92" s="972" t="s">
        <v>94</v>
      </c>
      <c r="B92" s="962" t="s">
        <v>83</v>
      </c>
      <c r="C92" s="409" t="e">
        <f>VLOOKUP(A92,Foundation!$B$8:$R$293,10, 0)</f>
        <v>#N/A</v>
      </c>
      <c r="D92" s="409" t="e">
        <f>VLOOKUP(A92,Foundation!$B$8:$R$276,12, 0)</f>
        <v>#N/A</v>
      </c>
      <c r="E92" s="409" t="e">
        <f>VLOOKUP(A92,'Erection Compiled '!$B$2:$S$340,10, 0)</f>
        <v>#N/A</v>
      </c>
      <c r="F92" s="409" t="e">
        <f>VLOOKUP(A92,Earthing!$C$7:$H$307,4, 0)</f>
        <v>#N/A</v>
      </c>
    </row>
    <row r="93" spans="1:6" hidden="1">
      <c r="A93" s="972" t="s">
        <v>1210</v>
      </c>
      <c r="B93" s="962" t="s">
        <v>146</v>
      </c>
      <c r="C93" s="409" t="e">
        <f>VLOOKUP(A93,Foundation!$B$8:$R$293,10, 0)</f>
        <v>#N/A</v>
      </c>
      <c r="D93" s="409" t="e">
        <f>VLOOKUP(A93,Foundation!$B$8:$R$276,12, 0)</f>
        <v>#N/A</v>
      </c>
      <c r="E93" s="409" t="e">
        <f>VLOOKUP(A93,'Erection Compiled '!$B$2:$S$340,10, 0)</f>
        <v>#N/A</v>
      </c>
      <c r="F93" s="409" t="e">
        <f>VLOOKUP(A93,Earthing!$C$7:$H$307,4, 0)</f>
        <v>#N/A</v>
      </c>
    </row>
    <row r="94" spans="1:6" hidden="1">
      <c r="A94" s="972" t="s">
        <v>1662</v>
      </c>
      <c r="B94" s="962" t="s">
        <v>79</v>
      </c>
      <c r="C94" s="409" t="e">
        <f>VLOOKUP(A94,Foundation!$B$8:$R$293,10, 0)</f>
        <v>#N/A</v>
      </c>
      <c r="D94" s="409" t="e">
        <f>VLOOKUP(A94,Foundation!$B$8:$R$276,12, 0)</f>
        <v>#N/A</v>
      </c>
      <c r="E94" s="409" t="e">
        <f>VLOOKUP(A94,'Erection Compiled '!$B$2:$S$340,10, 0)</f>
        <v>#N/A</v>
      </c>
      <c r="F94" s="409" t="e">
        <f>VLOOKUP(A94,Earthing!$C$7:$H$307,4, 0)</f>
        <v>#N/A</v>
      </c>
    </row>
    <row r="95" spans="1:6" hidden="1">
      <c r="A95" s="972" t="s">
        <v>1211</v>
      </c>
      <c r="B95" s="962" t="s">
        <v>205</v>
      </c>
      <c r="C95" s="409" t="e">
        <f>VLOOKUP(A95,Foundation!$B$8:$R$293,10, 0)</f>
        <v>#N/A</v>
      </c>
      <c r="D95" s="409" t="e">
        <f>VLOOKUP(A95,Foundation!$B$8:$R$276,12, 0)</f>
        <v>#N/A</v>
      </c>
      <c r="E95" s="409" t="e">
        <f>VLOOKUP(A95,'Erection Compiled '!$B$2:$S$340,10, 0)</f>
        <v>#N/A</v>
      </c>
      <c r="F95" s="409" t="e">
        <f>VLOOKUP(A95,Earthing!$C$7:$H$307,4, 0)</f>
        <v>#N/A</v>
      </c>
    </row>
    <row r="96" spans="1:6" hidden="1">
      <c r="A96" s="972" t="s">
        <v>1663</v>
      </c>
      <c r="B96" s="962" t="s">
        <v>89</v>
      </c>
      <c r="C96" s="409" t="e">
        <f>VLOOKUP(A96,Foundation!$B$8:$R$293,10, 0)</f>
        <v>#N/A</v>
      </c>
      <c r="D96" s="409" t="e">
        <f>VLOOKUP(A96,Foundation!$B$8:$R$276,12, 0)</f>
        <v>#N/A</v>
      </c>
      <c r="E96" s="409" t="e">
        <f>VLOOKUP(A96,'Erection Compiled '!$B$2:$S$340,10, 0)</f>
        <v>#N/A</v>
      </c>
      <c r="F96" s="409" t="e">
        <f>VLOOKUP(A96,Earthing!$C$7:$H$307,4, 0)</f>
        <v>#N/A</v>
      </c>
    </row>
    <row r="97" spans="1:6" hidden="1">
      <c r="A97" s="972" t="s">
        <v>1212</v>
      </c>
      <c r="B97" s="962" t="s">
        <v>149</v>
      </c>
      <c r="C97" s="409" t="e">
        <f>VLOOKUP(A97,Foundation!$B$8:$R$293,10, 0)</f>
        <v>#N/A</v>
      </c>
      <c r="D97" s="409" t="e">
        <f>VLOOKUP(A97,Foundation!$B$8:$R$276,12, 0)</f>
        <v>#N/A</v>
      </c>
      <c r="E97" s="409" t="e">
        <f>VLOOKUP(A97,'Erection Compiled '!$B$2:$S$340,10, 0)</f>
        <v>#N/A</v>
      </c>
      <c r="F97" s="409" t="e">
        <f>VLOOKUP(A97,Earthing!$C$7:$H$307,4, 0)</f>
        <v>#N/A</v>
      </c>
    </row>
    <row r="98" spans="1:6" hidden="1">
      <c r="A98" s="972" t="s">
        <v>1213</v>
      </c>
      <c r="B98" s="962" t="s">
        <v>146</v>
      </c>
      <c r="C98" s="409" t="e">
        <f>VLOOKUP(A98,Foundation!$B$8:$R$293,10, 0)</f>
        <v>#N/A</v>
      </c>
      <c r="D98" s="409" t="e">
        <f>VLOOKUP(A98,Foundation!$B$8:$R$276,12, 0)</f>
        <v>#N/A</v>
      </c>
      <c r="E98" s="409" t="e">
        <f>VLOOKUP(A98,'Erection Compiled '!$B$2:$S$340,10, 0)</f>
        <v>#N/A</v>
      </c>
      <c r="F98" s="409" t="e">
        <f>VLOOKUP(A98,Earthing!$C$7:$H$307,4, 0)</f>
        <v>#N/A</v>
      </c>
    </row>
    <row r="99" spans="1:6" hidden="1">
      <c r="A99" s="972" t="s">
        <v>1214</v>
      </c>
      <c r="B99" s="962" t="s">
        <v>149</v>
      </c>
      <c r="C99" s="409" t="e">
        <f>VLOOKUP(A99,Foundation!$B$8:$R$293,10, 0)</f>
        <v>#N/A</v>
      </c>
      <c r="D99" s="409" t="e">
        <f>VLOOKUP(A99,Foundation!$B$8:$R$276,12, 0)</f>
        <v>#N/A</v>
      </c>
      <c r="E99" s="409" t="e">
        <f>VLOOKUP(A99,'Erection Compiled '!$B$2:$S$340,10, 0)</f>
        <v>#N/A</v>
      </c>
      <c r="F99" s="409" t="e">
        <f>VLOOKUP(A99,Earthing!$C$7:$H$307,4, 0)</f>
        <v>#N/A</v>
      </c>
    </row>
    <row r="100" spans="1:6" hidden="1">
      <c r="A100" s="972" t="s">
        <v>95</v>
      </c>
      <c r="B100" s="962" t="s">
        <v>79</v>
      </c>
      <c r="C100" s="409" t="e">
        <f>VLOOKUP(A100,Foundation!$B$8:$R$293,10, 0)</f>
        <v>#N/A</v>
      </c>
      <c r="D100" s="409" t="e">
        <f>VLOOKUP(A100,Foundation!$B$8:$R$276,12, 0)</f>
        <v>#N/A</v>
      </c>
      <c r="E100" s="409" t="e">
        <f>VLOOKUP(A100,'Erection Compiled '!$B$2:$S$340,10, 0)</f>
        <v>#N/A</v>
      </c>
      <c r="F100" s="409" t="e">
        <f>VLOOKUP(A100,Earthing!$C$7:$H$307,4, 0)</f>
        <v>#N/A</v>
      </c>
    </row>
    <row r="101" spans="1:6" hidden="1">
      <c r="A101" s="972" t="s">
        <v>1215</v>
      </c>
      <c r="B101" s="962" t="s">
        <v>146</v>
      </c>
      <c r="C101" s="409" t="e">
        <f>VLOOKUP(A101,Foundation!$B$8:$R$293,10, 0)</f>
        <v>#N/A</v>
      </c>
      <c r="D101" s="409" t="e">
        <f>VLOOKUP(A101,Foundation!$B$8:$R$276,12, 0)</f>
        <v>#N/A</v>
      </c>
      <c r="E101" s="409" t="e">
        <f>VLOOKUP(A101,'Erection Compiled '!$B$2:$S$340,10, 0)</f>
        <v>#N/A</v>
      </c>
      <c r="F101" s="409" t="e">
        <f>VLOOKUP(A101,Earthing!$C$7:$H$307,4, 0)</f>
        <v>#N/A</v>
      </c>
    </row>
    <row r="102" spans="1:6" hidden="1">
      <c r="A102" s="972" t="s">
        <v>1216</v>
      </c>
      <c r="B102" s="962" t="s">
        <v>146</v>
      </c>
      <c r="C102" s="409" t="e">
        <f>VLOOKUP(A102,Foundation!$B$8:$R$293,10, 0)</f>
        <v>#N/A</v>
      </c>
      <c r="D102" s="409" t="e">
        <f>VLOOKUP(A102,Foundation!$B$8:$R$276,12, 0)</f>
        <v>#N/A</v>
      </c>
      <c r="E102" s="409" t="e">
        <f>VLOOKUP(A102,'Erection Compiled '!$B$2:$S$340,10, 0)</f>
        <v>#N/A</v>
      </c>
      <c r="F102" s="409" t="e">
        <f>VLOOKUP(A102,Earthing!$C$7:$H$307,4, 0)</f>
        <v>#N/A</v>
      </c>
    </row>
    <row r="103" spans="1:6" hidden="1">
      <c r="A103" s="972" t="s">
        <v>1217</v>
      </c>
      <c r="B103" s="962" t="s">
        <v>146</v>
      </c>
      <c r="C103" s="409" t="e">
        <f>VLOOKUP(A103,Foundation!$B$8:$R$293,10, 0)</f>
        <v>#N/A</v>
      </c>
      <c r="D103" s="409" t="e">
        <f>VLOOKUP(A103,Foundation!$B$8:$R$276,12, 0)</f>
        <v>#N/A</v>
      </c>
      <c r="E103" s="409" t="e">
        <f>VLOOKUP(A103,'Erection Compiled '!$B$2:$S$340,10, 0)</f>
        <v>#N/A</v>
      </c>
      <c r="F103" s="409" t="e">
        <f>VLOOKUP(A103,Earthing!$C$7:$H$307,4, 0)</f>
        <v>#N/A</v>
      </c>
    </row>
    <row r="104" spans="1:6" hidden="1">
      <c r="A104" s="972" t="s">
        <v>1218</v>
      </c>
      <c r="B104" s="962" t="s">
        <v>146</v>
      </c>
      <c r="C104" s="409" t="e">
        <f>VLOOKUP(A104,Foundation!$B$8:$R$293,10, 0)</f>
        <v>#N/A</v>
      </c>
      <c r="D104" s="409" t="e">
        <f>VLOOKUP(A104,Foundation!$B$8:$R$276,12, 0)</f>
        <v>#N/A</v>
      </c>
      <c r="E104" s="409" t="e">
        <f>VLOOKUP(A104,'Erection Compiled '!$B$2:$S$340,10, 0)</f>
        <v>#N/A</v>
      </c>
      <c r="F104" s="409" t="e">
        <f>VLOOKUP(A104,Earthing!$C$7:$H$307,4, 0)</f>
        <v>#N/A</v>
      </c>
    </row>
    <row r="105" spans="1:6" hidden="1">
      <c r="A105" s="972" t="s">
        <v>1219</v>
      </c>
      <c r="B105" s="962" t="s">
        <v>149</v>
      </c>
      <c r="C105" s="409" t="e">
        <f>VLOOKUP(A105,Foundation!$B$8:$R$293,10, 0)</f>
        <v>#N/A</v>
      </c>
      <c r="D105" s="409" t="e">
        <f>VLOOKUP(A105,Foundation!$B$8:$R$276,12, 0)</f>
        <v>#N/A</v>
      </c>
      <c r="E105" s="409" t="e">
        <f>VLOOKUP(A105,'Erection Compiled '!$B$2:$S$340,10, 0)</f>
        <v>#N/A</v>
      </c>
      <c r="F105" s="409" t="e">
        <f>VLOOKUP(A105,Earthing!$C$7:$H$307,4, 0)</f>
        <v>#N/A</v>
      </c>
    </row>
    <row r="106" spans="1:6" hidden="1">
      <c r="A106" s="973" t="s">
        <v>1220</v>
      </c>
      <c r="B106" s="962" t="s">
        <v>211</v>
      </c>
      <c r="C106" s="409" t="e">
        <f>VLOOKUP(A106,Foundation!$B$8:$R$293,10, 0)</f>
        <v>#N/A</v>
      </c>
      <c r="D106" s="409" t="e">
        <f>VLOOKUP(A106,Foundation!$B$8:$R$276,12, 0)</f>
        <v>#N/A</v>
      </c>
      <c r="E106" s="409" t="e">
        <f>VLOOKUP(A106,'Erection Compiled '!$B$2:$S$340,10, 0)</f>
        <v>#N/A</v>
      </c>
      <c r="F106" s="409" t="e">
        <f>VLOOKUP(A106,Earthing!$C$7:$H$307,4, 0)</f>
        <v>#N/A</v>
      </c>
    </row>
    <row r="107" spans="1:6" hidden="1">
      <c r="A107" s="972" t="s">
        <v>97</v>
      </c>
      <c r="B107" s="962" t="s">
        <v>107</v>
      </c>
      <c r="C107" s="409" t="e">
        <f>VLOOKUP(A107,Foundation!$B$8:$R$293,10, 0)</f>
        <v>#N/A</v>
      </c>
      <c r="D107" s="409" t="e">
        <f>VLOOKUP(A107,Foundation!$B$8:$R$276,12, 0)</f>
        <v>#N/A</v>
      </c>
      <c r="E107" s="409" t="e">
        <f>VLOOKUP(A107,'Erection Compiled '!$B$2:$S$340,10, 0)</f>
        <v>#N/A</v>
      </c>
      <c r="F107" s="409" t="e">
        <f>VLOOKUP(A107,Earthing!$C$7:$H$307,4, 0)</f>
        <v>#N/A</v>
      </c>
    </row>
    <row r="108" spans="1:6" hidden="1">
      <c r="A108" s="972" t="s">
        <v>1221</v>
      </c>
      <c r="B108" s="962" t="s">
        <v>146</v>
      </c>
      <c r="C108" s="409" t="e">
        <f>VLOOKUP(A108,Foundation!$B$8:$R$293,10, 0)</f>
        <v>#N/A</v>
      </c>
      <c r="D108" s="409" t="e">
        <f>VLOOKUP(A108,Foundation!$B$8:$R$276,12, 0)</f>
        <v>#N/A</v>
      </c>
      <c r="E108" s="409" t="e">
        <f>VLOOKUP(A108,'Erection Compiled '!$B$2:$S$340,10, 0)</f>
        <v>#N/A</v>
      </c>
      <c r="F108" s="409" t="e">
        <f>VLOOKUP(A108,Earthing!$C$7:$H$307,4, 0)</f>
        <v>#N/A</v>
      </c>
    </row>
    <row r="109" spans="1:6" hidden="1">
      <c r="A109" s="972" t="s">
        <v>1222</v>
      </c>
      <c r="B109" s="962" t="s">
        <v>205</v>
      </c>
      <c r="C109" s="409" t="e">
        <f>VLOOKUP(A109,Foundation!$B$8:$R$293,10, 0)</f>
        <v>#N/A</v>
      </c>
      <c r="D109" s="409" t="e">
        <f>VLOOKUP(A109,Foundation!$B$8:$R$276,12, 0)</f>
        <v>#N/A</v>
      </c>
      <c r="E109" s="409" t="e">
        <f>VLOOKUP(A109,'Erection Compiled '!$B$2:$S$340,10, 0)</f>
        <v>#N/A</v>
      </c>
      <c r="F109" s="409" t="e">
        <f>VLOOKUP(A109,Earthing!$C$7:$H$307,4, 0)</f>
        <v>#N/A</v>
      </c>
    </row>
    <row r="110" spans="1:6" hidden="1">
      <c r="A110" s="972" t="s">
        <v>1664</v>
      </c>
      <c r="B110" s="962" t="s">
        <v>152</v>
      </c>
      <c r="C110" s="409" t="e">
        <f>VLOOKUP(A110,Foundation!$B$8:$R$293,10, 0)</f>
        <v>#N/A</v>
      </c>
      <c r="D110" s="409" t="e">
        <f>VLOOKUP(A110,Foundation!$B$8:$R$276,12, 0)</f>
        <v>#N/A</v>
      </c>
      <c r="E110" s="409" t="e">
        <f>VLOOKUP(A110,'Erection Compiled '!$B$2:$S$340,10, 0)</f>
        <v>#N/A</v>
      </c>
      <c r="F110" s="409" t="e">
        <f>VLOOKUP(A110,Earthing!$C$7:$H$307,4, 0)</f>
        <v>#N/A</v>
      </c>
    </row>
    <row r="111" spans="1:6" hidden="1">
      <c r="A111" s="972" t="s">
        <v>98</v>
      </c>
      <c r="B111" s="962" t="s">
        <v>89</v>
      </c>
      <c r="C111" s="409" t="e">
        <f>VLOOKUP(A111,Foundation!$B$8:$R$293,10, 0)</f>
        <v>#N/A</v>
      </c>
      <c r="D111" s="409" t="e">
        <f>VLOOKUP(A111,Foundation!$B$8:$R$276,12, 0)</f>
        <v>#N/A</v>
      </c>
      <c r="E111" s="409" t="e">
        <f>VLOOKUP(A111,'Erection Compiled '!$B$2:$S$340,10, 0)</f>
        <v>#N/A</v>
      </c>
      <c r="F111" s="409" t="e">
        <f>VLOOKUP(A111,Earthing!$C$7:$H$307,4, 0)</f>
        <v>#N/A</v>
      </c>
    </row>
    <row r="112" spans="1:6" hidden="1">
      <c r="A112" s="972" t="s">
        <v>1223</v>
      </c>
      <c r="B112" s="962" t="s">
        <v>152</v>
      </c>
      <c r="C112" s="409" t="e">
        <f>VLOOKUP(A112,Foundation!$B$8:$R$293,10, 0)</f>
        <v>#N/A</v>
      </c>
      <c r="D112" s="409" t="e">
        <f>VLOOKUP(A112,Foundation!$B$8:$R$276,12, 0)</f>
        <v>#N/A</v>
      </c>
      <c r="E112" s="409" t="e">
        <f>VLOOKUP(A112,'Erection Compiled '!$B$2:$S$340,10, 0)</f>
        <v>#N/A</v>
      </c>
      <c r="F112" s="409" t="e">
        <f>VLOOKUP(A112,Earthing!$C$7:$H$307,4, 0)</f>
        <v>#N/A</v>
      </c>
    </row>
    <row r="113" spans="1:6" hidden="1">
      <c r="A113" s="972" t="s">
        <v>1224</v>
      </c>
      <c r="B113" s="962" t="s">
        <v>146</v>
      </c>
      <c r="C113" s="409" t="e">
        <f>VLOOKUP(A113,Foundation!$B$8:$R$293,10, 0)</f>
        <v>#N/A</v>
      </c>
      <c r="D113" s="409" t="e">
        <f>VLOOKUP(A113,Foundation!$B$8:$R$276,12, 0)</f>
        <v>#N/A</v>
      </c>
      <c r="E113" s="409" t="e">
        <f>VLOOKUP(A113,'Erection Compiled '!$B$2:$S$340,10, 0)</f>
        <v>#N/A</v>
      </c>
      <c r="F113" s="409" t="e">
        <f>VLOOKUP(A113,Earthing!$C$7:$H$307,4, 0)</f>
        <v>#N/A</v>
      </c>
    </row>
    <row r="114" spans="1:6" hidden="1">
      <c r="A114" s="972" t="s">
        <v>1225</v>
      </c>
      <c r="B114" s="962" t="s">
        <v>146</v>
      </c>
      <c r="C114" s="409" t="e">
        <f>VLOOKUP(A114,Foundation!$B$8:$R$293,10, 0)</f>
        <v>#N/A</v>
      </c>
      <c r="D114" s="409" t="e">
        <f>VLOOKUP(A114,Foundation!$B$8:$R$276,12, 0)</f>
        <v>#N/A</v>
      </c>
      <c r="E114" s="409" t="e">
        <f>VLOOKUP(A114,'Erection Compiled '!$B$2:$S$340,10, 0)</f>
        <v>#N/A</v>
      </c>
      <c r="F114" s="409" t="e">
        <f>VLOOKUP(A114,Earthing!$C$7:$H$307,4, 0)</f>
        <v>#N/A</v>
      </c>
    </row>
    <row r="115" spans="1:6" hidden="1">
      <c r="A115" s="972" t="s">
        <v>99</v>
      </c>
      <c r="B115" s="962" t="s">
        <v>87</v>
      </c>
      <c r="C115" s="409" t="e">
        <f>VLOOKUP(A115,Foundation!$B$8:$R$293,10, 0)</f>
        <v>#N/A</v>
      </c>
      <c r="D115" s="409" t="e">
        <f>VLOOKUP(A115,Foundation!$B$8:$R$276,12, 0)</f>
        <v>#N/A</v>
      </c>
      <c r="E115" s="409" t="e">
        <f>VLOOKUP(A115,'Erection Compiled '!$B$2:$S$340,10, 0)</f>
        <v>#N/A</v>
      </c>
      <c r="F115" s="409" t="e">
        <f>VLOOKUP(A115,Earthing!$C$7:$H$307,4, 0)</f>
        <v>#N/A</v>
      </c>
    </row>
    <row r="116" spans="1:6" hidden="1">
      <c r="A116" s="974" t="s">
        <v>1226</v>
      </c>
      <c r="B116" s="963" t="s">
        <v>211</v>
      </c>
      <c r="C116" s="409" t="e">
        <f>VLOOKUP(A116,Foundation!$B$8:$R$293,10, 0)</f>
        <v>#N/A</v>
      </c>
      <c r="D116" s="409" t="e">
        <f>VLOOKUP(A116,Foundation!$B$8:$R$276,12, 0)</f>
        <v>#N/A</v>
      </c>
      <c r="E116" s="409" t="e">
        <f>VLOOKUP(A116,'Erection Compiled '!$B$2:$S$340,10, 0)</f>
        <v>#N/A</v>
      </c>
      <c r="F116" s="409" t="e">
        <f>VLOOKUP(A116,Earthing!$C$7:$H$307,4, 0)</f>
        <v>#N/A</v>
      </c>
    </row>
    <row r="117" spans="1:6" hidden="1">
      <c r="A117" s="974" t="s">
        <v>1665</v>
      </c>
      <c r="B117" s="963" t="s">
        <v>156</v>
      </c>
      <c r="C117" s="409" t="e">
        <f>VLOOKUP(A117,Foundation!$B$8:$R$293,10, 0)</f>
        <v>#N/A</v>
      </c>
      <c r="D117" s="409" t="e">
        <f>VLOOKUP(A117,Foundation!$B$8:$R$276,12, 0)</f>
        <v>#N/A</v>
      </c>
      <c r="E117" s="409" t="e">
        <f>VLOOKUP(A117,'Erection Compiled '!$B$2:$S$340,10, 0)</f>
        <v>#N/A</v>
      </c>
      <c r="F117" s="409" t="e">
        <f>VLOOKUP(A117,Earthing!$C$7:$H$307,4, 0)</f>
        <v>#N/A</v>
      </c>
    </row>
    <row r="118" spans="1:6" hidden="1">
      <c r="A118" s="974" t="s">
        <v>1543</v>
      </c>
      <c r="B118" s="964" t="s">
        <v>1688</v>
      </c>
      <c r="C118" s="409" t="e">
        <f>VLOOKUP(A118,Foundation!$B$8:$R$293,10, 0)</f>
        <v>#N/A</v>
      </c>
      <c r="D118" s="409" t="e">
        <f>VLOOKUP(A118,Foundation!$B$8:$R$276,12, 0)</f>
        <v>#N/A</v>
      </c>
      <c r="E118" s="409" t="e">
        <f>VLOOKUP(A118,'Erection Compiled '!$B$2:$S$340,10, 0)</f>
        <v>#N/A</v>
      </c>
      <c r="F118" s="409" t="e">
        <f>VLOOKUP(A118,Earthing!$C$7:$H$307,4, 0)</f>
        <v>#N/A</v>
      </c>
    </row>
    <row r="119" spans="1:6" hidden="1">
      <c r="A119" s="974" t="s">
        <v>1545</v>
      </c>
      <c r="B119" s="964" t="s">
        <v>1688</v>
      </c>
      <c r="C119" s="409" t="e">
        <f>VLOOKUP(A119,Foundation!$B$8:$R$293,10, 0)</f>
        <v>#N/A</v>
      </c>
      <c r="D119" s="409" t="e">
        <f>VLOOKUP(A119,Foundation!$B$8:$R$276,12, 0)</f>
        <v>#N/A</v>
      </c>
      <c r="E119" s="409" t="e">
        <f>VLOOKUP(A119,'Erection Compiled '!$B$2:$S$340,10, 0)</f>
        <v>#N/A</v>
      </c>
      <c r="F119" s="409" t="e">
        <f>VLOOKUP(A119,Earthing!$C$7:$H$307,4, 0)</f>
        <v>#N/A</v>
      </c>
    </row>
    <row r="120" spans="1:6" hidden="1">
      <c r="A120" s="974" t="s">
        <v>1666</v>
      </c>
      <c r="B120" s="963" t="s">
        <v>83</v>
      </c>
      <c r="C120" s="409" t="e">
        <f>VLOOKUP(A120,Foundation!$B$8:$R$293,10, 0)</f>
        <v>#N/A</v>
      </c>
      <c r="D120" s="409" t="e">
        <f>VLOOKUP(A120,Foundation!$B$8:$R$276,12, 0)</f>
        <v>#N/A</v>
      </c>
      <c r="E120" s="409" t="e">
        <f>VLOOKUP(A120,'Erection Compiled '!$B$2:$S$340,10, 0)</f>
        <v>#N/A</v>
      </c>
      <c r="F120" s="409" t="e">
        <f>VLOOKUP(A120,Earthing!$C$7:$H$307,4, 0)</f>
        <v>#N/A</v>
      </c>
    </row>
    <row r="121" spans="1:6" hidden="1">
      <c r="A121" s="974" t="s">
        <v>100</v>
      </c>
      <c r="B121" s="963" t="s">
        <v>87</v>
      </c>
      <c r="C121" s="409" t="e">
        <f>VLOOKUP(A121,Foundation!$B$8:$R$293,10, 0)</f>
        <v>#N/A</v>
      </c>
      <c r="D121" s="409" t="e">
        <f>VLOOKUP(A121,Foundation!$B$8:$R$276,12, 0)</f>
        <v>#N/A</v>
      </c>
      <c r="E121" s="409" t="e">
        <f>VLOOKUP(A121,'Erection Compiled '!$B$2:$S$340,10, 0)</f>
        <v>#N/A</v>
      </c>
      <c r="F121" s="409" t="e">
        <f>VLOOKUP(A121,Earthing!$C$7:$H$307,4, 0)</f>
        <v>#N/A</v>
      </c>
    </row>
    <row r="122" spans="1:6" hidden="1">
      <c r="A122" s="974" t="s">
        <v>1549</v>
      </c>
      <c r="B122" s="963" t="s">
        <v>111</v>
      </c>
      <c r="C122" s="409" t="e">
        <f>VLOOKUP(A122,Foundation!$B$8:$R$293,10, 0)</f>
        <v>#N/A</v>
      </c>
      <c r="D122" s="409" t="e">
        <f>VLOOKUP(A122,Foundation!$B$8:$R$276,12, 0)</f>
        <v>#N/A</v>
      </c>
      <c r="E122" s="409" t="e">
        <f>VLOOKUP(A122,'Erection Compiled '!$B$2:$S$340,10, 0)</f>
        <v>#N/A</v>
      </c>
      <c r="F122" s="409" t="e">
        <f>VLOOKUP(A122,Earthing!$C$7:$H$307,4, 0)</f>
        <v>#N/A</v>
      </c>
    </row>
    <row r="123" spans="1:6" hidden="1">
      <c r="A123" s="974" t="s">
        <v>1228</v>
      </c>
      <c r="B123" s="963" t="s">
        <v>146</v>
      </c>
      <c r="C123" s="409" t="e">
        <f>VLOOKUP(A123,Foundation!$B$8:$R$293,10, 0)</f>
        <v>#N/A</v>
      </c>
      <c r="D123" s="409" t="e">
        <f>VLOOKUP(A123,Foundation!$B$8:$R$276,12, 0)</f>
        <v>#N/A</v>
      </c>
      <c r="E123" s="409" t="e">
        <f>VLOOKUP(A123,'Erection Compiled '!$B$2:$S$340,10, 0)</f>
        <v>#N/A</v>
      </c>
      <c r="F123" s="409" t="e">
        <f>VLOOKUP(A123,Earthing!$C$7:$H$307,4, 0)</f>
        <v>#N/A</v>
      </c>
    </row>
    <row r="124" spans="1:6" hidden="1">
      <c r="A124" s="974" t="s">
        <v>1229</v>
      </c>
      <c r="B124" s="963" t="s">
        <v>205</v>
      </c>
      <c r="C124" s="409" t="e">
        <f>VLOOKUP(A124,Foundation!$B$8:$R$293,10, 0)</f>
        <v>#N/A</v>
      </c>
      <c r="D124" s="409" t="e">
        <f>VLOOKUP(A124,Foundation!$B$8:$R$276,12, 0)</f>
        <v>#N/A</v>
      </c>
      <c r="E124" s="409" t="e">
        <f>VLOOKUP(A124,'Erection Compiled '!$B$2:$S$340,10, 0)</f>
        <v>#N/A</v>
      </c>
      <c r="F124" s="409" t="e">
        <f>VLOOKUP(A124,Earthing!$C$7:$H$307,4, 0)</f>
        <v>#N/A</v>
      </c>
    </row>
    <row r="125" spans="1:6" hidden="1">
      <c r="A125" s="974" t="s">
        <v>1642</v>
      </c>
      <c r="B125" s="963" t="s">
        <v>79</v>
      </c>
      <c r="C125" s="409" t="e">
        <f>VLOOKUP(A125,Foundation!$B$8:$R$293,10, 0)</f>
        <v>#N/A</v>
      </c>
      <c r="D125" s="409" t="e">
        <f>VLOOKUP(A125,Foundation!$B$8:$R$276,12, 0)</f>
        <v>#N/A</v>
      </c>
      <c r="E125" s="409" t="e">
        <f>VLOOKUP(A125,'Erection Compiled '!$B$2:$S$340,10, 0)</f>
        <v>#N/A</v>
      </c>
      <c r="F125" s="409" t="e">
        <f>VLOOKUP(A125,Earthing!$C$7:$H$307,4, 0)</f>
        <v>#N/A</v>
      </c>
    </row>
    <row r="126" spans="1:6" hidden="1">
      <c r="A126" s="974" t="s">
        <v>1232</v>
      </c>
      <c r="B126" s="963" t="s">
        <v>205</v>
      </c>
      <c r="C126" s="409" t="e">
        <f>VLOOKUP(A126,Foundation!$B$8:$R$293,10, 0)</f>
        <v>#N/A</v>
      </c>
      <c r="D126" s="409" t="e">
        <f>VLOOKUP(A126,Foundation!$B$8:$R$276,12, 0)</f>
        <v>#N/A</v>
      </c>
      <c r="E126" s="409" t="e">
        <f>VLOOKUP(A126,'Erection Compiled '!$B$2:$S$340,10, 0)</f>
        <v>#N/A</v>
      </c>
      <c r="F126" s="409" t="e">
        <f>VLOOKUP(A126,Earthing!$C$7:$H$307,4, 0)</f>
        <v>#N/A</v>
      </c>
    </row>
    <row r="127" spans="1:6" hidden="1">
      <c r="A127" s="974" t="s">
        <v>1233</v>
      </c>
      <c r="B127" s="963" t="s">
        <v>146</v>
      </c>
      <c r="C127" s="409" t="e">
        <f>VLOOKUP(A127,Foundation!$B$8:$R$293,10, 0)</f>
        <v>#N/A</v>
      </c>
      <c r="D127" s="409" t="e">
        <f>VLOOKUP(A127,Foundation!$B$8:$R$276,12, 0)</f>
        <v>#N/A</v>
      </c>
      <c r="E127" s="409" t="e">
        <f>VLOOKUP(A127,'Erection Compiled '!$B$2:$S$340,10, 0)</f>
        <v>#N/A</v>
      </c>
      <c r="F127" s="409" t="e">
        <f>VLOOKUP(A127,Earthing!$C$7:$H$307,4, 0)</f>
        <v>#N/A</v>
      </c>
    </row>
    <row r="128" spans="1:6" hidden="1">
      <c r="A128" s="974" t="s">
        <v>1234</v>
      </c>
      <c r="B128" s="963" t="s">
        <v>211</v>
      </c>
      <c r="C128" s="409" t="e">
        <f>VLOOKUP(A128,Foundation!$B$8:$R$293,10, 0)</f>
        <v>#N/A</v>
      </c>
      <c r="D128" s="409" t="e">
        <f>VLOOKUP(A128,Foundation!$B$8:$R$276,12, 0)</f>
        <v>#N/A</v>
      </c>
      <c r="E128" s="409" t="e">
        <f>VLOOKUP(A128,'Erection Compiled '!$B$2:$S$340,10, 0)</f>
        <v>#N/A</v>
      </c>
      <c r="F128" s="409" t="e">
        <f>VLOOKUP(A128,Earthing!$C$7:$H$307,4, 0)</f>
        <v>#N/A</v>
      </c>
    </row>
    <row r="129" spans="1:6" hidden="1">
      <c r="A129" s="974" t="s">
        <v>1643</v>
      </c>
      <c r="B129" s="963" t="s">
        <v>152</v>
      </c>
      <c r="C129" s="409" t="e">
        <f>VLOOKUP(A129,Foundation!$B$8:$R$293,10, 0)</f>
        <v>#N/A</v>
      </c>
      <c r="D129" s="409" t="e">
        <f>VLOOKUP(A129,Foundation!$B$8:$R$276,12, 0)</f>
        <v>#N/A</v>
      </c>
      <c r="E129" s="409" t="e">
        <f>VLOOKUP(A129,'Erection Compiled '!$B$2:$S$340,10, 0)</f>
        <v>#N/A</v>
      </c>
      <c r="F129" s="409" t="e">
        <f>VLOOKUP(A129,Earthing!$C$7:$H$307,4, 0)</f>
        <v>#N/A</v>
      </c>
    </row>
    <row r="130" spans="1:6" hidden="1">
      <c r="A130" s="974" t="s">
        <v>601</v>
      </c>
      <c r="B130" s="963" t="s">
        <v>149</v>
      </c>
      <c r="C130" s="409" t="e">
        <f>VLOOKUP(A130,Foundation!$B$8:$R$293,10, 0)</f>
        <v>#N/A</v>
      </c>
      <c r="D130" s="409" t="e">
        <f>VLOOKUP(A130,Foundation!$B$8:$R$276,12, 0)</f>
        <v>#N/A</v>
      </c>
      <c r="E130" s="409" t="e">
        <f>VLOOKUP(A130,'Erection Compiled '!$B$2:$S$340,10, 0)</f>
        <v>#N/A</v>
      </c>
      <c r="F130" s="409" t="e">
        <f>VLOOKUP(A130,Earthing!$C$7:$H$307,4, 0)</f>
        <v>#N/A</v>
      </c>
    </row>
    <row r="131" spans="1:6" hidden="1">
      <c r="A131" s="974" t="s">
        <v>102</v>
      </c>
      <c r="B131" s="963" t="s">
        <v>96</v>
      </c>
      <c r="C131" s="409" t="e">
        <f>VLOOKUP(A131,Foundation!$B$8:$R$293,10, 0)</f>
        <v>#N/A</v>
      </c>
      <c r="D131" s="409" t="e">
        <f>VLOOKUP(A131,Foundation!$B$8:$R$276,12, 0)</f>
        <v>#N/A</v>
      </c>
      <c r="E131" s="409" t="e">
        <f>VLOOKUP(A131,'Erection Compiled '!$B$2:$S$340,10, 0)</f>
        <v>#N/A</v>
      </c>
      <c r="F131" s="409" t="e">
        <f>VLOOKUP(A131,Earthing!$C$7:$H$307,4, 0)</f>
        <v>#N/A</v>
      </c>
    </row>
    <row r="132" spans="1:6" hidden="1">
      <c r="A132" s="974" t="s">
        <v>606</v>
      </c>
      <c r="B132" s="963" t="s">
        <v>205</v>
      </c>
      <c r="C132" s="409" t="e">
        <f>VLOOKUP(A132,Foundation!$B$8:$R$293,10, 0)</f>
        <v>#N/A</v>
      </c>
      <c r="D132" s="409" t="e">
        <f>VLOOKUP(A132,Foundation!$B$8:$R$276,12, 0)</f>
        <v>#N/A</v>
      </c>
      <c r="E132" s="409" t="e">
        <f>VLOOKUP(A132,'Erection Compiled '!$B$2:$S$340,10, 0)</f>
        <v>#N/A</v>
      </c>
      <c r="F132" s="409" t="e">
        <f>VLOOKUP(A132,Earthing!$C$7:$H$307,4, 0)</f>
        <v>#N/A</v>
      </c>
    </row>
    <row r="133" spans="1:6" hidden="1">
      <c r="A133" s="974" t="s">
        <v>607</v>
      </c>
      <c r="B133" s="963" t="s">
        <v>211</v>
      </c>
      <c r="C133" s="409" t="e">
        <f>VLOOKUP(A133,Foundation!$B$8:$R$293,10, 0)</f>
        <v>#N/A</v>
      </c>
      <c r="D133" s="409" t="e">
        <f>VLOOKUP(A133,Foundation!$B$8:$R$276,12, 0)</f>
        <v>#N/A</v>
      </c>
      <c r="E133" s="409" t="e">
        <f>VLOOKUP(A133,'Erection Compiled '!$B$2:$S$340,10, 0)</f>
        <v>#N/A</v>
      </c>
      <c r="F133" s="409" t="e">
        <f>VLOOKUP(A133,Earthing!$C$7:$H$307,4, 0)</f>
        <v>#N/A</v>
      </c>
    </row>
    <row r="134" spans="1:6" hidden="1">
      <c r="A134" s="974" t="s">
        <v>1550</v>
      </c>
      <c r="B134" s="963" t="s">
        <v>96</v>
      </c>
      <c r="C134" s="409" t="e">
        <f>VLOOKUP(A134,Foundation!$B$8:$R$293,10, 0)</f>
        <v>#N/A</v>
      </c>
      <c r="D134" s="409" t="e">
        <f>VLOOKUP(A134,Foundation!$B$8:$R$276,12, 0)</f>
        <v>#N/A</v>
      </c>
      <c r="E134" s="409" t="e">
        <f>VLOOKUP(A134,'Erection Compiled '!$B$2:$S$340,10, 0)</f>
        <v>#N/A</v>
      </c>
      <c r="F134" s="409" t="e">
        <f>VLOOKUP(A134,Earthing!$C$7:$H$307,4, 0)</f>
        <v>#N/A</v>
      </c>
    </row>
    <row r="135" spans="1:6" hidden="1">
      <c r="A135" s="974" t="s">
        <v>1644</v>
      </c>
      <c r="B135" s="963" t="s">
        <v>79</v>
      </c>
      <c r="C135" s="409" t="e">
        <f>VLOOKUP(A135,Foundation!$B$8:$R$293,10, 0)</f>
        <v>#N/A</v>
      </c>
      <c r="D135" s="409" t="e">
        <f>VLOOKUP(A135,Foundation!$B$8:$R$276,12, 0)</f>
        <v>#N/A</v>
      </c>
      <c r="E135" s="409" t="e">
        <f>VLOOKUP(A135,'Erection Compiled '!$B$2:$S$340,10, 0)</f>
        <v>#N/A</v>
      </c>
      <c r="F135" s="409" t="e">
        <f>VLOOKUP(A135,Earthing!$C$7:$H$307,4, 0)</f>
        <v>#N/A</v>
      </c>
    </row>
    <row r="136" spans="1:6" hidden="1">
      <c r="A136" s="974" t="s">
        <v>609</v>
      </c>
      <c r="B136" s="963" t="s">
        <v>146</v>
      </c>
      <c r="C136" s="409" t="e">
        <f>VLOOKUP(A136,Foundation!$B$8:$R$293,10, 0)</f>
        <v>#N/A</v>
      </c>
      <c r="D136" s="409" t="e">
        <f>VLOOKUP(A136,Foundation!$B$8:$R$276,12, 0)</f>
        <v>#N/A</v>
      </c>
      <c r="E136" s="409" t="e">
        <f>VLOOKUP(A136,'Erection Compiled '!$B$2:$S$340,10, 0)</f>
        <v>#N/A</v>
      </c>
      <c r="F136" s="409" t="e">
        <f>VLOOKUP(A136,Earthing!$C$7:$H$307,4, 0)</f>
        <v>#N/A</v>
      </c>
    </row>
    <row r="137" spans="1:6" hidden="1">
      <c r="A137" s="974" t="s">
        <v>610</v>
      </c>
      <c r="B137" s="963" t="s">
        <v>146</v>
      </c>
      <c r="C137" s="409" t="e">
        <f>VLOOKUP(A137,Foundation!$B$8:$R$293,10, 0)</f>
        <v>#N/A</v>
      </c>
      <c r="D137" s="409" t="e">
        <f>VLOOKUP(A137,Foundation!$B$8:$R$276,12, 0)</f>
        <v>#N/A</v>
      </c>
      <c r="E137" s="409" t="e">
        <f>VLOOKUP(A137,'Erection Compiled '!$B$2:$S$340,10, 0)</f>
        <v>#N/A</v>
      </c>
      <c r="F137" s="409" t="e">
        <f>VLOOKUP(A137,Earthing!$C$7:$H$307,4, 0)</f>
        <v>#N/A</v>
      </c>
    </row>
    <row r="138" spans="1:6" hidden="1">
      <c r="A138" s="974" t="s">
        <v>611</v>
      </c>
      <c r="B138" s="963" t="s">
        <v>146</v>
      </c>
      <c r="C138" s="409" t="e">
        <f>VLOOKUP(A138,Foundation!$B$8:$R$293,10, 0)</f>
        <v>#N/A</v>
      </c>
      <c r="D138" s="409" t="e">
        <f>VLOOKUP(A138,Foundation!$B$8:$R$276,12, 0)</f>
        <v>#N/A</v>
      </c>
      <c r="E138" s="409" t="e">
        <f>VLOOKUP(A138,'Erection Compiled '!$B$2:$S$340,10, 0)</f>
        <v>#N/A</v>
      </c>
      <c r="F138" s="409" t="e">
        <f>VLOOKUP(A138,Earthing!$C$7:$H$307,4, 0)</f>
        <v>#N/A</v>
      </c>
    </row>
    <row r="139" spans="1:6" hidden="1">
      <c r="A139" s="974" t="s">
        <v>103</v>
      </c>
      <c r="B139" s="963" t="s">
        <v>87</v>
      </c>
      <c r="C139" s="409" t="e">
        <f>VLOOKUP(A139,Foundation!$B$8:$R$293,10, 0)</f>
        <v>#N/A</v>
      </c>
      <c r="D139" s="409" t="e">
        <f>VLOOKUP(A139,Foundation!$B$8:$R$276,12, 0)</f>
        <v>#N/A</v>
      </c>
      <c r="E139" s="409" t="e">
        <f>VLOOKUP(A139,'Erection Compiled '!$B$2:$S$340,10, 0)</f>
        <v>#N/A</v>
      </c>
      <c r="F139" s="409" t="e">
        <f>VLOOKUP(A139,Earthing!$C$7:$H$307,4, 0)</f>
        <v>#N/A</v>
      </c>
    </row>
    <row r="140" spans="1:6" hidden="1">
      <c r="A140" s="974" t="s">
        <v>1667</v>
      </c>
      <c r="B140" s="963" t="s">
        <v>87</v>
      </c>
      <c r="C140" s="409" t="e">
        <f>VLOOKUP(A140,Foundation!$B$8:$R$293,10, 0)</f>
        <v>#N/A</v>
      </c>
      <c r="D140" s="409" t="e">
        <f>VLOOKUP(A140,Foundation!$B$8:$R$276,12, 0)</f>
        <v>#N/A</v>
      </c>
      <c r="E140" s="409" t="e">
        <f>VLOOKUP(A140,'Erection Compiled '!$B$2:$S$340,10, 0)</f>
        <v>#N/A</v>
      </c>
      <c r="F140" s="409" t="e">
        <f>VLOOKUP(A140,Earthing!$C$7:$H$307,4, 0)</f>
        <v>#N/A</v>
      </c>
    </row>
    <row r="141" spans="1:6" hidden="1">
      <c r="A141" s="974" t="s">
        <v>614</v>
      </c>
      <c r="B141" s="963" t="s">
        <v>149</v>
      </c>
      <c r="C141" s="409" t="e">
        <f>VLOOKUP(A141,Foundation!$B$8:$R$293,10, 0)</f>
        <v>#N/A</v>
      </c>
      <c r="D141" s="409" t="e">
        <f>VLOOKUP(A141,Foundation!$B$8:$R$276,12, 0)</f>
        <v>#N/A</v>
      </c>
      <c r="E141" s="409" t="e">
        <f>VLOOKUP(A141,'Erection Compiled '!$B$2:$S$340,10, 0)</f>
        <v>#N/A</v>
      </c>
      <c r="F141" s="409" t="e">
        <f>VLOOKUP(A141,Earthing!$C$7:$H$307,4, 0)</f>
        <v>#N/A</v>
      </c>
    </row>
    <row r="142" spans="1:6" hidden="1">
      <c r="A142" s="974" t="s">
        <v>615</v>
      </c>
      <c r="B142" s="963" t="s">
        <v>149</v>
      </c>
      <c r="C142" s="409" t="e">
        <f>VLOOKUP(A142,Foundation!$B$8:$R$293,10, 0)</f>
        <v>#N/A</v>
      </c>
      <c r="D142" s="409" t="e">
        <f>VLOOKUP(A142,Foundation!$B$8:$R$276,12, 0)</f>
        <v>#N/A</v>
      </c>
      <c r="E142" s="409" t="e">
        <f>VLOOKUP(A142,'Erection Compiled '!$B$2:$S$340,10, 0)</f>
        <v>#N/A</v>
      </c>
      <c r="F142" s="409" t="e">
        <f>VLOOKUP(A142,Earthing!$C$7:$H$307,4, 0)</f>
        <v>#N/A</v>
      </c>
    </row>
    <row r="143" spans="1:6" hidden="1">
      <c r="A143" s="974" t="s">
        <v>616</v>
      </c>
      <c r="B143" s="963" t="s">
        <v>211</v>
      </c>
      <c r="C143" s="409" t="e">
        <f>VLOOKUP(A143,Foundation!$B$8:$R$293,10, 0)</f>
        <v>#N/A</v>
      </c>
      <c r="D143" s="409" t="e">
        <f>VLOOKUP(A143,Foundation!$B$8:$R$276,12, 0)</f>
        <v>#N/A</v>
      </c>
      <c r="E143" s="409" t="e">
        <f>VLOOKUP(A143,'Erection Compiled '!$B$2:$S$340,10, 0)</f>
        <v>#N/A</v>
      </c>
      <c r="F143" s="409" t="e">
        <f>VLOOKUP(A143,Earthing!$C$7:$H$307,4, 0)</f>
        <v>#N/A</v>
      </c>
    </row>
    <row r="144" spans="1:6" hidden="1">
      <c r="A144" s="974" t="s">
        <v>1668</v>
      </c>
      <c r="B144" s="963" t="s">
        <v>83</v>
      </c>
      <c r="C144" s="409" t="e">
        <f>VLOOKUP(A144,Foundation!$B$8:$R$293,10, 0)</f>
        <v>#N/A</v>
      </c>
      <c r="D144" s="409" t="e">
        <f>VLOOKUP(A144,Foundation!$B$8:$R$276,12, 0)</f>
        <v>#N/A</v>
      </c>
      <c r="E144" s="409" t="e">
        <f>VLOOKUP(A144,'Erection Compiled '!$B$2:$S$340,10, 0)</f>
        <v>#N/A</v>
      </c>
      <c r="F144" s="409" t="e">
        <f>VLOOKUP(A144,Earthing!$C$7:$H$307,4, 0)</f>
        <v>#N/A</v>
      </c>
    </row>
    <row r="145" spans="1:6" hidden="1">
      <c r="A145" s="974" t="s">
        <v>1669</v>
      </c>
      <c r="B145" s="963" t="s">
        <v>92</v>
      </c>
      <c r="C145" s="409" t="e">
        <f>VLOOKUP(A145,Foundation!$B$8:$R$293,10, 0)</f>
        <v>#N/A</v>
      </c>
      <c r="D145" s="409" t="e">
        <f>VLOOKUP(A145,Foundation!$B$8:$R$276,12, 0)</f>
        <v>#N/A</v>
      </c>
      <c r="E145" s="409" t="e">
        <f>VLOOKUP(A145,'Erection Compiled '!$B$2:$S$340,10, 0)</f>
        <v>#N/A</v>
      </c>
      <c r="F145" s="409" t="e">
        <f>VLOOKUP(A145,Earthing!$C$7:$H$307,4, 0)</f>
        <v>#N/A</v>
      </c>
    </row>
    <row r="146" spans="1:6" hidden="1">
      <c r="A146" s="974" t="s">
        <v>619</v>
      </c>
      <c r="B146" s="963" t="s">
        <v>211</v>
      </c>
      <c r="C146" s="409" t="e">
        <f>VLOOKUP(A146,Foundation!$B$8:$R$293,10, 0)</f>
        <v>#N/A</v>
      </c>
      <c r="D146" s="409" t="e">
        <f>VLOOKUP(A146,Foundation!$B$8:$R$276,12, 0)</f>
        <v>#N/A</v>
      </c>
      <c r="E146" s="409" t="e">
        <f>VLOOKUP(A146,'Erection Compiled '!$B$2:$S$340,10, 0)</f>
        <v>#N/A</v>
      </c>
      <c r="F146" s="409" t="e">
        <f>VLOOKUP(A146,Earthing!$C$7:$H$307,4, 0)</f>
        <v>#N/A</v>
      </c>
    </row>
    <row r="147" spans="1:6" hidden="1">
      <c r="A147" s="974" t="s">
        <v>104</v>
      </c>
      <c r="B147" s="963" t="s">
        <v>87</v>
      </c>
      <c r="C147" s="409" t="e">
        <f>VLOOKUP(A147,Foundation!$B$8:$R$293,10, 0)</f>
        <v>#N/A</v>
      </c>
      <c r="D147" s="409" t="e">
        <f>VLOOKUP(A147,Foundation!$B$8:$R$276,12, 0)</f>
        <v>#N/A</v>
      </c>
      <c r="E147" s="409" t="e">
        <f>VLOOKUP(A147,'Erection Compiled '!$B$2:$S$340,10, 0)</f>
        <v>#N/A</v>
      </c>
      <c r="F147" s="409" t="e">
        <f>VLOOKUP(A147,Earthing!$C$7:$H$307,4, 0)</f>
        <v>#N/A</v>
      </c>
    </row>
    <row r="148" spans="1:6" hidden="1">
      <c r="A148" s="974" t="s">
        <v>621</v>
      </c>
      <c r="B148" s="963" t="s">
        <v>211</v>
      </c>
      <c r="C148" s="409" t="e">
        <f>VLOOKUP(A148,Foundation!$B$8:$R$293,10, 0)</f>
        <v>#N/A</v>
      </c>
      <c r="D148" s="409" t="e">
        <f>VLOOKUP(A148,Foundation!$B$8:$R$276,12, 0)</f>
        <v>#N/A</v>
      </c>
      <c r="E148" s="409" t="e">
        <f>VLOOKUP(A148,'Erection Compiled '!$B$2:$S$340,10, 0)</f>
        <v>#N/A</v>
      </c>
      <c r="F148" s="409" t="e">
        <f>VLOOKUP(A148,Earthing!$C$7:$H$307,4, 0)</f>
        <v>#N/A</v>
      </c>
    </row>
    <row r="149" spans="1:6" hidden="1">
      <c r="A149" s="974" t="s">
        <v>1645</v>
      </c>
      <c r="B149" s="963" t="s">
        <v>92</v>
      </c>
      <c r="C149" s="409" t="e">
        <f>VLOOKUP(A149,Foundation!$B$8:$R$293,10, 0)</f>
        <v>#N/A</v>
      </c>
      <c r="D149" s="409" t="e">
        <f>VLOOKUP(A149,Foundation!$B$8:$R$276,12, 0)</f>
        <v>#N/A</v>
      </c>
      <c r="E149" s="409" t="e">
        <f>VLOOKUP(A149,'Erection Compiled '!$B$2:$S$340,10, 0)</f>
        <v>#N/A</v>
      </c>
      <c r="F149" s="409" t="e">
        <f>VLOOKUP(A149,Earthing!$C$7:$H$307,4, 0)</f>
        <v>#N/A</v>
      </c>
    </row>
    <row r="150" spans="1:6" hidden="1">
      <c r="A150" s="974" t="s">
        <v>623</v>
      </c>
      <c r="B150" s="963" t="s">
        <v>211</v>
      </c>
      <c r="C150" s="409" t="e">
        <f>VLOOKUP(A150,Foundation!$B$8:$R$293,10, 0)</f>
        <v>#N/A</v>
      </c>
      <c r="D150" s="409" t="e">
        <f>VLOOKUP(A150,Foundation!$B$8:$R$276,12, 0)</f>
        <v>#N/A</v>
      </c>
      <c r="E150" s="409" t="e">
        <f>VLOOKUP(A150,'Erection Compiled '!$B$2:$S$340,10, 0)</f>
        <v>#N/A</v>
      </c>
      <c r="F150" s="409" t="e">
        <f>VLOOKUP(A150,Earthing!$C$7:$H$307,4, 0)</f>
        <v>#N/A</v>
      </c>
    </row>
    <row r="151" spans="1:6" hidden="1">
      <c r="A151" s="974" t="s">
        <v>624</v>
      </c>
      <c r="B151" s="963" t="s">
        <v>146</v>
      </c>
      <c r="C151" s="409" t="e">
        <f>VLOOKUP(A151,Foundation!$B$8:$R$293,10, 0)</f>
        <v>#N/A</v>
      </c>
      <c r="D151" s="409" t="e">
        <f>VLOOKUP(A151,Foundation!$B$8:$R$276,12, 0)</f>
        <v>#N/A</v>
      </c>
      <c r="E151" s="409" t="e">
        <f>VLOOKUP(A151,'Erection Compiled '!$B$2:$S$340,10, 0)</f>
        <v>#N/A</v>
      </c>
      <c r="F151" s="409" t="e">
        <f>VLOOKUP(A151,Earthing!$C$7:$H$307,4, 0)</f>
        <v>#N/A</v>
      </c>
    </row>
    <row r="152" spans="1:6" hidden="1">
      <c r="A152" s="974" t="s">
        <v>1356</v>
      </c>
      <c r="B152" s="963" t="s">
        <v>89</v>
      </c>
      <c r="C152" s="409" t="e">
        <f>VLOOKUP(A152,Foundation!$B$8:$R$293,10, 0)</f>
        <v>#N/A</v>
      </c>
      <c r="D152" s="409" t="e">
        <f>VLOOKUP(A152,Foundation!$B$8:$R$276,12, 0)</f>
        <v>#N/A</v>
      </c>
      <c r="E152" s="409" t="e">
        <f>VLOOKUP(A152,'Erection Compiled '!$B$2:$S$340,10, 0)</f>
        <v>#N/A</v>
      </c>
      <c r="F152" s="409" t="e">
        <f>VLOOKUP(A152,Earthing!$C$7:$H$307,4, 0)</f>
        <v>#N/A</v>
      </c>
    </row>
    <row r="153" spans="1:6" hidden="1">
      <c r="A153" s="974" t="s">
        <v>1646</v>
      </c>
      <c r="B153" s="963" t="s">
        <v>89</v>
      </c>
      <c r="C153" s="409" t="e">
        <f>VLOOKUP(A153,Foundation!$B$8:$R$293,10, 0)</f>
        <v>#N/A</v>
      </c>
      <c r="D153" s="409" t="e">
        <f>VLOOKUP(A153,Foundation!$B$8:$R$276,12, 0)</f>
        <v>#N/A</v>
      </c>
      <c r="E153" s="409" t="e">
        <f>VLOOKUP(A153,'Erection Compiled '!$B$2:$S$340,10, 0)</f>
        <v>#N/A</v>
      </c>
      <c r="F153" s="409" t="e">
        <f>VLOOKUP(A153,Earthing!$C$7:$H$307,4, 0)</f>
        <v>#N/A</v>
      </c>
    </row>
    <row r="154" spans="1:6" hidden="1">
      <c r="A154" s="974" t="s">
        <v>105</v>
      </c>
      <c r="B154" s="963" t="s">
        <v>83</v>
      </c>
      <c r="C154" s="409" t="e">
        <f>VLOOKUP(A154,Foundation!$B$8:$R$293,10, 0)</f>
        <v>#N/A</v>
      </c>
      <c r="D154" s="409" t="e">
        <f>VLOOKUP(A154,Foundation!$B$8:$R$276,12, 0)</f>
        <v>#N/A</v>
      </c>
      <c r="E154" s="409" t="e">
        <f>VLOOKUP(A154,'Erection Compiled '!$B$2:$S$340,10, 0)</f>
        <v>#N/A</v>
      </c>
      <c r="F154" s="409" t="e">
        <f>VLOOKUP(A154,Earthing!$C$7:$H$307,4, 0)</f>
        <v>#N/A</v>
      </c>
    </row>
    <row r="155" spans="1:6" hidden="1">
      <c r="A155" s="974" t="s">
        <v>628</v>
      </c>
      <c r="B155" s="963" t="s">
        <v>131</v>
      </c>
      <c r="C155" s="409" t="e">
        <f>VLOOKUP(A155,Foundation!$B$8:$R$293,10, 0)</f>
        <v>#N/A</v>
      </c>
      <c r="D155" s="409" t="e">
        <f>VLOOKUP(A155,Foundation!$B$8:$R$276,12, 0)</f>
        <v>#N/A</v>
      </c>
      <c r="E155" s="409" t="e">
        <f>VLOOKUP(A155,'Erection Compiled '!$B$2:$S$340,10, 0)</f>
        <v>#N/A</v>
      </c>
      <c r="F155" s="409" t="e">
        <f>VLOOKUP(A155,Earthing!$C$7:$H$307,4, 0)</f>
        <v>#N/A</v>
      </c>
    </row>
    <row r="156" spans="1:6" hidden="1">
      <c r="A156" s="974" t="s">
        <v>629</v>
      </c>
      <c r="B156" s="963" t="s">
        <v>149</v>
      </c>
      <c r="C156" s="409" t="e">
        <f>VLOOKUP(A156,Foundation!$B$8:$R$293,10, 0)</f>
        <v>#N/A</v>
      </c>
      <c r="D156" s="409" t="e">
        <f>VLOOKUP(A156,Foundation!$B$8:$R$276,12, 0)</f>
        <v>#N/A</v>
      </c>
      <c r="E156" s="409" t="e">
        <f>VLOOKUP(A156,'Erection Compiled '!$B$2:$S$340,10, 0)</f>
        <v>#N/A</v>
      </c>
      <c r="F156" s="409" t="e">
        <f>VLOOKUP(A156,Earthing!$C$7:$H$307,4, 0)</f>
        <v>#N/A</v>
      </c>
    </row>
    <row r="157" spans="1:6" hidden="1">
      <c r="A157" s="974" t="s">
        <v>630</v>
      </c>
      <c r="B157" s="963" t="s">
        <v>211</v>
      </c>
      <c r="C157" s="409" t="e">
        <f>VLOOKUP(A157,Foundation!$B$8:$R$293,10, 0)</f>
        <v>#N/A</v>
      </c>
      <c r="D157" s="409" t="e">
        <f>VLOOKUP(A157,Foundation!$B$8:$R$276,12, 0)</f>
        <v>#N/A</v>
      </c>
      <c r="E157" s="409" t="e">
        <f>VLOOKUP(A157,'Erection Compiled '!$B$2:$S$340,10, 0)</f>
        <v>#N/A</v>
      </c>
      <c r="F157" s="409" t="e">
        <f>VLOOKUP(A157,Earthing!$C$7:$H$307,4, 0)</f>
        <v>#N/A</v>
      </c>
    </row>
    <row r="158" spans="1:6" hidden="1">
      <c r="A158" s="974" t="s">
        <v>1551</v>
      </c>
      <c r="B158" s="963" t="s">
        <v>146</v>
      </c>
      <c r="C158" s="409" t="e">
        <f>VLOOKUP(A158,Foundation!$B$8:$R$293,10, 0)</f>
        <v>#N/A</v>
      </c>
      <c r="D158" s="409" t="e">
        <f>VLOOKUP(A158,Foundation!$B$8:$R$276,12, 0)</f>
        <v>#N/A</v>
      </c>
      <c r="E158" s="409" t="e">
        <f>VLOOKUP(A158,'Erection Compiled '!$B$2:$S$340,10, 0)</f>
        <v>#N/A</v>
      </c>
      <c r="F158" s="409" t="e">
        <f>VLOOKUP(A158,Earthing!$C$7:$H$307,4, 0)</f>
        <v>#N/A</v>
      </c>
    </row>
    <row r="159" spans="1:6" hidden="1">
      <c r="A159" s="974" t="s">
        <v>1552</v>
      </c>
      <c r="B159" s="963" t="s">
        <v>211</v>
      </c>
      <c r="C159" s="409" t="e">
        <f>VLOOKUP(A159,Foundation!$B$8:$R$293,10, 0)</f>
        <v>#N/A</v>
      </c>
      <c r="D159" s="409" t="e">
        <f>VLOOKUP(A159,Foundation!$B$8:$R$276,12, 0)</f>
        <v>#N/A</v>
      </c>
      <c r="E159" s="409" t="e">
        <f>VLOOKUP(A159,'Erection Compiled '!$B$2:$S$340,10, 0)</f>
        <v>#N/A</v>
      </c>
      <c r="F159" s="409" t="e">
        <f>VLOOKUP(A159,Earthing!$C$7:$H$307,4, 0)</f>
        <v>#N/A</v>
      </c>
    </row>
    <row r="160" spans="1:6" hidden="1">
      <c r="A160" s="974" t="s">
        <v>1647</v>
      </c>
      <c r="B160" s="963" t="s">
        <v>152</v>
      </c>
      <c r="C160" s="409" t="e">
        <f>VLOOKUP(A160,Foundation!$B$8:$R$293,10, 0)</f>
        <v>#N/A</v>
      </c>
      <c r="D160" s="409" t="e">
        <f>VLOOKUP(A160,Foundation!$B$8:$R$276,12, 0)</f>
        <v>#N/A</v>
      </c>
      <c r="E160" s="409" t="e">
        <f>VLOOKUP(A160,'Erection Compiled '!$B$2:$S$340,10, 0)</f>
        <v>#N/A</v>
      </c>
      <c r="F160" s="409" t="e">
        <f>VLOOKUP(A160,Earthing!$C$7:$H$307,4, 0)</f>
        <v>#N/A</v>
      </c>
    </row>
    <row r="161" spans="1:6" hidden="1">
      <c r="A161" s="974" t="s">
        <v>632</v>
      </c>
      <c r="B161" s="963" t="s">
        <v>205</v>
      </c>
      <c r="C161" s="409" t="e">
        <f>VLOOKUP(A161,Foundation!$B$8:$R$293,10, 0)</f>
        <v>#N/A</v>
      </c>
      <c r="D161" s="409" t="e">
        <f>VLOOKUP(A161,Foundation!$B$8:$R$276,12, 0)</f>
        <v>#N/A</v>
      </c>
      <c r="E161" s="409" t="e">
        <f>VLOOKUP(A161,'Erection Compiled '!$B$2:$S$340,10, 0)</f>
        <v>#N/A</v>
      </c>
      <c r="F161" s="409" t="e">
        <f>VLOOKUP(A161,Earthing!$C$7:$H$307,4, 0)</f>
        <v>#N/A</v>
      </c>
    </row>
    <row r="162" spans="1:6" hidden="1">
      <c r="A162" s="974" t="s">
        <v>633</v>
      </c>
      <c r="B162" s="963" t="s">
        <v>146</v>
      </c>
      <c r="C162" s="409" t="e">
        <f>VLOOKUP(A162,Foundation!$B$8:$R$293,10, 0)</f>
        <v>#N/A</v>
      </c>
      <c r="D162" s="409" t="e">
        <f>VLOOKUP(A162,Foundation!$B$8:$R$276,12, 0)</f>
        <v>#N/A</v>
      </c>
      <c r="E162" s="409" t="e">
        <f>VLOOKUP(A162,'Erection Compiled '!$B$2:$S$340,10, 0)</f>
        <v>#N/A</v>
      </c>
      <c r="F162" s="409" t="e">
        <f>VLOOKUP(A162,Earthing!$C$7:$H$307,4, 0)</f>
        <v>#N/A</v>
      </c>
    </row>
    <row r="163" spans="1:6" hidden="1">
      <c r="A163" s="974" t="s">
        <v>634</v>
      </c>
      <c r="B163" s="963" t="s">
        <v>146</v>
      </c>
      <c r="C163" s="409" t="e">
        <f>VLOOKUP(A163,Foundation!$B$8:$R$293,10, 0)</f>
        <v>#N/A</v>
      </c>
      <c r="D163" s="409" t="e">
        <f>VLOOKUP(A163,Foundation!$B$8:$R$276,12, 0)</f>
        <v>#N/A</v>
      </c>
      <c r="E163" s="409" t="e">
        <f>VLOOKUP(A163,'Erection Compiled '!$B$2:$S$340,10, 0)</f>
        <v>#N/A</v>
      </c>
      <c r="F163" s="409" t="e">
        <f>VLOOKUP(A163,Earthing!$C$7:$H$307,4, 0)</f>
        <v>#N/A</v>
      </c>
    </row>
    <row r="164" spans="1:6" hidden="1">
      <c r="A164" s="974" t="s">
        <v>635</v>
      </c>
      <c r="B164" s="963" t="s">
        <v>205</v>
      </c>
      <c r="C164" s="409" t="e">
        <f>VLOOKUP(A164,Foundation!$B$8:$R$293,10, 0)</f>
        <v>#N/A</v>
      </c>
      <c r="D164" s="409" t="e">
        <f>VLOOKUP(A164,Foundation!$B$8:$R$276,12, 0)</f>
        <v>#N/A</v>
      </c>
      <c r="E164" s="409" t="e">
        <f>VLOOKUP(A164,'Erection Compiled '!$B$2:$S$340,10, 0)</f>
        <v>#N/A</v>
      </c>
      <c r="F164" s="409" t="e">
        <f>VLOOKUP(A164,Earthing!$C$7:$H$307,4, 0)</f>
        <v>#N/A</v>
      </c>
    </row>
    <row r="165" spans="1:6" hidden="1">
      <c r="A165" s="974" t="s">
        <v>106</v>
      </c>
      <c r="B165" s="963" t="s">
        <v>107</v>
      </c>
      <c r="C165" s="409" t="e">
        <f>VLOOKUP(A165,Foundation!$B$8:$R$293,10, 0)</f>
        <v>#N/A</v>
      </c>
      <c r="D165" s="409" t="e">
        <f>VLOOKUP(A165,Foundation!$B$8:$R$276,12, 0)</f>
        <v>#N/A</v>
      </c>
      <c r="E165" s="409" t="e">
        <f>VLOOKUP(A165,'Erection Compiled '!$B$2:$S$340,10, 0)</f>
        <v>#N/A</v>
      </c>
      <c r="F165" s="409" t="e">
        <f>VLOOKUP(A165,Earthing!$C$7:$H$307,4, 0)</f>
        <v>#N/A</v>
      </c>
    </row>
    <row r="166" spans="1:6" hidden="1">
      <c r="A166" s="974" t="s">
        <v>638</v>
      </c>
      <c r="B166" s="963" t="s">
        <v>131</v>
      </c>
      <c r="C166" s="409" t="e">
        <f>VLOOKUP(A166,Foundation!$B$8:$R$293,10, 0)</f>
        <v>#N/A</v>
      </c>
      <c r="D166" s="409" t="e">
        <f>VLOOKUP(A166,Foundation!$B$8:$R$276,12, 0)</f>
        <v>#N/A</v>
      </c>
      <c r="E166" s="409" t="e">
        <f>VLOOKUP(A166,'Erection Compiled '!$B$2:$S$340,10, 0)</f>
        <v>#N/A</v>
      </c>
      <c r="F166" s="409" t="e">
        <f>VLOOKUP(A166,Earthing!$C$7:$H$307,4, 0)</f>
        <v>#N/A</v>
      </c>
    </row>
    <row r="167" spans="1:6" hidden="1">
      <c r="A167" s="974" t="s">
        <v>639</v>
      </c>
      <c r="B167" s="963" t="s">
        <v>205</v>
      </c>
      <c r="C167" s="409" t="e">
        <f>VLOOKUP(A167,Foundation!$B$8:$R$293,10, 0)</f>
        <v>#N/A</v>
      </c>
      <c r="D167" s="409" t="e">
        <f>VLOOKUP(A167,Foundation!$B$8:$R$276,12, 0)</f>
        <v>#N/A</v>
      </c>
      <c r="E167" s="409" t="e">
        <f>VLOOKUP(A167,'Erection Compiled '!$B$2:$S$340,10, 0)</f>
        <v>#N/A</v>
      </c>
      <c r="F167" s="409" t="e">
        <f>VLOOKUP(A167,Earthing!$C$7:$H$307,4, 0)</f>
        <v>#N/A</v>
      </c>
    </row>
    <row r="168" spans="1:6" hidden="1">
      <c r="A168" s="974" t="s">
        <v>1670</v>
      </c>
      <c r="B168" s="963" t="s">
        <v>83</v>
      </c>
      <c r="C168" s="409" t="e">
        <f>VLOOKUP(A168,Foundation!$B$8:$R$293,10, 0)</f>
        <v>#N/A</v>
      </c>
      <c r="D168" s="409" t="e">
        <f>VLOOKUP(A168,Foundation!$B$8:$R$276,12, 0)</f>
        <v>#N/A</v>
      </c>
      <c r="E168" s="409" t="e">
        <f>VLOOKUP(A168,'Erection Compiled '!$B$2:$S$340,10, 0)</f>
        <v>#N/A</v>
      </c>
      <c r="F168" s="409" t="e">
        <f>VLOOKUP(A168,Earthing!$C$7:$H$307,4, 0)</f>
        <v>#N/A</v>
      </c>
    </row>
    <row r="169" spans="1:6" hidden="1">
      <c r="A169" s="974" t="s">
        <v>641</v>
      </c>
      <c r="B169" s="963" t="s">
        <v>211</v>
      </c>
      <c r="C169" s="409" t="e">
        <f>VLOOKUP(A169,Foundation!$B$8:$R$293,10, 0)</f>
        <v>#N/A</v>
      </c>
      <c r="D169" s="409" t="e">
        <f>VLOOKUP(A169,Foundation!$B$8:$R$276,12, 0)</f>
        <v>#N/A</v>
      </c>
      <c r="E169" s="409" t="e">
        <f>VLOOKUP(A169,'Erection Compiled '!$B$2:$S$340,10, 0)</f>
        <v>#N/A</v>
      </c>
      <c r="F169" s="409" t="e">
        <f>VLOOKUP(A169,Earthing!$C$7:$H$307,4, 0)</f>
        <v>#N/A</v>
      </c>
    </row>
    <row r="170" spans="1:6" hidden="1">
      <c r="A170" s="974" t="s">
        <v>642</v>
      </c>
      <c r="B170" s="963" t="s">
        <v>146</v>
      </c>
      <c r="C170" s="409" t="e">
        <f>VLOOKUP(A170,Foundation!$B$8:$R$293,10, 0)</f>
        <v>#N/A</v>
      </c>
      <c r="D170" s="409" t="e">
        <f>VLOOKUP(A170,Foundation!$B$8:$R$276,12, 0)</f>
        <v>#N/A</v>
      </c>
      <c r="E170" s="409" t="e">
        <f>VLOOKUP(A170,'Erection Compiled '!$B$2:$S$340,10, 0)</f>
        <v>#N/A</v>
      </c>
      <c r="F170" s="409" t="e">
        <f>VLOOKUP(A170,Earthing!$C$7:$H$307,4, 0)</f>
        <v>#N/A</v>
      </c>
    </row>
    <row r="171" spans="1:6" hidden="1">
      <c r="A171" s="974" t="s">
        <v>643</v>
      </c>
      <c r="B171" s="963" t="s">
        <v>211</v>
      </c>
      <c r="C171" s="409" t="e">
        <f>VLOOKUP(A171,Foundation!$B$8:$R$293,10, 0)</f>
        <v>#N/A</v>
      </c>
      <c r="D171" s="409" t="e">
        <f>VLOOKUP(A171,Foundation!$B$8:$R$276,12, 0)</f>
        <v>#N/A</v>
      </c>
      <c r="E171" s="409" t="e">
        <f>VLOOKUP(A171,'Erection Compiled '!$B$2:$S$340,10, 0)</f>
        <v>#N/A</v>
      </c>
      <c r="F171" s="409" t="e">
        <f>VLOOKUP(A171,Earthing!$C$7:$H$307,4, 0)</f>
        <v>#N/A</v>
      </c>
    </row>
    <row r="172" spans="1:6" hidden="1">
      <c r="A172" s="974" t="s">
        <v>1655</v>
      </c>
      <c r="B172" s="963" t="s">
        <v>101</v>
      </c>
      <c r="C172" s="409" t="e">
        <f>VLOOKUP(A172,Foundation!$B$8:$R$293,10, 0)</f>
        <v>#N/A</v>
      </c>
      <c r="D172" s="409" t="e">
        <f>VLOOKUP(A172,Foundation!$B$8:$R$276,12, 0)</f>
        <v>#N/A</v>
      </c>
      <c r="E172" s="409" t="e">
        <f>VLOOKUP(A172,'Erection Compiled '!$B$2:$S$340,10, 0)</f>
        <v>#N/A</v>
      </c>
      <c r="F172" s="409" t="e">
        <f>VLOOKUP(A172,Earthing!$C$7:$H$307,4, 0)</f>
        <v>#N/A</v>
      </c>
    </row>
    <row r="173" spans="1:6" hidden="1">
      <c r="A173" s="974" t="s">
        <v>645</v>
      </c>
      <c r="B173" s="963" t="s">
        <v>211</v>
      </c>
      <c r="C173" s="409" t="e">
        <f>VLOOKUP(A173,Foundation!$B$8:$R$293,10, 0)</f>
        <v>#N/A</v>
      </c>
      <c r="D173" s="409" t="e">
        <f>VLOOKUP(A173,Foundation!$B$8:$R$276,12, 0)</f>
        <v>#N/A</v>
      </c>
      <c r="E173" s="409" t="e">
        <f>VLOOKUP(A173,'Erection Compiled '!$B$2:$S$340,10, 0)</f>
        <v>#N/A</v>
      </c>
      <c r="F173" s="409" t="e">
        <f>VLOOKUP(A173,Earthing!$C$7:$H$307,4, 0)</f>
        <v>#N/A</v>
      </c>
    </row>
    <row r="174" spans="1:6" hidden="1">
      <c r="A174" s="974" t="s">
        <v>646</v>
      </c>
      <c r="B174" s="963" t="s">
        <v>1235</v>
      </c>
      <c r="C174" s="409" t="e">
        <f>VLOOKUP(A174,Foundation!$B$8:$R$293,10, 0)</f>
        <v>#N/A</v>
      </c>
      <c r="D174" s="409" t="e">
        <f>VLOOKUP(A174,Foundation!$B$8:$R$276,12, 0)</f>
        <v>#N/A</v>
      </c>
      <c r="E174" s="409" t="e">
        <f>VLOOKUP(A174,'Erection Compiled '!$B$2:$S$340,10, 0)</f>
        <v>#N/A</v>
      </c>
      <c r="F174" s="409" t="e">
        <f>VLOOKUP(A174,Earthing!$C$7:$H$307,4, 0)</f>
        <v>#N/A</v>
      </c>
    </row>
    <row r="175" spans="1:6" hidden="1">
      <c r="A175" s="974" t="s">
        <v>647</v>
      </c>
      <c r="B175" s="963" t="s">
        <v>211</v>
      </c>
      <c r="C175" s="409" t="e">
        <f>VLOOKUP(A175,Foundation!$B$8:$R$293,10, 0)</f>
        <v>#N/A</v>
      </c>
      <c r="D175" s="409" t="e">
        <f>VLOOKUP(A175,Foundation!$B$8:$R$276,12, 0)</f>
        <v>#N/A</v>
      </c>
      <c r="E175" s="409" t="e">
        <f>VLOOKUP(A175,'Erection Compiled '!$B$2:$S$340,10, 0)</f>
        <v>#N/A</v>
      </c>
      <c r="F175" s="409" t="e">
        <f>VLOOKUP(A175,Earthing!$C$7:$H$307,4, 0)</f>
        <v>#N/A</v>
      </c>
    </row>
    <row r="176" spans="1:6" hidden="1">
      <c r="A176" s="974" t="s">
        <v>648</v>
      </c>
      <c r="B176" s="963" t="s">
        <v>211</v>
      </c>
      <c r="C176" s="409" t="e">
        <f>VLOOKUP(A176,Foundation!$B$8:$R$293,10, 0)</f>
        <v>#N/A</v>
      </c>
      <c r="D176" s="409" t="e">
        <f>VLOOKUP(A176,Foundation!$B$8:$R$276,12, 0)</f>
        <v>#N/A</v>
      </c>
      <c r="E176" s="409" t="e">
        <f>VLOOKUP(A176,'Erection Compiled '!$B$2:$S$340,10, 0)</f>
        <v>#N/A</v>
      </c>
      <c r="F176" s="409" t="e">
        <f>VLOOKUP(A176,Earthing!$C$7:$H$307,4, 0)</f>
        <v>#N/A</v>
      </c>
    </row>
    <row r="177" spans="1:6" hidden="1">
      <c r="A177" s="974" t="s">
        <v>649</v>
      </c>
      <c r="B177" s="963" t="s">
        <v>146</v>
      </c>
      <c r="C177" s="409" t="e">
        <f>VLOOKUP(A177,Foundation!$B$8:$R$293,10, 0)</f>
        <v>#N/A</v>
      </c>
      <c r="D177" s="409" t="e">
        <f>VLOOKUP(A177,Foundation!$B$8:$R$276,12, 0)</f>
        <v>#N/A</v>
      </c>
      <c r="E177" s="409" t="e">
        <f>VLOOKUP(A177,'Erection Compiled '!$B$2:$S$340,10, 0)</f>
        <v>#N/A</v>
      </c>
      <c r="F177" s="409" t="e">
        <f>VLOOKUP(A177,Earthing!$C$7:$H$307,4, 0)</f>
        <v>#N/A</v>
      </c>
    </row>
    <row r="178" spans="1:6" hidden="1">
      <c r="A178" s="974" t="s">
        <v>650</v>
      </c>
      <c r="B178" s="963" t="s">
        <v>149</v>
      </c>
      <c r="C178" s="409" t="e">
        <f>VLOOKUP(A178,Foundation!$B$8:$R$293,10, 0)</f>
        <v>#N/A</v>
      </c>
      <c r="D178" s="409" t="e">
        <f>VLOOKUP(A178,Foundation!$B$8:$R$276,12, 0)</f>
        <v>#N/A</v>
      </c>
      <c r="E178" s="409" t="e">
        <f>VLOOKUP(A178,'Erection Compiled '!$B$2:$S$340,10, 0)</f>
        <v>#N/A</v>
      </c>
      <c r="F178" s="409" t="e">
        <f>VLOOKUP(A178,Earthing!$C$7:$H$307,4, 0)</f>
        <v>#N/A</v>
      </c>
    </row>
    <row r="179" spans="1:6" hidden="1">
      <c r="A179" s="974" t="s">
        <v>651</v>
      </c>
      <c r="B179" s="963" t="s">
        <v>146</v>
      </c>
      <c r="C179" s="409" t="e">
        <f>VLOOKUP(A179,Foundation!$B$8:$R$293,10, 0)</f>
        <v>#N/A</v>
      </c>
      <c r="D179" s="409" t="e">
        <f>VLOOKUP(A179,Foundation!$B$8:$R$276,12, 0)</f>
        <v>#N/A</v>
      </c>
      <c r="E179" s="409" t="e">
        <f>VLOOKUP(A179,'Erection Compiled '!$B$2:$S$340,10, 0)</f>
        <v>#N/A</v>
      </c>
      <c r="F179" s="409" t="e">
        <f>VLOOKUP(A179,Earthing!$C$7:$H$307,4, 0)</f>
        <v>#N/A</v>
      </c>
    </row>
    <row r="180" spans="1:6" hidden="1">
      <c r="A180" s="974" t="s">
        <v>108</v>
      </c>
      <c r="B180" s="963" t="s">
        <v>92</v>
      </c>
      <c r="C180" s="409" t="e">
        <f>VLOOKUP(A180,Foundation!$B$8:$R$293,10, 0)</f>
        <v>#N/A</v>
      </c>
      <c r="D180" s="409" t="e">
        <f>VLOOKUP(A180,Foundation!$B$8:$R$276,12, 0)</f>
        <v>#N/A</v>
      </c>
      <c r="E180" s="409" t="e">
        <f>VLOOKUP(A180,'Erection Compiled '!$B$2:$S$340,10, 0)</f>
        <v>#N/A</v>
      </c>
      <c r="F180" s="409" t="e">
        <f>VLOOKUP(A180,Earthing!$C$7:$H$307,4, 0)</f>
        <v>#N/A</v>
      </c>
    </row>
    <row r="181" spans="1:6" hidden="1">
      <c r="A181" s="974" t="s">
        <v>109</v>
      </c>
      <c r="B181" s="963" t="s">
        <v>96</v>
      </c>
      <c r="C181" s="409" t="e">
        <f>VLOOKUP(A181,Foundation!$B$8:$R$293,10, 0)</f>
        <v>#N/A</v>
      </c>
      <c r="D181" s="409" t="e">
        <f>VLOOKUP(A181,Foundation!$B$8:$R$276,12, 0)</f>
        <v>#N/A</v>
      </c>
      <c r="E181" s="409" t="e">
        <f>VLOOKUP(A181,'Erection Compiled '!$B$2:$S$340,10, 0)</f>
        <v>#N/A</v>
      </c>
      <c r="F181" s="409" t="e">
        <f>VLOOKUP(A181,Earthing!$C$7:$H$307,4, 0)</f>
        <v>#N/A</v>
      </c>
    </row>
    <row r="182" spans="1:6" hidden="1">
      <c r="A182" s="974" t="s">
        <v>654</v>
      </c>
      <c r="B182" s="963" t="s">
        <v>211</v>
      </c>
      <c r="C182" s="409" t="e">
        <f>VLOOKUP(A182,Foundation!$B$8:$R$293,10, 0)</f>
        <v>#N/A</v>
      </c>
      <c r="D182" s="409" t="e">
        <f>VLOOKUP(A182,Foundation!$B$8:$R$276,12, 0)</f>
        <v>#N/A</v>
      </c>
      <c r="E182" s="409" t="e">
        <f>VLOOKUP(A182,'Erection Compiled '!$B$2:$S$340,10, 0)</f>
        <v>#N/A</v>
      </c>
      <c r="F182" s="409" t="e">
        <f>VLOOKUP(A182,Earthing!$C$7:$H$307,4, 0)</f>
        <v>#N/A</v>
      </c>
    </row>
    <row r="183" spans="1:6" hidden="1">
      <c r="A183" s="975" t="s">
        <v>1671</v>
      </c>
      <c r="B183" s="965" t="s">
        <v>111</v>
      </c>
      <c r="C183" s="409" t="e">
        <f>VLOOKUP(A183,Foundation!$B$8:$R$293,10, 0)</f>
        <v>#N/A</v>
      </c>
      <c r="D183" s="409" t="e">
        <f>VLOOKUP(A183,Foundation!$B$8:$R$276,12, 0)</f>
        <v>#N/A</v>
      </c>
      <c r="E183" s="409" t="e">
        <f>VLOOKUP(A183,'Erection Compiled '!$B$2:$S$340,10, 0)</f>
        <v>#N/A</v>
      </c>
      <c r="F183" s="409" t="e">
        <f>VLOOKUP(A183,Earthing!$C$7:$H$307,4, 0)</f>
        <v>#N/A</v>
      </c>
    </row>
    <row r="184" spans="1:6" hidden="1">
      <c r="A184" s="975" t="s">
        <v>656</v>
      </c>
      <c r="B184" s="965" t="s">
        <v>146</v>
      </c>
      <c r="C184" s="409" t="e">
        <f>VLOOKUP(A184,Foundation!$B$8:$R$293,10, 0)</f>
        <v>#N/A</v>
      </c>
      <c r="D184" s="409" t="e">
        <f>VLOOKUP(A184,Foundation!$B$8:$R$276,12, 0)</f>
        <v>#N/A</v>
      </c>
      <c r="E184" s="409" t="e">
        <f>VLOOKUP(A184,'Erection Compiled '!$B$2:$S$340,10, 0)</f>
        <v>#N/A</v>
      </c>
      <c r="F184" s="409" t="e">
        <f>VLOOKUP(A184,Earthing!$C$7:$H$307,4, 0)</f>
        <v>#N/A</v>
      </c>
    </row>
    <row r="185" spans="1:6" hidden="1">
      <c r="A185" s="975" t="s">
        <v>657</v>
      </c>
      <c r="B185" s="965" t="s">
        <v>205</v>
      </c>
      <c r="C185" s="409" t="e">
        <f>VLOOKUP(A185,Foundation!$B$8:$R$293,10, 0)</f>
        <v>#N/A</v>
      </c>
      <c r="D185" s="409" t="e">
        <f>VLOOKUP(A185,Foundation!$B$8:$R$276,12, 0)</f>
        <v>#N/A</v>
      </c>
      <c r="E185" s="409" t="e">
        <f>VLOOKUP(A185,'Erection Compiled '!$B$2:$S$340,10, 0)</f>
        <v>#N/A</v>
      </c>
      <c r="F185" s="409" t="e">
        <f>VLOOKUP(A185,Earthing!$C$7:$H$307,4, 0)</f>
        <v>#N/A</v>
      </c>
    </row>
    <row r="186" spans="1:6" hidden="1">
      <c r="A186" s="975" t="s">
        <v>658</v>
      </c>
      <c r="B186" s="965" t="s">
        <v>146</v>
      </c>
      <c r="C186" s="409" t="e">
        <f>VLOOKUP(A186,Foundation!$B$8:$R$293,10, 0)</f>
        <v>#N/A</v>
      </c>
      <c r="D186" s="409" t="e">
        <f>VLOOKUP(A186,Foundation!$B$8:$R$276,12, 0)</f>
        <v>#N/A</v>
      </c>
      <c r="E186" s="409" t="e">
        <f>VLOOKUP(A186,'Erection Compiled '!$B$2:$S$340,10, 0)</f>
        <v>#N/A</v>
      </c>
      <c r="F186" s="409" t="e">
        <f>VLOOKUP(A186,Earthing!$C$7:$H$307,4, 0)</f>
        <v>#N/A</v>
      </c>
    </row>
    <row r="187" spans="1:6" hidden="1">
      <c r="A187" s="975" t="s">
        <v>659</v>
      </c>
      <c r="B187" s="965" t="s">
        <v>205</v>
      </c>
      <c r="C187" s="409" t="e">
        <f>VLOOKUP(A187,Foundation!$B$8:$R$293,10, 0)</f>
        <v>#N/A</v>
      </c>
      <c r="D187" s="409" t="e">
        <f>VLOOKUP(A187,Foundation!$B$8:$R$276,12, 0)</f>
        <v>#N/A</v>
      </c>
      <c r="E187" s="409" t="e">
        <f>VLOOKUP(A187,'Erection Compiled '!$B$2:$S$340,10, 0)</f>
        <v>#N/A</v>
      </c>
      <c r="F187" s="409" t="e">
        <f>VLOOKUP(A187,Earthing!$C$7:$H$307,4, 0)</f>
        <v>#N/A</v>
      </c>
    </row>
    <row r="188" spans="1:6" hidden="1">
      <c r="A188" s="975" t="s">
        <v>110</v>
      </c>
      <c r="B188" s="965" t="s">
        <v>107</v>
      </c>
      <c r="C188" s="409" t="e">
        <f>VLOOKUP(A188,Foundation!$B$8:$R$293,10, 0)</f>
        <v>#N/A</v>
      </c>
      <c r="D188" s="409" t="e">
        <f>VLOOKUP(A188,Foundation!$B$8:$R$276,12, 0)</f>
        <v>#N/A</v>
      </c>
      <c r="E188" s="409" t="e">
        <f>VLOOKUP(A188,'Erection Compiled '!$B$2:$S$340,10, 0)</f>
        <v>#N/A</v>
      </c>
      <c r="F188" s="409" t="e">
        <f>VLOOKUP(A188,Earthing!$C$7:$H$307,4, 0)</f>
        <v>#N/A</v>
      </c>
    </row>
    <row r="189" spans="1:6" hidden="1">
      <c r="A189" s="975" t="s">
        <v>112</v>
      </c>
      <c r="B189" s="965" t="s">
        <v>111</v>
      </c>
      <c r="C189" s="409" t="e">
        <f>VLOOKUP(A189,Foundation!$B$8:$R$293,10, 0)</f>
        <v>#N/A</v>
      </c>
      <c r="D189" s="409" t="e">
        <f>VLOOKUP(A189,Foundation!$B$8:$R$276,12, 0)</f>
        <v>#N/A</v>
      </c>
      <c r="E189" s="409" t="e">
        <f>VLOOKUP(A189,'Erection Compiled '!$B$2:$S$340,10, 0)</f>
        <v>#N/A</v>
      </c>
      <c r="F189" s="409" t="e">
        <f>VLOOKUP(A189,Earthing!$C$7:$H$307,4, 0)</f>
        <v>#N/A</v>
      </c>
    </row>
    <row r="190" spans="1:6" hidden="1">
      <c r="A190" s="975" t="s">
        <v>662</v>
      </c>
      <c r="B190" s="965" t="s">
        <v>211</v>
      </c>
      <c r="C190" s="409" t="e">
        <f>VLOOKUP(A190,Foundation!$B$8:$R$293,10, 0)</f>
        <v>#N/A</v>
      </c>
      <c r="D190" s="409" t="e">
        <f>VLOOKUP(A190,Foundation!$B$8:$R$276,12, 0)</f>
        <v>#N/A</v>
      </c>
      <c r="E190" s="409" t="e">
        <f>VLOOKUP(A190,'Erection Compiled '!$B$2:$S$340,10, 0)</f>
        <v>#N/A</v>
      </c>
      <c r="F190" s="409" t="e">
        <f>VLOOKUP(A190,Earthing!$C$7:$H$307,4, 0)</f>
        <v>#N/A</v>
      </c>
    </row>
    <row r="191" spans="1:6" hidden="1">
      <c r="A191" s="975" t="s">
        <v>663</v>
      </c>
      <c r="B191" s="965" t="s">
        <v>211</v>
      </c>
      <c r="C191" s="409" t="e">
        <f>VLOOKUP(A191,Foundation!$B$8:$R$293,10, 0)</f>
        <v>#N/A</v>
      </c>
      <c r="D191" s="409" t="e">
        <f>VLOOKUP(A191,Foundation!$B$8:$R$276,12, 0)</f>
        <v>#N/A</v>
      </c>
      <c r="E191" s="409" t="e">
        <f>VLOOKUP(A191,'Erection Compiled '!$B$2:$S$340,10, 0)</f>
        <v>#N/A</v>
      </c>
      <c r="F191" s="409" t="e">
        <f>VLOOKUP(A191,Earthing!$C$7:$H$307,4, 0)</f>
        <v>#N/A</v>
      </c>
    </row>
    <row r="192" spans="1:6">
      <c r="A192" s="975" t="s">
        <v>1599</v>
      </c>
      <c r="B192" s="965" t="s">
        <v>107</v>
      </c>
      <c r="C192" s="409" t="e">
        <f>VLOOKUP(A192,Foundation!$B$8:$R$293,10, 0)</f>
        <v>#N/A</v>
      </c>
      <c r="D192" s="409" t="e">
        <f>VLOOKUP(A192,Foundation!$B$8:$R$276,12, 0)</f>
        <v>#N/A</v>
      </c>
      <c r="E192" s="409" t="e">
        <f>VLOOKUP(A192,'Erection Compiled '!$B$2:$S$340,10, 0)</f>
        <v>#N/A</v>
      </c>
      <c r="F192" s="409" t="e">
        <f>VLOOKUP(A192,Earthing!$C$7:$H$307,4, 0)</f>
        <v>#N/A</v>
      </c>
    </row>
    <row r="193" spans="1:6" hidden="1">
      <c r="A193" s="974" t="s">
        <v>1672</v>
      </c>
      <c r="B193" s="963" t="s">
        <v>107</v>
      </c>
      <c r="C193" s="409" t="e">
        <f>VLOOKUP(A193,Foundation!$B$8:$R$293,10, 0)</f>
        <v>#N/A</v>
      </c>
      <c r="D193" s="409" t="e">
        <f>VLOOKUP(A193,Foundation!$B$8:$R$276,12, 0)</f>
        <v>#N/A</v>
      </c>
      <c r="E193" s="409" t="e">
        <f>VLOOKUP(A193,'Erection Compiled '!$B$2:$S$340,10, 0)</f>
        <v>#N/A</v>
      </c>
      <c r="F193" s="409" t="e">
        <f>VLOOKUP(A193,Earthing!$C$7:$H$307,4, 0)</f>
        <v>#N/A</v>
      </c>
    </row>
    <row r="194" spans="1:6" hidden="1">
      <c r="A194" s="974" t="s">
        <v>1673</v>
      </c>
      <c r="B194" s="963" t="s">
        <v>111</v>
      </c>
      <c r="C194" s="409" t="e">
        <f>VLOOKUP(A194,Foundation!$B$8:$R$293,10, 0)</f>
        <v>#N/A</v>
      </c>
      <c r="D194" s="409" t="e">
        <f>VLOOKUP(A194,Foundation!$B$8:$R$276,12, 0)</f>
        <v>#N/A</v>
      </c>
      <c r="E194" s="409" t="e">
        <f>VLOOKUP(A194,'Erection Compiled '!$B$2:$S$340,10, 0)</f>
        <v>#N/A</v>
      </c>
      <c r="F194" s="409" t="e">
        <f>VLOOKUP(A194,Earthing!$C$7:$H$307,4, 0)</f>
        <v>#N/A</v>
      </c>
    </row>
    <row r="195" spans="1:6" hidden="1">
      <c r="A195" s="974" t="s">
        <v>113</v>
      </c>
      <c r="B195" s="963" t="s">
        <v>81</v>
      </c>
      <c r="C195" s="409" t="e">
        <f>VLOOKUP(A195,Foundation!$B$8:$R$293,10, 0)</f>
        <v>#N/A</v>
      </c>
      <c r="D195" s="409" t="e">
        <f>VLOOKUP(A195,Foundation!$B$8:$R$276,12, 0)</f>
        <v>#N/A</v>
      </c>
      <c r="E195" s="409" t="e">
        <f>VLOOKUP(A195,'Erection Compiled '!$B$2:$S$340,10, 0)</f>
        <v>#N/A</v>
      </c>
      <c r="F195" s="409" t="e">
        <f>VLOOKUP(A195,Earthing!$C$7:$H$307,4, 0)</f>
        <v>#N/A</v>
      </c>
    </row>
    <row r="196" spans="1:6" hidden="1">
      <c r="A196" s="974" t="s">
        <v>235</v>
      </c>
      <c r="B196" s="963" t="s">
        <v>149</v>
      </c>
      <c r="C196" s="409" t="e">
        <f>VLOOKUP(A196,Foundation!$B$8:$R$293,10, 0)</f>
        <v>#N/A</v>
      </c>
      <c r="D196" s="409" t="e">
        <f>VLOOKUP(A196,Foundation!$B$8:$R$276,12, 0)</f>
        <v>#N/A</v>
      </c>
      <c r="E196" s="409" t="e">
        <f>VLOOKUP(A196,'Erection Compiled '!$B$2:$S$340,10, 0)</f>
        <v>#N/A</v>
      </c>
      <c r="F196" s="409" t="e">
        <f>VLOOKUP(A196,Earthing!$C$7:$H$307,4, 0)</f>
        <v>#N/A</v>
      </c>
    </row>
    <row r="197" spans="1:6">
      <c r="A197" s="974" t="s">
        <v>236</v>
      </c>
      <c r="B197" s="963" t="s">
        <v>146</v>
      </c>
      <c r="C197" s="409" t="e">
        <f>VLOOKUP(A197,Foundation!$B$8:$R$293,10, 0)</f>
        <v>#N/A</v>
      </c>
      <c r="D197" s="409" t="e">
        <f>VLOOKUP(A197,Foundation!$B$8:$R$276,12, 0)</f>
        <v>#N/A</v>
      </c>
      <c r="E197" s="409" t="e">
        <f>VLOOKUP(A197,'Erection Compiled '!$B$2:$S$340,10, 0)</f>
        <v>#N/A</v>
      </c>
      <c r="F197" s="409" t="e">
        <f>VLOOKUP(A197,Earthing!$C$7:$H$307,4, 0)</f>
        <v>#N/A</v>
      </c>
    </row>
    <row r="198" spans="1:6">
      <c r="A198" s="974" t="s">
        <v>274</v>
      </c>
      <c r="B198" s="963" t="s">
        <v>149</v>
      </c>
      <c r="C198" s="409" t="e">
        <f>VLOOKUP(A198,Foundation!$B$8:$R$293,10, 0)</f>
        <v>#N/A</v>
      </c>
      <c r="D198" s="409" t="e">
        <f>VLOOKUP(A198,Foundation!$B$8:$R$276,12, 0)</f>
        <v>#N/A</v>
      </c>
      <c r="E198" s="409" t="e">
        <f>VLOOKUP(A198,'Erection Compiled '!$B$2:$S$340,10, 0)</f>
        <v>#N/A</v>
      </c>
      <c r="F198" s="409" t="e">
        <f>VLOOKUP(A198,Earthing!$C$7:$H$307,4, 0)</f>
        <v>#N/A</v>
      </c>
    </row>
    <row r="199" spans="1:6" hidden="1">
      <c r="A199" s="974" t="s">
        <v>1674</v>
      </c>
      <c r="B199" s="963" t="s">
        <v>152</v>
      </c>
      <c r="C199" s="409" t="e">
        <f>VLOOKUP(A199,Foundation!$B$8:$R$293,10, 0)</f>
        <v>#N/A</v>
      </c>
      <c r="D199" s="409" t="e">
        <f>VLOOKUP(A199,Foundation!$B$8:$R$276,12, 0)</f>
        <v>#N/A</v>
      </c>
      <c r="E199" s="409" t="e">
        <f>VLOOKUP(A199,'Erection Compiled '!$B$2:$S$340,10, 0)</f>
        <v>#N/A</v>
      </c>
      <c r="F199" s="409" t="e">
        <f>VLOOKUP(A199,Earthing!$C$7:$H$307,4, 0)</f>
        <v>#N/A</v>
      </c>
    </row>
    <row r="200" spans="1:6" hidden="1">
      <c r="A200" s="974" t="s">
        <v>276</v>
      </c>
      <c r="B200" s="963" t="s">
        <v>205</v>
      </c>
      <c r="C200" s="409" t="e">
        <f>VLOOKUP(A200,Foundation!$B$8:$R$293,10, 0)</f>
        <v>#N/A</v>
      </c>
      <c r="D200" s="409" t="e">
        <f>VLOOKUP(A200,Foundation!$B$8:$R$276,12, 0)</f>
        <v>#N/A</v>
      </c>
      <c r="E200" s="409" t="e">
        <f>VLOOKUP(A200,'Erection Compiled '!$B$2:$S$340,10, 0)</f>
        <v>#N/A</v>
      </c>
      <c r="F200" s="409" t="e">
        <f>VLOOKUP(A200,Earthing!$C$7:$H$307,4, 0)</f>
        <v>#N/A</v>
      </c>
    </row>
    <row r="201" spans="1:6" hidden="1">
      <c r="A201" s="974" t="s">
        <v>1675</v>
      </c>
      <c r="B201" s="963" t="s">
        <v>89</v>
      </c>
      <c r="C201" s="409" t="e">
        <f>VLOOKUP(A201,Foundation!$B$8:$R$293,10, 0)</f>
        <v>#N/A</v>
      </c>
      <c r="D201" s="409" t="e">
        <f>VLOOKUP(A201,Foundation!$B$8:$R$276,12, 0)</f>
        <v>#N/A</v>
      </c>
      <c r="E201" s="409" t="e">
        <f>VLOOKUP(A201,'Erection Compiled '!$B$2:$S$340,10, 0)</f>
        <v>#N/A</v>
      </c>
      <c r="F201" s="409" t="e">
        <f>VLOOKUP(A201,Earthing!$C$7:$H$307,4, 0)</f>
        <v>#N/A</v>
      </c>
    </row>
    <row r="202" spans="1:6" hidden="1">
      <c r="A202" s="974" t="s">
        <v>114</v>
      </c>
      <c r="B202" s="963" t="s">
        <v>79</v>
      </c>
      <c r="C202" s="409" t="e">
        <f>VLOOKUP(A202,Foundation!$B$8:$R$293,10, 0)</f>
        <v>#N/A</v>
      </c>
      <c r="D202" s="409" t="e">
        <f>VLOOKUP(A202,Foundation!$B$8:$R$276,12, 0)</f>
        <v>#N/A</v>
      </c>
      <c r="E202" s="409" t="e">
        <f>VLOOKUP(A202,'Erection Compiled '!$B$2:$S$340,10, 0)</f>
        <v>#N/A</v>
      </c>
      <c r="F202" s="409" t="e">
        <f>VLOOKUP(A202,Earthing!$C$7:$H$307,4, 0)</f>
        <v>#N/A</v>
      </c>
    </row>
    <row r="203" spans="1:6" hidden="1">
      <c r="A203" s="974" t="s">
        <v>279</v>
      </c>
      <c r="B203" s="963" t="s">
        <v>149</v>
      </c>
      <c r="C203" s="409" t="e">
        <f>VLOOKUP(A203,Foundation!$B$8:$R$293,10, 0)</f>
        <v>#N/A</v>
      </c>
      <c r="D203" s="409" t="e">
        <f>VLOOKUP(A203,Foundation!$B$8:$R$276,12, 0)</f>
        <v>#N/A</v>
      </c>
      <c r="E203" s="409" t="e">
        <f>VLOOKUP(A203,'Erection Compiled '!$B$2:$S$340,10, 0)</f>
        <v>#N/A</v>
      </c>
      <c r="F203" s="409" t="e">
        <f>VLOOKUP(A203,Earthing!$C$7:$H$307,4, 0)</f>
        <v>#N/A</v>
      </c>
    </row>
    <row r="204" spans="1:6" hidden="1">
      <c r="A204" s="974" t="s">
        <v>283</v>
      </c>
      <c r="B204" s="963" t="s">
        <v>205</v>
      </c>
      <c r="C204" s="409" t="e">
        <f>VLOOKUP(A204,Foundation!$B$8:$R$293,10, 0)</f>
        <v>#N/A</v>
      </c>
      <c r="D204" s="409" t="e">
        <f>VLOOKUP(A204,Foundation!$B$8:$R$276,12, 0)</f>
        <v>#N/A</v>
      </c>
      <c r="E204" s="409" t="e">
        <f>VLOOKUP(A204,'Erection Compiled '!$B$2:$S$340,10, 0)</f>
        <v>#N/A</v>
      </c>
      <c r="F204" s="409" t="e">
        <f>VLOOKUP(A204,Earthing!$C$7:$H$307,4, 0)</f>
        <v>#N/A</v>
      </c>
    </row>
    <row r="205" spans="1:6" hidden="1">
      <c r="A205" s="974" t="s">
        <v>284</v>
      </c>
      <c r="B205" s="963" t="s">
        <v>149</v>
      </c>
      <c r="C205" s="409" t="e">
        <f>VLOOKUP(A205,Foundation!$B$8:$R$293,10, 0)</f>
        <v>#N/A</v>
      </c>
      <c r="D205" s="409" t="e">
        <f>VLOOKUP(A205,Foundation!$B$8:$R$276,12, 0)</f>
        <v>#N/A</v>
      </c>
      <c r="E205" s="409" t="e">
        <f>VLOOKUP(A205,'Erection Compiled '!$B$2:$S$340,10, 0)</f>
        <v>#N/A</v>
      </c>
      <c r="F205" s="409" t="e">
        <f>VLOOKUP(A205,Earthing!$C$7:$H$307,4, 0)</f>
        <v>#N/A</v>
      </c>
    </row>
    <row r="206" spans="1:6" hidden="1">
      <c r="A206" s="974" t="s">
        <v>1676</v>
      </c>
      <c r="B206" s="963" t="s">
        <v>81</v>
      </c>
      <c r="C206" s="409" t="e">
        <f>VLOOKUP(A206,Foundation!$B$8:$R$293,10, 0)</f>
        <v>#N/A</v>
      </c>
      <c r="D206" s="409" t="e">
        <f>VLOOKUP(A206,Foundation!$B$8:$R$276,12, 0)</f>
        <v>#N/A</v>
      </c>
      <c r="E206" s="409" t="e">
        <f>VLOOKUP(A206,'Erection Compiled '!$B$2:$S$340,10, 0)</f>
        <v>#N/A</v>
      </c>
      <c r="F206" s="409" t="e">
        <f>VLOOKUP(A206,Earthing!$C$7:$H$307,4, 0)</f>
        <v>#N/A</v>
      </c>
    </row>
    <row r="207" spans="1:6" hidden="1">
      <c r="A207" s="974" t="s">
        <v>1677</v>
      </c>
      <c r="B207" s="963" t="s">
        <v>96</v>
      </c>
      <c r="C207" s="409" t="e">
        <f>VLOOKUP(A207,Foundation!$B$8:$R$293,10, 0)</f>
        <v>#N/A</v>
      </c>
      <c r="D207" s="409" t="e">
        <f>VLOOKUP(A207,Foundation!$B$8:$R$276,12, 0)</f>
        <v>#N/A</v>
      </c>
      <c r="E207" s="409" t="e">
        <f>VLOOKUP(A207,'Erection Compiled '!$B$2:$S$340,10, 0)</f>
        <v>#N/A</v>
      </c>
      <c r="F207" s="409" t="e">
        <f>VLOOKUP(A207,Earthing!$C$7:$H$307,4, 0)</f>
        <v>#N/A</v>
      </c>
    </row>
    <row r="208" spans="1:6">
      <c r="A208" s="974" t="s">
        <v>287</v>
      </c>
      <c r="B208" s="963" t="s">
        <v>96</v>
      </c>
      <c r="C208" s="409" t="e">
        <f>VLOOKUP(A208,Foundation!$B$8:$R$293,10, 0)</f>
        <v>#N/A</v>
      </c>
      <c r="D208" s="409" t="e">
        <f>VLOOKUP(A208,Foundation!$B$8:$R$276,12, 0)</f>
        <v>#N/A</v>
      </c>
      <c r="E208" s="409" t="e">
        <f>VLOOKUP(A208,'Erection Compiled '!$B$2:$S$340,10, 0)</f>
        <v>#N/A</v>
      </c>
      <c r="F208" s="409" t="e">
        <f>VLOOKUP(A208,Earthing!$C$7:$H$307,4, 0)</f>
        <v>#N/A</v>
      </c>
    </row>
    <row r="209" spans="1:6">
      <c r="A209" s="974" t="s">
        <v>288</v>
      </c>
      <c r="B209" s="963" t="s">
        <v>146</v>
      </c>
      <c r="C209" s="409" t="e">
        <f>VLOOKUP(A209,Foundation!$B$8:$R$293,10, 0)</f>
        <v>#N/A</v>
      </c>
      <c r="D209" s="409" t="e">
        <f>VLOOKUP(A209,Foundation!$B$8:$R$276,12, 0)</f>
        <v>#N/A</v>
      </c>
      <c r="E209" s="409" t="e">
        <f>VLOOKUP(A209,'Erection Compiled '!$B$2:$S$340,10, 0)</f>
        <v>#N/A</v>
      </c>
      <c r="F209" s="409" t="e">
        <f>VLOOKUP(A209,Earthing!$C$7:$H$307,4, 0)</f>
        <v>#N/A</v>
      </c>
    </row>
    <row r="210" spans="1:6" hidden="1">
      <c r="A210" s="974" t="s">
        <v>289</v>
      </c>
      <c r="B210" s="963" t="s">
        <v>96</v>
      </c>
      <c r="C210" s="409" t="e">
        <f>VLOOKUP(A210,Foundation!$B$8:$R$293,10, 0)</f>
        <v>#N/A</v>
      </c>
      <c r="D210" s="409" t="e">
        <f>VLOOKUP(A210,Foundation!$B$8:$R$276,12, 0)</f>
        <v>#N/A</v>
      </c>
      <c r="E210" s="409" t="e">
        <f>VLOOKUP(A210,'Erection Compiled '!$B$2:$S$340,10, 0)</f>
        <v>#N/A</v>
      </c>
      <c r="F210" s="409" t="e">
        <f>VLOOKUP(A210,Earthing!$C$7:$H$307,4, 0)</f>
        <v>#N/A</v>
      </c>
    </row>
    <row r="211" spans="1:6">
      <c r="A211" s="974" t="s">
        <v>290</v>
      </c>
      <c r="B211" s="963" t="s">
        <v>205</v>
      </c>
      <c r="C211" s="409" t="e">
        <f>VLOOKUP(A211,Foundation!$B$8:$R$293,10, 0)</f>
        <v>#N/A</v>
      </c>
      <c r="D211" s="409" t="e">
        <f>VLOOKUP(A211,Foundation!$B$8:$R$276,12, 0)</f>
        <v>#N/A</v>
      </c>
      <c r="E211" s="409" t="e">
        <f>VLOOKUP(A211,'Erection Compiled '!$B$2:$S$340,10, 0)</f>
        <v>#N/A</v>
      </c>
      <c r="F211" s="409" t="e">
        <f>VLOOKUP(A211,Earthing!$C$7:$H$307,4, 0)</f>
        <v>#N/A</v>
      </c>
    </row>
    <row r="212" spans="1:6">
      <c r="A212" s="974" t="s">
        <v>291</v>
      </c>
      <c r="B212" s="963" t="s">
        <v>205</v>
      </c>
      <c r="C212" s="409" t="e">
        <f>VLOOKUP(A212,Foundation!$B$8:$R$293,10, 0)</f>
        <v>#N/A</v>
      </c>
      <c r="D212" s="409" t="e">
        <f>VLOOKUP(A212,Foundation!$B$8:$R$276,12, 0)</f>
        <v>#N/A</v>
      </c>
      <c r="E212" s="409" t="e">
        <f>VLOOKUP(A212,'Erection Compiled '!$B$2:$S$340,10, 0)</f>
        <v>#N/A</v>
      </c>
      <c r="F212" s="409" t="e">
        <f>VLOOKUP(A212,Earthing!$C$7:$H$307,4, 0)</f>
        <v>#N/A</v>
      </c>
    </row>
    <row r="213" spans="1:6">
      <c r="A213" s="974" t="s">
        <v>1066</v>
      </c>
      <c r="B213" s="963" t="s">
        <v>96</v>
      </c>
      <c r="C213" s="409" t="e">
        <f>VLOOKUP(A213,Foundation!$B$8:$R$293,10, 0)</f>
        <v>#N/A</v>
      </c>
      <c r="D213" s="409" t="e">
        <f>VLOOKUP(A213,Foundation!$B$8:$R$276,12, 0)</f>
        <v>#N/A</v>
      </c>
      <c r="E213" s="409" t="e">
        <f>VLOOKUP(A213,'Erection Compiled '!$B$2:$S$340,10, 0)</f>
        <v>#N/A</v>
      </c>
      <c r="F213" s="409" t="e">
        <f>VLOOKUP(A213,Earthing!$C$7:$H$307,4, 0)</f>
        <v>#N/A</v>
      </c>
    </row>
    <row r="214" spans="1:6">
      <c r="A214" s="974" t="s">
        <v>1595</v>
      </c>
      <c r="B214" s="963" t="s">
        <v>96</v>
      </c>
      <c r="C214" s="409" t="e">
        <f>VLOOKUP(A214,Foundation!$B$8:$R$293,10, 0)</f>
        <v>#N/A</v>
      </c>
      <c r="D214" s="409" t="e">
        <f>VLOOKUP(A214,Foundation!$B$8:$R$276,12, 0)</f>
        <v>#N/A</v>
      </c>
      <c r="E214" s="409" t="e">
        <f>VLOOKUP(A214,'Erection Compiled '!$B$2:$S$340,10, 0)</f>
        <v>#N/A</v>
      </c>
      <c r="F214" s="409" t="e">
        <f>VLOOKUP(A214,Earthing!$C$7:$H$307,4, 0)</f>
        <v>#N/A</v>
      </c>
    </row>
    <row r="215" spans="1:6">
      <c r="A215" s="974" t="s">
        <v>115</v>
      </c>
      <c r="B215" s="963" t="s">
        <v>87</v>
      </c>
      <c r="C215" s="409" t="e">
        <f>VLOOKUP(A215,Foundation!$B$8:$R$293,10, 0)</f>
        <v>#N/A</v>
      </c>
      <c r="D215" s="409" t="e">
        <f>VLOOKUP(A215,Foundation!$B$8:$R$276,12, 0)</f>
        <v>#N/A</v>
      </c>
      <c r="E215" s="409" t="e">
        <f>VLOOKUP(A215,'Erection Compiled '!$B$2:$S$340,10, 0)</f>
        <v>#N/A</v>
      </c>
      <c r="F215" s="409" t="e">
        <f>VLOOKUP(A215,Earthing!$C$7:$H$307,4, 0)</f>
        <v>#N/A</v>
      </c>
    </row>
    <row r="216" spans="1:6" hidden="1">
      <c r="A216" s="974" t="s">
        <v>298</v>
      </c>
      <c r="B216" s="963" t="s">
        <v>146</v>
      </c>
      <c r="C216" s="409" t="e">
        <f>VLOOKUP(A216,Foundation!$B$8:$R$293,10, 0)</f>
        <v>#N/A</v>
      </c>
      <c r="D216" s="409" t="e">
        <f>VLOOKUP(A216,Foundation!$B$8:$R$276,12, 0)</f>
        <v>#N/A</v>
      </c>
      <c r="E216" s="409" t="e">
        <f>VLOOKUP(A216,'Erection Compiled '!$B$2:$S$340,10, 0)</f>
        <v>#N/A</v>
      </c>
      <c r="F216" s="409" t="e">
        <f>VLOOKUP(A216,Earthing!$C$7:$H$307,4, 0)</f>
        <v>#N/A</v>
      </c>
    </row>
    <row r="217" spans="1:6" hidden="1">
      <c r="A217" s="974" t="s">
        <v>1678</v>
      </c>
      <c r="B217" s="963" t="s">
        <v>89</v>
      </c>
      <c r="C217" s="409" t="e">
        <f>VLOOKUP(A217,Foundation!$B$8:$R$293,10, 0)</f>
        <v>#N/A</v>
      </c>
      <c r="D217" s="409" t="e">
        <f>VLOOKUP(A217,Foundation!$B$8:$R$276,12, 0)</f>
        <v>#N/A</v>
      </c>
      <c r="E217" s="409" t="e">
        <f>VLOOKUP(A217,'Erection Compiled '!$B$2:$S$340,10, 0)</f>
        <v>#N/A</v>
      </c>
      <c r="F217" s="409" t="e">
        <f>VLOOKUP(A217,Earthing!$C$7:$H$307,4, 0)</f>
        <v>#N/A</v>
      </c>
    </row>
    <row r="218" spans="1:6" hidden="1">
      <c r="A218" s="974" t="s">
        <v>300</v>
      </c>
      <c r="B218" s="963" t="s">
        <v>211</v>
      </c>
      <c r="C218" s="409" t="e">
        <f>VLOOKUP(A218,Foundation!$B$8:$R$293,10, 0)</f>
        <v>#N/A</v>
      </c>
      <c r="D218" s="409" t="e">
        <f>VLOOKUP(A218,Foundation!$B$8:$R$276,12, 0)</f>
        <v>#N/A</v>
      </c>
      <c r="E218" s="409" t="e">
        <f>VLOOKUP(A218,'Erection Compiled '!$B$2:$S$340,10, 0)</f>
        <v>#N/A</v>
      </c>
      <c r="F218" s="409" t="e">
        <f>VLOOKUP(A218,Earthing!$C$7:$H$307,4, 0)</f>
        <v>#N/A</v>
      </c>
    </row>
    <row r="219" spans="1:6" hidden="1">
      <c r="A219" s="974" t="s">
        <v>301</v>
      </c>
      <c r="B219" s="963" t="s">
        <v>149</v>
      </c>
      <c r="C219" s="409" t="e">
        <f>VLOOKUP(A219,Foundation!$B$8:$R$293,10, 0)</f>
        <v>#N/A</v>
      </c>
      <c r="D219" s="409" t="e">
        <f>VLOOKUP(A219,Foundation!$B$8:$R$276,12, 0)</f>
        <v>#N/A</v>
      </c>
      <c r="E219" s="409" t="e">
        <f>VLOOKUP(A219,'Erection Compiled '!$B$2:$S$340,10, 0)</f>
        <v>#N/A</v>
      </c>
      <c r="F219" s="409" t="e">
        <f>VLOOKUP(A219,Earthing!$C$7:$H$307,4, 0)</f>
        <v>#N/A</v>
      </c>
    </row>
    <row r="220" spans="1:6" hidden="1">
      <c r="A220" s="974" t="s">
        <v>302</v>
      </c>
      <c r="B220" s="963" t="s">
        <v>211</v>
      </c>
      <c r="C220" s="409" t="e">
        <f>VLOOKUP(A220,Foundation!$B$8:$R$293,10, 0)</f>
        <v>#N/A</v>
      </c>
      <c r="D220" s="409" t="e">
        <f>VLOOKUP(A220,Foundation!$B$8:$R$276,12, 0)</f>
        <v>#N/A</v>
      </c>
      <c r="E220" s="409" t="e">
        <f>VLOOKUP(A220,'Erection Compiled '!$B$2:$S$340,10, 0)</f>
        <v>#N/A</v>
      </c>
      <c r="F220" s="409" t="e">
        <f>VLOOKUP(A220,Earthing!$C$7:$H$307,4, 0)</f>
        <v>#N/A</v>
      </c>
    </row>
    <row r="221" spans="1:6" hidden="1">
      <c r="A221" s="974" t="s">
        <v>1679</v>
      </c>
      <c r="B221" s="963" t="s">
        <v>79</v>
      </c>
      <c r="C221" s="409" t="e">
        <f>VLOOKUP(A221,Foundation!$B$8:$R$293,10, 0)</f>
        <v>#N/A</v>
      </c>
      <c r="D221" s="409" t="e">
        <f>VLOOKUP(A221,Foundation!$B$8:$R$276,12, 0)</f>
        <v>#N/A</v>
      </c>
      <c r="E221" s="409" t="e">
        <f>VLOOKUP(A221,'Erection Compiled '!$B$2:$S$340,10, 0)</f>
        <v>#N/A</v>
      </c>
      <c r="F221" s="409" t="e">
        <f>VLOOKUP(A221,Earthing!$C$7:$H$307,4, 0)</f>
        <v>#N/A</v>
      </c>
    </row>
    <row r="222" spans="1:6" hidden="1">
      <c r="A222" s="974" t="s">
        <v>244</v>
      </c>
      <c r="B222" s="963" t="s">
        <v>211</v>
      </c>
      <c r="C222" s="409" t="e">
        <f>VLOOKUP(A222,Foundation!$B$8:$R$293,10, 0)</f>
        <v>#N/A</v>
      </c>
      <c r="D222" s="409" t="e">
        <f>VLOOKUP(A222,Foundation!$B$8:$R$276,12, 0)</f>
        <v>#N/A</v>
      </c>
      <c r="E222" s="409" t="e">
        <f>VLOOKUP(A222,'Erection Compiled '!$B$2:$S$340,10, 0)</f>
        <v>#N/A</v>
      </c>
      <c r="F222" s="409" t="e">
        <f>VLOOKUP(A222,Earthing!$C$7:$H$307,4, 0)</f>
        <v>#N/A</v>
      </c>
    </row>
    <row r="223" spans="1:6" hidden="1">
      <c r="A223" s="974" t="s">
        <v>116</v>
      </c>
      <c r="B223" s="963" t="s">
        <v>83</v>
      </c>
      <c r="C223" s="409" t="e">
        <f>VLOOKUP(A223,Foundation!$B$8:$R$293,10, 0)</f>
        <v>#N/A</v>
      </c>
      <c r="D223" s="409" t="e">
        <f>VLOOKUP(A223,Foundation!$B$8:$R$276,12, 0)</f>
        <v>#N/A</v>
      </c>
      <c r="E223" s="409" t="e">
        <f>VLOOKUP(A223,'Erection Compiled '!$B$2:$S$340,10, 0)</f>
        <v>#N/A</v>
      </c>
      <c r="F223" s="409" t="e">
        <f>VLOOKUP(A223,Earthing!$C$7:$H$307,4, 0)</f>
        <v>#N/A</v>
      </c>
    </row>
    <row r="224" spans="1:6" hidden="1">
      <c r="A224" s="974" t="s">
        <v>309</v>
      </c>
      <c r="B224" s="963" t="s">
        <v>146</v>
      </c>
      <c r="C224" s="409" t="e">
        <f>VLOOKUP(A224,Foundation!$B$8:$R$293,10, 0)</f>
        <v>#N/A</v>
      </c>
      <c r="D224" s="409" t="e">
        <f>VLOOKUP(A224,Foundation!$B$8:$R$276,12, 0)</f>
        <v>#N/A</v>
      </c>
      <c r="E224" s="409" t="e">
        <f>VLOOKUP(A224,'Erection Compiled '!$B$2:$S$340,10, 0)</f>
        <v>#N/A</v>
      </c>
      <c r="F224" s="409" t="e">
        <f>VLOOKUP(A224,Earthing!$C$7:$H$307,4, 0)</f>
        <v>#N/A</v>
      </c>
    </row>
    <row r="225" spans="1:6" hidden="1">
      <c r="A225" s="974" t="s">
        <v>310</v>
      </c>
      <c r="B225" s="963" t="s">
        <v>146</v>
      </c>
      <c r="C225" s="409" t="e">
        <f>VLOOKUP(A225,Foundation!$B$8:$R$293,10, 0)</f>
        <v>#N/A</v>
      </c>
      <c r="D225" s="409" t="e">
        <f>VLOOKUP(A225,Foundation!$B$8:$R$276,12, 0)</f>
        <v>#N/A</v>
      </c>
      <c r="E225" s="409" t="e">
        <f>VLOOKUP(A225,'Erection Compiled '!$B$2:$S$340,10, 0)</f>
        <v>#N/A</v>
      </c>
      <c r="F225" s="409" t="e">
        <f>VLOOKUP(A225,Earthing!$C$7:$H$307,4, 0)</f>
        <v>#N/A</v>
      </c>
    </row>
    <row r="226" spans="1:6" hidden="1">
      <c r="A226" s="974" t="s">
        <v>311</v>
      </c>
      <c r="B226" s="963" t="s">
        <v>211</v>
      </c>
      <c r="C226" s="409" t="e">
        <f>VLOOKUP(A226,Foundation!$B$8:$R$293,10, 0)</f>
        <v>#N/A</v>
      </c>
      <c r="D226" s="409" t="e">
        <f>VLOOKUP(A226,Foundation!$B$8:$R$276,12, 0)</f>
        <v>#N/A</v>
      </c>
      <c r="E226" s="409" t="e">
        <f>VLOOKUP(A226,'Erection Compiled '!$B$2:$S$340,10, 0)</f>
        <v>#N/A</v>
      </c>
      <c r="F226" s="409" t="e">
        <f>VLOOKUP(A226,Earthing!$C$7:$H$307,4, 0)</f>
        <v>#N/A</v>
      </c>
    </row>
    <row r="227" spans="1:6">
      <c r="A227" s="974" t="s">
        <v>245</v>
      </c>
      <c r="B227" s="963" t="s">
        <v>205</v>
      </c>
      <c r="C227" s="409" t="e">
        <f>VLOOKUP(A227,Foundation!$B$8:$R$293,10, 0)</f>
        <v>#N/A</v>
      </c>
      <c r="D227" s="409" t="e">
        <f>VLOOKUP(A227,Foundation!$B$8:$R$276,12, 0)</f>
        <v>#N/A</v>
      </c>
      <c r="E227" s="409" t="e">
        <f>VLOOKUP(A227,'Erection Compiled '!$B$2:$S$340,10, 0)</f>
        <v>#N/A</v>
      </c>
      <c r="F227" s="409" t="e">
        <f>VLOOKUP(A227,Earthing!$C$7:$H$307,4, 0)</f>
        <v>#N/A</v>
      </c>
    </row>
    <row r="228" spans="1:6">
      <c r="A228" s="974" t="s">
        <v>246</v>
      </c>
      <c r="B228" s="963" t="s">
        <v>205</v>
      </c>
      <c r="C228" s="409" t="e">
        <f>VLOOKUP(A228,Foundation!$B$8:$R$293,10, 0)</f>
        <v>#N/A</v>
      </c>
      <c r="D228" s="409" t="e">
        <f>VLOOKUP(A228,Foundation!$B$8:$R$276,12, 0)</f>
        <v>#N/A</v>
      </c>
      <c r="E228" s="409" t="e">
        <f>VLOOKUP(A228,'Erection Compiled '!$B$2:$S$340,10, 0)</f>
        <v>#N/A</v>
      </c>
      <c r="F228" s="409" t="e">
        <f>VLOOKUP(A228,Earthing!$C$7:$H$307,4, 0)</f>
        <v>#N/A</v>
      </c>
    </row>
    <row r="229" spans="1:6" hidden="1">
      <c r="A229" s="974" t="s">
        <v>1680</v>
      </c>
      <c r="B229" s="963" t="s">
        <v>79</v>
      </c>
      <c r="C229" s="409" t="e">
        <f>VLOOKUP(A229,Foundation!$B$8:$R$293,10, 0)</f>
        <v>#N/A</v>
      </c>
      <c r="D229" s="409" t="e">
        <f>VLOOKUP(A229,Foundation!$B$8:$R$276,12, 0)</f>
        <v>#N/A</v>
      </c>
      <c r="E229" s="409" t="e">
        <f>VLOOKUP(A229,'Erection Compiled '!$B$2:$S$340,10, 0)</f>
        <v>#N/A</v>
      </c>
      <c r="F229" s="409" t="e">
        <f>VLOOKUP(A229,Earthing!$C$7:$H$307,4, 0)</f>
        <v>#N/A</v>
      </c>
    </row>
    <row r="230" spans="1:6">
      <c r="A230" s="974" t="s">
        <v>313</v>
      </c>
      <c r="B230" s="963" t="s">
        <v>146</v>
      </c>
      <c r="C230" s="409" t="e">
        <f>VLOOKUP(A230,Foundation!$B$8:$R$293,10, 0)</f>
        <v>#N/A</v>
      </c>
      <c r="D230" s="409" t="e">
        <f>VLOOKUP(A230,Foundation!$B$8:$R$276,12, 0)</f>
        <v>#N/A</v>
      </c>
      <c r="E230" s="409" t="e">
        <f>VLOOKUP(A230,'Erection Compiled '!$B$2:$S$340,10, 0)</f>
        <v>#N/A</v>
      </c>
      <c r="F230" s="409" t="e">
        <f>VLOOKUP(A230,Earthing!$C$7:$H$307,4, 0)</f>
        <v>#N/A</v>
      </c>
    </row>
    <row r="231" spans="1:6" hidden="1">
      <c r="A231" s="974" t="s">
        <v>117</v>
      </c>
      <c r="B231" s="963" t="s">
        <v>87</v>
      </c>
      <c r="C231" s="409" t="e">
        <f>VLOOKUP(A231,Foundation!$B$8:$R$293,10, 0)</f>
        <v>#N/A</v>
      </c>
      <c r="D231" s="409" t="e">
        <f>VLOOKUP(A231,Foundation!$B$8:$R$276,12, 0)</f>
        <v>#N/A</v>
      </c>
      <c r="E231" s="409" t="e">
        <f>VLOOKUP(A231,'Erection Compiled '!$B$2:$S$340,10, 0)</f>
        <v>#N/A</v>
      </c>
      <c r="F231" s="409" t="e">
        <f>VLOOKUP(A231,Earthing!$C$7:$H$307,4, 0)</f>
        <v>#N/A</v>
      </c>
    </row>
    <row r="232" spans="1:6" hidden="1">
      <c r="A232" s="974" t="s">
        <v>315</v>
      </c>
      <c r="B232" s="963" t="s">
        <v>211</v>
      </c>
      <c r="C232" s="409" t="e">
        <f>VLOOKUP(A232,Foundation!$B$8:$R$293,10, 0)</f>
        <v>#N/A</v>
      </c>
      <c r="D232" s="409" t="e">
        <f>VLOOKUP(A232,Foundation!$B$8:$R$276,12, 0)</f>
        <v>#N/A</v>
      </c>
      <c r="E232" s="409" t="e">
        <f>VLOOKUP(A232,'Erection Compiled '!$B$2:$S$340,10, 0)</f>
        <v>#N/A</v>
      </c>
      <c r="F232" s="409" t="e">
        <f>VLOOKUP(A232,Earthing!$C$7:$H$307,4, 0)</f>
        <v>#N/A</v>
      </c>
    </row>
    <row r="233" spans="1:6" hidden="1">
      <c r="A233" s="974" t="s">
        <v>316</v>
      </c>
      <c r="B233" s="963" t="s">
        <v>211</v>
      </c>
      <c r="C233" s="409" t="e">
        <f>VLOOKUP(A233,Foundation!$B$8:$R$293,10, 0)</f>
        <v>#N/A</v>
      </c>
      <c r="D233" s="409" t="e">
        <f>VLOOKUP(A233,Foundation!$B$8:$R$276,12, 0)</f>
        <v>#N/A</v>
      </c>
      <c r="E233" s="409" t="e">
        <f>VLOOKUP(A233,'Erection Compiled '!$B$2:$S$340,10, 0)</f>
        <v>#N/A</v>
      </c>
      <c r="F233" s="409" t="e">
        <f>VLOOKUP(A233,Earthing!$C$7:$H$307,4, 0)</f>
        <v>#N/A</v>
      </c>
    </row>
    <row r="234" spans="1:6">
      <c r="A234" s="974" t="s">
        <v>237</v>
      </c>
      <c r="B234" s="963" t="s">
        <v>211</v>
      </c>
      <c r="C234" s="409" t="e">
        <f>VLOOKUP(A234,Foundation!$B$8:$R$293,10, 0)</f>
        <v>#N/A</v>
      </c>
      <c r="D234" s="409" t="e">
        <f>VLOOKUP(A234,Foundation!$B$8:$R$276,12, 0)</f>
        <v>#N/A</v>
      </c>
      <c r="E234" s="409" t="e">
        <f>VLOOKUP(A234,'Erection Compiled '!$B$2:$S$340,10, 0)</f>
        <v>#N/A</v>
      </c>
      <c r="F234" s="409" t="e">
        <f>VLOOKUP(A234,Earthing!$C$7:$H$307,4, 0)</f>
        <v>#N/A</v>
      </c>
    </row>
    <row r="235" spans="1:6">
      <c r="A235" s="974" t="s">
        <v>238</v>
      </c>
      <c r="B235" s="963" t="s">
        <v>211</v>
      </c>
      <c r="C235" s="409" t="e">
        <f>VLOOKUP(A235,Foundation!$B$8:$R$293,10, 0)</f>
        <v>#N/A</v>
      </c>
      <c r="D235" s="409" t="e">
        <f>VLOOKUP(A235,Foundation!$B$8:$R$276,12, 0)</f>
        <v>#N/A</v>
      </c>
      <c r="E235" s="409" t="e">
        <f>VLOOKUP(A235,'Erection Compiled '!$B$2:$S$340,10, 0)</f>
        <v>#N/A</v>
      </c>
      <c r="F235" s="409" t="e">
        <f>VLOOKUP(A235,Earthing!$C$7:$H$307,4, 0)</f>
        <v>#N/A</v>
      </c>
    </row>
    <row r="236" spans="1:6">
      <c r="A236" s="974" t="s">
        <v>318</v>
      </c>
      <c r="B236" s="963" t="s">
        <v>211</v>
      </c>
      <c r="C236" s="409" t="e">
        <f>VLOOKUP(A236,Foundation!$B$8:$R$293,10, 0)</f>
        <v>#N/A</v>
      </c>
      <c r="D236" s="409" t="e">
        <f>VLOOKUP(A236,Foundation!$B$8:$R$276,12, 0)</f>
        <v>#N/A</v>
      </c>
      <c r="E236" s="409" t="e">
        <f>VLOOKUP(A236,'Erection Compiled '!$B$2:$S$340,10, 0)</f>
        <v>#N/A</v>
      </c>
      <c r="F236" s="409" t="e">
        <f>VLOOKUP(A236,Earthing!$C$7:$H$307,4, 0)</f>
        <v>#N/A</v>
      </c>
    </row>
    <row r="237" spans="1:6">
      <c r="A237" s="974" t="s">
        <v>247</v>
      </c>
      <c r="B237" s="963" t="s">
        <v>149</v>
      </c>
      <c r="C237" s="409" t="e">
        <f>VLOOKUP(A237,Foundation!$B$8:$R$293,10, 0)</f>
        <v>#N/A</v>
      </c>
      <c r="D237" s="409" t="e">
        <f>VLOOKUP(A237,Foundation!$B$8:$R$276,12, 0)</f>
        <v>#N/A</v>
      </c>
      <c r="E237" s="409" t="e">
        <f>VLOOKUP(A237,'Erection Compiled '!$B$2:$S$340,10, 0)</f>
        <v>#N/A</v>
      </c>
      <c r="F237" s="409" t="e">
        <f>VLOOKUP(A237,Earthing!$C$7:$H$307,4, 0)</f>
        <v>#N/A</v>
      </c>
    </row>
    <row r="238" spans="1:6">
      <c r="A238" s="974" t="s">
        <v>248</v>
      </c>
      <c r="B238" s="963" t="s">
        <v>149</v>
      </c>
      <c r="C238" s="409" t="e">
        <f>VLOOKUP(A238,Foundation!$B$8:$R$293,10, 0)</f>
        <v>#N/A</v>
      </c>
      <c r="D238" s="409" t="e">
        <f>VLOOKUP(A238,Foundation!$B$8:$R$276,12, 0)</f>
        <v>#N/A</v>
      </c>
      <c r="E238" s="409" t="e">
        <f>VLOOKUP(A238,'Erection Compiled '!$B$2:$S$340,10, 0)</f>
        <v>#N/A</v>
      </c>
      <c r="F238" s="409" t="e">
        <f>VLOOKUP(A238,Earthing!$C$7:$H$307,4, 0)</f>
        <v>#N/A</v>
      </c>
    </row>
    <row r="239" spans="1:6">
      <c r="A239" s="974" t="s">
        <v>319</v>
      </c>
      <c r="B239" s="963" t="s">
        <v>89</v>
      </c>
      <c r="C239" s="409" t="e">
        <f>VLOOKUP(A239,Foundation!$B$8:$R$293,10, 0)</f>
        <v>#N/A</v>
      </c>
      <c r="D239" s="409" t="e">
        <f>VLOOKUP(A239,Foundation!$B$8:$R$276,12, 0)</f>
        <v>#N/A</v>
      </c>
      <c r="E239" s="409" t="e">
        <f>VLOOKUP(A239,'Erection Compiled '!$B$2:$S$340,10, 0)</f>
        <v>#N/A</v>
      </c>
      <c r="F239" s="409" t="e">
        <f>VLOOKUP(A239,Earthing!$C$7:$H$307,4, 0)</f>
        <v>#N/A</v>
      </c>
    </row>
    <row r="240" spans="1:6" hidden="1">
      <c r="A240" s="974" t="s">
        <v>320</v>
      </c>
      <c r="B240" s="963" t="s">
        <v>96</v>
      </c>
      <c r="C240" s="409" t="e">
        <f>VLOOKUP(A240,Foundation!$B$8:$R$293,10, 0)</f>
        <v>#N/A</v>
      </c>
      <c r="D240" s="409" t="e">
        <f>VLOOKUP(A240,Foundation!$B$8:$R$276,12, 0)</f>
        <v>#N/A</v>
      </c>
      <c r="E240" s="409" t="e">
        <f>VLOOKUP(A240,'Erection Compiled '!$B$2:$S$340,10, 0)</f>
        <v>#N/A</v>
      </c>
      <c r="F240" s="409" t="e">
        <f>VLOOKUP(A240,Earthing!$C$7:$H$307,4, 0)</f>
        <v>#N/A</v>
      </c>
    </row>
    <row r="241" spans="1:6">
      <c r="A241" s="974" t="s">
        <v>118</v>
      </c>
      <c r="B241" s="963" t="s">
        <v>89</v>
      </c>
      <c r="C241" s="409" t="e">
        <f>VLOOKUP(A241,Foundation!$B$8:$R$293,10, 0)</f>
        <v>#N/A</v>
      </c>
      <c r="D241" s="409" t="e">
        <f>VLOOKUP(A241,Foundation!$B$8:$R$276,12, 0)</f>
        <v>#N/A</v>
      </c>
      <c r="E241" s="409" t="e">
        <f>VLOOKUP(A241,'Erection Compiled '!$B$2:$S$340,10, 0)</f>
        <v>#N/A</v>
      </c>
      <c r="F241" s="409" t="e">
        <f>VLOOKUP(A241,Earthing!$C$7:$H$307,4, 0)</f>
        <v>#N/A</v>
      </c>
    </row>
    <row r="242" spans="1:6">
      <c r="A242" s="974" t="s">
        <v>210</v>
      </c>
      <c r="B242" s="963" t="s">
        <v>211</v>
      </c>
      <c r="C242" s="409" t="e">
        <f>VLOOKUP(A242,Foundation!$B$8:$R$293,10, 0)</f>
        <v>#N/A</v>
      </c>
      <c r="D242" s="409" t="e">
        <f>VLOOKUP(A242,Foundation!$B$8:$R$276,12, 0)</f>
        <v>#N/A</v>
      </c>
      <c r="E242" s="409" t="e">
        <f>VLOOKUP(A242,'Erection Compiled '!$B$2:$S$340,10, 0)</f>
        <v>#N/A</v>
      </c>
      <c r="F242" s="409" t="e">
        <f>VLOOKUP(A242,Earthing!$C$7:$H$307,4, 0)</f>
        <v>#N/A</v>
      </c>
    </row>
    <row r="243" spans="1:6">
      <c r="A243" s="974" t="s">
        <v>223</v>
      </c>
      <c r="B243" s="963" t="s">
        <v>146</v>
      </c>
      <c r="C243" s="409" t="e">
        <f>VLOOKUP(A243,Foundation!$B$8:$R$293,10, 0)</f>
        <v>#N/A</v>
      </c>
      <c r="D243" s="409" t="e">
        <f>VLOOKUP(A243,Foundation!$B$8:$R$276,12, 0)</f>
        <v>#N/A</v>
      </c>
      <c r="E243" s="409" t="e">
        <f>VLOOKUP(A243,'Erection Compiled '!$B$2:$S$340,10, 0)</f>
        <v>#N/A</v>
      </c>
      <c r="F243" s="409" t="e">
        <f>VLOOKUP(A243,Earthing!$C$7:$H$307,4, 0)</f>
        <v>#N/A</v>
      </c>
    </row>
    <row r="244" spans="1:6">
      <c r="A244" s="974" t="s">
        <v>224</v>
      </c>
      <c r="B244" s="963" t="s">
        <v>149</v>
      </c>
      <c r="C244" s="409" t="e">
        <f>VLOOKUP(A244,Foundation!$B$8:$R$293,10, 0)</f>
        <v>#N/A</v>
      </c>
      <c r="D244" s="409" t="e">
        <f>VLOOKUP(A244,Foundation!$B$8:$R$276,12, 0)</f>
        <v>#N/A</v>
      </c>
      <c r="E244" s="409" t="e">
        <f>VLOOKUP(A244,'Erection Compiled '!$B$2:$S$340,10, 0)</f>
        <v>#N/A</v>
      </c>
      <c r="F244" s="409" t="e">
        <f>VLOOKUP(A244,Earthing!$C$7:$H$307,4, 0)</f>
        <v>#N/A</v>
      </c>
    </row>
    <row r="245" spans="1:6" hidden="1">
      <c r="A245" s="974" t="s">
        <v>249</v>
      </c>
      <c r="B245" s="963" t="s">
        <v>211</v>
      </c>
      <c r="C245" s="409" t="e">
        <f>VLOOKUP(A245,Foundation!$B$8:$R$293,10, 0)</f>
        <v>#N/A</v>
      </c>
      <c r="D245" s="409" t="e">
        <f>VLOOKUP(A245,Foundation!$B$8:$R$276,12, 0)</f>
        <v>#N/A</v>
      </c>
      <c r="E245" s="409" t="e">
        <f>VLOOKUP(A245,'Erection Compiled '!$B$2:$S$340,10, 0)</f>
        <v>#N/A</v>
      </c>
      <c r="F245" s="409" t="e">
        <f>VLOOKUP(A245,Earthing!$C$7:$H$307,4, 0)</f>
        <v>#N/A</v>
      </c>
    </row>
    <row r="246" spans="1:6" hidden="1">
      <c r="A246" s="974" t="s">
        <v>321</v>
      </c>
      <c r="B246" s="963" t="s">
        <v>92</v>
      </c>
      <c r="C246" s="409" t="e">
        <f>VLOOKUP(A246,Foundation!$B$8:$R$293,10, 0)</f>
        <v>#N/A</v>
      </c>
      <c r="D246" s="409" t="e">
        <f>VLOOKUP(A246,Foundation!$B$8:$R$276,12, 0)</f>
        <v>#N/A</v>
      </c>
      <c r="E246" s="409" t="e">
        <f>VLOOKUP(A246,'Erection Compiled '!$B$2:$S$340,10, 0)</f>
        <v>#N/A</v>
      </c>
      <c r="F246" s="409" t="e">
        <f>VLOOKUP(A246,Earthing!$C$7:$H$307,4, 0)</f>
        <v>#N/A</v>
      </c>
    </row>
    <row r="247" spans="1:6" hidden="1">
      <c r="A247" s="974" t="s">
        <v>322</v>
      </c>
      <c r="B247" s="963" t="s">
        <v>205</v>
      </c>
      <c r="C247" s="409" t="e">
        <f>VLOOKUP(A247,Foundation!$B$8:$R$293,10, 0)</f>
        <v>#N/A</v>
      </c>
      <c r="D247" s="409" t="e">
        <f>VLOOKUP(A247,Foundation!$B$8:$R$276,12, 0)</f>
        <v>#N/A</v>
      </c>
      <c r="E247" s="409" t="e">
        <f>VLOOKUP(A247,'Erection Compiled '!$B$2:$S$340,10, 0)</f>
        <v>#N/A</v>
      </c>
      <c r="F247" s="409" t="e">
        <f>VLOOKUP(A247,Earthing!$C$7:$H$307,4, 0)</f>
        <v>#N/A</v>
      </c>
    </row>
    <row r="248" spans="1:6" hidden="1">
      <c r="A248" s="974" t="s">
        <v>323</v>
      </c>
      <c r="B248" s="963" t="s">
        <v>83</v>
      </c>
      <c r="C248" s="409" t="e">
        <f>VLOOKUP(A248,Foundation!$B$8:$R$293,10, 0)</f>
        <v>#N/A</v>
      </c>
      <c r="D248" s="409" t="e">
        <f>VLOOKUP(A248,Foundation!$B$8:$R$276,12, 0)</f>
        <v>#N/A</v>
      </c>
      <c r="E248" s="409" t="e">
        <f>VLOOKUP(A248,'Erection Compiled '!$B$2:$S$340,10, 0)</f>
        <v>#N/A</v>
      </c>
      <c r="F248" s="409" t="e">
        <f>VLOOKUP(A248,Earthing!$C$7:$H$307,4, 0)</f>
        <v>#N/A</v>
      </c>
    </row>
    <row r="249" spans="1:6" hidden="1">
      <c r="A249" s="974" t="s">
        <v>119</v>
      </c>
      <c r="B249" s="963" t="s">
        <v>96</v>
      </c>
      <c r="C249" s="409" t="e">
        <f>VLOOKUP(A249,Foundation!$B$8:$R$293,10, 0)</f>
        <v>#N/A</v>
      </c>
      <c r="D249" s="409" t="e">
        <f>VLOOKUP(A249,Foundation!$B$8:$R$276,12, 0)</f>
        <v>#N/A</v>
      </c>
      <c r="E249" s="409" t="e">
        <f>VLOOKUP(A249,'Erection Compiled '!$B$2:$S$340,10, 0)</f>
        <v>#N/A</v>
      </c>
      <c r="F249" s="409" t="e">
        <f>VLOOKUP(A249,Earthing!$C$7:$H$307,4, 0)</f>
        <v>#N/A</v>
      </c>
    </row>
    <row r="250" spans="1:6" hidden="1">
      <c r="A250" s="974" t="s">
        <v>1681</v>
      </c>
      <c r="B250" s="963" t="s">
        <v>107</v>
      </c>
      <c r="C250" s="409" t="e">
        <f>VLOOKUP(A250,Foundation!$B$8:$R$293,10, 0)</f>
        <v>#N/A</v>
      </c>
      <c r="D250" s="409" t="e">
        <f>VLOOKUP(A250,Foundation!$B$8:$R$276,12, 0)</f>
        <v>#N/A</v>
      </c>
      <c r="E250" s="409" t="e">
        <f>VLOOKUP(A250,'Erection Compiled '!$B$2:$S$340,10, 0)</f>
        <v>#N/A</v>
      </c>
      <c r="F250" s="409" t="e">
        <f>VLOOKUP(A250,Earthing!$C$7:$H$307,4, 0)</f>
        <v>#N/A</v>
      </c>
    </row>
    <row r="251" spans="1:6" hidden="1">
      <c r="A251" s="974" t="s">
        <v>326</v>
      </c>
      <c r="B251" s="963" t="s">
        <v>205</v>
      </c>
      <c r="C251" s="409" t="e">
        <f>VLOOKUP(A251,Foundation!$B$8:$R$293,10, 0)</f>
        <v>#N/A</v>
      </c>
      <c r="D251" s="409" t="e">
        <f>VLOOKUP(A251,Foundation!$B$8:$R$276,12, 0)</f>
        <v>#N/A</v>
      </c>
      <c r="E251" s="409" t="e">
        <f>VLOOKUP(A251,'Erection Compiled '!$B$2:$S$340,10, 0)</f>
        <v>#N/A</v>
      </c>
      <c r="F251" s="409" t="e">
        <f>VLOOKUP(A251,Earthing!$C$7:$H$307,4, 0)</f>
        <v>#N/A</v>
      </c>
    </row>
    <row r="252" spans="1:6" hidden="1">
      <c r="A252" s="974" t="s">
        <v>327</v>
      </c>
      <c r="B252" s="963" t="s">
        <v>146</v>
      </c>
      <c r="C252" s="409" t="e">
        <f>VLOOKUP(A252,Foundation!$B$8:$R$293,10, 0)</f>
        <v>#N/A</v>
      </c>
      <c r="D252" s="409" t="e">
        <f>VLOOKUP(A252,Foundation!$B$8:$R$276,12, 0)</f>
        <v>#N/A</v>
      </c>
      <c r="E252" s="409" t="e">
        <f>VLOOKUP(A252,'Erection Compiled '!$B$2:$S$340,10, 0)</f>
        <v>#N/A</v>
      </c>
      <c r="F252" s="409" t="e">
        <f>VLOOKUP(A252,Earthing!$C$7:$H$307,4, 0)</f>
        <v>#N/A</v>
      </c>
    </row>
    <row r="253" spans="1:6" hidden="1">
      <c r="A253" s="974" t="s">
        <v>328</v>
      </c>
      <c r="B253" s="963" t="s">
        <v>146</v>
      </c>
      <c r="C253" s="409" t="e">
        <f>VLOOKUP(A253,Foundation!$B$8:$R$293,10, 0)</f>
        <v>#N/A</v>
      </c>
      <c r="D253" s="409" t="e">
        <f>VLOOKUP(A253,Foundation!$B$8:$R$276,12, 0)</f>
        <v>#N/A</v>
      </c>
      <c r="E253" s="409" t="e">
        <f>VLOOKUP(A253,'Erection Compiled '!$B$2:$S$340,10, 0)</f>
        <v>#N/A</v>
      </c>
      <c r="F253" s="409" t="e">
        <f>VLOOKUP(A253,Earthing!$C$7:$H$307,4, 0)</f>
        <v>#N/A</v>
      </c>
    </row>
    <row r="254" spans="1:6" hidden="1">
      <c r="A254" s="974" t="s">
        <v>1047</v>
      </c>
      <c r="B254" s="963" t="s">
        <v>89</v>
      </c>
      <c r="C254" s="409" t="e">
        <f>VLOOKUP(A254,Foundation!$B$8:$R$293,10, 0)</f>
        <v>#N/A</v>
      </c>
      <c r="D254" s="409" t="e">
        <f>VLOOKUP(A254,Foundation!$B$8:$R$276,12, 0)</f>
        <v>#N/A</v>
      </c>
      <c r="E254" s="409" t="e">
        <f>VLOOKUP(A254,'Erection Compiled '!$B$2:$S$340,10, 0)</f>
        <v>#N/A</v>
      </c>
      <c r="F254" s="409" t="e">
        <f>VLOOKUP(A254,Earthing!$C$7:$H$307,4, 0)</f>
        <v>#N/A</v>
      </c>
    </row>
    <row r="255" spans="1:6">
      <c r="A255" s="974" t="s">
        <v>120</v>
      </c>
      <c r="B255" s="963" t="s">
        <v>83</v>
      </c>
      <c r="C255" s="409" t="e">
        <f>VLOOKUP(A255,Foundation!$B$8:$R$293,10, 0)</f>
        <v>#N/A</v>
      </c>
      <c r="D255" s="409" t="e">
        <f>VLOOKUP(A255,Foundation!$B$8:$R$276,12, 0)</f>
        <v>#N/A</v>
      </c>
      <c r="E255" s="409" t="e">
        <f>VLOOKUP(A255,'Erection Compiled '!$B$2:$S$340,10, 0)</f>
        <v>#N/A</v>
      </c>
      <c r="F255" s="409" t="e">
        <f>VLOOKUP(A255,Earthing!$C$7:$H$307,4, 0)</f>
        <v>#N/A</v>
      </c>
    </row>
    <row r="256" spans="1:6">
      <c r="A256" s="974" t="s">
        <v>250</v>
      </c>
      <c r="B256" s="963" t="s">
        <v>211</v>
      </c>
      <c r="C256" s="409" t="e">
        <f>VLOOKUP(A256,Foundation!$B$8:$R$293,10, 0)</f>
        <v>#N/A</v>
      </c>
      <c r="D256" s="409" t="e">
        <f>VLOOKUP(A256,Foundation!$B$8:$R$276,12, 0)</f>
        <v>#N/A</v>
      </c>
      <c r="E256" s="409" t="e">
        <f>VLOOKUP(A256,'Erection Compiled '!$B$2:$S$340,10, 0)</f>
        <v>#N/A</v>
      </c>
      <c r="F256" s="409" t="e">
        <f>VLOOKUP(A256,Earthing!$C$7:$H$307,4, 0)</f>
        <v>#N/A</v>
      </c>
    </row>
    <row r="257" spans="1:6">
      <c r="A257" s="974" t="s">
        <v>331</v>
      </c>
      <c r="B257" s="963" t="s">
        <v>146</v>
      </c>
      <c r="C257" s="409" t="e">
        <f>VLOOKUP(A257,Foundation!$B$8:$R$293,10, 0)</f>
        <v>#N/A</v>
      </c>
      <c r="D257" s="409" t="e">
        <f>VLOOKUP(A257,Foundation!$B$8:$R$276,12, 0)</f>
        <v>#N/A</v>
      </c>
      <c r="E257" s="409" t="e">
        <f>VLOOKUP(A257,'Erection Compiled '!$B$2:$S$340,10, 0)</f>
        <v>#N/A</v>
      </c>
      <c r="F257" s="409" t="e">
        <f>VLOOKUP(A257,Earthing!$C$7:$H$307,4, 0)</f>
        <v>#N/A</v>
      </c>
    </row>
    <row r="258" spans="1:6">
      <c r="A258" s="974" t="s">
        <v>332</v>
      </c>
      <c r="B258" s="963" t="s">
        <v>146</v>
      </c>
      <c r="C258" s="409" t="e">
        <f>VLOOKUP(A258,Foundation!$B$8:$R$293,10, 0)</f>
        <v>#N/A</v>
      </c>
      <c r="D258" s="409" t="e">
        <f>VLOOKUP(A258,Foundation!$B$8:$R$276,12, 0)</f>
        <v>#N/A</v>
      </c>
      <c r="E258" s="409" t="e">
        <f>VLOOKUP(A258,'Erection Compiled '!$B$2:$S$340,10, 0)</f>
        <v>#N/A</v>
      </c>
      <c r="F258" s="409" t="e">
        <f>VLOOKUP(A258,Earthing!$C$7:$H$307,4, 0)</f>
        <v>#N/A</v>
      </c>
    </row>
    <row r="259" spans="1:6">
      <c r="A259" s="974" t="s">
        <v>1068</v>
      </c>
      <c r="B259" s="963" t="s">
        <v>89</v>
      </c>
      <c r="C259" s="409" t="e">
        <f>VLOOKUP(A259,Foundation!$B$8:$R$293,10, 0)</f>
        <v>#N/A</v>
      </c>
      <c r="D259" s="409" t="e">
        <f>VLOOKUP(A259,Foundation!$B$8:$R$276,12, 0)</f>
        <v>#N/A</v>
      </c>
      <c r="E259" s="409" t="e">
        <f>VLOOKUP(A259,'Erection Compiled '!$B$2:$S$340,10, 0)</f>
        <v>#N/A</v>
      </c>
      <c r="F259" s="409" t="e">
        <f>VLOOKUP(A259,Earthing!$C$7:$H$307,4, 0)</f>
        <v>#N/A</v>
      </c>
    </row>
    <row r="260" spans="1:6">
      <c r="A260" s="974" t="s">
        <v>334</v>
      </c>
      <c r="B260" s="963" t="s">
        <v>149</v>
      </c>
      <c r="C260" s="409" t="e">
        <f>VLOOKUP(A260,Foundation!$B$8:$R$293,10, 0)</f>
        <v>#N/A</v>
      </c>
      <c r="D260" s="409" t="e">
        <f>VLOOKUP(A260,Foundation!$B$8:$R$276,12, 0)</f>
        <v>#N/A</v>
      </c>
      <c r="E260" s="409" t="e">
        <f>VLOOKUP(A260,'Erection Compiled '!$B$2:$S$340,10, 0)</f>
        <v>#N/A</v>
      </c>
      <c r="F260" s="409" t="e">
        <f>VLOOKUP(A260,Earthing!$C$7:$H$307,4, 0)</f>
        <v>#N/A</v>
      </c>
    </row>
    <row r="261" spans="1:6">
      <c r="A261" s="974" t="s">
        <v>335</v>
      </c>
      <c r="B261" s="963" t="s">
        <v>149</v>
      </c>
      <c r="C261" s="409" t="e">
        <f>VLOOKUP(A261,Foundation!$B$8:$R$293,10, 0)</f>
        <v>#N/A</v>
      </c>
      <c r="D261" s="409" t="e">
        <f>VLOOKUP(A261,Foundation!$B$8:$R$276,12, 0)</f>
        <v>#N/A</v>
      </c>
      <c r="E261" s="409" t="e">
        <f>VLOOKUP(A261,'Erection Compiled '!$B$2:$S$340,10, 0)</f>
        <v>#N/A</v>
      </c>
      <c r="F261" s="409" t="e">
        <f>VLOOKUP(A261,Earthing!$C$7:$H$307,4, 0)</f>
        <v>#N/A</v>
      </c>
    </row>
    <row r="262" spans="1:6">
      <c r="A262" s="974" t="s">
        <v>1431</v>
      </c>
      <c r="B262" s="963" t="s">
        <v>83</v>
      </c>
      <c r="C262" s="409" t="e">
        <f>VLOOKUP(A262,Foundation!$B$8:$R$293,10, 0)</f>
        <v>#N/A</v>
      </c>
      <c r="D262" s="409" t="e">
        <f>VLOOKUP(A262,Foundation!$B$8:$R$276,12, 0)</f>
        <v>#N/A</v>
      </c>
      <c r="E262" s="409" t="e">
        <f>VLOOKUP(A262,'Erection Compiled '!$B$2:$S$340,10, 0)</f>
        <v>#N/A</v>
      </c>
      <c r="F262" s="409" t="e">
        <f>VLOOKUP(A262,Earthing!$C$7:$H$307,4, 0)</f>
        <v>#N/A</v>
      </c>
    </row>
    <row r="263" spans="1:6">
      <c r="A263" s="974" t="s">
        <v>251</v>
      </c>
      <c r="B263" s="963" t="s">
        <v>146</v>
      </c>
      <c r="C263" s="409" t="e">
        <f>VLOOKUP(A263,Foundation!$B$8:$R$293,10, 0)</f>
        <v>#N/A</v>
      </c>
      <c r="D263" s="409" t="e">
        <f>VLOOKUP(A263,Foundation!$B$8:$R$276,12, 0)</f>
        <v>#N/A</v>
      </c>
      <c r="E263" s="409" t="e">
        <f>VLOOKUP(A263,'Erection Compiled '!$B$2:$S$340,10, 0)</f>
        <v>#N/A</v>
      </c>
      <c r="F263" s="409" t="e">
        <f>VLOOKUP(A263,Earthing!$C$7:$H$307,4, 0)</f>
        <v>#N/A</v>
      </c>
    </row>
    <row r="264" spans="1:6">
      <c r="A264" s="974" t="s">
        <v>121</v>
      </c>
      <c r="B264" s="963" t="s">
        <v>96</v>
      </c>
      <c r="C264" s="409" t="e">
        <f>VLOOKUP(A264,Foundation!$B$8:$R$293,10, 0)</f>
        <v>#N/A</v>
      </c>
      <c r="D264" s="409" t="e">
        <f>VLOOKUP(A264,Foundation!$B$8:$R$276,12, 0)</f>
        <v>#N/A</v>
      </c>
      <c r="E264" s="409" t="e">
        <f>VLOOKUP(A264,'Erection Compiled '!$B$2:$S$340,10, 0)</f>
        <v>#N/A</v>
      </c>
      <c r="F264" s="409" t="e">
        <f>VLOOKUP(A264,Earthing!$C$7:$H$307,4, 0)</f>
        <v>#N/A</v>
      </c>
    </row>
    <row r="265" spans="1:6">
      <c r="A265" s="976" t="s">
        <v>124</v>
      </c>
      <c r="B265" s="966" t="s">
        <v>1720</v>
      </c>
      <c r="C265" s="409" t="e">
        <f>VLOOKUP(A265,Foundation!$B$8:$R$293,10, 0)</f>
        <v>#N/A</v>
      </c>
      <c r="D265" s="409" t="e">
        <f>VLOOKUP(A265,Foundation!$B$8:$R$276,12, 0)</f>
        <v>#N/A</v>
      </c>
      <c r="E265" s="409" t="e">
        <f>VLOOKUP(A265,'Erection Compiled '!$B$2:$S$340,10, 0)</f>
        <v>#N/A</v>
      </c>
      <c r="F265" s="409" t="e">
        <f>VLOOKUP(A265,Earthing!$C$7:$H$307,4, 0)</f>
        <v>#N/A</v>
      </c>
    </row>
    <row r="266" spans="1:6">
      <c r="A266" s="976" t="s">
        <v>1733</v>
      </c>
      <c r="B266" s="966" t="s">
        <v>1721</v>
      </c>
      <c r="C266" s="409" t="e">
        <f>VLOOKUP(A266,Foundation!$B$8:$R$293,10, 0)</f>
        <v>#N/A</v>
      </c>
      <c r="D266" s="409" t="e">
        <f>VLOOKUP(A266,Foundation!$B$8:$R$276,12, 0)</f>
        <v>#N/A</v>
      </c>
      <c r="E266" s="409" t="e">
        <f>VLOOKUP(A266,'Erection Compiled '!$B$2:$S$340,10, 0)</f>
        <v>#N/A</v>
      </c>
      <c r="F266" s="409" t="e">
        <f>VLOOKUP(A266,Earthing!$C$7:$H$307,4, 0)</f>
        <v>#N/A</v>
      </c>
    </row>
    <row r="267" spans="1:6">
      <c r="A267" s="976" t="s">
        <v>1734</v>
      </c>
      <c r="B267" s="966" t="s">
        <v>1722</v>
      </c>
      <c r="C267" s="409" t="e">
        <f>VLOOKUP(A267,Foundation!$B$8:$R$293,10, 0)</f>
        <v>#N/A</v>
      </c>
      <c r="D267" s="409" t="e">
        <f>VLOOKUP(A267,Foundation!$B$8:$R$276,12, 0)</f>
        <v>#N/A</v>
      </c>
      <c r="E267" s="409" t="e">
        <f>VLOOKUP(A267,'Erection Compiled '!$B$2:$S$340,10, 0)</f>
        <v>#N/A</v>
      </c>
      <c r="F267" s="409" t="e">
        <f>VLOOKUP(A267,Earthing!$C$7:$H$307,4, 0)</f>
        <v>#N/A</v>
      </c>
    </row>
    <row r="268" spans="1:6">
      <c r="A268" s="976" t="s">
        <v>125</v>
      </c>
      <c r="B268" s="966" t="s">
        <v>1723</v>
      </c>
      <c r="C268" s="409" t="e">
        <f>VLOOKUP(A268,Foundation!$B$8:$R$293,10, 0)</f>
        <v>#N/A</v>
      </c>
      <c r="D268" s="409" t="e">
        <f>VLOOKUP(A268,Foundation!$B$8:$R$276,12, 0)</f>
        <v>#N/A</v>
      </c>
      <c r="E268" s="409" t="e">
        <f>VLOOKUP(A268,'Erection Compiled '!$B$2:$S$340,10, 0)</f>
        <v>#N/A</v>
      </c>
      <c r="F268" s="409" t="e">
        <f>VLOOKUP(A268,Earthing!$C$7:$H$307,4, 0)</f>
        <v>#N/A</v>
      </c>
    </row>
    <row r="269" spans="1:6">
      <c r="A269" s="976" t="s">
        <v>1263</v>
      </c>
      <c r="B269" s="966" t="s">
        <v>1724</v>
      </c>
      <c r="C269" s="409" t="e">
        <f>VLOOKUP(A269,Foundation!$B$8:$R$293,10, 0)</f>
        <v>#N/A</v>
      </c>
      <c r="D269" s="409" t="e">
        <f>VLOOKUP(A269,Foundation!$B$8:$R$276,12, 0)</f>
        <v>#N/A</v>
      </c>
      <c r="E269" s="409" t="e">
        <f>VLOOKUP(A269,'Erection Compiled '!$B$2:$S$340,10, 0)</f>
        <v>#N/A</v>
      </c>
      <c r="F269" s="409" t="e">
        <f>VLOOKUP(A269,Earthing!$C$7:$H$307,4, 0)</f>
        <v>#N/A</v>
      </c>
    </row>
    <row r="270" spans="1:6">
      <c r="A270" s="976" t="s">
        <v>1264</v>
      </c>
      <c r="B270" s="966" t="s">
        <v>1723</v>
      </c>
      <c r="C270" s="409" t="e">
        <f>VLOOKUP(A270,Foundation!$B$8:$R$293,10, 0)</f>
        <v>#N/A</v>
      </c>
      <c r="D270" s="409" t="e">
        <f>VLOOKUP(A270,Foundation!$B$8:$R$276,12, 0)</f>
        <v>#N/A</v>
      </c>
      <c r="E270" s="409" t="e">
        <f>VLOOKUP(A270,'Erection Compiled '!$B$2:$S$340,10, 0)</f>
        <v>#N/A</v>
      </c>
      <c r="F270" s="409" t="e">
        <f>VLOOKUP(A270,Earthing!$C$7:$H$307,4, 0)</f>
        <v>#N/A</v>
      </c>
    </row>
    <row r="271" spans="1:6">
      <c r="A271" s="976" t="s">
        <v>1262</v>
      </c>
      <c r="B271" s="966" t="s">
        <v>1725</v>
      </c>
      <c r="C271" s="409" t="e">
        <f>VLOOKUP(A271,Foundation!$B$8:$R$293,10, 0)</f>
        <v>#N/A</v>
      </c>
      <c r="D271" s="409" t="e">
        <f>VLOOKUP(A271,Foundation!$B$8:$R$276,12, 0)</f>
        <v>#N/A</v>
      </c>
      <c r="E271" s="409" t="e">
        <f>VLOOKUP(A271,'Erection Compiled '!$B$2:$S$340,10, 0)</f>
        <v>#N/A</v>
      </c>
      <c r="F271" s="409" t="e">
        <f>VLOOKUP(A271,Earthing!$C$7:$H$307,4, 0)</f>
        <v>#N/A</v>
      </c>
    </row>
    <row r="272" spans="1:6">
      <c r="A272" s="976" t="s">
        <v>1735</v>
      </c>
      <c r="B272" s="966" t="s">
        <v>1721</v>
      </c>
      <c r="C272" s="409" t="e">
        <f>VLOOKUP(A272,Foundation!$B$8:$R$293,10, 0)</f>
        <v>#N/A</v>
      </c>
      <c r="D272" s="409" t="e">
        <f>VLOOKUP(A272,Foundation!$B$8:$R$276,12, 0)</f>
        <v>#N/A</v>
      </c>
      <c r="E272" s="409" t="e">
        <f>VLOOKUP(A272,'Erection Compiled '!$B$2:$S$340,10, 0)</f>
        <v>#N/A</v>
      </c>
      <c r="F272" s="409" t="e">
        <f>VLOOKUP(A272,Earthing!$C$7:$H$307,4, 0)</f>
        <v>#N/A</v>
      </c>
    </row>
    <row r="273" spans="1:6">
      <c r="A273" s="977" t="s">
        <v>126</v>
      </c>
      <c r="B273" s="967" t="s">
        <v>79</v>
      </c>
      <c r="C273" s="409" t="e">
        <f>VLOOKUP(A273,Foundation!$B$8:$R$293,10, 0)</f>
        <v>#N/A</v>
      </c>
      <c r="D273" s="409" t="e">
        <f>VLOOKUP(A273,Foundation!$B$8:$R$276,12, 0)</f>
        <v>#N/A</v>
      </c>
      <c r="E273" s="409" t="e">
        <f>VLOOKUP(A273,'Erection Compiled '!$B$2:$S$340,10, 0)</f>
        <v>#N/A</v>
      </c>
      <c r="F273" s="409" t="e">
        <f>VLOOKUP(A273,Earthing!$C$7:$H$307,4, 0)</f>
        <v>#N/A</v>
      </c>
    </row>
    <row r="274" spans="1:6">
      <c r="A274" s="977" t="s">
        <v>240</v>
      </c>
      <c r="B274" s="967" t="s">
        <v>149</v>
      </c>
      <c r="C274" s="409" t="e">
        <f>VLOOKUP(A274,Foundation!$B$8:$R$293,10, 0)</f>
        <v>#N/A</v>
      </c>
      <c r="D274" s="409" t="e">
        <f>VLOOKUP(A274,Foundation!$B$8:$R$276,12, 0)</f>
        <v>#N/A</v>
      </c>
      <c r="E274" s="409" t="e">
        <f>VLOOKUP(A274,'Erection Compiled '!$B$2:$S$340,10, 0)</f>
        <v>#N/A</v>
      </c>
      <c r="F274" s="409" t="e">
        <f>VLOOKUP(A274,Earthing!$C$7:$H$307,4, 0)</f>
        <v>#N/A</v>
      </c>
    </row>
    <row r="275" spans="1:6">
      <c r="A275" s="977" t="s">
        <v>243</v>
      </c>
      <c r="B275" s="967" t="s">
        <v>211</v>
      </c>
      <c r="C275" s="409" t="e">
        <f>VLOOKUP(A275,Foundation!$B$8:$R$293,10, 0)</f>
        <v>#N/A</v>
      </c>
      <c r="D275" s="409" t="e">
        <f>VLOOKUP(A275,Foundation!$B$8:$R$276,12, 0)</f>
        <v>#N/A</v>
      </c>
      <c r="E275" s="409" t="e">
        <f>VLOOKUP(A275,'Erection Compiled '!$B$2:$S$340,10, 0)</f>
        <v>#N/A</v>
      </c>
      <c r="F275" s="409" t="e">
        <f>VLOOKUP(A275,Earthing!$C$7:$H$307,4, 0)</f>
        <v>#N/A</v>
      </c>
    </row>
    <row r="276" spans="1:6">
      <c r="A276" s="977" t="s">
        <v>1657</v>
      </c>
      <c r="B276" s="967" t="s">
        <v>92</v>
      </c>
      <c r="C276" s="409" t="e">
        <f>VLOOKUP(A276,Foundation!$B$8:$R$293,10, 0)</f>
        <v>#N/A</v>
      </c>
      <c r="D276" s="409" t="e">
        <f>VLOOKUP(A276,Foundation!$B$8:$R$276,12, 0)</f>
        <v>#N/A</v>
      </c>
      <c r="E276" s="409" t="e">
        <f>VLOOKUP(A276,'Erection Compiled '!$B$2:$S$340,10, 0)</f>
        <v>#N/A</v>
      </c>
      <c r="F276" s="409" t="e">
        <f>VLOOKUP(A276,Earthing!$C$7:$H$307,4, 0)</f>
        <v>#N/A</v>
      </c>
    </row>
    <row r="277" spans="1:6">
      <c r="A277" s="977" t="s">
        <v>1641</v>
      </c>
      <c r="B277" s="967" t="s">
        <v>79</v>
      </c>
      <c r="C277" s="409" t="e">
        <f>VLOOKUP(A277,Foundation!$B$8:$R$293,10, 0)</f>
        <v>#N/A</v>
      </c>
      <c r="D277" s="409" t="e">
        <f>VLOOKUP(A277,Foundation!$B$8:$R$276,12, 0)</f>
        <v>#N/A</v>
      </c>
      <c r="E277" s="409" t="e">
        <f>VLOOKUP(A277,'Erection Compiled '!$B$2:$S$340,10, 0)</f>
        <v>#N/A</v>
      </c>
      <c r="F277" s="409" t="e">
        <f>VLOOKUP(A277,Earthing!$C$7:$H$307,4, 0)</f>
        <v>#N/A</v>
      </c>
    </row>
    <row r="278" spans="1:6">
      <c r="A278" s="976" t="s">
        <v>1736</v>
      </c>
      <c r="B278" s="966" t="s">
        <v>1726</v>
      </c>
      <c r="C278" s="409" t="e">
        <f>VLOOKUP(A278,Foundation!$B$8:$R$293,10, 0)</f>
        <v>#N/A</v>
      </c>
      <c r="D278" s="409" t="e">
        <f>VLOOKUP(A278,Foundation!$B$8:$R$276,12, 0)</f>
        <v>#N/A</v>
      </c>
      <c r="E278" s="409" t="e">
        <f>VLOOKUP(A278,'Erection Compiled '!$B$2:$S$340,10, 0)</f>
        <v>#N/A</v>
      </c>
      <c r="F278" s="409" t="e">
        <f>VLOOKUP(A278,Earthing!$C$7:$H$307,4, 0)</f>
        <v>#N/A</v>
      </c>
    </row>
    <row r="279" spans="1:6">
      <c r="A279" s="976" t="s">
        <v>1650</v>
      </c>
      <c r="B279" s="966" t="s">
        <v>1723</v>
      </c>
      <c r="C279" s="409" t="e">
        <f>VLOOKUP(A279,Foundation!$B$8:$R$293,10, 0)</f>
        <v>#N/A</v>
      </c>
      <c r="D279" s="409" t="e">
        <f>VLOOKUP(A279,Foundation!$B$8:$R$276,12, 0)</f>
        <v>#N/A</v>
      </c>
      <c r="E279" s="409" t="e">
        <f>VLOOKUP(A279,'Erection Compiled '!$B$2:$S$340,10, 0)</f>
        <v>#N/A</v>
      </c>
      <c r="F279" s="409" t="e">
        <f>VLOOKUP(A279,Earthing!$C$7:$H$307,4, 0)</f>
        <v>#N/A</v>
      </c>
    </row>
    <row r="280" spans="1:6">
      <c r="A280" s="976" t="s">
        <v>1737</v>
      </c>
      <c r="B280" s="966" t="s">
        <v>1726</v>
      </c>
      <c r="C280" s="409" t="e">
        <f>VLOOKUP(A280,Foundation!$B$8:$R$293,10, 0)</f>
        <v>#N/A</v>
      </c>
      <c r="D280" s="409" t="e">
        <f>VLOOKUP(A280,Foundation!$B$8:$R$276,12, 0)</f>
        <v>#N/A</v>
      </c>
      <c r="E280" s="409" t="e">
        <f>VLOOKUP(A280,'Erection Compiled '!$B$2:$S$340,10, 0)</f>
        <v>#N/A</v>
      </c>
      <c r="F280" s="409" t="e">
        <f>VLOOKUP(A280,Earthing!$C$7:$H$307,4, 0)</f>
        <v>#N/A</v>
      </c>
    </row>
    <row r="281" spans="1:6">
      <c r="A281" s="976" t="s">
        <v>127</v>
      </c>
      <c r="B281" s="966" t="s">
        <v>1725</v>
      </c>
      <c r="C281" s="409" t="e">
        <f>VLOOKUP(A281,Foundation!$B$8:$R$293,10, 0)</f>
        <v>#N/A</v>
      </c>
      <c r="D281" s="409" t="e">
        <f>VLOOKUP(A281,Foundation!$B$8:$R$276,12, 0)</f>
        <v>#N/A</v>
      </c>
      <c r="E281" s="409" t="e">
        <f>VLOOKUP(A281,'Erection Compiled '!$B$2:$S$340,10, 0)</f>
        <v>#N/A</v>
      </c>
      <c r="F281" s="409" t="e">
        <f>VLOOKUP(A281,Earthing!$C$7:$H$307,4, 0)</f>
        <v>#N/A</v>
      </c>
    </row>
    <row r="282" spans="1:6">
      <c r="A282" s="976" t="s">
        <v>1738</v>
      </c>
      <c r="B282" s="966" t="s">
        <v>1721</v>
      </c>
      <c r="C282" s="409" t="e">
        <f>VLOOKUP(A282,Foundation!$B$8:$R$293,10, 0)</f>
        <v>#N/A</v>
      </c>
      <c r="D282" s="409" t="e">
        <f>VLOOKUP(A282,Foundation!$B$8:$R$276,12, 0)</f>
        <v>#N/A</v>
      </c>
      <c r="E282" s="409" t="e">
        <f>VLOOKUP(A282,'Erection Compiled '!$B$2:$S$340,10, 0)</f>
        <v>#N/A</v>
      </c>
      <c r="F282" s="409" t="e">
        <f>VLOOKUP(A282,Earthing!$C$7:$H$307,4, 0)</f>
        <v>#N/A</v>
      </c>
    </row>
    <row r="283" spans="1:6">
      <c r="A283" s="976" t="s">
        <v>1739</v>
      </c>
      <c r="B283" s="966" t="s">
        <v>1721</v>
      </c>
      <c r="C283" s="409" t="e">
        <f>VLOOKUP(A283,Foundation!$B$8:$R$293,10, 0)</f>
        <v>#N/A</v>
      </c>
      <c r="D283" s="409" t="e">
        <f>VLOOKUP(A283,Foundation!$B$8:$R$276,12, 0)</f>
        <v>#N/A</v>
      </c>
      <c r="E283" s="409" t="e">
        <f>VLOOKUP(A283,'Erection Compiled '!$B$2:$S$340,10, 0)</f>
        <v>#N/A</v>
      </c>
      <c r="F283" s="409" t="e">
        <f>VLOOKUP(A283,Earthing!$C$7:$H$307,4, 0)</f>
        <v>#N/A</v>
      </c>
    </row>
    <row r="284" spans="1:6">
      <c r="A284" s="976" t="s">
        <v>1740</v>
      </c>
      <c r="B284" s="966" t="s">
        <v>1721</v>
      </c>
      <c r="C284" s="409" t="e">
        <f>VLOOKUP(A284,Foundation!$B$8:$R$293,10, 0)</f>
        <v>#N/A</v>
      </c>
      <c r="D284" s="409" t="e">
        <f>VLOOKUP(A284,Foundation!$B$8:$R$276,12, 0)</f>
        <v>#N/A</v>
      </c>
      <c r="E284" s="409" t="e">
        <f>VLOOKUP(A284,'Erection Compiled '!$B$2:$S$340,10, 0)</f>
        <v>#N/A</v>
      </c>
      <c r="F284" s="409" t="e">
        <f>VLOOKUP(A284,Earthing!$C$7:$H$307,4, 0)</f>
        <v>#N/A</v>
      </c>
    </row>
    <row r="285" spans="1:6" hidden="1">
      <c r="A285" s="974" t="s">
        <v>128</v>
      </c>
      <c r="B285" s="963" t="s">
        <v>79</v>
      </c>
      <c r="C285" s="409" t="e">
        <f>VLOOKUP(A285,Foundation!$B$8:$R$293,10, 0)</f>
        <v>#N/A</v>
      </c>
      <c r="D285" s="409" t="e">
        <f>VLOOKUP(A285,Foundation!$B$8:$R$276,12, 0)</f>
        <v>#N/A</v>
      </c>
      <c r="E285" s="409" t="e">
        <f>VLOOKUP(A285,'Erection Compiled '!$B$2:$S$340,10, 0)</f>
        <v>#N/A</v>
      </c>
      <c r="F285" s="409" t="e">
        <f>VLOOKUP(A285,Earthing!$C$7:$H$307,4, 0)</f>
        <v>#N/A</v>
      </c>
    </row>
    <row r="286" spans="1:6" hidden="1">
      <c r="A286" s="974" t="s">
        <v>129</v>
      </c>
      <c r="B286" s="963" t="s">
        <v>79</v>
      </c>
      <c r="C286" s="409" t="e">
        <f>VLOOKUP(A286,Foundation!$B$8:$R$293,10, 0)</f>
        <v>#N/A</v>
      </c>
      <c r="D286" s="409" t="e">
        <f>VLOOKUP(A286,Foundation!$B$8:$R$276,12, 0)</f>
        <v>#N/A</v>
      </c>
      <c r="E286" s="409" t="e">
        <f>VLOOKUP(A286,'Erection Compiled '!$B$2:$S$340,10, 0)</f>
        <v>#N/A</v>
      </c>
      <c r="F286" s="409" t="e">
        <f>VLOOKUP(A286,Earthing!$C$7:$H$307,4, 0)</f>
        <v>#N/A</v>
      </c>
    </row>
    <row r="287" spans="1:6">
      <c r="A287" s="974" t="s">
        <v>130</v>
      </c>
      <c r="B287" s="963" t="s">
        <v>131</v>
      </c>
      <c r="C287" s="409" t="e">
        <f>VLOOKUP(A287,Foundation!$B$8:$R$293,10, 0)</f>
        <v>#N/A</v>
      </c>
      <c r="D287" s="409" t="e">
        <f>VLOOKUP(A287,Foundation!$B$8:$R$276,12, 0)</f>
        <v>#N/A</v>
      </c>
      <c r="E287" s="409" t="e">
        <f>VLOOKUP(A287,'Erection Compiled '!$B$2:$S$340,10, 0)</f>
        <v>#N/A</v>
      </c>
      <c r="F287" s="409" t="e">
        <f>VLOOKUP(A287,Earthing!$C$7:$H$307,4, 0)</f>
        <v>#N/A</v>
      </c>
    </row>
    <row r="288" spans="1:6">
      <c r="A288" s="974" t="s">
        <v>132</v>
      </c>
      <c r="B288" s="963" t="s">
        <v>96</v>
      </c>
      <c r="C288" s="409" t="e">
        <f>VLOOKUP(A288,Foundation!$B$8:$R$293,10, 0)</f>
        <v>#N/A</v>
      </c>
      <c r="D288" s="409" t="e">
        <f>VLOOKUP(A288,Foundation!$B$8:$R$276,12, 0)</f>
        <v>#N/A</v>
      </c>
      <c r="E288" s="409" t="e">
        <f>VLOOKUP(A288,'Erection Compiled '!$B$2:$S$340,10, 0)</f>
        <v>#N/A</v>
      </c>
      <c r="F288" s="409" t="e">
        <f>VLOOKUP(A288,Earthing!$C$7:$H$307,4, 0)</f>
        <v>#N/A</v>
      </c>
    </row>
    <row r="289" spans="1:6">
      <c r="A289" s="974" t="s">
        <v>375</v>
      </c>
      <c r="B289" s="963" t="s">
        <v>83</v>
      </c>
      <c r="C289" s="409" t="e">
        <f>VLOOKUP(A289,Foundation!$B$8:$R$293,10, 0)</f>
        <v>#N/A</v>
      </c>
      <c r="D289" s="409" t="e">
        <f>VLOOKUP(A289,Foundation!$B$8:$R$276,12, 0)</f>
        <v>#N/A</v>
      </c>
      <c r="E289" s="409" t="e">
        <f>VLOOKUP(A289,'Erection Compiled '!$B$2:$S$340,10, 0)</f>
        <v>#N/A</v>
      </c>
      <c r="F289" s="409" t="e">
        <f>VLOOKUP(A289,Earthing!$C$7:$H$307,4, 0)</f>
        <v>#N/A</v>
      </c>
    </row>
    <row r="290" spans="1:6">
      <c r="A290" s="974" t="s">
        <v>377</v>
      </c>
      <c r="B290" s="963" t="s">
        <v>211</v>
      </c>
      <c r="C290" s="409" t="e">
        <f>VLOOKUP(A290,Foundation!$B$8:$R$293,10, 0)</f>
        <v>#N/A</v>
      </c>
      <c r="D290" s="409" t="e">
        <f>VLOOKUP(A290,Foundation!$B$8:$R$276,12, 0)</f>
        <v>#N/A</v>
      </c>
      <c r="E290" s="409" t="e">
        <f>VLOOKUP(A290,'Erection Compiled '!$B$2:$S$340,10, 0)</f>
        <v>#N/A</v>
      </c>
      <c r="F290" s="409" t="e">
        <f>VLOOKUP(A290,Earthing!$C$7:$H$307,4, 0)</f>
        <v>#N/A</v>
      </c>
    </row>
    <row r="291" spans="1:6">
      <c r="A291" s="974" t="s">
        <v>378</v>
      </c>
      <c r="B291" s="963" t="s">
        <v>83</v>
      </c>
      <c r="C291" s="409" t="e">
        <f>VLOOKUP(A291,Foundation!$B$8:$R$293,10, 0)</f>
        <v>#N/A</v>
      </c>
      <c r="D291" s="409" t="e">
        <f>VLOOKUP(A291,Foundation!$B$8:$R$276,12, 0)</f>
        <v>#N/A</v>
      </c>
      <c r="E291" s="409" t="e">
        <f>VLOOKUP(A291,'Erection Compiled '!$B$2:$S$340,10, 0)</f>
        <v>#N/A</v>
      </c>
      <c r="F291" s="409" t="e">
        <f>VLOOKUP(A291,Earthing!$C$7:$H$307,4, 0)</f>
        <v>#N/A</v>
      </c>
    </row>
    <row r="292" spans="1:6">
      <c r="A292" s="974" t="s">
        <v>1284</v>
      </c>
      <c r="B292" s="963" t="s">
        <v>79</v>
      </c>
      <c r="C292" s="409" t="e">
        <f>VLOOKUP(A292,Foundation!$B$8:$R$293,10, 0)</f>
        <v>#N/A</v>
      </c>
      <c r="D292" s="409" t="e">
        <f>VLOOKUP(A292,Foundation!$B$8:$R$276,12, 0)</f>
        <v>#N/A</v>
      </c>
      <c r="E292" s="409" t="e">
        <f>VLOOKUP(A292,'Erection Compiled '!$B$2:$S$340,10, 0)</f>
        <v>#N/A</v>
      </c>
      <c r="F292" s="409" t="e">
        <f>VLOOKUP(A292,Earthing!$C$7:$H$307,4, 0)</f>
        <v>#N/A</v>
      </c>
    </row>
    <row r="293" spans="1:6">
      <c r="A293" s="974" t="s">
        <v>239</v>
      </c>
      <c r="B293" s="963" t="s">
        <v>146</v>
      </c>
      <c r="C293" s="409" t="e">
        <f>VLOOKUP(A293,Foundation!$B$8:$R$293,10, 0)</f>
        <v>#N/A</v>
      </c>
      <c r="D293" s="409" t="e">
        <f>VLOOKUP(A293,Foundation!$B$8:$R$276,12, 0)</f>
        <v>#N/A</v>
      </c>
      <c r="E293" s="409" t="e">
        <f>VLOOKUP(A293,'Erection Compiled '!$B$2:$S$340,10, 0)</f>
        <v>#N/A</v>
      </c>
      <c r="F293" s="409" t="e">
        <f>VLOOKUP(A293,Earthing!$C$7:$H$307,4, 0)</f>
        <v>#N/A</v>
      </c>
    </row>
    <row r="294" spans="1:6" hidden="1">
      <c r="A294" s="974" t="s">
        <v>386</v>
      </c>
      <c r="B294" s="963" t="s">
        <v>146</v>
      </c>
      <c r="C294" s="409" t="e">
        <f>VLOOKUP(A294,Foundation!$B$8:$R$293,10, 0)</f>
        <v>#N/A</v>
      </c>
      <c r="D294" s="409" t="e">
        <f>VLOOKUP(A294,Foundation!$B$8:$R$276,12, 0)</f>
        <v>#N/A</v>
      </c>
      <c r="E294" s="409" t="e">
        <f>VLOOKUP(A294,'Erection Compiled '!$B$2:$S$340,10, 0)</f>
        <v>#N/A</v>
      </c>
      <c r="F294" s="409" t="e">
        <f>VLOOKUP(A294,Earthing!$C$7:$H$307,4, 0)</f>
        <v>#N/A</v>
      </c>
    </row>
    <row r="295" spans="1:6">
      <c r="A295" s="974" t="s">
        <v>387</v>
      </c>
      <c r="B295" s="963" t="s">
        <v>134</v>
      </c>
      <c r="C295" s="409" t="e">
        <f>VLOOKUP(A295,Foundation!$B$8:$R$293,10, 0)</f>
        <v>#N/A</v>
      </c>
      <c r="D295" s="409" t="e">
        <f>VLOOKUP(A295,Foundation!$B$8:$R$276,12, 0)</f>
        <v>#N/A</v>
      </c>
      <c r="E295" s="409" t="e">
        <f>VLOOKUP(A295,'Erection Compiled '!$B$2:$S$340,10, 0)</f>
        <v>#N/A</v>
      </c>
      <c r="F295" s="409" t="e">
        <f>VLOOKUP(A295,Earthing!$C$7:$H$307,4, 0)</f>
        <v>#N/A</v>
      </c>
    </row>
    <row r="296" spans="1:6">
      <c r="A296" s="976" t="s">
        <v>388</v>
      </c>
      <c r="B296" s="966" t="s">
        <v>1723</v>
      </c>
      <c r="C296" s="409" t="e">
        <f>VLOOKUP(A296,Foundation!$B$8:$R$293,10, 0)</f>
        <v>#N/A</v>
      </c>
      <c r="D296" s="409" t="e">
        <f>VLOOKUP(A296,Foundation!$B$8:$R$276,12, 0)</f>
        <v>#N/A</v>
      </c>
      <c r="E296" s="409" t="e">
        <f>VLOOKUP(A296,'Erection Compiled '!$B$2:$S$340,10, 0)</f>
        <v>#N/A</v>
      </c>
      <c r="F296" s="409" t="e">
        <f>VLOOKUP(A296,Earthing!$C$7:$H$307,4, 0)</f>
        <v>#N/A</v>
      </c>
    </row>
    <row r="297" spans="1:6">
      <c r="A297" s="976" t="s">
        <v>1741</v>
      </c>
      <c r="B297" s="966" t="s">
        <v>1722</v>
      </c>
      <c r="C297" s="409" t="e">
        <f>VLOOKUP(A297,Foundation!$B$8:$R$293,10, 0)</f>
        <v>#N/A</v>
      </c>
      <c r="D297" s="409" t="e">
        <f>VLOOKUP(A297,Foundation!$B$8:$R$276,12, 0)</f>
        <v>#N/A</v>
      </c>
      <c r="E297" s="409" t="e">
        <f>VLOOKUP(A297,'Erection Compiled '!$B$2:$S$340,10, 0)</f>
        <v>#N/A</v>
      </c>
      <c r="F297" s="409" t="e">
        <f>VLOOKUP(A297,Earthing!$C$7:$H$307,4, 0)</f>
        <v>#N/A</v>
      </c>
    </row>
    <row r="298" spans="1:6">
      <c r="A298" s="976" t="s">
        <v>1742</v>
      </c>
      <c r="B298" s="966" t="s">
        <v>1721</v>
      </c>
      <c r="C298" s="409" t="e">
        <f>VLOOKUP(A298,Foundation!$B$8:$R$293,10, 0)</f>
        <v>#N/A</v>
      </c>
      <c r="D298" s="409" t="e">
        <f>VLOOKUP(A298,Foundation!$B$8:$R$276,12, 0)</f>
        <v>#N/A</v>
      </c>
      <c r="E298" s="409" t="e">
        <f>VLOOKUP(A298,'Erection Compiled '!$B$2:$S$340,10, 0)</f>
        <v>#N/A</v>
      </c>
      <c r="F298" s="409" t="e">
        <f>VLOOKUP(A298,Earthing!$C$7:$H$307,4, 0)</f>
        <v>#N/A</v>
      </c>
    </row>
    <row r="299" spans="1:6">
      <c r="A299" s="976" t="s">
        <v>1743</v>
      </c>
      <c r="B299" s="966" t="s">
        <v>1727</v>
      </c>
      <c r="C299" s="409" t="e">
        <f>VLOOKUP(A299,Foundation!$B$8:$R$293,10, 0)</f>
        <v>#N/A</v>
      </c>
      <c r="D299" s="409" t="e">
        <f>VLOOKUP(A299,Foundation!$B$8:$R$276,12, 0)</f>
        <v>#N/A</v>
      </c>
      <c r="E299" s="409" t="e">
        <f>VLOOKUP(A299,'Erection Compiled '!$B$2:$S$340,10, 0)</f>
        <v>#N/A</v>
      </c>
      <c r="F299" s="409" t="e">
        <f>VLOOKUP(A299,Earthing!$C$7:$H$307,4, 0)</f>
        <v>#N/A</v>
      </c>
    </row>
    <row r="300" spans="1:6" hidden="1">
      <c r="A300" s="976" t="s">
        <v>1744</v>
      </c>
      <c r="B300" s="966" t="s">
        <v>1727</v>
      </c>
      <c r="C300" s="409" t="e">
        <f>VLOOKUP(A300,Foundation!$B$8:$R$293,10, 0)</f>
        <v>#N/A</v>
      </c>
      <c r="D300" s="409" t="e">
        <f>VLOOKUP(A300,Foundation!$B$8:$R$276,12, 0)</f>
        <v>#N/A</v>
      </c>
      <c r="E300" s="409" t="e">
        <f>VLOOKUP(A300,'Erection Compiled '!$B$2:$S$340,10, 0)</f>
        <v>#N/A</v>
      </c>
      <c r="F300" s="409" t="e">
        <f>VLOOKUP(A300,Earthing!$C$7:$H$307,4, 0)</f>
        <v>#N/A</v>
      </c>
    </row>
    <row r="301" spans="1:6">
      <c r="A301" s="976" t="s">
        <v>135</v>
      </c>
      <c r="B301" s="966" t="s">
        <v>1728</v>
      </c>
      <c r="C301" s="409" t="e">
        <f>VLOOKUP(A301,Foundation!$B$8:$R$293,10, 0)</f>
        <v>#N/A</v>
      </c>
      <c r="D301" s="409" t="e">
        <f>VLOOKUP(A301,Foundation!$B$8:$R$276,12, 0)</f>
        <v>#N/A</v>
      </c>
      <c r="E301" s="409" t="e">
        <f>VLOOKUP(A301,'Erection Compiled '!$B$2:$S$340,10, 0)</f>
        <v>#N/A</v>
      </c>
      <c r="F301" s="409" t="e">
        <f>VLOOKUP(A301,Earthing!$C$7:$H$307,4, 0)</f>
        <v>#N/A</v>
      </c>
    </row>
    <row r="302" spans="1:6" hidden="1">
      <c r="A302" s="976" t="s">
        <v>1278</v>
      </c>
      <c r="B302" s="966" t="s">
        <v>1725</v>
      </c>
      <c r="C302" s="409" t="e">
        <f>VLOOKUP(A302,Foundation!$B$8:$R$293,10, 0)</f>
        <v>#N/A</v>
      </c>
      <c r="D302" s="409" t="e">
        <f>VLOOKUP(A302,Foundation!$B$8:$R$276,12, 0)</f>
        <v>#N/A</v>
      </c>
      <c r="E302" s="409" t="e">
        <f>VLOOKUP(A302,'Erection Compiled '!$B$2:$S$340,10, 0)</f>
        <v>#N/A</v>
      </c>
      <c r="F302" s="409" t="e">
        <f>VLOOKUP(A302,Earthing!$C$7:$H$307,4, 0)</f>
        <v>#N/A</v>
      </c>
    </row>
    <row r="303" spans="1:6" hidden="1">
      <c r="A303" s="976" t="s">
        <v>1462</v>
      </c>
      <c r="B303" s="966" t="s">
        <v>1725</v>
      </c>
      <c r="C303" s="409" t="e">
        <f>VLOOKUP(A303,Foundation!$B$8:$R$293,10, 0)</f>
        <v>#N/A</v>
      </c>
      <c r="D303" s="409" t="e">
        <f>VLOOKUP(A303,Foundation!$B$8:$R$276,12, 0)</f>
        <v>#N/A</v>
      </c>
      <c r="E303" s="409" t="e">
        <f>VLOOKUP(A303,'Erection Compiled '!$B$2:$S$340,10, 0)</f>
        <v>#N/A</v>
      </c>
      <c r="F303" s="409" t="e">
        <f>VLOOKUP(A303,Earthing!$C$7:$H$307,4, 0)</f>
        <v>#N/A</v>
      </c>
    </row>
    <row r="304" spans="1:6" hidden="1">
      <c r="A304" s="976" t="s">
        <v>1745</v>
      </c>
      <c r="B304" s="966" t="s">
        <v>1722</v>
      </c>
      <c r="C304" s="409" t="e">
        <f>VLOOKUP(A304,Foundation!$B$8:$R$293,10, 0)</f>
        <v>#N/A</v>
      </c>
      <c r="D304" s="409" t="e">
        <f>VLOOKUP(A304,Foundation!$B$8:$R$276,12, 0)</f>
        <v>#N/A</v>
      </c>
      <c r="E304" s="409" t="e">
        <f>VLOOKUP(A304,'Erection Compiled '!$B$2:$S$340,10, 0)</f>
        <v>#N/A</v>
      </c>
      <c r="F304" s="409" t="e">
        <f>VLOOKUP(A304,Earthing!$C$7:$H$307,4, 0)</f>
        <v>#N/A</v>
      </c>
    </row>
    <row r="305" spans="1:6" hidden="1">
      <c r="A305" s="976" t="s">
        <v>1746</v>
      </c>
      <c r="B305" s="966" t="s">
        <v>1727</v>
      </c>
      <c r="C305" s="409" t="e">
        <f>VLOOKUP(A305,Foundation!$B$8:$R$293,10, 0)</f>
        <v>#N/A</v>
      </c>
      <c r="D305" s="409" t="e">
        <f>VLOOKUP(A305,Foundation!$B$8:$R$276,12, 0)</f>
        <v>#N/A</v>
      </c>
      <c r="E305" s="409" t="e">
        <f>VLOOKUP(A305,'Erection Compiled '!$B$2:$S$340,10, 0)</f>
        <v>#N/A</v>
      </c>
      <c r="F305" s="409" t="e">
        <f>VLOOKUP(A305,Earthing!$C$7:$H$307,4, 0)</f>
        <v>#N/A</v>
      </c>
    </row>
    <row r="306" spans="1:6" hidden="1">
      <c r="A306" s="976" t="s">
        <v>682</v>
      </c>
      <c r="B306" s="966" t="s">
        <v>1723</v>
      </c>
      <c r="C306" s="409" t="e">
        <f>VLOOKUP(A306,Foundation!$B$8:$R$293,10, 0)</f>
        <v>#N/A</v>
      </c>
      <c r="D306" s="409" t="e">
        <f>VLOOKUP(A306,Foundation!$B$8:$R$276,12, 0)</f>
        <v>#N/A</v>
      </c>
      <c r="E306" s="409" t="e">
        <f>VLOOKUP(A306,'Erection Compiled '!$B$2:$S$340,10, 0)</f>
        <v>#N/A</v>
      </c>
      <c r="F306" s="409" t="e">
        <f>VLOOKUP(A306,Earthing!$C$7:$H$307,4, 0)</f>
        <v>#N/A</v>
      </c>
    </row>
    <row r="307" spans="1:6">
      <c r="A307" s="974" t="s">
        <v>398</v>
      </c>
      <c r="B307" s="963" t="s">
        <v>205</v>
      </c>
      <c r="C307" s="409" t="e">
        <f>VLOOKUP(A307,Foundation!$B$8:$R$293,10, 0)</f>
        <v>#N/A</v>
      </c>
      <c r="D307" s="409" t="e">
        <f>VLOOKUP(A307,Foundation!$B$8:$R$276,12, 0)</f>
        <v>#N/A</v>
      </c>
      <c r="E307" s="409" t="e">
        <f>VLOOKUP(A307,'Erection Compiled '!$B$2:$S$340,10, 0)</f>
        <v>#N/A</v>
      </c>
      <c r="F307" s="409" t="e">
        <f>VLOOKUP(A307,Earthing!$C$7:$H$307,4, 0)</f>
        <v>#N/A</v>
      </c>
    </row>
    <row r="308" spans="1:6" hidden="1">
      <c r="A308" s="974" t="s">
        <v>683</v>
      </c>
      <c r="B308" s="963" t="s">
        <v>89</v>
      </c>
      <c r="C308" s="409" t="e">
        <f>VLOOKUP(A308,Foundation!$B$8:$R$293,10, 0)</f>
        <v>#N/A</v>
      </c>
      <c r="D308" s="409" t="e">
        <f>VLOOKUP(A308,Foundation!$B$8:$R$276,12, 0)</f>
        <v>#N/A</v>
      </c>
      <c r="E308" s="409" t="e">
        <f>VLOOKUP(A308,'Erection Compiled '!$B$2:$S$340,10, 0)</f>
        <v>#N/A</v>
      </c>
      <c r="F308" s="409" t="e">
        <f>VLOOKUP(A308,Earthing!$C$7:$H$307,4, 0)</f>
        <v>#N/A</v>
      </c>
    </row>
    <row r="309" spans="1:6" hidden="1">
      <c r="A309" s="974" t="s">
        <v>684</v>
      </c>
      <c r="B309" s="963" t="s">
        <v>107</v>
      </c>
      <c r="C309" s="409" t="e">
        <f>VLOOKUP(A309,Foundation!$B$8:$R$293,10, 0)</f>
        <v>#N/A</v>
      </c>
      <c r="D309" s="409" t="e">
        <f>VLOOKUP(A309,Foundation!$B$8:$R$276,12, 0)</f>
        <v>#N/A</v>
      </c>
      <c r="E309" s="409" t="e">
        <f>VLOOKUP(A309,'Erection Compiled '!$B$2:$S$340,10, 0)</f>
        <v>#N/A</v>
      </c>
      <c r="F309" s="409" t="e">
        <f>VLOOKUP(A309,Earthing!$C$7:$H$307,4, 0)</f>
        <v>#N/A</v>
      </c>
    </row>
    <row r="310" spans="1:6">
      <c r="A310" s="974" t="s">
        <v>401</v>
      </c>
      <c r="B310" s="963" t="s">
        <v>146</v>
      </c>
      <c r="C310" s="409" t="e">
        <f>VLOOKUP(A310,Foundation!$B$8:$R$293,10, 0)</f>
        <v>#N/A</v>
      </c>
      <c r="D310" s="409" t="e">
        <f>VLOOKUP(A310,Foundation!$B$8:$R$276,12, 0)</f>
        <v>#N/A</v>
      </c>
      <c r="E310" s="409" t="e">
        <f>VLOOKUP(A310,'Erection Compiled '!$B$2:$S$340,10, 0)</f>
        <v>#N/A</v>
      </c>
      <c r="F310" s="409" t="e">
        <f>VLOOKUP(A310,Earthing!$C$7:$H$307,4, 0)</f>
        <v>#N/A</v>
      </c>
    </row>
    <row r="311" spans="1:6">
      <c r="A311" s="974" t="s">
        <v>402</v>
      </c>
      <c r="B311" s="963" t="s">
        <v>146</v>
      </c>
      <c r="C311" s="409" t="e">
        <f>VLOOKUP(A311,Foundation!$B$8:$R$293,10, 0)</f>
        <v>#N/A</v>
      </c>
      <c r="D311" s="409" t="e">
        <f>VLOOKUP(A311,Foundation!$B$8:$R$276,12, 0)</f>
        <v>#N/A</v>
      </c>
      <c r="E311" s="409" t="e">
        <f>VLOOKUP(A311,'Erection Compiled '!$B$2:$S$340,10, 0)</f>
        <v>#N/A</v>
      </c>
      <c r="F311" s="409" t="e">
        <f>VLOOKUP(A311,Earthing!$C$7:$H$307,4, 0)</f>
        <v>#N/A</v>
      </c>
    </row>
    <row r="312" spans="1:6" hidden="1">
      <c r="A312" s="978" t="s">
        <v>136</v>
      </c>
      <c r="B312" s="965" t="s">
        <v>79</v>
      </c>
      <c r="C312" s="409" t="e">
        <f>VLOOKUP(A312,Foundation!$B$8:$R$293,10, 0)</f>
        <v>#N/A</v>
      </c>
      <c r="D312" s="409" t="e">
        <f>VLOOKUP(A312,Foundation!$B$8:$R$276,12, 0)</f>
        <v>#N/A</v>
      </c>
      <c r="E312" s="409" t="e">
        <f>VLOOKUP(A312,'Erection Compiled '!$B$2:$S$340,10, 0)</f>
        <v>#N/A</v>
      </c>
      <c r="F312" s="409" t="e">
        <f>VLOOKUP(A312,Earthing!$C$7:$H$307,4, 0)</f>
        <v>#N/A</v>
      </c>
    </row>
    <row r="313" spans="1:6" hidden="1">
      <c r="A313" s="978" t="s">
        <v>404</v>
      </c>
      <c r="B313" s="965" t="s">
        <v>205</v>
      </c>
      <c r="C313" s="409" t="e">
        <f>VLOOKUP(A313,Foundation!$B$8:$R$293,10, 0)</f>
        <v>#N/A</v>
      </c>
      <c r="D313" s="409" t="e">
        <f>VLOOKUP(A313,Foundation!$B$8:$R$276,12, 0)</f>
        <v>#N/A</v>
      </c>
      <c r="E313" s="409" t="e">
        <f>VLOOKUP(A313,'Erection Compiled '!$B$2:$S$340,10, 0)</f>
        <v>#N/A</v>
      </c>
      <c r="F313" s="409" t="e">
        <f>VLOOKUP(A313,Earthing!$C$7:$H$307,4, 0)</f>
        <v>#N/A</v>
      </c>
    </row>
    <row r="314" spans="1:6" hidden="1">
      <c r="A314" s="978" t="s">
        <v>685</v>
      </c>
      <c r="B314" s="965" t="s">
        <v>89</v>
      </c>
      <c r="C314" s="409" t="e">
        <f>VLOOKUP(A314,Foundation!$B$8:$R$293,10, 0)</f>
        <v>#N/A</v>
      </c>
      <c r="D314" s="409" t="e">
        <f>VLOOKUP(A314,Foundation!$B$8:$R$276,12, 0)</f>
        <v>#N/A</v>
      </c>
      <c r="E314" s="409" t="e">
        <f>VLOOKUP(A314,'Erection Compiled '!$B$2:$S$340,10, 0)</f>
        <v>#N/A</v>
      </c>
      <c r="F314" s="409" t="e">
        <f>VLOOKUP(A314,Earthing!$C$7:$H$307,4, 0)</f>
        <v>#N/A</v>
      </c>
    </row>
    <row r="315" spans="1:6">
      <c r="A315" s="978" t="s">
        <v>1682</v>
      </c>
      <c r="B315" s="965" t="s">
        <v>87</v>
      </c>
      <c r="C315" s="409" t="e">
        <f>VLOOKUP(A315,Foundation!$B$8:$R$293,10, 0)</f>
        <v>#N/A</v>
      </c>
      <c r="D315" s="409" t="e">
        <f>VLOOKUP(A315,Foundation!$B$8:$R$276,12, 0)</f>
        <v>#N/A</v>
      </c>
      <c r="E315" s="409" t="e">
        <f>VLOOKUP(A315,'Erection Compiled '!$B$2:$S$340,10, 0)</f>
        <v>#N/A</v>
      </c>
      <c r="F315" s="409" t="e">
        <f>VLOOKUP(A315,Earthing!$C$7:$H$307,4, 0)</f>
        <v>#N/A</v>
      </c>
    </row>
    <row r="316" spans="1:6">
      <c r="A316" s="978" t="s">
        <v>1683</v>
      </c>
      <c r="B316" s="965" t="s">
        <v>96</v>
      </c>
      <c r="C316" s="409" t="e">
        <f>VLOOKUP(A316,Foundation!$B$8:$R$293,10, 0)</f>
        <v>#N/A</v>
      </c>
      <c r="D316" s="409" t="e">
        <f>VLOOKUP(A316,Foundation!$B$8:$R$276,12, 0)</f>
        <v>#N/A</v>
      </c>
      <c r="E316" s="409" t="e">
        <f>VLOOKUP(A316,'Erection Compiled '!$B$2:$S$340,10, 0)</f>
        <v>#N/A</v>
      </c>
      <c r="F316" s="409" t="e">
        <f>VLOOKUP(A316,Earthing!$C$7:$H$307,4, 0)</f>
        <v>#N/A</v>
      </c>
    </row>
    <row r="317" spans="1:6">
      <c r="A317" s="978" t="s">
        <v>409</v>
      </c>
      <c r="B317" s="965" t="s">
        <v>146</v>
      </c>
      <c r="C317" s="409" t="e">
        <f>VLOOKUP(A317,Foundation!$B$8:$R$293,10, 0)</f>
        <v>#N/A</v>
      </c>
      <c r="D317" s="409" t="e">
        <f>VLOOKUP(A317,Foundation!$B$8:$R$276,12, 0)</f>
        <v>#N/A</v>
      </c>
      <c r="E317" s="409" t="e">
        <f>VLOOKUP(A317,'Erection Compiled '!$B$2:$S$340,10, 0)</f>
        <v>#N/A</v>
      </c>
      <c r="F317" s="409" t="e">
        <f>VLOOKUP(A317,Earthing!$C$7:$H$307,4, 0)</f>
        <v>#N/A</v>
      </c>
    </row>
    <row r="318" spans="1:6">
      <c r="A318" s="978" t="s">
        <v>689</v>
      </c>
      <c r="B318" s="965" t="s">
        <v>89</v>
      </c>
      <c r="C318" s="409" t="e">
        <f>VLOOKUP(A318,Foundation!$B$8:$R$293,10, 0)</f>
        <v>#N/A</v>
      </c>
      <c r="D318" s="409" t="e">
        <f>VLOOKUP(A318,Foundation!$B$8:$R$276,12, 0)</f>
        <v>#N/A</v>
      </c>
      <c r="E318" s="409" t="e">
        <f>VLOOKUP(A318,'Erection Compiled '!$B$2:$S$340,10, 0)</f>
        <v>#N/A</v>
      </c>
      <c r="F318" s="409" t="e">
        <f>VLOOKUP(A318,Earthing!$C$7:$H$307,4, 0)</f>
        <v>#N/A</v>
      </c>
    </row>
    <row r="319" spans="1:6">
      <c r="A319" s="978" t="s">
        <v>412</v>
      </c>
      <c r="B319" s="965" t="s">
        <v>149</v>
      </c>
      <c r="C319" s="409" t="e">
        <f>VLOOKUP(A319,Foundation!$B$8:$R$293,10, 0)</f>
        <v>#N/A</v>
      </c>
      <c r="D319" s="409" t="e">
        <f>VLOOKUP(A319,Foundation!$B$8:$R$276,12, 0)</f>
        <v>#N/A</v>
      </c>
      <c r="E319" s="409" t="e">
        <f>VLOOKUP(A319,'Erection Compiled '!$B$2:$S$340,10, 0)</f>
        <v>#N/A</v>
      </c>
      <c r="F319" s="409" t="e">
        <f>VLOOKUP(A319,Earthing!$C$7:$H$307,4, 0)</f>
        <v>#N/A</v>
      </c>
    </row>
    <row r="320" spans="1:6">
      <c r="A320" s="978" t="s">
        <v>690</v>
      </c>
      <c r="B320" s="965" t="s">
        <v>92</v>
      </c>
      <c r="C320" s="409" t="e">
        <f>VLOOKUP(A320,Foundation!$B$8:$R$293,10, 0)</f>
        <v>#N/A</v>
      </c>
      <c r="D320" s="409" t="e">
        <f>VLOOKUP(A320,Foundation!$B$8:$R$276,12, 0)</f>
        <v>#N/A</v>
      </c>
      <c r="E320" s="409" t="e">
        <f>VLOOKUP(A320,'Erection Compiled '!$B$2:$S$340,10, 0)</f>
        <v>#N/A</v>
      </c>
      <c r="F320" s="409" t="e">
        <f>VLOOKUP(A320,Earthing!$C$7:$H$307,4, 0)</f>
        <v>#N/A</v>
      </c>
    </row>
    <row r="321" spans="1:6" hidden="1">
      <c r="A321" s="978" t="s">
        <v>137</v>
      </c>
      <c r="B321" s="965" t="s">
        <v>107</v>
      </c>
      <c r="C321" s="409" t="e">
        <f>VLOOKUP(A321,Foundation!$B$8:$R$293,10, 0)</f>
        <v>#N/A</v>
      </c>
      <c r="D321" s="409" t="e">
        <f>VLOOKUP(A321,Foundation!$B$8:$R$276,12, 0)</f>
        <v>#N/A</v>
      </c>
      <c r="E321" s="409" t="e">
        <f>VLOOKUP(A321,'Erection Compiled '!$B$2:$S$340,10, 0)</f>
        <v>#N/A</v>
      </c>
      <c r="F321" s="409" t="e">
        <f>VLOOKUP(A321,Earthing!$C$7:$H$307,4, 0)</f>
        <v>#N/A</v>
      </c>
    </row>
    <row r="322" spans="1:6" hidden="1">
      <c r="A322" s="978" t="s">
        <v>415</v>
      </c>
      <c r="B322" s="965" t="s">
        <v>211</v>
      </c>
      <c r="C322" s="409" t="e">
        <f>VLOOKUP(A322,Foundation!$B$8:$R$293,10, 0)</f>
        <v>#N/A</v>
      </c>
      <c r="D322" s="409" t="e">
        <f>VLOOKUP(A322,Foundation!$B$8:$R$276,12, 0)</f>
        <v>#N/A</v>
      </c>
      <c r="E322" s="409" t="e">
        <f>VLOOKUP(A322,'Erection Compiled '!$B$2:$S$340,10, 0)</f>
        <v>#N/A</v>
      </c>
      <c r="F322" s="409" t="e">
        <f>VLOOKUP(A322,Earthing!$C$7:$H$307,4, 0)</f>
        <v>#N/A</v>
      </c>
    </row>
    <row r="323" spans="1:6" hidden="1">
      <c r="A323" s="978" t="s">
        <v>416</v>
      </c>
      <c r="B323" s="965" t="s">
        <v>79</v>
      </c>
      <c r="C323" s="409" t="e">
        <f>VLOOKUP(A323,Foundation!$B$8:$R$293,10, 0)</f>
        <v>#N/A</v>
      </c>
      <c r="D323" s="409" t="e">
        <f>VLOOKUP(A323,Foundation!$B$8:$R$276,12, 0)</f>
        <v>#N/A</v>
      </c>
      <c r="E323" s="409" t="e">
        <f>VLOOKUP(A323,'Erection Compiled '!$B$2:$S$340,10, 0)</f>
        <v>#N/A</v>
      </c>
      <c r="F323" s="409" t="e">
        <f>VLOOKUP(A323,Earthing!$C$7:$H$307,4, 0)</f>
        <v>#N/A</v>
      </c>
    </row>
    <row r="324" spans="1:6" hidden="1">
      <c r="A324" s="978" t="s">
        <v>1684</v>
      </c>
      <c r="B324" s="965" t="s">
        <v>101</v>
      </c>
      <c r="C324" s="409" t="e">
        <f>VLOOKUP(A324,Foundation!$B$8:$R$293,10, 0)</f>
        <v>#N/A</v>
      </c>
      <c r="D324" s="409" t="e">
        <f>VLOOKUP(A324,Foundation!$B$8:$R$276,12, 0)</f>
        <v>#N/A</v>
      </c>
      <c r="E324" s="409" t="e">
        <f>VLOOKUP(A324,'Erection Compiled '!$B$2:$S$340,10, 0)</f>
        <v>#N/A</v>
      </c>
      <c r="F324" s="409" t="e">
        <f>VLOOKUP(A324,Earthing!$C$7:$H$307,4, 0)</f>
        <v>#N/A</v>
      </c>
    </row>
    <row r="325" spans="1:6">
      <c r="A325" s="978" t="s">
        <v>1640</v>
      </c>
      <c r="B325" s="965" t="s">
        <v>89</v>
      </c>
      <c r="C325" s="409" t="e">
        <f>VLOOKUP(A325,Foundation!$B$8:$R$293,10, 0)</f>
        <v>#N/A</v>
      </c>
      <c r="D325" s="409" t="e">
        <f>VLOOKUP(A325,Foundation!$B$8:$R$276,12, 0)</f>
        <v>#N/A</v>
      </c>
      <c r="E325" s="409" t="e">
        <f>VLOOKUP(A325,'Erection Compiled '!$B$2:$S$340,10, 0)</f>
        <v>#N/A</v>
      </c>
      <c r="F325" s="409" t="e">
        <f>VLOOKUP(A325,Earthing!$C$7:$H$307,4, 0)</f>
        <v>#N/A</v>
      </c>
    </row>
    <row r="326" spans="1:6">
      <c r="A326" s="978" t="s">
        <v>1312</v>
      </c>
      <c r="B326" s="965" t="s">
        <v>79</v>
      </c>
      <c r="C326" s="409" t="e">
        <f>VLOOKUP(A326,Foundation!$B$8:$R$293,10, 0)</f>
        <v>#N/A</v>
      </c>
      <c r="D326" s="409" t="e">
        <f>VLOOKUP(A326,Foundation!$B$8:$R$276,12, 0)</f>
        <v>#N/A</v>
      </c>
      <c r="E326" s="409" t="e">
        <f>VLOOKUP(A326,'Erection Compiled '!$B$2:$S$340,10, 0)</f>
        <v>#N/A</v>
      </c>
      <c r="F326" s="409" t="e">
        <f>VLOOKUP(A326,Earthing!$C$7:$H$307,4, 0)</f>
        <v>#N/A</v>
      </c>
    </row>
    <row r="327" spans="1:6">
      <c r="A327" s="978" t="s">
        <v>139</v>
      </c>
      <c r="B327" s="965" t="s">
        <v>89</v>
      </c>
      <c r="C327" s="409" t="e">
        <f>VLOOKUP(A327,Foundation!$B$8:$R$293,10, 0)</f>
        <v>#N/A</v>
      </c>
      <c r="D327" s="409" t="e">
        <f>VLOOKUP(A327,Foundation!$B$8:$R$276,12, 0)</f>
        <v>#N/A</v>
      </c>
      <c r="E327" s="409" t="e">
        <f>VLOOKUP(A327,'Erection Compiled '!$B$2:$S$340,10, 0)</f>
        <v>#N/A</v>
      </c>
      <c r="F327" s="409" t="e">
        <f>VLOOKUP(A327,Earthing!$C$7:$H$307,4, 0)</f>
        <v>#N/A</v>
      </c>
    </row>
    <row r="328" spans="1:6">
      <c r="A328" s="978" t="s">
        <v>433</v>
      </c>
      <c r="B328" s="965" t="s">
        <v>149</v>
      </c>
      <c r="C328" s="409" t="e">
        <f>VLOOKUP(A328,Foundation!$B$8:$R$293,10, 0)</f>
        <v>#N/A</v>
      </c>
      <c r="D328" s="409" t="e">
        <f>VLOOKUP(A328,Foundation!$B$8:$R$276,12, 0)</f>
        <v>#N/A</v>
      </c>
      <c r="E328" s="409" t="e">
        <f>VLOOKUP(A328,'Erection Compiled '!$B$2:$S$340,10, 0)</f>
        <v>#N/A</v>
      </c>
      <c r="F328" s="409" t="e">
        <f>VLOOKUP(A328,Earthing!$C$7:$H$307,4, 0)</f>
        <v>#N/A</v>
      </c>
    </row>
    <row r="329" spans="1:6" hidden="1">
      <c r="A329" s="978" t="s">
        <v>434</v>
      </c>
      <c r="B329" s="965" t="s">
        <v>96</v>
      </c>
      <c r="C329" s="409" t="e">
        <f>VLOOKUP(A329,Foundation!$B$8:$R$293,10, 0)</f>
        <v>#N/A</v>
      </c>
      <c r="D329" s="409" t="e">
        <f>VLOOKUP(A329,Foundation!$B$8:$R$276,12, 0)</f>
        <v>#N/A</v>
      </c>
      <c r="E329" s="409" t="e">
        <f>VLOOKUP(A329,'Erection Compiled '!$B$2:$S$340,10, 0)</f>
        <v>#N/A</v>
      </c>
      <c r="F329" s="409" t="e">
        <f>VLOOKUP(A329,Earthing!$C$7:$H$307,4, 0)</f>
        <v>#N/A</v>
      </c>
    </row>
    <row r="330" spans="1:6">
      <c r="A330" s="978" t="s">
        <v>1685</v>
      </c>
      <c r="B330" s="965" t="s">
        <v>101</v>
      </c>
      <c r="C330" s="409" t="e">
        <f>VLOOKUP(A330,Foundation!$B$8:$R$293,10, 0)</f>
        <v>#N/A</v>
      </c>
      <c r="D330" s="409" t="e">
        <f>VLOOKUP(A330,Foundation!$B$8:$R$276,12, 0)</f>
        <v>#N/A</v>
      </c>
      <c r="E330" s="409" t="e">
        <f>VLOOKUP(A330,'Erection Compiled '!$B$2:$S$340,10, 0)</f>
        <v>#N/A</v>
      </c>
      <c r="F330" s="409" t="e">
        <f>VLOOKUP(A330,Earthing!$C$7:$H$307,4, 0)</f>
        <v>#N/A</v>
      </c>
    </row>
    <row r="331" spans="1:6">
      <c r="A331" s="978" t="s">
        <v>1310</v>
      </c>
      <c r="B331" s="965" t="s">
        <v>107</v>
      </c>
      <c r="C331" s="409" t="e">
        <f>VLOOKUP(A331,Foundation!$B$8:$R$293,10, 0)</f>
        <v>#N/A</v>
      </c>
      <c r="D331" s="409" t="e">
        <f>VLOOKUP(A331,Foundation!$B$8:$R$276,12, 0)</f>
        <v>#N/A</v>
      </c>
      <c r="E331" s="409" t="e">
        <f>VLOOKUP(A331,'Erection Compiled '!$B$2:$S$340,10, 0)</f>
        <v>#N/A</v>
      </c>
      <c r="F331" s="409" t="e">
        <f>VLOOKUP(A331,Earthing!$C$7:$H$307,4, 0)</f>
        <v>#N/A</v>
      </c>
    </row>
    <row r="332" spans="1:6">
      <c r="A332" s="978" t="s">
        <v>437</v>
      </c>
      <c r="B332" s="965" t="s">
        <v>149</v>
      </c>
      <c r="C332" s="409" t="e">
        <f>VLOOKUP(A332,Foundation!$B$8:$R$293,10, 0)</f>
        <v>#N/A</v>
      </c>
      <c r="D332" s="409" t="e">
        <f>VLOOKUP(A332,Foundation!$B$8:$R$276,12, 0)</f>
        <v>#N/A</v>
      </c>
      <c r="E332" s="409" t="e">
        <f>VLOOKUP(A332,'Erection Compiled '!$B$2:$S$340,10, 0)</f>
        <v>#N/A</v>
      </c>
      <c r="F332" s="409" t="e">
        <f>VLOOKUP(A332,Earthing!$C$7:$H$307,4, 0)</f>
        <v>#N/A</v>
      </c>
    </row>
    <row r="333" spans="1:6">
      <c r="A333" s="978" t="s">
        <v>438</v>
      </c>
      <c r="B333" s="965" t="s">
        <v>149</v>
      </c>
      <c r="C333" s="409" t="e">
        <f>VLOOKUP(A333,Foundation!$B$8:$R$293,10, 0)</f>
        <v>#N/A</v>
      </c>
      <c r="D333" s="409" t="e">
        <f>VLOOKUP(A333,Foundation!$B$8:$R$276,12, 0)</f>
        <v>#N/A</v>
      </c>
      <c r="E333" s="409" t="e">
        <f>VLOOKUP(A333,'Erection Compiled '!$B$2:$S$340,10, 0)</f>
        <v>#N/A</v>
      </c>
      <c r="F333" s="409" t="e">
        <f>VLOOKUP(A333,Earthing!$C$7:$H$307,4, 0)</f>
        <v>#N/A</v>
      </c>
    </row>
    <row r="334" spans="1:6" hidden="1">
      <c r="A334" s="978" t="s">
        <v>1686</v>
      </c>
      <c r="B334" s="965" t="s">
        <v>79</v>
      </c>
      <c r="C334" s="409" t="e">
        <f>VLOOKUP(A334,Foundation!$B$8:$R$293,10, 0)</f>
        <v>#N/A</v>
      </c>
      <c r="D334" s="409" t="e">
        <f>VLOOKUP(A334,Foundation!$B$8:$R$276,12, 0)</f>
        <v>#N/A</v>
      </c>
      <c r="E334" s="409" t="e">
        <f>VLOOKUP(A334,'Erection Compiled '!$B$2:$S$340,10, 0)</f>
        <v>#N/A</v>
      </c>
      <c r="F334" s="409" t="e">
        <f>VLOOKUP(A334,Earthing!$C$7:$H$307,4, 0)</f>
        <v>#N/A</v>
      </c>
    </row>
    <row r="335" spans="1:6">
      <c r="A335" s="978" t="s">
        <v>440</v>
      </c>
      <c r="B335" s="965" t="s">
        <v>205</v>
      </c>
      <c r="C335" s="409" t="e">
        <f>VLOOKUP(A335,Foundation!$B$8:$R$293,10, 0)</f>
        <v>#N/A</v>
      </c>
      <c r="D335" s="409" t="e">
        <f>VLOOKUP(A335,Foundation!$B$8:$R$276,12, 0)</f>
        <v>#N/A</v>
      </c>
      <c r="E335" s="409" t="e">
        <f>VLOOKUP(A335,'Erection Compiled '!$B$2:$S$340,10, 0)</f>
        <v>#N/A</v>
      </c>
      <c r="F335" s="409" t="e">
        <f>VLOOKUP(A335,Earthing!$C$7:$H$307,4, 0)</f>
        <v>#N/A</v>
      </c>
    </row>
    <row r="336" spans="1:6" hidden="1">
      <c r="A336" s="978" t="s">
        <v>140</v>
      </c>
      <c r="B336" s="965" t="s">
        <v>89</v>
      </c>
      <c r="C336" s="409" t="e">
        <f>VLOOKUP(A336,Foundation!$B$8:$R$293,10, 0)</f>
        <v>#N/A</v>
      </c>
      <c r="D336" s="409" t="e">
        <f>VLOOKUP(A336,Foundation!$B$8:$R$276,12, 0)</f>
        <v>#N/A</v>
      </c>
      <c r="E336" s="409" t="e">
        <f>VLOOKUP(A336,'Erection Compiled '!$B$2:$S$340,10, 0)</f>
        <v>#N/A</v>
      </c>
      <c r="F336" s="409" t="e">
        <f>VLOOKUP(A336,Earthing!$C$7:$H$307,4, 0)</f>
        <v>#N/A</v>
      </c>
    </row>
    <row r="337" spans="1:6" hidden="1">
      <c r="A337" s="978" t="s">
        <v>826</v>
      </c>
      <c r="B337" s="965" t="s">
        <v>92</v>
      </c>
      <c r="C337" s="409" t="e">
        <f>VLOOKUP(A337,Foundation!$B$8:$R$293,10, 0)</f>
        <v>#N/A</v>
      </c>
      <c r="D337" s="409" t="e">
        <f>VLOOKUP(A337,Foundation!$B$8:$R$276,12, 0)</f>
        <v>#N/A</v>
      </c>
      <c r="E337" s="409" t="e">
        <f>VLOOKUP(A337,'Erection Compiled '!$B$2:$S$340,10, 0)</f>
        <v>#N/A</v>
      </c>
      <c r="F337" s="409" t="e">
        <f>VLOOKUP(A337,Earthing!$C$7:$H$307,4, 0)</f>
        <v>#N/A</v>
      </c>
    </row>
    <row r="338" spans="1:6" hidden="1">
      <c r="A338" s="978" t="s">
        <v>697</v>
      </c>
      <c r="B338" s="965" t="s">
        <v>149</v>
      </c>
      <c r="C338" s="409" t="e">
        <f>VLOOKUP(A338,Foundation!$B$8:$R$293,10, 0)</f>
        <v>#N/A</v>
      </c>
      <c r="D338" s="409" t="e">
        <f>VLOOKUP(A338,Foundation!$B$8:$R$276,12, 0)</f>
        <v>#N/A</v>
      </c>
      <c r="E338" s="409" t="e">
        <f>VLOOKUP(A338,'Erection Compiled '!$B$2:$S$340,10, 0)</f>
        <v>#N/A</v>
      </c>
      <c r="F338" s="409" t="e">
        <f>VLOOKUP(A338,Earthing!$C$7:$H$307,4, 0)</f>
        <v>#N/A</v>
      </c>
    </row>
    <row r="339" spans="1:6" hidden="1">
      <c r="A339" s="978" t="s">
        <v>698</v>
      </c>
      <c r="B339" s="965" t="s">
        <v>149</v>
      </c>
      <c r="C339" s="409" t="e">
        <f>VLOOKUP(A339,Foundation!$B$8:$R$293,10, 0)</f>
        <v>#N/A</v>
      </c>
      <c r="D339" s="409" t="e">
        <f>VLOOKUP(A339,Foundation!$B$8:$R$276,12, 0)</f>
        <v>#N/A</v>
      </c>
      <c r="E339" s="409" t="e">
        <f>VLOOKUP(A339,'Erection Compiled '!$B$2:$S$340,10, 0)</f>
        <v>#N/A</v>
      </c>
      <c r="F339" s="409" t="e">
        <f>VLOOKUP(A339,Earthing!$C$7:$H$307,4, 0)</f>
        <v>#N/A</v>
      </c>
    </row>
    <row r="340" spans="1:6">
      <c r="A340" s="978" t="s">
        <v>827</v>
      </c>
      <c r="B340" s="965" t="s">
        <v>79</v>
      </c>
      <c r="C340" s="409" t="e">
        <f>VLOOKUP(A340,Foundation!$B$8:$R$293,10, 0)</f>
        <v>#N/A</v>
      </c>
      <c r="D340" s="409" t="e">
        <f>VLOOKUP(A340,Foundation!$B$8:$R$276,12, 0)</f>
        <v>#N/A</v>
      </c>
      <c r="E340" s="409" t="e">
        <f>VLOOKUP(A340,'Erection Compiled '!$B$2:$S$340,10, 0)</f>
        <v>#N/A</v>
      </c>
      <c r="F340" s="409" t="e">
        <f>VLOOKUP(A340,Earthing!$C$7:$H$307,4, 0)</f>
        <v>#N/A</v>
      </c>
    </row>
    <row r="341" spans="1:6">
      <c r="A341" s="978" t="s">
        <v>828</v>
      </c>
      <c r="B341" s="965" t="s">
        <v>101</v>
      </c>
      <c r="C341" s="409" t="e">
        <f>VLOOKUP(A341,Foundation!$B$8:$R$293,10, 0)</f>
        <v>#N/A</v>
      </c>
      <c r="D341" s="409" t="e">
        <f>VLOOKUP(A341,Foundation!$B$8:$R$276,12, 0)</f>
        <v>#N/A</v>
      </c>
      <c r="E341" s="409" t="e">
        <f>VLOOKUP(A341,'Erection Compiled '!$B$2:$S$340,10, 0)</f>
        <v>#N/A</v>
      </c>
      <c r="F341" s="409" t="e">
        <f>VLOOKUP(A341,Earthing!$C$7:$H$307,4, 0)</f>
        <v>#N/A</v>
      </c>
    </row>
    <row r="342" spans="1:6">
      <c r="A342" s="978" t="s">
        <v>829</v>
      </c>
      <c r="B342" s="965" t="s">
        <v>101</v>
      </c>
      <c r="C342" s="409" t="e">
        <f>VLOOKUP(A342,Foundation!$B$8:$R$293,10, 0)</f>
        <v>#N/A</v>
      </c>
      <c r="D342" s="409" t="e">
        <f>VLOOKUP(A342,Foundation!$B$8:$R$276,12, 0)</f>
        <v>#N/A</v>
      </c>
      <c r="E342" s="409" t="e">
        <f>VLOOKUP(A342,'Erection Compiled '!$B$2:$S$340,10, 0)</f>
        <v>#N/A</v>
      </c>
      <c r="F342" s="409" t="e">
        <f>VLOOKUP(A342,Earthing!$C$7:$H$307,4, 0)</f>
        <v>#N/A</v>
      </c>
    </row>
    <row r="343" spans="1:6">
      <c r="A343" s="978" t="s">
        <v>702</v>
      </c>
      <c r="B343" s="965" t="s">
        <v>146</v>
      </c>
      <c r="C343" s="409" t="e">
        <f>VLOOKUP(A343,Foundation!$B$8:$R$293,10, 0)</f>
        <v>#N/A</v>
      </c>
      <c r="D343" s="409" t="e">
        <f>VLOOKUP(A343,Foundation!$B$8:$R$276,12, 0)</f>
        <v>#N/A</v>
      </c>
      <c r="E343" s="409" t="e">
        <f>VLOOKUP(A343,'Erection Compiled '!$B$2:$S$340,10, 0)</f>
        <v>#N/A</v>
      </c>
      <c r="F343" s="409" t="e">
        <f>VLOOKUP(A343,Earthing!$C$7:$H$307,4, 0)</f>
        <v>#N/A</v>
      </c>
    </row>
    <row r="344" spans="1:6">
      <c r="A344" s="978" t="s">
        <v>703</v>
      </c>
      <c r="B344" s="965" t="s">
        <v>146</v>
      </c>
      <c r="C344" s="409" t="e">
        <f>VLOOKUP(A344,Foundation!$B$8:$R$293,10, 0)</f>
        <v>#N/A</v>
      </c>
      <c r="D344" s="409" t="e">
        <f>VLOOKUP(A344,Foundation!$B$8:$R$276,12, 0)</f>
        <v>#N/A</v>
      </c>
      <c r="E344" s="409" t="e">
        <f>VLOOKUP(A344,'Erection Compiled '!$B$2:$S$340,10, 0)</f>
        <v>#N/A</v>
      </c>
      <c r="F344" s="409" t="e">
        <f>VLOOKUP(A344,Earthing!$C$7:$H$307,4, 0)</f>
        <v>#N/A</v>
      </c>
    </row>
    <row r="345" spans="1:6">
      <c r="A345" s="978" t="s">
        <v>704</v>
      </c>
      <c r="B345" s="965" t="s">
        <v>146</v>
      </c>
      <c r="C345" s="409" t="e">
        <f>VLOOKUP(A345,Foundation!$B$8:$R$293,10, 0)</f>
        <v>#N/A</v>
      </c>
      <c r="D345" s="409" t="e">
        <f>VLOOKUP(A345,Foundation!$B$8:$R$276,12, 0)</f>
        <v>#N/A</v>
      </c>
      <c r="E345" s="409" t="e">
        <f>VLOOKUP(A345,'Erection Compiled '!$B$2:$S$340,10, 0)</f>
        <v>#N/A</v>
      </c>
      <c r="F345" s="409" t="e">
        <f>VLOOKUP(A345,Earthing!$C$7:$H$307,4, 0)</f>
        <v>#N/A</v>
      </c>
    </row>
    <row r="346" spans="1:6">
      <c r="A346" s="978" t="s">
        <v>141</v>
      </c>
      <c r="B346" s="965" t="s">
        <v>92</v>
      </c>
      <c r="C346" s="409" t="e">
        <f>VLOOKUP(A346,Foundation!$B$8:$R$293,10, 0)</f>
        <v>#N/A</v>
      </c>
      <c r="D346" s="409" t="e">
        <f>VLOOKUP(A346,Foundation!$B$8:$R$276,12, 0)</f>
        <v>#N/A</v>
      </c>
      <c r="E346" s="409" t="e">
        <f>VLOOKUP(A346,'Erection Compiled '!$B$2:$S$340,10, 0)</f>
        <v>#N/A</v>
      </c>
      <c r="F346" s="409" t="e">
        <f>VLOOKUP(A346,Earthing!$C$7:$H$307,4, 0)</f>
        <v>#N/A</v>
      </c>
    </row>
    <row r="347" spans="1:6">
      <c r="A347" s="978" t="s">
        <v>706</v>
      </c>
      <c r="B347" s="965" t="s">
        <v>205</v>
      </c>
      <c r="C347" s="409" t="e">
        <f>VLOOKUP(A347,Foundation!$B$8:$R$293,10, 0)</f>
        <v>#N/A</v>
      </c>
      <c r="D347" s="409" t="e">
        <f>VLOOKUP(A347,Foundation!$B$8:$R$276,12, 0)</f>
        <v>#N/A</v>
      </c>
      <c r="E347" s="409" t="e">
        <f>VLOOKUP(A347,'Erection Compiled '!$B$2:$S$340,10, 0)</f>
        <v>#N/A</v>
      </c>
      <c r="F347" s="409" t="e">
        <f>VLOOKUP(A347,Earthing!$C$7:$H$307,4, 0)</f>
        <v>#N/A</v>
      </c>
    </row>
    <row r="348" spans="1:6">
      <c r="A348" s="978" t="s">
        <v>707</v>
      </c>
      <c r="B348" s="965" t="s">
        <v>149</v>
      </c>
      <c r="C348" s="409" t="e">
        <f>VLOOKUP(A348,Foundation!$B$8:$R$293,10, 0)</f>
        <v>#N/A</v>
      </c>
      <c r="D348" s="409" t="e">
        <f>VLOOKUP(A348,Foundation!$B$8:$R$276,12, 0)</f>
        <v>#N/A</v>
      </c>
      <c r="E348" s="409" t="e">
        <f>VLOOKUP(A348,'Erection Compiled '!$B$2:$S$340,10, 0)</f>
        <v>#N/A</v>
      </c>
      <c r="F348" s="409" t="e">
        <f>VLOOKUP(A348,Earthing!$C$7:$H$307,4, 0)</f>
        <v>#N/A</v>
      </c>
    </row>
    <row r="349" spans="1:6">
      <c r="A349" s="978" t="s">
        <v>708</v>
      </c>
      <c r="B349" s="965" t="s">
        <v>205</v>
      </c>
      <c r="C349" s="409" t="e">
        <f>VLOOKUP(A349,Foundation!$B$8:$R$293,10, 0)</f>
        <v>#N/A</v>
      </c>
      <c r="D349" s="409" t="e">
        <f>VLOOKUP(A349,Foundation!$B$8:$R$276,12, 0)</f>
        <v>#N/A</v>
      </c>
      <c r="E349" s="409" t="e">
        <f>VLOOKUP(A349,'Erection Compiled '!$B$2:$S$340,10, 0)</f>
        <v>#N/A</v>
      </c>
      <c r="F349" s="409" t="e">
        <f>VLOOKUP(A349,Earthing!$C$7:$H$307,4, 0)</f>
        <v>#N/A</v>
      </c>
    </row>
    <row r="350" spans="1:6" hidden="1">
      <c r="A350" s="978" t="s">
        <v>830</v>
      </c>
      <c r="B350" s="965" t="s">
        <v>156</v>
      </c>
      <c r="C350" s="409" t="e">
        <f>VLOOKUP(A350,Foundation!$B$8:$R$293,10, 0)</f>
        <v>#N/A</v>
      </c>
      <c r="D350" s="409" t="e">
        <f>VLOOKUP(A350,Foundation!$B$8:$R$276,12, 0)</f>
        <v>#N/A</v>
      </c>
      <c r="E350" s="409" t="e">
        <f>VLOOKUP(A350,'Erection Compiled '!$B$2:$S$340,10, 0)</f>
        <v>#N/A</v>
      </c>
      <c r="F350" s="409" t="e">
        <f>VLOOKUP(A350,Earthing!$C$7:$H$307,4, 0)</f>
        <v>#N/A</v>
      </c>
    </row>
    <row r="351" spans="1:6">
      <c r="A351" s="978" t="s">
        <v>710</v>
      </c>
      <c r="B351" s="965" t="s">
        <v>211</v>
      </c>
      <c r="C351" s="409" t="e">
        <f>VLOOKUP(A351,Foundation!$B$8:$R$293,10, 0)</f>
        <v>#N/A</v>
      </c>
      <c r="D351" s="409" t="e">
        <f>VLOOKUP(A351,Foundation!$B$8:$R$276,12, 0)</f>
        <v>#N/A</v>
      </c>
      <c r="E351" s="409" t="e">
        <f>VLOOKUP(A351,'Erection Compiled '!$B$2:$S$340,10, 0)</f>
        <v>#N/A</v>
      </c>
      <c r="F351" s="409" t="e">
        <f>VLOOKUP(A351,Earthing!$C$7:$H$307,4, 0)</f>
        <v>#N/A</v>
      </c>
    </row>
    <row r="352" spans="1:6">
      <c r="A352" s="978" t="s">
        <v>712</v>
      </c>
      <c r="B352" s="965" t="s">
        <v>205</v>
      </c>
      <c r="C352" s="409" t="e">
        <f>VLOOKUP(A352,Foundation!$B$8:$R$293,10, 0)</f>
        <v>#N/A</v>
      </c>
      <c r="D352" s="409" t="e">
        <f>VLOOKUP(A352,Foundation!$B$8:$R$276,12, 0)</f>
        <v>#N/A</v>
      </c>
      <c r="E352" s="409" t="e">
        <f>VLOOKUP(A352,'Erection Compiled '!$B$2:$S$340,10, 0)</f>
        <v>#N/A</v>
      </c>
      <c r="F352" s="409" t="e">
        <f>VLOOKUP(A352,Earthing!$C$7:$H$307,4, 0)</f>
        <v>#N/A</v>
      </c>
    </row>
    <row r="353" spans="1:6">
      <c r="A353" s="978" t="s">
        <v>715</v>
      </c>
      <c r="B353" s="965" t="s">
        <v>211</v>
      </c>
      <c r="C353" s="409" t="e">
        <f>VLOOKUP(A353,Foundation!$B$8:$R$293,10, 0)</f>
        <v>#N/A</v>
      </c>
      <c r="D353" s="409" t="e">
        <f>VLOOKUP(A353,Foundation!$B$8:$R$276,12, 0)</f>
        <v>#N/A</v>
      </c>
      <c r="E353" s="409" t="e">
        <f>VLOOKUP(A353,'Erection Compiled '!$B$2:$S$340,10, 0)</f>
        <v>#N/A</v>
      </c>
      <c r="F353" s="409" t="e">
        <f>VLOOKUP(A353,Earthing!$C$7:$H$307,4, 0)</f>
        <v>#N/A</v>
      </c>
    </row>
    <row r="354" spans="1:6">
      <c r="A354" s="978" t="s">
        <v>717</v>
      </c>
      <c r="B354" s="965" t="s">
        <v>146</v>
      </c>
      <c r="C354" s="409" t="e">
        <f>VLOOKUP(A354,Foundation!$B$8:$R$293,10, 0)</f>
        <v>#N/A</v>
      </c>
      <c r="D354" s="409" t="e">
        <f>VLOOKUP(A354,Foundation!$B$8:$R$276,12, 0)</f>
        <v>#N/A</v>
      </c>
      <c r="E354" s="409" t="e">
        <f>VLOOKUP(A354,'Erection Compiled '!$B$2:$S$340,10, 0)</f>
        <v>#N/A</v>
      </c>
      <c r="F354" s="409" t="e">
        <f>VLOOKUP(A354,Earthing!$C$7:$H$307,4, 0)</f>
        <v>#N/A</v>
      </c>
    </row>
    <row r="355" spans="1:6">
      <c r="A355" s="978" t="s">
        <v>142</v>
      </c>
      <c r="B355" s="965" t="s">
        <v>89</v>
      </c>
      <c r="C355" s="409" t="e">
        <f>VLOOKUP(A355,Foundation!$B$8:$R$293,10, 0)</f>
        <v>#N/A</v>
      </c>
      <c r="D355" s="409" t="e">
        <f>VLOOKUP(A355,Foundation!$B$8:$R$276,12, 0)</f>
        <v>#N/A</v>
      </c>
      <c r="E355" s="409" t="e">
        <f>VLOOKUP(A355,'Erection Compiled '!$B$2:$S$340,10, 0)</f>
        <v>#N/A</v>
      </c>
      <c r="F355" s="409" t="e">
        <f>VLOOKUP(A355,Earthing!$C$7:$H$307,4, 0)</f>
        <v>#N/A</v>
      </c>
    </row>
    <row r="356" spans="1:6">
      <c r="A356" s="978" t="s">
        <v>720</v>
      </c>
      <c r="B356" s="965" t="s">
        <v>89</v>
      </c>
      <c r="C356" s="409" t="e">
        <f>VLOOKUP(A356,Foundation!$B$8:$R$293,10, 0)</f>
        <v>#N/A</v>
      </c>
      <c r="D356" s="409" t="e">
        <f>VLOOKUP(A356,Foundation!$B$8:$R$276,12, 0)</f>
        <v>#N/A</v>
      </c>
      <c r="E356" s="409" t="e">
        <f>VLOOKUP(A356,'Erection Compiled '!$B$2:$S$340,10, 0)</f>
        <v>#N/A</v>
      </c>
      <c r="F356" s="409" t="e">
        <f>VLOOKUP(A356,Earthing!$C$7:$H$307,4, 0)</f>
        <v>#N/A</v>
      </c>
    </row>
    <row r="357" spans="1:6">
      <c r="A357" s="978" t="s">
        <v>722</v>
      </c>
      <c r="B357" s="965" t="s">
        <v>146</v>
      </c>
      <c r="C357" s="409" t="e">
        <f>VLOOKUP(A357,Foundation!$B$8:$R$293,10, 0)</f>
        <v>#N/A</v>
      </c>
      <c r="D357" s="409" t="e">
        <f>VLOOKUP(A357,Foundation!$B$8:$R$276,12, 0)</f>
        <v>#N/A</v>
      </c>
      <c r="E357" s="409" t="e">
        <f>VLOOKUP(A357,'Erection Compiled '!$B$2:$S$340,10, 0)</f>
        <v>#N/A</v>
      </c>
      <c r="F357" s="409" t="e">
        <f>VLOOKUP(A357,Earthing!$C$7:$H$307,4, 0)</f>
        <v>#N/A</v>
      </c>
    </row>
    <row r="358" spans="1:6">
      <c r="A358" s="978" t="s">
        <v>747</v>
      </c>
      <c r="B358" s="965" t="s">
        <v>211</v>
      </c>
      <c r="C358" s="409" t="e">
        <f>VLOOKUP(A358,Foundation!$B$8:$R$293,10, 0)</f>
        <v>#N/A</v>
      </c>
      <c r="D358" s="409" t="e">
        <f>VLOOKUP(A358,Foundation!$B$8:$R$276,12, 0)</f>
        <v>#N/A</v>
      </c>
      <c r="E358" s="409" t="e">
        <f>VLOOKUP(A358,'Erection Compiled '!$B$2:$S$340,10, 0)</f>
        <v>#N/A</v>
      </c>
      <c r="F358" s="409" t="e">
        <f>VLOOKUP(A358,Earthing!$C$7:$H$307,4, 0)</f>
        <v>#N/A</v>
      </c>
    </row>
    <row r="359" spans="1:6">
      <c r="A359" s="978" t="s">
        <v>1654</v>
      </c>
      <c r="B359" s="965" t="s">
        <v>83</v>
      </c>
      <c r="C359" s="409" t="e">
        <f>VLOOKUP(A359,Foundation!$B$8:$R$293,10, 0)</f>
        <v>#N/A</v>
      </c>
      <c r="D359" s="409" t="e">
        <f>VLOOKUP(A359,Foundation!$B$8:$R$276,12, 0)</f>
        <v>#N/A</v>
      </c>
      <c r="E359" s="409" t="e">
        <f>VLOOKUP(A359,'Erection Compiled '!$B$2:$S$340,10, 0)</f>
        <v>#N/A</v>
      </c>
      <c r="F359" s="409" t="e">
        <f>VLOOKUP(A359,Earthing!$C$7:$H$307,4, 0)</f>
        <v>#N/A</v>
      </c>
    </row>
    <row r="360" spans="1:6">
      <c r="A360" s="978" t="s">
        <v>160</v>
      </c>
      <c r="B360" s="965" t="s">
        <v>111</v>
      </c>
      <c r="C360" s="409" t="e">
        <f>VLOOKUP(A360,Foundation!$B$8:$R$293,10, 0)</f>
        <v>#N/A</v>
      </c>
      <c r="D360" s="409" t="e">
        <f>VLOOKUP(A360,Foundation!$B$8:$R$276,12, 0)</f>
        <v>#N/A</v>
      </c>
      <c r="E360" s="409" t="e">
        <f>VLOOKUP(A360,'Erection Compiled '!$B$2:$S$340,10, 0)</f>
        <v>#N/A</v>
      </c>
      <c r="F360" s="409" t="e">
        <f>VLOOKUP(A360,Earthing!$C$7:$H$307,4, 0)</f>
        <v>#N/A</v>
      </c>
    </row>
    <row r="361" spans="1:6">
      <c r="A361" s="978" t="s">
        <v>162</v>
      </c>
      <c r="B361" s="965" t="s">
        <v>81</v>
      </c>
      <c r="C361" s="409" t="e">
        <f>VLOOKUP(A361,Foundation!$B$8:$R$293,10, 0)</f>
        <v>#N/A</v>
      </c>
      <c r="D361" s="409" t="e">
        <f>VLOOKUP(A361,Foundation!$B$8:$R$276,12, 0)</f>
        <v>#N/A</v>
      </c>
      <c r="E361" s="409" t="e">
        <f>VLOOKUP(A361,'Erection Compiled '!$B$2:$S$340,10, 0)</f>
        <v>#N/A</v>
      </c>
      <c r="F361" s="409" t="e">
        <f>VLOOKUP(A361,Earthing!$C$7:$H$307,4, 0)</f>
        <v>#N/A</v>
      </c>
    </row>
    <row r="362" spans="1:6">
      <c r="A362" s="978" t="s">
        <v>163</v>
      </c>
      <c r="B362" s="965" t="s">
        <v>89</v>
      </c>
      <c r="C362" s="409" t="e">
        <f>VLOOKUP(A362,Foundation!$B$8:$R$293,10, 0)</f>
        <v>#N/A</v>
      </c>
      <c r="D362" s="409" t="e">
        <f>VLOOKUP(A362,Foundation!$B$8:$R$276,12, 0)</f>
        <v>#N/A</v>
      </c>
      <c r="E362" s="409" t="e">
        <f>VLOOKUP(A362,'Erection Compiled '!$B$2:$S$340,10, 0)</f>
        <v>#N/A</v>
      </c>
      <c r="F362" s="409" t="e">
        <f>VLOOKUP(A362,Earthing!$C$7:$H$307,4, 0)</f>
        <v>#N/A</v>
      </c>
    </row>
    <row r="363" spans="1:6" hidden="1">
      <c r="A363" s="978" t="s">
        <v>1687</v>
      </c>
      <c r="B363" s="965" t="s">
        <v>1688</v>
      </c>
      <c r="C363" s="409" t="e">
        <f>VLOOKUP(A363,Foundation!$B$8:$R$293,10, 0)</f>
        <v>#N/A</v>
      </c>
      <c r="D363" s="409" t="e">
        <f>VLOOKUP(A363,Foundation!$B$8:$R$276,12, 0)</f>
        <v>#N/A</v>
      </c>
      <c r="E363" s="409" t="e">
        <f>VLOOKUP(A363,'Erection Compiled '!$B$2:$S$340,10, 0)</f>
        <v>#N/A</v>
      </c>
      <c r="F363" s="409" t="e">
        <f>VLOOKUP(A363,Earthing!$C$7:$H$307,4, 0)</f>
        <v>#N/A</v>
      </c>
    </row>
    <row r="364" spans="1:6" hidden="1">
      <c r="A364" s="978" t="s">
        <v>1689</v>
      </c>
      <c r="B364" s="965" t="s">
        <v>1688</v>
      </c>
      <c r="C364" s="409" t="e">
        <f>VLOOKUP(A364,Foundation!$B$8:$R$293,10, 0)</f>
        <v>#N/A</v>
      </c>
      <c r="D364" s="409" t="e">
        <f>VLOOKUP(A364,Foundation!$B$8:$R$276,12, 0)</f>
        <v>#N/A</v>
      </c>
      <c r="E364" s="409" t="e">
        <f>VLOOKUP(A364,'Erection Compiled '!$B$2:$S$340,10, 0)</f>
        <v>#N/A</v>
      </c>
      <c r="F364" s="409" t="e">
        <f>VLOOKUP(A364,Earthing!$C$7:$H$307,4, 0)</f>
        <v>#N/A</v>
      </c>
    </row>
    <row r="365" spans="1:6" hidden="1">
      <c r="A365" s="978" t="s">
        <v>164</v>
      </c>
      <c r="B365" s="965" t="s">
        <v>89</v>
      </c>
      <c r="C365" s="409" t="e">
        <f>VLOOKUP(A365,Foundation!$B$8:$R$293,10, 0)</f>
        <v>#N/A</v>
      </c>
      <c r="D365" s="409" t="e">
        <f>VLOOKUP(A365,Foundation!$B$8:$R$276,12, 0)</f>
        <v>#N/A</v>
      </c>
      <c r="E365" s="409" t="e">
        <f>VLOOKUP(A365,'Erection Compiled '!$B$2:$S$340,10, 0)</f>
        <v>#N/A</v>
      </c>
      <c r="F365" s="409" t="e">
        <f>VLOOKUP(A365,Earthing!$C$7:$H$307,4, 0)</f>
        <v>#N/A</v>
      </c>
    </row>
    <row r="366" spans="1:6" hidden="1">
      <c r="A366" s="978" t="s">
        <v>1690</v>
      </c>
      <c r="B366" s="965" t="s">
        <v>89</v>
      </c>
      <c r="C366" s="409" t="e">
        <f>VLOOKUP(A366,Foundation!$B$8:$R$293,10, 0)</f>
        <v>#N/A</v>
      </c>
      <c r="D366" s="409" t="e">
        <f>VLOOKUP(A366,Foundation!$B$8:$R$276,12, 0)</f>
        <v>#N/A</v>
      </c>
      <c r="E366" s="409" t="e">
        <f>VLOOKUP(A366,'Erection Compiled '!$B$2:$S$340,10, 0)</f>
        <v>#N/A</v>
      </c>
      <c r="F366" s="409" t="e">
        <f>VLOOKUP(A366,Earthing!$C$7:$H$307,4, 0)</f>
        <v>#N/A</v>
      </c>
    </row>
    <row r="367" spans="1:6" hidden="1">
      <c r="A367" s="978" t="s">
        <v>1691</v>
      </c>
      <c r="B367" s="965" t="s">
        <v>1729</v>
      </c>
      <c r="C367" s="409" t="e">
        <f>VLOOKUP(A367,Foundation!$B$8:$R$293,10, 0)</f>
        <v>#N/A</v>
      </c>
      <c r="D367" s="409" t="e">
        <f>VLOOKUP(A367,Foundation!$B$8:$R$276,12, 0)</f>
        <v>#N/A</v>
      </c>
      <c r="E367" s="409" t="e">
        <f>VLOOKUP(A367,'Erection Compiled '!$B$2:$S$340,10, 0)</f>
        <v>#N/A</v>
      </c>
      <c r="F367" s="409" t="e">
        <f>VLOOKUP(A367,Earthing!$C$7:$H$307,4, 0)</f>
        <v>#N/A</v>
      </c>
    </row>
    <row r="368" spans="1:6" hidden="1">
      <c r="A368" s="978" t="s">
        <v>482</v>
      </c>
      <c r="B368" s="965" t="s">
        <v>1730</v>
      </c>
      <c r="C368" s="409" t="e">
        <f>VLOOKUP(A368,Foundation!$B$8:$R$293,10, 0)</f>
        <v>#N/A</v>
      </c>
      <c r="D368" s="409" t="e">
        <f>VLOOKUP(A368,Foundation!$B$8:$R$276,12, 0)</f>
        <v>#N/A</v>
      </c>
      <c r="E368" s="409" t="e">
        <f>VLOOKUP(A368,'Erection Compiled '!$B$2:$S$340,10, 0)</f>
        <v>#N/A</v>
      </c>
      <c r="F368" s="409" t="e">
        <f>VLOOKUP(A368,Earthing!$C$7:$H$307,4, 0)</f>
        <v>#N/A</v>
      </c>
    </row>
    <row r="369" spans="1:6">
      <c r="A369" s="978" t="s">
        <v>749</v>
      </c>
      <c r="B369" s="965" t="s">
        <v>149</v>
      </c>
      <c r="C369" s="409" t="e">
        <f>VLOOKUP(A369,Foundation!$B$8:$R$293,10, 0)</f>
        <v>#N/A</v>
      </c>
      <c r="D369" s="409" t="e">
        <f>VLOOKUP(A369,Foundation!$B$8:$R$276,12, 0)</f>
        <v>#N/A</v>
      </c>
      <c r="E369" s="409" t="e">
        <f>VLOOKUP(A369,'Erection Compiled '!$B$2:$S$340,10, 0)</f>
        <v>#N/A</v>
      </c>
      <c r="F369" s="409" t="e">
        <f>VLOOKUP(A369,Earthing!$C$7:$H$307,4, 0)</f>
        <v>#N/A</v>
      </c>
    </row>
    <row r="370" spans="1:6">
      <c r="A370" s="976" t="s">
        <v>1747</v>
      </c>
      <c r="B370" s="966" t="s">
        <v>1726</v>
      </c>
      <c r="C370" s="409" t="e">
        <f>VLOOKUP(A370,Foundation!$B$8:$R$293,10, 0)</f>
        <v>#N/A</v>
      </c>
      <c r="D370" s="409" t="e">
        <f>VLOOKUP(A370,Foundation!$B$8:$R$276,12, 0)</f>
        <v>#N/A</v>
      </c>
      <c r="E370" s="409" t="e">
        <f>VLOOKUP(A370,'Erection Compiled '!$B$2:$S$340,10, 0)</f>
        <v>#N/A</v>
      </c>
      <c r="F370" s="409" t="e">
        <f>VLOOKUP(A370,Earthing!$C$7:$H$307,4, 0)</f>
        <v>#N/A</v>
      </c>
    </row>
    <row r="371" spans="1:6">
      <c r="A371" s="978" t="s">
        <v>739</v>
      </c>
      <c r="B371" s="965" t="s">
        <v>149</v>
      </c>
      <c r="C371" s="409" t="e">
        <f>VLOOKUP(A371,Foundation!$B$8:$R$293,10, 0)</f>
        <v>#N/A</v>
      </c>
      <c r="D371" s="409" t="e">
        <f>VLOOKUP(A371,Foundation!$B$8:$R$276,12, 0)</f>
        <v>#N/A</v>
      </c>
      <c r="E371" s="409" t="e">
        <f>VLOOKUP(A371,'Erection Compiled '!$B$2:$S$340,10, 0)</f>
        <v>#N/A</v>
      </c>
      <c r="F371" s="409" t="e">
        <f>VLOOKUP(A371,Earthing!$C$7:$H$307,4, 0)</f>
        <v>#N/A</v>
      </c>
    </row>
    <row r="372" spans="1:6">
      <c r="A372" s="974" t="s">
        <v>385</v>
      </c>
      <c r="B372" s="963" t="s">
        <v>89</v>
      </c>
      <c r="C372" s="409" t="e">
        <f>VLOOKUP(A372,Foundation!$B$8:$R$293,10, 0)</f>
        <v>#N/A</v>
      </c>
      <c r="D372" s="409" t="e">
        <f>VLOOKUP(A372,Foundation!$B$8:$R$276,12, 0)</f>
        <v>#N/A</v>
      </c>
      <c r="E372" s="409" t="e">
        <f>VLOOKUP(A372,'Erection Compiled '!$B$2:$S$340,10, 0)</f>
        <v>#N/A</v>
      </c>
      <c r="F372" s="409" t="e">
        <f>VLOOKUP(A372,Earthing!$C$7:$H$307,4, 0)</f>
        <v>#N/A</v>
      </c>
    </row>
    <row r="373" spans="1:6">
      <c r="A373" s="978" t="s">
        <v>831</v>
      </c>
      <c r="B373" s="965" t="s">
        <v>101</v>
      </c>
      <c r="C373" s="409" t="e">
        <f>VLOOKUP(A373,Foundation!$B$8:$R$293,10, 0)</f>
        <v>#N/A</v>
      </c>
      <c r="D373" s="409" t="e">
        <f>VLOOKUP(A373,Foundation!$B$8:$R$276,12, 0)</f>
        <v>#N/A</v>
      </c>
      <c r="E373" s="409" t="e">
        <f>VLOOKUP(A373,'Erection Compiled '!$B$2:$S$340,10, 0)</f>
        <v>#N/A</v>
      </c>
      <c r="F373" s="409" t="e">
        <f>VLOOKUP(A373,Earthing!$C$7:$H$307,4, 0)</f>
        <v>#N/A</v>
      </c>
    </row>
    <row r="374" spans="1:6">
      <c r="A374" s="978" t="s">
        <v>1563</v>
      </c>
      <c r="B374" s="965" t="s">
        <v>152</v>
      </c>
      <c r="C374" s="409" t="e">
        <f>VLOOKUP(A374,Foundation!$B$8:$R$293,10, 0)</f>
        <v>#N/A</v>
      </c>
      <c r="D374" s="409" t="e">
        <f>VLOOKUP(A374,Foundation!$B$8:$R$276,12, 0)</f>
        <v>#N/A</v>
      </c>
      <c r="E374" s="409" t="e">
        <f>VLOOKUP(A374,'Erection Compiled '!$B$2:$S$340,10, 0)</f>
        <v>#N/A</v>
      </c>
      <c r="F374" s="409" t="e">
        <f>VLOOKUP(A374,Earthing!$C$7:$H$307,4, 0)</f>
        <v>#N/A</v>
      </c>
    </row>
    <row r="375" spans="1:6">
      <c r="A375" s="978" t="s">
        <v>738</v>
      </c>
      <c r="B375" s="965" t="s">
        <v>146</v>
      </c>
      <c r="C375" s="409" t="e">
        <f>VLOOKUP(A375,Foundation!$B$8:$R$293,10, 0)</f>
        <v>#N/A</v>
      </c>
      <c r="D375" s="409" t="e">
        <f>VLOOKUP(A375,Foundation!$B$8:$R$276,12, 0)</f>
        <v>#N/A</v>
      </c>
      <c r="E375" s="409" t="e">
        <f>VLOOKUP(A375,'Erection Compiled '!$B$2:$S$340,10, 0)</f>
        <v>#N/A</v>
      </c>
      <c r="F375" s="409" t="e">
        <f>VLOOKUP(A375,Earthing!$C$7:$H$307,4, 0)</f>
        <v>#N/A</v>
      </c>
    </row>
    <row r="376" spans="1:6">
      <c r="A376" s="976" t="s">
        <v>1748</v>
      </c>
      <c r="B376" s="966" t="s">
        <v>1727</v>
      </c>
      <c r="C376" s="409" t="e">
        <f>VLOOKUP(A376,Foundation!$B$8:$R$293,10, 0)</f>
        <v>#N/A</v>
      </c>
      <c r="D376" s="409" t="e">
        <f>VLOOKUP(A376,Foundation!$B$8:$R$276,12, 0)</f>
        <v>#N/A</v>
      </c>
      <c r="E376" s="409" t="e">
        <f>VLOOKUP(A376,'Erection Compiled '!$B$2:$S$340,10, 0)</f>
        <v>#N/A</v>
      </c>
      <c r="F376" s="409" t="e">
        <f>VLOOKUP(A376,Earthing!$C$7:$H$307,4, 0)</f>
        <v>#N/A</v>
      </c>
    </row>
    <row r="377" spans="1:6">
      <c r="A377" s="978" t="s">
        <v>1300</v>
      </c>
      <c r="B377" s="965" t="s">
        <v>205</v>
      </c>
      <c r="C377" s="409" t="e">
        <f>VLOOKUP(A377,Foundation!$B$8:$R$293,10, 0)</f>
        <v>#N/A</v>
      </c>
      <c r="D377" s="409" t="e">
        <f>VLOOKUP(A377,Foundation!$B$8:$R$276,12, 0)</f>
        <v>#N/A</v>
      </c>
      <c r="E377" s="409" t="e">
        <f>VLOOKUP(A377,'Erection Compiled '!$B$2:$S$340,10, 0)</f>
        <v>#N/A</v>
      </c>
      <c r="F377" s="409" t="e">
        <f>VLOOKUP(A377,Earthing!$C$7:$H$307,4, 0)</f>
        <v>#N/A</v>
      </c>
    </row>
    <row r="378" spans="1:6">
      <c r="A378" s="978" t="s">
        <v>1308</v>
      </c>
      <c r="B378" s="965" t="s">
        <v>96</v>
      </c>
      <c r="C378" s="409" t="e">
        <f>VLOOKUP(A378,Foundation!$B$8:$R$293,10, 0)</f>
        <v>#N/A</v>
      </c>
      <c r="D378" s="409" t="e">
        <f>VLOOKUP(A378,Foundation!$B$8:$R$276,12, 0)</f>
        <v>#N/A</v>
      </c>
      <c r="E378" s="409" t="e">
        <f>VLOOKUP(A378,'Erection Compiled '!$B$2:$S$340,10, 0)</f>
        <v>#N/A</v>
      </c>
      <c r="F378" s="409" t="e">
        <f>VLOOKUP(A378,Earthing!$C$7:$H$307,4, 0)</f>
        <v>#N/A</v>
      </c>
    </row>
    <row r="379" spans="1:6">
      <c r="A379" s="978" t="s">
        <v>158</v>
      </c>
      <c r="B379" s="965" t="s">
        <v>83</v>
      </c>
      <c r="C379" s="409" t="e">
        <f>VLOOKUP(A379,Foundation!$B$8:$R$293,10, 0)</f>
        <v>#N/A</v>
      </c>
      <c r="D379" s="409" t="e">
        <f>VLOOKUP(A379,Foundation!$B$8:$R$276,12, 0)</f>
        <v>#N/A</v>
      </c>
      <c r="E379" s="409" t="e">
        <f>VLOOKUP(A379,'Erection Compiled '!$B$2:$S$340,10, 0)</f>
        <v>#N/A</v>
      </c>
      <c r="F379" s="409" t="e">
        <f>VLOOKUP(A379,Earthing!$C$7:$H$307,4, 0)</f>
        <v>#N/A</v>
      </c>
    </row>
    <row r="380" spans="1:6">
      <c r="A380" s="976" t="s">
        <v>1567</v>
      </c>
      <c r="B380" s="966" t="s">
        <v>1731</v>
      </c>
      <c r="C380" s="409" t="e">
        <f>VLOOKUP(A380,Foundation!$B$8:$R$293,10, 0)</f>
        <v>#N/A</v>
      </c>
      <c r="D380" s="409" t="e">
        <f>VLOOKUP(A380,Foundation!$B$8:$R$276,12, 0)</f>
        <v>#N/A</v>
      </c>
      <c r="E380" s="409" t="e">
        <f>VLOOKUP(A380,'Erection Compiled '!$B$2:$S$340,10, 0)</f>
        <v>#N/A</v>
      </c>
      <c r="F380" s="409" t="e">
        <f>VLOOKUP(A380,Earthing!$C$7:$H$307,4, 0)</f>
        <v>#N/A</v>
      </c>
    </row>
    <row r="381" spans="1:6">
      <c r="A381" s="978" t="s">
        <v>1504</v>
      </c>
      <c r="B381" s="965" t="s">
        <v>131</v>
      </c>
      <c r="C381" s="409" t="e">
        <f>VLOOKUP(A381,Foundation!$B$8:$R$293,10, 0)</f>
        <v>#N/A</v>
      </c>
      <c r="D381" s="409" t="e">
        <f>VLOOKUP(A381,Foundation!$B$8:$R$276,12, 0)</f>
        <v>#N/A</v>
      </c>
      <c r="E381" s="409" t="e">
        <f>VLOOKUP(A381,'Erection Compiled '!$B$2:$S$340,10, 0)</f>
        <v>#N/A</v>
      </c>
      <c r="F381" s="409" t="e">
        <f>VLOOKUP(A381,Earthing!$C$7:$H$307,4, 0)</f>
        <v>#N/A</v>
      </c>
    </row>
    <row r="382" spans="1:6">
      <c r="A382" s="978" t="s">
        <v>727</v>
      </c>
      <c r="B382" s="965" t="s">
        <v>146</v>
      </c>
      <c r="C382" s="409" t="e">
        <f>VLOOKUP(A382,Foundation!$B$8:$R$293,10, 0)</f>
        <v>#N/A</v>
      </c>
      <c r="D382" s="409" t="e">
        <f>VLOOKUP(A382,Foundation!$B$8:$R$276,12, 0)</f>
        <v>#N/A</v>
      </c>
      <c r="E382" s="409" t="e">
        <f>VLOOKUP(A382,'Erection Compiled '!$B$2:$S$340,10, 0)</f>
        <v>#N/A</v>
      </c>
      <c r="F382" s="409" t="e">
        <f>VLOOKUP(A382,Earthing!$C$7:$H$307,4, 0)</f>
        <v>#N/A</v>
      </c>
    </row>
    <row r="383" spans="1:6">
      <c r="A383" s="978" t="s">
        <v>155</v>
      </c>
      <c r="B383" s="965" t="s">
        <v>156</v>
      </c>
      <c r="C383" s="409" t="e">
        <f>VLOOKUP(A383,Foundation!$B$8:$R$293,10, 0)</f>
        <v>#N/A</v>
      </c>
      <c r="D383" s="409" t="e">
        <f>VLOOKUP(A383,Foundation!$B$8:$R$276,12, 0)</f>
        <v>#N/A</v>
      </c>
      <c r="E383" s="409" t="e">
        <f>VLOOKUP(A383,'Erection Compiled '!$B$2:$S$340,10, 0)</f>
        <v>#N/A</v>
      </c>
      <c r="F383" s="409" t="e">
        <f>VLOOKUP(A383,Earthing!$C$7:$H$307,4, 0)</f>
        <v>#N/A</v>
      </c>
    </row>
    <row r="384" spans="1:6">
      <c r="A384" s="976" t="s">
        <v>233</v>
      </c>
      <c r="B384" s="966" t="s">
        <v>1731</v>
      </c>
      <c r="C384" s="409" t="e">
        <f>VLOOKUP(A384,Foundation!$B$8:$R$293,10, 0)</f>
        <v>#N/A</v>
      </c>
      <c r="D384" s="409" t="e">
        <f>VLOOKUP(A384,Foundation!$B$8:$R$276,12, 0)</f>
        <v>#N/A</v>
      </c>
      <c r="E384" s="409" t="e">
        <f>VLOOKUP(A384,'Erection Compiled '!$B$2:$S$340,10, 0)</f>
        <v>#N/A</v>
      </c>
      <c r="F384" s="409" t="e">
        <f>VLOOKUP(A384,Earthing!$C$7:$H$307,4, 0)</f>
        <v>#N/A</v>
      </c>
    </row>
    <row r="385" spans="1:6">
      <c r="A385" s="978" t="s">
        <v>719</v>
      </c>
      <c r="B385" s="965" t="s">
        <v>149</v>
      </c>
      <c r="C385" s="409" t="e">
        <f>VLOOKUP(A385,Foundation!$B$8:$R$293,10, 0)</f>
        <v>#N/A</v>
      </c>
      <c r="D385" s="409" t="e">
        <f>VLOOKUP(A385,Foundation!$B$8:$R$276,12, 0)</f>
        <v>#N/A</v>
      </c>
      <c r="E385" s="409" t="e">
        <f>VLOOKUP(A385,'Erection Compiled '!$B$2:$S$340,10, 0)</f>
        <v>#N/A</v>
      </c>
      <c r="F385" s="409" t="e">
        <f>VLOOKUP(A385,Earthing!$C$7:$H$307,4, 0)</f>
        <v>#N/A</v>
      </c>
    </row>
    <row r="386" spans="1:6">
      <c r="A386" s="978" t="s">
        <v>832</v>
      </c>
      <c r="B386" s="965" t="s">
        <v>79</v>
      </c>
      <c r="C386" s="409" t="e">
        <f>VLOOKUP(A386,Foundation!$B$8:$R$293,10, 0)</f>
        <v>#N/A</v>
      </c>
      <c r="D386" s="409" t="e">
        <f>VLOOKUP(A386,Foundation!$B$8:$R$276,12, 0)</f>
        <v>#N/A</v>
      </c>
      <c r="E386" s="409" t="e">
        <f>VLOOKUP(A386,'Erection Compiled '!$B$2:$S$340,10, 0)</f>
        <v>#N/A</v>
      </c>
      <c r="F386" s="409" t="e">
        <f>VLOOKUP(A386,Earthing!$C$7:$H$307,4, 0)</f>
        <v>#N/A</v>
      </c>
    </row>
    <row r="387" spans="1:6">
      <c r="A387" s="978" t="s">
        <v>161</v>
      </c>
      <c r="B387" s="965" t="s">
        <v>81</v>
      </c>
      <c r="C387" s="409" t="e">
        <f>VLOOKUP(A387,Foundation!$B$8:$R$293,10, 0)</f>
        <v>#N/A</v>
      </c>
      <c r="D387" s="409" t="e">
        <f>VLOOKUP(A387,Foundation!$B$8:$R$276,12, 0)</f>
        <v>#N/A</v>
      </c>
      <c r="E387" s="409" t="e">
        <f>VLOOKUP(A387,'Erection Compiled '!$B$2:$S$340,10, 0)</f>
        <v>#N/A</v>
      </c>
      <c r="F387" s="409" t="e">
        <f>VLOOKUP(A387,Earthing!$C$7:$H$307,4, 0)</f>
        <v>#N/A</v>
      </c>
    </row>
    <row r="388" spans="1:6">
      <c r="A388" s="978" t="s">
        <v>150</v>
      </c>
      <c r="B388" s="965" t="s">
        <v>152</v>
      </c>
      <c r="C388" s="409" t="e">
        <f>VLOOKUP(A388,Foundation!$B$8:$R$293,10, 0)</f>
        <v>#N/A</v>
      </c>
      <c r="D388" s="409" t="e">
        <f>VLOOKUP(A388,Foundation!$B$8:$R$276,12, 0)</f>
        <v>#N/A</v>
      </c>
      <c r="E388" s="409" t="e">
        <f>VLOOKUP(A388,'Erection Compiled '!$B$2:$S$340,10, 0)</f>
        <v>#N/A</v>
      </c>
      <c r="F388" s="409" t="e">
        <f>VLOOKUP(A388,Earthing!$C$7:$H$307,4, 0)</f>
        <v>#N/A</v>
      </c>
    </row>
    <row r="389" spans="1:6">
      <c r="A389" s="978" t="s">
        <v>724</v>
      </c>
      <c r="B389" s="965" t="s">
        <v>146</v>
      </c>
      <c r="C389" s="409" t="e">
        <f>VLOOKUP(A389,Foundation!$B$8:$R$293,10, 0)</f>
        <v>#N/A</v>
      </c>
      <c r="D389" s="409" t="e">
        <f>VLOOKUP(A389,Foundation!$B$8:$R$276,12, 0)</f>
        <v>#N/A</v>
      </c>
      <c r="E389" s="409" t="e">
        <f>VLOOKUP(A389,'Erection Compiled '!$B$2:$S$340,10, 0)</f>
        <v>#N/A</v>
      </c>
      <c r="F389" s="409" t="e">
        <f>VLOOKUP(A389,Earthing!$C$7:$H$307,4, 0)</f>
        <v>#N/A</v>
      </c>
    </row>
    <row r="390" spans="1:6">
      <c r="A390" s="974" t="s">
        <v>1285</v>
      </c>
      <c r="B390" s="963" t="s">
        <v>79</v>
      </c>
      <c r="C390" s="409" t="e">
        <f>VLOOKUP(A390,Foundation!$B$8:$R$293,10, 0)</f>
        <v>#N/A</v>
      </c>
      <c r="D390" s="409" t="e">
        <f>VLOOKUP(A390,Foundation!$B$8:$R$276,12, 0)</f>
        <v>#N/A</v>
      </c>
      <c r="E390" s="409" t="e">
        <f>VLOOKUP(A390,'Erection Compiled '!$B$2:$S$340,10, 0)</f>
        <v>#N/A</v>
      </c>
      <c r="F390" s="409" t="e">
        <f>VLOOKUP(A390,Earthing!$C$7:$H$307,4, 0)</f>
        <v>#N/A</v>
      </c>
    </row>
    <row r="391" spans="1:6">
      <c r="A391" s="978" t="s">
        <v>138</v>
      </c>
      <c r="B391" s="965" t="s">
        <v>96</v>
      </c>
      <c r="C391" s="409" t="e">
        <f>VLOOKUP(A391,Foundation!$B$8:$R$293,10, 0)</f>
        <v>#N/A</v>
      </c>
      <c r="D391" s="409" t="e">
        <f>VLOOKUP(A391,Foundation!$B$8:$R$276,12, 0)</f>
        <v>#N/A</v>
      </c>
      <c r="E391" s="409" t="e">
        <f>VLOOKUP(A391,'Erection Compiled '!$B$2:$S$340,10, 0)</f>
        <v>#N/A</v>
      </c>
      <c r="F391" s="409" t="e">
        <f>VLOOKUP(A391,Earthing!$C$7:$H$307,4, 0)</f>
        <v>#N/A</v>
      </c>
    </row>
    <row r="392" spans="1:6">
      <c r="A392" s="978" t="s">
        <v>718</v>
      </c>
      <c r="B392" s="965" t="s">
        <v>149</v>
      </c>
      <c r="C392" s="409" t="e">
        <f>VLOOKUP(A392,Foundation!$B$8:$R$293,10, 0)</f>
        <v>#N/A</v>
      </c>
      <c r="D392" s="409" t="e">
        <f>VLOOKUP(A392,Foundation!$B$8:$R$276,12, 0)</f>
        <v>#N/A</v>
      </c>
      <c r="E392" s="409" t="e">
        <f>VLOOKUP(A392,'Erection Compiled '!$B$2:$S$340,10, 0)</f>
        <v>#N/A</v>
      </c>
      <c r="F392" s="409" t="e">
        <f>VLOOKUP(A392,Earthing!$C$7:$H$307,4, 0)</f>
        <v>#N/A</v>
      </c>
    </row>
    <row r="393" spans="1:6">
      <c r="A393" s="978" t="s">
        <v>1592</v>
      </c>
      <c r="B393" s="965" t="s">
        <v>89</v>
      </c>
      <c r="C393" s="409" t="e">
        <f>VLOOKUP(A393,Foundation!$B$8:$R$293,10, 0)</f>
        <v>#N/A</v>
      </c>
      <c r="D393" s="409" t="e">
        <f>VLOOKUP(A393,Foundation!$B$8:$R$276,12, 0)</f>
        <v>#N/A</v>
      </c>
      <c r="E393" s="409" t="e">
        <f>VLOOKUP(A393,'Erection Compiled '!$B$2:$S$340,10, 0)</f>
        <v>#N/A</v>
      </c>
      <c r="F393" s="409" t="e">
        <f>VLOOKUP(A393,Earthing!$C$7:$H$307,4, 0)</f>
        <v>#N/A</v>
      </c>
    </row>
    <row r="394" spans="1:6">
      <c r="A394" s="978" t="s">
        <v>721</v>
      </c>
      <c r="B394" s="965" t="s">
        <v>146</v>
      </c>
      <c r="C394" s="409" t="e">
        <f>VLOOKUP(A394,Foundation!$B$8:$R$293,10, 0)</f>
        <v>#N/A</v>
      </c>
      <c r="D394" s="409" t="e">
        <f>VLOOKUP(A394,Foundation!$B$8:$R$276,12, 0)</f>
        <v>#N/A</v>
      </c>
      <c r="E394" s="409" t="e">
        <f>VLOOKUP(A394,'Erection Compiled '!$B$2:$S$340,10, 0)</f>
        <v>#N/A</v>
      </c>
      <c r="F394" s="409" t="e">
        <f>VLOOKUP(A394,Earthing!$C$7:$H$307,4, 0)</f>
        <v>#N/A</v>
      </c>
    </row>
    <row r="395" spans="1:6">
      <c r="A395" s="978" t="s">
        <v>1303</v>
      </c>
      <c r="B395" s="965" t="s">
        <v>211</v>
      </c>
      <c r="C395" s="409" t="e">
        <f>VLOOKUP(A395,Foundation!$B$8:$R$293,10, 0)</f>
        <v>#N/A</v>
      </c>
      <c r="D395" s="409" t="e">
        <f>VLOOKUP(A395,Foundation!$B$8:$R$276,12, 0)</f>
        <v>#N/A</v>
      </c>
      <c r="E395" s="409" t="e">
        <f>VLOOKUP(A395,'Erection Compiled '!$B$2:$S$340,10, 0)</f>
        <v>#N/A</v>
      </c>
      <c r="F395" s="409" t="e">
        <f>VLOOKUP(A395,Earthing!$C$7:$H$307,4, 0)</f>
        <v>#N/A</v>
      </c>
    </row>
    <row r="396" spans="1:6">
      <c r="A396" s="976" t="s">
        <v>343</v>
      </c>
      <c r="B396" s="966" t="s">
        <v>1732</v>
      </c>
      <c r="C396" s="409" t="e">
        <f>VLOOKUP(A396,Foundation!$B$8:$R$293,10, 0)</f>
        <v>#N/A</v>
      </c>
      <c r="D396" s="409" t="e">
        <f>VLOOKUP(A396,Foundation!$B$8:$R$276,12, 0)</f>
        <v>#N/A</v>
      </c>
      <c r="E396" s="409" t="e">
        <f>VLOOKUP(A396,'Erection Compiled '!$B$2:$S$340,10, 0)</f>
        <v>#N/A</v>
      </c>
      <c r="F396" s="409" t="e">
        <f>VLOOKUP(A396,Earthing!$C$7:$H$307,4, 0)</f>
        <v>#N/A</v>
      </c>
    </row>
    <row r="397" spans="1:6">
      <c r="A397" s="978" t="s">
        <v>714</v>
      </c>
      <c r="B397" s="965" t="s">
        <v>149</v>
      </c>
      <c r="C397" s="409" t="e">
        <f>VLOOKUP(A397,Foundation!$B$8:$R$293,10, 0)</f>
        <v>#N/A</v>
      </c>
      <c r="D397" s="409" t="e">
        <f>VLOOKUP(A397,Foundation!$B$8:$R$276,12, 0)</f>
        <v>#N/A</v>
      </c>
      <c r="E397" s="409" t="e">
        <f>VLOOKUP(A397,'Erection Compiled '!$B$2:$S$340,10, 0)</f>
        <v>#N/A</v>
      </c>
      <c r="F397" s="409" t="e">
        <f>VLOOKUP(A397,Earthing!$C$7:$H$307,4, 0)</f>
        <v>#N/A</v>
      </c>
    </row>
    <row r="398" spans="1:6">
      <c r="A398" s="978" t="s">
        <v>723</v>
      </c>
      <c r="B398" s="965" t="s">
        <v>146</v>
      </c>
      <c r="C398" s="409" t="e">
        <f>VLOOKUP(A398,Foundation!$B$8:$R$293,10, 0)</f>
        <v>#N/A</v>
      </c>
      <c r="D398" s="409" t="e">
        <f>VLOOKUP(A398,Foundation!$B$8:$R$276,12, 0)</f>
        <v>#N/A</v>
      </c>
      <c r="E398" s="409" t="e">
        <f>VLOOKUP(A398,'Erection Compiled '!$B$2:$S$340,10, 0)</f>
        <v>#N/A</v>
      </c>
      <c r="F398" s="409" t="e">
        <f>VLOOKUP(A398,Earthing!$C$7:$H$307,4, 0)</f>
        <v>#N/A</v>
      </c>
    </row>
    <row r="399" spans="1:6">
      <c r="A399" s="978" t="s">
        <v>1298</v>
      </c>
      <c r="B399" s="965" t="s">
        <v>211</v>
      </c>
      <c r="C399" s="409" t="e">
        <f>VLOOKUP(A399,Foundation!$B$8:$R$293,10, 0)</f>
        <v>#N/A</v>
      </c>
      <c r="D399" s="409" t="e">
        <f>VLOOKUP(A399,Foundation!$B$8:$R$276,12, 0)</f>
        <v>#N/A</v>
      </c>
      <c r="E399" s="409" t="e">
        <f>VLOOKUP(A399,'Erection Compiled '!$B$2:$S$340,10, 0)</f>
        <v>#N/A</v>
      </c>
      <c r="F399" s="409" t="e">
        <f>VLOOKUP(A399,Earthing!$C$7:$H$307,4, 0)</f>
        <v>#N/A</v>
      </c>
    </row>
    <row r="400" spans="1:6">
      <c r="A400" s="978" t="s">
        <v>428</v>
      </c>
      <c r="B400" s="965" t="s">
        <v>96</v>
      </c>
      <c r="C400" s="409" t="e">
        <f>VLOOKUP(A400,Foundation!$B$8:$R$293,10, 0)</f>
        <v>#N/A</v>
      </c>
      <c r="D400" s="409" t="e">
        <f>VLOOKUP(A400,Foundation!$B$8:$R$276,12, 0)</f>
        <v>#N/A</v>
      </c>
      <c r="E400" s="409" t="e">
        <f>VLOOKUP(A400,'Erection Compiled '!$B$2:$S$340,10, 0)</f>
        <v>#N/A</v>
      </c>
      <c r="F400" s="409" t="e">
        <f>VLOOKUP(A400,Earthing!$C$7:$H$307,4, 0)</f>
        <v>#N/A</v>
      </c>
    </row>
    <row r="401" spans="1:6">
      <c r="A401" s="978" t="s">
        <v>1565</v>
      </c>
      <c r="B401" s="965" t="s">
        <v>79</v>
      </c>
      <c r="C401" s="409" t="e">
        <f>VLOOKUP(A401,Foundation!$B$8:$R$293,10, 0)</f>
        <v>#N/A</v>
      </c>
      <c r="D401" s="409" t="e">
        <f>VLOOKUP(A401,Foundation!$B$8:$R$276,12, 0)</f>
        <v>#N/A</v>
      </c>
      <c r="E401" s="409" t="e">
        <f>VLOOKUP(A401,'Erection Compiled '!$B$2:$S$340,10, 0)</f>
        <v>#N/A</v>
      </c>
      <c r="F401" s="409" t="e">
        <f>VLOOKUP(A401,Earthing!$C$7:$H$307,4, 0)</f>
        <v>#N/A</v>
      </c>
    </row>
    <row r="402" spans="1:6">
      <c r="A402" s="978" t="s">
        <v>1601</v>
      </c>
      <c r="B402" s="965" t="s">
        <v>83</v>
      </c>
      <c r="C402" s="409" t="e">
        <f>VLOOKUP(A402,Foundation!$B$8:$R$293,10, 0)</f>
        <v>#N/A</v>
      </c>
      <c r="D402" s="409" t="e">
        <f>VLOOKUP(A402,Foundation!$B$8:$R$276,12, 0)</f>
        <v>#N/A</v>
      </c>
      <c r="E402" s="409" t="e">
        <f>VLOOKUP(A402,'Erection Compiled '!$B$2:$S$340,10, 0)</f>
        <v>#N/A</v>
      </c>
      <c r="F402" s="409" t="e">
        <f>VLOOKUP(A402,Earthing!$C$7:$H$307,4, 0)</f>
        <v>#N/A</v>
      </c>
    </row>
    <row r="403" spans="1:6">
      <c r="A403" s="976" t="s">
        <v>122</v>
      </c>
      <c r="B403" s="966" t="s">
        <v>1723</v>
      </c>
      <c r="C403" s="409" t="e">
        <f>VLOOKUP(A403,Foundation!$B$8:$R$293,10, 0)</f>
        <v>#N/A</v>
      </c>
      <c r="D403" s="409" t="e">
        <f>VLOOKUP(A403,Foundation!$B$8:$R$276,12, 0)</f>
        <v>#N/A</v>
      </c>
      <c r="E403" s="409" t="e">
        <f>VLOOKUP(A403,'Erection Compiled '!$B$2:$S$340,10, 0)</f>
        <v>#N/A</v>
      </c>
      <c r="F403" s="409" t="e">
        <f>VLOOKUP(A403,Earthing!$C$7:$H$307,4, 0)</f>
        <v>#N/A</v>
      </c>
    </row>
    <row r="404" spans="1:6">
      <c r="A404" s="978" t="s">
        <v>143</v>
      </c>
      <c r="B404" s="965" t="s">
        <v>79</v>
      </c>
      <c r="C404" s="409" t="e">
        <f>VLOOKUP(A404,Foundation!$B$8:$R$293,10, 0)</f>
        <v>#N/A</v>
      </c>
      <c r="D404" s="409" t="e">
        <f>VLOOKUP(A404,Foundation!$B$8:$R$276,12, 0)</f>
        <v>#N/A</v>
      </c>
      <c r="E404" s="409" t="e">
        <f>VLOOKUP(A404,'Erection Compiled '!$B$2:$S$340,10, 0)</f>
        <v>#N/A</v>
      </c>
      <c r="F404" s="409" t="e">
        <f>VLOOKUP(A404,Earthing!$C$7:$H$307,4, 0)</f>
        <v>#N/A</v>
      </c>
    </row>
    <row r="405" spans="1:6">
      <c r="A405" s="978" t="s">
        <v>776</v>
      </c>
      <c r="B405" s="965" t="s">
        <v>146</v>
      </c>
      <c r="C405" s="409" t="e">
        <f>VLOOKUP(A405,Foundation!$B$8:$R$293,10, 0)</f>
        <v>#N/A</v>
      </c>
      <c r="D405" s="409" t="e">
        <f>VLOOKUP(A405,Foundation!$B$8:$R$276,12, 0)</f>
        <v>#N/A</v>
      </c>
      <c r="E405" s="409" t="e">
        <f>VLOOKUP(A405,'Erection Compiled '!$B$2:$S$340,10, 0)</f>
        <v>#N/A</v>
      </c>
      <c r="F405" s="409" t="e">
        <f>VLOOKUP(A405,Earthing!$C$7:$H$307,4, 0)</f>
        <v>#N/A</v>
      </c>
    </row>
    <row r="406" spans="1:6">
      <c r="A406" s="978" t="s">
        <v>148</v>
      </c>
      <c r="B406" s="965" t="s">
        <v>89</v>
      </c>
      <c r="C406" s="409" t="e">
        <f>VLOOKUP(A406,Foundation!$B$8:$R$293,10, 0)</f>
        <v>#N/A</v>
      </c>
      <c r="D406" s="409" t="e">
        <f>VLOOKUP(A406,Foundation!$B$8:$R$276,12, 0)</f>
        <v>#N/A</v>
      </c>
      <c r="E406" s="409" t="e">
        <f>VLOOKUP(A406,'Erection Compiled '!$B$2:$S$340,10, 0)</f>
        <v>#N/A</v>
      </c>
      <c r="F406" s="409" t="e">
        <f>VLOOKUP(A406,Earthing!$C$7:$H$307,4, 0)</f>
        <v>#N/A</v>
      </c>
    </row>
    <row r="407" spans="1:6">
      <c r="A407" s="978" t="s">
        <v>1584</v>
      </c>
      <c r="B407" s="965" t="s">
        <v>101</v>
      </c>
      <c r="C407" s="409" t="e">
        <f>VLOOKUP(A407,Foundation!$B$8:$R$293,10, 0)</f>
        <v>#N/A</v>
      </c>
      <c r="D407" s="409" t="e">
        <f>VLOOKUP(A407,Foundation!$B$8:$R$276,12, 0)</f>
        <v>#N/A</v>
      </c>
      <c r="E407" s="409" t="e">
        <f>VLOOKUP(A407,'Erection Compiled '!$B$2:$S$340,10, 0)</f>
        <v>#N/A</v>
      </c>
      <c r="F407" s="409" t="e">
        <f>VLOOKUP(A407,Earthing!$C$7:$H$307,4, 0)</f>
        <v>#N/A</v>
      </c>
    </row>
    <row r="408" spans="1:6">
      <c r="A408" s="978" t="s">
        <v>777</v>
      </c>
      <c r="B408" s="965" t="s">
        <v>146</v>
      </c>
      <c r="C408" s="409" t="e">
        <f>VLOOKUP(A408,Foundation!$B$8:$R$293,10, 0)</f>
        <v>#N/A</v>
      </c>
      <c r="D408" s="409" t="e">
        <f>VLOOKUP(A408,Foundation!$B$8:$R$276,12, 0)</f>
        <v>#N/A</v>
      </c>
      <c r="E408" s="409" t="e">
        <f>VLOOKUP(A408,'Erection Compiled '!$B$2:$S$340,10, 0)</f>
        <v>#N/A</v>
      </c>
      <c r="F408" s="409" t="e">
        <f>VLOOKUP(A408,Earthing!$C$7:$H$307,4, 0)</f>
        <v>#N/A</v>
      </c>
    </row>
    <row r="409" spans="1:6">
      <c r="A409" s="978" t="s">
        <v>1560</v>
      </c>
      <c r="B409" s="965" t="s">
        <v>87</v>
      </c>
      <c r="C409" s="409" t="e">
        <f>VLOOKUP(A409,Foundation!$B$8:$R$293,10, 0)</f>
        <v>#N/A</v>
      </c>
      <c r="D409" s="409" t="e">
        <f>VLOOKUP(A409,Foundation!$B$8:$R$276,12, 0)</f>
        <v>#N/A</v>
      </c>
      <c r="E409" s="409" t="e">
        <f>VLOOKUP(A409,'Erection Compiled '!$B$2:$S$340,10, 0)</f>
        <v>#N/A</v>
      </c>
      <c r="F409" s="409" t="e">
        <f>VLOOKUP(A409,Earthing!$C$7:$H$307,4, 0)</f>
        <v>#N/A</v>
      </c>
    </row>
    <row r="410" spans="1:6">
      <c r="A410" s="978" t="s">
        <v>781</v>
      </c>
      <c r="B410" s="965" t="s">
        <v>146</v>
      </c>
      <c r="C410" s="409" t="e">
        <f>VLOOKUP(A410,Foundation!$B$8:$R$293,10, 0)</f>
        <v>#N/A</v>
      </c>
      <c r="D410" s="409" t="e">
        <f>VLOOKUP(A410,Foundation!$B$8:$R$276,12, 0)</f>
        <v>#N/A</v>
      </c>
      <c r="E410" s="409" t="e">
        <f>VLOOKUP(A410,'Erection Compiled '!$B$2:$S$340,10, 0)</f>
        <v>#N/A</v>
      </c>
      <c r="F410" s="409" t="e">
        <f>VLOOKUP(A410,Earthing!$C$7:$H$307,4, 0)</f>
        <v>#N/A</v>
      </c>
    </row>
    <row r="411" spans="1:6">
      <c r="A411" s="978" t="s">
        <v>1299</v>
      </c>
      <c r="B411" s="965" t="s">
        <v>149</v>
      </c>
      <c r="C411" s="409" t="e">
        <f>VLOOKUP(A411,Foundation!$B$8:$R$293,10, 0)</f>
        <v>#N/A</v>
      </c>
      <c r="D411" s="409" t="e">
        <f>VLOOKUP(A411,Foundation!$B$8:$R$276,12, 0)</f>
        <v>#N/A</v>
      </c>
      <c r="E411" s="409" t="e">
        <f>VLOOKUP(A411,'Erection Compiled '!$B$2:$S$340,10, 0)</f>
        <v>#N/A</v>
      </c>
      <c r="F411" s="409" t="e">
        <f>VLOOKUP(A411,Earthing!$C$7:$H$307,4, 0)</f>
        <v>#N/A</v>
      </c>
    </row>
    <row r="412" spans="1:6">
      <c r="A412" s="978" t="s">
        <v>778</v>
      </c>
      <c r="B412" s="965" t="s">
        <v>146</v>
      </c>
      <c r="C412" s="409" t="e">
        <f>VLOOKUP(A412,Foundation!$B$8:$R$293,10, 0)</f>
        <v>#N/A</v>
      </c>
      <c r="D412" s="409" t="e">
        <f>VLOOKUP(A412,Foundation!$B$8:$R$276,12, 0)</f>
        <v>#N/A</v>
      </c>
      <c r="E412" s="409" t="e">
        <f>VLOOKUP(A412,'Erection Compiled '!$B$2:$S$340,10, 0)</f>
        <v>#N/A</v>
      </c>
      <c r="F412" s="409" t="e">
        <f>VLOOKUP(A412,Earthing!$C$7:$H$307,4, 0)</f>
        <v>#N/A</v>
      </c>
    </row>
    <row r="413" spans="1:6">
      <c r="A413" s="976" t="s">
        <v>1749</v>
      </c>
      <c r="B413" s="968" t="s">
        <v>146</v>
      </c>
      <c r="C413" s="409" t="e">
        <f>VLOOKUP(A413,Foundation!$B$8:$R$293,10, 0)</f>
        <v>#N/A</v>
      </c>
      <c r="D413" s="409" t="e">
        <f>VLOOKUP(A413,Foundation!$B$8:$R$276,12, 0)</f>
        <v>#N/A</v>
      </c>
      <c r="E413" s="409" t="e">
        <f>VLOOKUP(A413,'Erection Compiled '!$B$2:$S$340,10, 0)</f>
        <v>#N/A</v>
      </c>
      <c r="F413" s="409" t="e">
        <f>VLOOKUP(A413,Earthing!$C$7:$H$307,4, 0)</f>
        <v>#N/A</v>
      </c>
    </row>
    <row r="414" spans="1:6">
      <c r="A414" s="978" t="s">
        <v>737</v>
      </c>
      <c r="B414" s="965" t="s">
        <v>146</v>
      </c>
      <c r="C414" s="409" t="e">
        <f>VLOOKUP(A414,Foundation!$B$8:$R$293,10, 0)</f>
        <v>#N/A</v>
      </c>
      <c r="D414" s="409" t="e">
        <f>VLOOKUP(A414,Foundation!$B$8:$R$276,12, 0)</f>
        <v>#N/A</v>
      </c>
      <c r="E414" s="409" t="e">
        <f>VLOOKUP(A414,'Erection Compiled '!$B$2:$S$340,10, 0)</f>
        <v>#N/A</v>
      </c>
      <c r="F414" s="409" t="e">
        <f>VLOOKUP(A414,Earthing!$C$7:$H$307,4, 0)</f>
        <v>#N/A</v>
      </c>
    </row>
    <row r="415" spans="1:6">
      <c r="A415" s="978" t="s">
        <v>151</v>
      </c>
      <c r="B415" s="965" t="s">
        <v>152</v>
      </c>
      <c r="C415" s="409" t="e">
        <f>VLOOKUP(A415,Foundation!$B$8:$R$293,10, 0)</f>
        <v>#N/A</v>
      </c>
      <c r="D415" s="409" t="e">
        <f>VLOOKUP(A415,Foundation!$B$8:$R$276,12, 0)</f>
        <v>#N/A</v>
      </c>
      <c r="E415" s="409" t="e">
        <f>VLOOKUP(A415,'Erection Compiled '!$B$2:$S$340,10, 0)</f>
        <v>#N/A</v>
      </c>
      <c r="F415" s="409" t="e">
        <f>VLOOKUP(A415,Earthing!$C$7:$H$307,4, 0)</f>
        <v>#N/A</v>
      </c>
    </row>
    <row r="416" spans="1:6">
      <c r="A416" s="978" t="s">
        <v>1302</v>
      </c>
      <c r="B416" s="965" t="s">
        <v>89</v>
      </c>
      <c r="C416" s="409" t="e">
        <f>VLOOKUP(A416,Foundation!$B$8:$R$293,10, 0)</f>
        <v>#N/A</v>
      </c>
      <c r="D416" s="409" t="e">
        <f>VLOOKUP(A416,Foundation!$B$8:$R$276,12, 0)</f>
        <v>#N/A</v>
      </c>
      <c r="E416" s="409" t="e">
        <f>VLOOKUP(A416,'Erection Compiled '!$B$2:$S$340,10, 0)</f>
        <v>#N/A</v>
      </c>
      <c r="F416" s="409" t="e">
        <f>VLOOKUP(A416,Earthing!$C$7:$H$307,4, 0)</f>
        <v>#N/A</v>
      </c>
    </row>
    <row r="417" spans="1:6">
      <c r="A417" s="978" t="s">
        <v>773</v>
      </c>
      <c r="B417" s="965" t="s">
        <v>146</v>
      </c>
      <c r="C417" s="409" t="e">
        <f>VLOOKUP(A417,Foundation!$B$8:$R$293,10, 0)</f>
        <v>#N/A</v>
      </c>
      <c r="D417" s="409" t="e">
        <f>VLOOKUP(A417,Foundation!$B$8:$R$276,12, 0)</f>
        <v>#N/A</v>
      </c>
      <c r="E417" s="409" t="e">
        <f>VLOOKUP(A417,'Erection Compiled '!$B$2:$S$340,10, 0)</f>
        <v>#N/A</v>
      </c>
      <c r="F417" s="409" t="e">
        <f>VLOOKUP(A417,Earthing!$C$7:$H$307,4, 0)</f>
        <v>#N/A</v>
      </c>
    </row>
    <row r="418" spans="1:6">
      <c r="A418" s="978" t="s">
        <v>780</v>
      </c>
      <c r="B418" s="965" t="s">
        <v>146</v>
      </c>
      <c r="C418" s="409" t="e">
        <f>VLOOKUP(A418,Foundation!$B$8:$R$293,10, 0)</f>
        <v>#N/A</v>
      </c>
      <c r="D418" s="409" t="e">
        <f>VLOOKUP(A418,Foundation!$B$8:$R$276,12, 0)</f>
        <v>#N/A</v>
      </c>
      <c r="E418" s="409" t="e">
        <f>VLOOKUP(A418,'Erection Compiled '!$B$2:$S$340,10, 0)</f>
        <v>#N/A</v>
      </c>
      <c r="F418" s="409" t="e">
        <f>VLOOKUP(A418,Earthing!$C$7:$H$307,4, 0)</f>
        <v>#N/A</v>
      </c>
    </row>
    <row r="419" spans="1:6">
      <c r="A419" s="978" t="s">
        <v>144</v>
      </c>
      <c r="B419" s="965" t="s">
        <v>146</v>
      </c>
      <c r="C419" s="409" t="e">
        <f>VLOOKUP(A419,Foundation!$B$8:$R$293,10, 0)</f>
        <v>#N/A</v>
      </c>
      <c r="D419" s="409" t="e">
        <f>VLOOKUP(A419,Foundation!$B$8:$R$276,12, 0)</f>
        <v>#N/A</v>
      </c>
      <c r="E419" s="409" t="e">
        <f>VLOOKUP(A419,'Erection Compiled '!$B$2:$S$340,10, 0)</f>
        <v>#N/A</v>
      </c>
      <c r="F419" s="409" t="e">
        <f>VLOOKUP(A419,Earthing!$C$7:$H$307,4, 0)</f>
        <v>#N/A</v>
      </c>
    </row>
    <row r="420" spans="1:6">
      <c r="A420" s="978" t="s">
        <v>745</v>
      </c>
      <c r="B420" s="965" t="s">
        <v>146</v>
      </c>
      <c r="C420" s="409" t="e">
        <f>VLOOKUP(A420,Foundation!$B$8:$R$293,10, 0)</f>
        <v>#N/A</v>
      </c>
      <c r="D420" s="409" t="e">
        <f>VLOOKUP(A420,Foundation!$B$8:$R$276,12, 0)</f>
        <v>#N/A</v>
      </c>
      <c r="E420" s="409" t="e">
        <f>VLOOKUP(A420,'Erection Compiled '!$B$2:$S$340,10, 0)</f>
        <v>#N/A</v>
      </c>
      <c r="F420" s="409" t="e">
        <f>VLOOKUP(A420,Earthing!$C$7:$H$307,4, 0)</f>
        <v>#N/A</v>
      </c>
    </row>
    <row r="421" spans="1:6">
      <c r="A421" s="978" t="s">
        <v>774</v>
      </c>
      <c r="B421" s="965" t="s">
        <v>146</v>
      </c>
      <c r="C421" s="409" t="e">
        <f>VLOOKUP(A421,Foundation!$B$8:$R$293,10, 0)</f>
        <v>#N/A</v>
      </c>
      <c r="D421" s="409" t="e">
        <f>VLOOKUP(A421,Foundation!$B$8:$R$276,12, 0)</f>
        <v>#N/A</v>
      </c>
      <c r="E421" s="409" t="e">
        <f>VLOOKUP(A421,'Erection Compiled '!$B$2:$S$340,10, 0)</f>
        <v>#N/A</v>
      </c>
      <c r="F421" s="409" t="e">
        <f>VLOOKUP(A421,Earthing!$C$7:$H$307,4, 0)</f>
        <v>#N/A</v>
      </c>
    </row>
    <row r="422" spans="1:6">
      <c r="A422" s="978" t="s">
        <v>1248</v>
      </c>
      <c r="B422" s="965" t="s">
        <v>146</v>
      </c>
      <c r="C422" s="409" t="e">
        <f>VLOOKUP(A422,Foundation!$B$8:$R$293,10, 0)</f>
        <v>#N/A</v>
      </c>
      <c r="D422" s="409" t="e">
        <f>VLOOKUP(A422,Foundation!$B$8:$R$276,12, 0)</f>
        <v>#N/A</v>
      </c>
      <c r="E422" s="409" t="e">
        <f>VLOOKUP(A422,'Erection Compiled '!$B$2:$S$340,10, 0)</f>
        <v>#N/A</v>
      </c>
      <c r="F422" s="409" t="e">
        <f>VLOOKUP(A422,Earthing!$C$7:$H$307,4, 0)</f>
        <v>#N/A</v>
      </c>
    </row>
    <row r="423" spans="1:6">
      <c r="A423" s="978" t="s">
        <v>694</v>
      </c>
      <c r="B423" s="965" t="s">
        <v>79</v>
      </c>
      <c r="C423" s="409" t="e">
        <f>VLOOKUP(A423,Foundation!$B$8:$R$293,10, 0)</f>
        <v>#N/A</v>
      </c>
      <c r="D423" s="409" t="e">
        <f>VLOOKUP(A423,Foundation!$B$8:$R$276,12, 0)</f>
        <v>#N/A</v>
      </c>
      <c r="E423" s="409" t="e">
        <f>VLOOKUP(A423,'Erection Compiled '!$B$2:$S$340,10, 0)</f>
        <v>#N/A</v>
      </c>
      <c r="F423" s="409" t="e">
        <f>VLOOKUP(A423,Earthing!$C$7:$H$307,4, 0)</f>
        <v>#N/A</v>
      </c>
    </row>
    <row r="424" spans="1:6">
      <c r="A424" s="978" t="s">
        <v>744</v>
      </c>
      <c r="B424" s="965" t="s">
        <v>146</v>
      </c>
      <c r="C424" s="409" t="e">
        <f>VLOOKUP(A424,Foundation!$B$8:$R$293,10, 0)</f>
        <v>#N/A</v>
      </c>
      <c r="D424" s="409" t="e">
        <f>VLOOKUP(A424,Foundation!$B$8:$R$276,12, 0)</f>
        <v>#N/A</v>
      </c>
      <c r="E424" s="409" t="e">
        <f>VLOOKUP(A424,'Erection Compiled '!$B$2:$S$340,10, 0)</f>
        <v>#N/A</v>
      </c>
      <c r="F424" s="409" t="e">
        <f>VLOOKUP(A424,Earthing!$C$7:$H$307,4, 0)</f>
        <v>#N/A</v>
      </c>
    </row>
    <row r="425" spans="1:6">
      <c r="A425" s="978" t="s">
        <v>153</v>
      </c>
      <c r="B425" s="965" t="s">
        <v>79</v>
      </c>
      <c r="C425" s="409" t="e">
        <f>VLOOKUP(A425,Foundation!$B$8:$R$293,10, 0)</f>
        <v>#N/A</v>
      </c>
      <c r="D425" s="409" t="e">
        <f>VLOOKUP(A425,Foundation!$B$8:$R$276,12, 0)</f>
        <v>#N/A</v>
      </c>
      <c r="E425" s="409" t="e">
        <f>VLOOKUP(A425,'Erection Compiled '!$B$2:$S$340,10, 0)</f>
        <v>#N/A</v>
      </c>
      <c r="F425" s="409" t="e">
        <f>VLOOKUP(A425,Earthing!$C$7:$H$307,4, 0)</f>
        <v>#N/A</v>
      </c>
    </row>
    <row r="426" spans="1:6">
      <c r="A426" s="974" t="s">
        <v>384</v>
      </c>
      <c r="B426" s="963" t="s">
        <v>79</v>
      </c>
      <c r="C426" s="409" t="e">
        <f>VLOOKUP(A426,Foundation!$B$8:$R$293,10, 0)</f>
        <v>#N/A</v>
      </c>
      <c r="D426" s="409" t="e">
        <f>VLOOKUP(A426,Foundation!$B$8:$R$276,12, 0)</f>
        <v>#N/A</v>
      </c>
      <c r="E426" s="409" t="e">
        <f>VLOOKUP(A426,'Erection Compiled '!$B$2:$S$340,10, 0)</f>
        <v>#N/A</v>
      </c>
      <c r="F426" s="409" t="e">
        <f>VLOOKUP(A426,Earthing!$C$7:$H$307,4, 0)</f>
        <v>#N/A</v>
      </c>
    </row>
    <row r="427" spans="1:6">
      <c r="A427" s="978" t="s">
        <v>726</v>
      </c>
      <c r="B427" s="965" t="s">
        <v>146</v>
      </c>
      <c r="C427" s="409" t="e">
        <f>VLOOKUP(A427,Foundation!$B$8:$R$293,10, 0)</f>
        <v>#N/A</v>
      </c>
      <c r="D427" s="409" t="e">
        <f>VLOOKUP(A427,Foundation!$B$8:$R$276,12, 0)</f>
        <v>#N/A</v>
      </c>
      <c r="E427" s="409" t="e">
        <f>VLOOKUP(A427,'Erection Compiled '!$B$2:$S$340,10, 0)</f>
        <v>#N/A</v>
      </c>
      <c r="F427" s="409" t="e">
        <f>VLOOKUP(A427,Earthing!$C$7:$H$307,4, 0)</f>
        <v>#N/A</v>
      </c>
    </row>
    <row r="428" spans="1:6">
      <c r="A428" s="978" t="s">
        <v>775</v>
      </c>
      <c r="B428" s="965" t="s">
        <v>146</v>
      </c>
      <c r="C428" s="409" t="e">
        <f>VLOOKUP(A428,Foundation!$B$8:$R$293,10, 0)</f>
        <v>#N/A</v>
      </c>
      <c r="D428" s="409" t="e">
        <f>VLOOKUP(A428,Foundation!$B$8:$R$276,12, 0)</f>
        <v>#N/A</v>
      </c>
      <c r="E428" s="409" t="e">
        <f>VLOOKUP(A428,'Erection Compiled '!$B$2:$S$340,10, 0)</f>
        <v>#N/A</v>
      </c>
      <c r="F428" s="409" t="e">
        <f>VLOOKUP(A428,Earthing!$C$7:$H$307,4, 0)</f>
        <v>#N/A</v>
      </c>
    </row>
    <row r="429" spans="1:6">
      <c r="A429" s="978" t="s">
        <v>1304</v>
      </c>
      <c r="B429" s="965" t="s">
        <v>89</v>
      </c>
      <c r="C429" s="409" t="e">
        <f>VLOOKUP(A429,Foundation!$B$8:$R$293,10, 0)</f>
        <v>#N/A</v>
      </c>
      <c r="D429" s="409" t="e">
        <f>VLOOKUP(A429,Foundation!$B$8:$R$276,12, 0)</f>
        <v>#N/A</v>
      </c>
      <c r="E429" s="409" t="e">
        <f>VLOOKUP(A429,'Erection Compiled '!$B$2:$S$340,10, 0)</f>
        <v>#N/A</v>
      </c>
      <c r="F429" s="409" t="e">
        <f>VLOOKUP(A429,Earthing!$C$7:$H$307,4, 0)</f>
        <v>#N/A</v>
      </c>
    </row>
    <row r="430" spans="1:6">
      <c r="A430" s="978" t="s">
        <v>1518</v>
      </c>
      <c r="B430" s="965" t="s">
        <v>79</v>
      </c>
      <c r="C430" s="409" t="e">
        <f>VLOOKUP(A430,Foundation!$B$8:$R$293,10, 0)</f>
        <v>#N/A</v>
      </c>
      <c r="D430" s="409" t="e">
        <f>VLOOKUP(A430,Foundation!$B$8:$R$276,12, 0)</f>
        <v>#N/A</v>
      </c>
      <c r="E430" s="409" t="e">
        <f>VLOOKUP(A430,'Erection Compiled '!$B$2:$S$340,10, 0)</f>
        <v>#N/A</v>
      </c>
      <c r="F430" s="409" t="e">
        <f>VLOOKUP(A430,Earthing!$C$7:$H$307,4, 0)</f>
        <v>#N/A</v>
      </c>
    </row>
    <row r="431" spans="1:6">
      <c r="A431" s="978" t="s">
        <v>743</v>
      </c>
      <c r="B431" s="965" t="s">
        <v>146</v>
      </c>
      <c r="C431" s="409" t="e">
        <f>VLOOKUP(A431,Foundation!$B$8:$R$293,10, 0)</f>
        <v>#N/A</v>
      </c>
      <c r="D431" s="409" t="e">
        <f>VLOOKUP(A431,Foundation!$B$8:$R$276,12, 0)</f>
        <v>#N/A</v>
      </c>
      <c r="E431" s="409" t="e">
        <f>VLOOKUP(A431,'Erection Compiled '!$B$2:$S$340,10, 0)</f>
        <v>#N/A</v>
      </c>
      <c r="F431" s="409" t="e">
        <f>VLOOKUP(A431,Earthing!$C$7:$H$307,4, 0)</f>
        <v>#N/A</v>
      </c>
    </row>
    <row r="432" spans="1:6">
      <c r="A432" s="978" t="s">
        <v>157</v>
      </c>
      <c r="B432" s="965" t="s">
        <v>79</v>
      </c>
      <c r="C432" s="409" t="e">
        <f>VLOOKUP(A432,Foundation!$B$8:$R$293,10, 0)</f>
        <v>#N/A</v>
      </c>
      <c r="D432" s="409" t="e">
        <f>VLOOKUP(A432,Foundation!$B$8:$R$276,12, 0)</f>
        <v>#N/A</v>
      </c>
      <c r="E432" s="409" t="e">
        <f>VLOOKUP(A432,'Erection Compiled '!$B$2:$S$340,10, 0)</f>
        <v>#N/A</v>
      </c>
      <c r="F432" s="409" t="e">
        <f>VLOOKUP(A432,Earthing!$C$7:$H$307,4, 0)</f>
        <v>#N/A</v>
      </c>
    </row>
    <row r="433" spans="1:6">
      <c r="A433" s="978" t="s">
        <v>730</v>
      </c>
      <c r="B433" s="965" t="s">
        <v>205</v>
      </c>
      <c r="C433" s="409" t="e">
        <f>VLOOKUP(A433,Foundation!$B$8:$R$293,10, 0)</f>
        <v>#N/A</v>
      </c>
      <c r="D433" s="409" t="e">
        <f>VLOOKUP(A433,Foundation!$B$8:$R$276,12, 0)</f>
        <v>#N/A</v>
      </c>
      <c r="E433" s="409" t="e">
        <f>VLOOKUP(A433,'Erection Compiled '!$B$2:$S$340,10, 0)</f>
        <v>#N/A</v>
      </c>
      <c r="F433" s="409" t="e">
        <f>VLOOKUP(A433,Earthing!$C$7:$H$307,4, 0)</f>
        <v>#N/A</v>
      </c>
    </row>
    <row r="434" spans="1:6">
      <c r="A434" s="978" t="s">
        <v>751</v>
      </c>
      <c r="B434" s="965" t="s">
        <v>149</v>
      </c>
      <c r="C434" s="409" t="e">
        <f>VLOOKUP(A434,Foundation!$B$8:$R$293,10, 0)</f>
        <v>#N/A</v>
      </c>
      <c r="D434" s="409" t="e">
        <f>VLOOKUP(A434,Foundation!$B$8:$R$276,12, 0)</f>
        <v>#N/A</v>
      </c>
      <c r="E434" s="409" t="e">
        <f>VLOOKUP(A434,'Erection Compiled '!$B$2:$S$340,10, 0)</f>
        <v>#N/A</v>
      </c>
      <c r="F434" s="409" t="e">
        <f>VLOOKUP(A434,Earthing!$C$7:$H$307,4, 0)</f>
        <v>#N/A</v>
      </c>
    </row>
    <row r="435" spans="1:6">
      <c r="A435" s="978" t="s">
        <v>750</v>
      </c>
      <c r="B435" s="965" t="s">
        <v>149</v>
      </c>
      <c r="C435" s="409" t="e">
        <f>VLOOKUP(A435,Foundation!$B$8:$R$293,10, 0)</f>
        <v>#N/A</v>
      </c>
      <c r="D435" s="409" t="e">
        <f>VLOOKUP(A435,Foundation!$B$8:$R$276,12, 0)</f>
        <v>#N/A</v>
      </c>
      <c r="E435" s="409" t="e">
        <f>VLOOKUP(A435,'Erection Compiled '!$B$2:$S$340,10, 0)</f>
        <v>#N/A</v>
      </c>
      <c r="F435" s="409" t="e">
        <f>VLOOKUP(A435,Earthing!$C$7:$H$307,4, 0)</f>
        <v>#N/A</v>
      </c>
    </row>
    <row r="436" spans="1:6">
      <c r="A436" s="978" t="s">
        <v>1494</v>
      </c>
      <c r="B436" s="965" t="s">
        <v>79</v>
      </c>
      <c r="C436" s="409" t="e">
        <f>VLOOKUP(A436,Foundation!$B$8:$R$293,10, 0)</f>
        <v>#N/A</v>
      </c>
      <c r="D436" s="409" t="e">
        <f>VLOOKUP(A436,Foundation!$B$8:$R$276,12, 0)</f>
        <v>#N/A</v>
      </c>
      <c r="E436" s="409" t="e">
        <f>VLOOKUP(A436,'Erection Compiled '!$B$2:$S$340,10, 0)</f>
        <v>#N/A</v>
      </c>
      <c r="F436" s="409" t="e">
        <f>VLOOKUP(A436,Earthing!$C$7:$H$307,4, 0)</f>
        <v>#N/A</v>
      </c>
    </row>
    <row r="437" spans="1:6">
      <c r="A437" s="978" t="s">
        <v>1566</v>
      </c>
      <c r="B437" s="965" t="s">
        <v>89</v>
      </c>
      <c r="C437" s="409" t="e">
        <f>VLOOKUP(A437,Foundation!$B$8:$R$293,10, 0)</f>
        <v>#N/A</v>
      </c>
      <c r="D437" s="409" t="e">
        <f>VLOOKUP(A437,Foundation!$B$8:$R$276,12, 0)</f>
        <v>#N/A</v>
      </c>
      <c r="E437" s="409" t="e">
        <f>VLOOKUP(A437,'Erection Compiled '!$B$2:$S$340,10, 0)</f>
        <v>#N/A</v>
      </c>
      <c r="F437" s="409" t="e">
        <f>VLOOKUP(A437,Earthing!$C$7:$H$307,4, 0)</f>
        <v>#N/A</v>
      </c>
    </row>
    <row r="438" spans="1:6">
      <c r="A438" s="978" t="s">
        <v>154</v>
      </c>
      <c r="B438" s="965" t="s">
        <v>156</v>
      </c>
      <c r="C438" s="409" t="e">
        <f>VLOOKUP(A438,Foundation!$B$8:$R$293,10, 0)</f>
        <v>#N/A</v>
      </c>
      <c r="D438" s="409" t="e">
        <f>VLOOKUP(A438,Foundation!$B$8:$R$276,12, 0)</f>
        <v>#N/A</v>
      </c>
      <c r="E438" s="409" t="e">
        <f>VLOOKUP(A438,'Erection Compiled '!$B$2:$S$340,10, 0)</f>
        <v>#N/A</v>
      </c>
      <c r="F438" s="409" t="e">
        <f>VLOOKUP(A438,Earthing!$C$7:$H$307,4, 0)</f>
        <v>#N/A</v>
      </c>
    </row>
    <row r="439" spans="1:6">
      <c r="A439" s="978" t="s">
        <v>1559</v>
      </c>
      <c r="B439" s="965" t="s">
        <v>89</v>
      </c>
      <c r="C439" s="409" t="e">
        <f>VLOOKUP(A439,Foundation!$B$8:$R$293,10, 0)</f>
        <v>#N/A</v>
      </c>
      <c r="D439" s="409" t="e">
        <f>VLOOKUP(A439,Foundation!$B$8:$R$276,12, 0)</f>
        <v>#N/A</v>
      </c>
      <c r="E439" s="409" t="e">
        <f>VLOOKUP(A439,'Erection Compiled '!$B$2:$S$340,10, 0)</f>
        <v>#N/A</v>
      </c>
      <c r="F439" s="409" t="e">
        <f>VLOOKUP(A439,Earthing!$C$7:$H$307,4, 0)</f>
        <v>#N/A</v>
      </c>
    </row>
    <row r="440" spans="1:6">
      <c r="A440" s="978" t="s">
        <v>1525</v>
      </c>
      <c r="B440" s="965" t="s">
        <v>101</v>
      </c>
      <c r="C440" s="409" t="e">
        <f>VLOOKUP(A440,Foundation!$B$8:$R$293,10, 0)</f>
        <v>#N/A</v>
      </c>
      <c r="D440" s="409" t="e">
        <f>VLOOKUP(A440,Foundation!$B$8:$R$276,12, 0)</f>
        <v>#N/A</v>
      </c>
      <c r="E440" s="409" t="e">
        <f>VLOOKUP(A440,'Erection Compiled '!$B$2:$S$340,10, 0)</f>
        <v>#N/A</v>
      </c>
      <c r="F440" s="409" t="e">
        <f>VLOOKUP(A440,Earthing!$C$7:$H$307,4, 0)</f>
        <v>#N/A</v>
      </c>
    </row>
    <row r="441" spans="1:6">
      <c r="A441" s="978" t="s">
        <v>729</v>
      </c>
      <c r="B441" s="965" t="s">
        <v>146</v>
      </c>
      <c r="C441" s="409" t="e">
        <f>VLOOKUP(A441,Foundation!$B$8:$R$293,10, 0)</f>
        <v>#N/A</v>
      </c>
      <c r="D441" s="409" t="e">
        <f>VLOOKUP(A441,Foundation!$B$8:$R$276,12, 0)</f>
        <v>#N/A</v>
      </c>
      <c r="E441" s="409" t="e">
        <f>VLOOKUP(A441,'Erection Compiled '!$B$2:$S$340,10, 0)</f>
        <v>#N/A</v>
      </c>
      <c r="F441" s="409" t="e">
        <f>VLOOKUP(A441,Earthing!$C$7:$H$307,4, 0)</f>
        <v>#N/A</v>
      </c>
    </row>
    <row r="442" spans="1:6">
      <c r="A442" s="978" t="s">
        <v>772</v>
      </c>
      <c r="B442" s="965" t="s">
        <v>146</v>
      </c>
      <c r="C442" s="409" t="e">
        <f>VLOOKUP(A442,Foundation!$B$8:$R$293,10, 0)</f>
        <v>#N/A</v>
      </c>
      <c r="D442" s="409" t="e">
        <f>VLOOKUP(A442,Foundation!$B$8:$R$276,12, 0)</f>
        <v>#N/A</v>
      </c>
      <c r="E442" s="409" t="e">
        <f>VLOOKUP(A442,'Erection Compiled '!$B$2:$S$340,10, 0)</f>
        <v>#N/A</v>
      </c>
      <c r="F442" s="409" t="e">
        <f>VLOOKUP(A442,Earthing!$C$7:$H$307,4, 0)</f>
        <v>#N/A</v>
      </c>
    </row>
    <row r="443" spans="1:6">
      <c r="A443" s="978" t="s">
        <v>771</v>
      </c>
      <c r="B443" s="965" t="s">
        <v>149</v>
      </c>
      <c r="C443" s="409" t="e">
        <f>VLOOKUP(A443,Foundation!$B$8:$R$293,10, 0)</f>
        <v>#N/A</v>
      </c>
      <c r="D443" s="409" t="e">
        <f>VLOOKUP(A443,Foundation!$B$8:$R$276,12, 0)</f>
        <v>#N/A</v>
      </c>
      <c r="E443" s="409" t="e">
        <f>VLOOKUP(A443,'Erection Compiled '!$B$2:$S$340,10, 0)</f>
        <v>#N/A</v>
      </c>
      <c r="F443" s="409" t="e">
        <f>VLOOKUP(A443,Earthing!$C$7:$H$307,4, 0)</f>
        <v>#N/A</v>
      </c>
    </row>
    <row r="444" spans="1:6">
      <c r="A444" s="978" t="s">
        <v>779</v>
      </c>
      <c r="B444" s="965" t="s">
        <v>146</v>
      </c>
      <c r="C444" s="409" t="e">
        <f>VLOOKUP(A444,Foundation!$B$8:$R$293,10, 0)</f>
        <v>#N/A</v>
      </c>
      <c r="D444" s="409" t="e">
        <f>VLOOKUP(A444,Foundation!$B$8:$R$276,12, 0)</f>
        <v>#N/A</v>
      </c>
      <c r="E444" s="409" t="e">
        <f>VLOOKUP(A444,'Erection Compiled '!$B$2:$S$340,10, 0)</f>
        <v>#N/A</v>
      </c>
      <c r="F444" s="409" t="e">
        <f>VLOOKUP(A444,Earthing!$C$7:$H$307,4, 0)</f>
        <v>#N/A</v>
      </c>
    </row>
    <row r="445" spans="1:6">
      <c r="A445" s="974" t="s">
        <v>252</v>
      </c>
      <c r="B445" s="963" t="s">
        <v>146</v>
      </c>
      <c r="C445" s="409" t="e">
        <f>VLOOKUP(A445,Foundation!$B$8:$R$293,10, 0)</f>
        <v>#N/A</v>
      </c>
      <c r="D445" s="409" t="e">
        <f>VLOOKUP(A445,Foundation!$B$8:$R$276,12, 0)</f>
        <v>#N/A</v>
      </c>
      <c r="E445" s="409" t="e">
        <f>VLOOKUP(A445,'Erection Compiled '!$B$2:$S$340,10, 0)</f>
        <v>#N/A</v>
      </c>
      <c r="F445" s="409" t="e">
        <f>VLOOKUP(A445,Earthing!$C$7:$H$307,4, 0)</f>
        <v>#N/A</v>
      </c>
    </row>
    <row r="446" spans="1:6">
      <c r="A446" s="978" t="s">
        <v>753</v>
      </c>
      <c r="B446" s="965" t="s">
        <v>146</v>
      </c>
      <c r="C446" s="409" t="e">
        <f>VLOOKUP(A446,Foundation!$B$8:$R$293,10, 0)</f>
        <v>#N/A</v>
      </c>
      <c r="D446" s="409" t="e">
        <f>VLOOKUP(A446,Foundation!$B$8:$R$276,12, 0)</f>
        <v>#N/A</v>
      </c>
      <c r="E446" s="409" t="e">
        <f>VLOOKUP(A446,'Erection Compiled '!$B$2:$S$340,10, 0)</f>
        <v>#N/A</v>
      </c>
      <c r="F446" s="409" t="e">
        <f>VLOOKUP(A446,Earthing!$C$7:$H$307,4, 0)</f>
        <v>#N/A</v>
      </c>
    </row>
    <row r="447" spans="1:6">
      <c r="A447" s="978" t="s">
        <v>1542</v>
      </c>
      <c r="B447" s="965" t="s">
        <v>101</v>
      </c>
      <c r="C447" s="409" t="e">
        <f>VLOOKUP(A447,Foundation!$B$8:$R$293,10, 0)</f>
        <v>#N/A</v>
      </c>
      <c r="D447" s="409" t="e">
        <f>VLOOKUP(A447,Foundation!$B$8:$R$276,12, 0)</f>
        <v>#N/A</v>
      </c>
      <c r="E447" s="409" t="e">
        <f>VLOOKUP(A447,'Erection Compiled '!$B$2:$S$340,10, 0)</f>
        <v>#N/A</v>
      </c>
      <c r="F447" s="409" t="e">
        <f>VLOOKUP(A447,Earthing!$C$7:$H$307,4, 0)</f>
        <v>#N/A</v>
      </c>
    </row>
    <row r="448" spans="1:6">
      <c r="A448" s="978" t="s">
        <v>769</v>
      </c>
      <c r="B448" s="965" t="s">
        <v>149</v>
      </c>
      <c r="C448" s="409" t="e">
        <f>VLOOKUP(A448,Foundation!$B$8:$R$293,10, 0)</f>
        <v>#N/A</v>
      </c>
      <c r="D448" s="409" t="e">
        <f>VLOOKUP(A448,Foundation!$B$8:$R$276,12, 0)</f>
        <v>#N/A</v>
      </c>
      <c r="E448" s="409" t="e">
        <f>VLOOKUP(A448,'Erection Compiled '!$B$2:$S$340,10, 0)</f>
        <v>#N/A</v>
      </c>
      <c r="F448" s="409" t="e">
        <f>VLOOKUP(A448,Earthing!$C$7:$H$307,4, 0)</f>
        <v>#N/A</v>
      </c>
    </row>
    <row r="449" spans="1:6">
      <c r="A449" s="978" t="s">
        <v>1307</v>
      </c>
      <c r="B449" s="965" t="s">
        <v>146</v>
      </c>
      <c r="C449" s="409" t="e">
        <f>VLOOKUP(A449,Foundation!$B$8:$R$293,10, 0)</f>
        <v>#N/A</v>
      </c>
      <c r="D449" s="409" t="e">
        <f>VLOOKUP(A449,Foundation!$B$8:$R$276,12, 0)</f>
        <v>#N/A</v>
      </c>
      <c r="E449" s="409" t="e">
        <f>VLOOKUP(A449,'Erection Compiled '!$B$2:$S$340,10, 0)</f>
        <v>#N/A</v>
      </c>
      <c r="F449" s="409" t="e">
        <f>VLOOKUP(A449,Earthing!$C$7:$H$307,4, 0)</f>
        <v>#N/A</v>
      </c>
    </row>
    <row r="450" spans="1:6">
      <c r="A450" s="978" t="s">
        <v>431</v>
      </c>
      <c r="B450" s="965" t="s">
        <v>146</v>
      </c>
      <c r="C450" s="409" t="e">
        <f>VLOOKUP(A450,Foundation!$B$8:$R$293,10, 0)</f>
        <v>#N/A</v>
      </c>
      <c r="D450" s="409" t="e">
        <f>VLOOKUP(A450,Foundation!$B$8:$R$276,12, 0)</f>
        <v>#N/A</v>
      </c>
      <c r="E450" s="409" t="e">
        <f>VLOOKUP(A450,'Erection Compiled '!$B$2:$S$340,10, 0)</f>
        <v>#N/A</v>
      </c>
      <c r="F450" s="409" t="e">
        <f>VLOOKUP(A450,Earthing!$C$7:$H$307,4, 0)</f>
        <v>#N/A</v>
      </c>
    </row>
    <row r="451" spans="1:6">
      <c r="A451" s="978" t="s">
        <v>728</v>
      </c>
      <c r="B451" s="965" t="s">
        <v>149</v>
      </c>
      <c r="C451" s="409" t="e">
        <f>VLOOKUP(A451,Foundation!$B$8:$R$293,10, 0)</f>
        <v>#N/A</v>
      </c>
      <c r="D451" s="409" t="e">
        <f>VLOOKUP(A451,Foundation!$B$8:$R$276,12, 0)</f>
        <v>#N/A</v>
      </c>
      <c r="E451" s="409" t="e">
        <f>VLOOKUP(A451,'Erection Compiled '!$B$2:$S$340,10, 0)</f>
        <v>#N/A</v>
      </c>
      <c r="F451" s="409" t="e">
        <f>VLOOKUP(A451,Earthing!$C$7:$H$307,4, 0)</f>
        <v>#N/A</v>
      </c>
    </row>
    <row r="452" spans="1:6">
      <c r="A452" s="976" t="s">
        <v>1750</v>
      </c>
      <c r="B452" s="966" t="s">
        <v>1722</v>
      </c>
      <c r="C452" s="409" t="e">
        <f>VLOOKUP(A452,Foundation!$B$8:$R$293,10, 0)</f>
        <v>#N/A</v>
      </c>
      <c r="D452" s="409" t="e">
        <f>VLOOKUP(A452,Foundation!$B$8:$R$276,12, 0)</f>
        <v>#N/A</v>
      </c>
      <c r="E452" s="409" t="e">
        <f>VLOOKUP(A452,'Erection Compiled '!$B$2:$S$340,10, 0)</f>
        <v>#N/A</v>
      </c>
      <c r="F452" s="409" t="e">
        <f>VLOOKUP(A452,Earthing!$C$7:$H$307,4, 0)</f>
        <v>#N/A</v>
      </c>
    </row>
    <row r="453" spans="1:6">
      <c r="A453" s="978" t="s">
        <v>754</v>
      </c>
      <c r="B453" s="965" t="s">
        <v>205</v>
      </c>
      <c r="C453" s="409" t="e">
        <f>VLOOKUP(A453,Foundation!$B$8:$R$293,10, 0)</f>
        <v>#N/A</v>
      </c>
      <c r="D453" s="409" t="e">
        <f>VLOOKUP(A453,Foundation!$B$8:$R$276,12, 0)</f>
        <v>#N/A</v>
      </c>
      <c r="E453" s="409" t="e">
        <f>VLOOKUP(A453,'Erection Compiled '!$B$2:$S$340,10, 0)</f>
        <v>#N/A</v>
      </c>
      <c r="F453" s="409" t="e">
        <f>VLOOKUP(A453,Earthing!$C$7:$H$307,4, 0)</f>
        <v>#N/A</v>
      </c>
    </row>
    <row r="454" spans="1:6">
      <c r="A454" s="978" t="s">
        <v>757</v>
      </c>
      <c r="B454" s="965" t="s">
        <v>205</v>
      </c>
      <c r="C454" s="409" t="e">
        <f>VLOOKUP(A454,Foundation!$B$8:$R$293,10, 0)</f>
        <v>#N/A</v>
      </c>
      <c r="D454" s="409" t="e">
        <f>VLOOKUP(A454,Foundation!$B$8:$R$276,12, 0)</f>
        <v>#N/A</v>
      </c>
      <c r="E454" s="409" t="e">
        <f>VLOOKUP(A454,'Erection Compiled '!$B$2:$S$340,10, 0)</f>
        <v>#N/A</v>
      </c>
      <c r="F454" s="409" t="e">
        <f>VLOOKUP(A454,Earthing!$C$7:$H$307,4, 0)</f>
        <v>#N/A</v>
      </c>
    </row>
    <row r="455" spans="1:6">
      <c r="A455" s="978" t="s">
        <v>1306</v>
      </c>
      <c r="B455" s="965" t="s">
        <v>149</v>
      </c>
      <c r="C455" s="409" t="e">
        <f>VLOOKUP(A455,Foundation!$B$8:$R$293,10, 0)</f>
        <v>#N/A</v>
      </c>
      <c r="D455" s="409" t="e">
        <f>VLOOKUP(A455,Foundation!$B$8:$R$276,12, 0)</f>
        <v>#N/A</v>
      </c>
      <c r="E455" s="409" t="e">
        <f>VLOOKUP(A455,'Erection Compiled '!$B$2:$S$340,10, 0)</f>
        <v>#N/A</v>
      </c>
      <c r="F455" s="409" t="e">
        <f>VLOOKUP(A455,Earthing!$C$7:$H$307,4, 0)</f>
        <v>#N/A</v>
      </c>
    </row>
    <row r="456" spans="1:6">
      <c r="A456" s="978" t="s">
        <v>426</v>
      </c>
      <c r="B456" s="965" t="s">
        <v>211</v>
      </c>
      <c r="C456" s="409" t="e">
        <f>VLOOKUP(A456,Foundation!$B$8:$R$293,10, 0)</f>
        <v>#N/A</v>
      </c>
      <c r="D456" s="409" t="e">
        <f>VLOOKUP(A456,Foundation!$B$8:$R$276,12, 0)</f>
        <v>#N/A</v>
      </c>
      <c r="E456" s="409" t="e">
        <f>VLOOKUP(A456,'Erection Compiled '!$B$2:$S$340,10, 0)</f>
        <v>#N/A</v>
      </c>
      <c r="F456" s="409" t="e">
        <f>VLOOKUP(A456,Earthing!$C$7:$H$307,4, 0)</f>
        <v>#N/A</v>
      </c>
    </row>
    <row r="457" spans="1:6">
      <c r="A457" s="974" t="s">
        <v>133</v>
      </c>
      <c r="B457" s="963" t="s">
        <v>146</v>
      </c>
      <c r="C457" s="409" t="e">
        <f>VLOOKUP(A457,Foundation!$B$8:$R$293,10, 0)</f>
        <v>#N/A</v>
      </c>
      <c r="D457" s="409" t="e">
        <f>VLOOKUP(A457,Foundation!$B$8:$R$276,12, 0)</f>
        <v>#N/A</v>
      </c>
      <c r="E457" s="409" t="e">
        <f>VLOOKUP(A457,'Erection Compiled '!$B$2:$S$340,10, 0)</f>
        <v>#N/A</v>
      </c>
      <c r="F457" s="409" t="e">
        <f>VLOOKUP(A457,Earthing!$C$7:$H$307,4, 0)</f>
        <v>#N/A</v>
      </c>
    </row>
    <row r="458" spans="1:6">
      <c r="A458" s="978" t="s">
        <v>759</v>
      </c>
      <c r="B458" s="965" t="s">
        <v>149</v>
      </c>
      <c r="C458" s="409" t="e">
        <f>VLOOKUP(A458,Foundation!$B$8:$R$293,10, 0)</f>
        <v>#N/A</v>
      </c>
      <c r="D458" s="409" t="e">
        <f>VLOOKUP(A458,Foundation!$B$8:$R$276,12, 0)</f>
        <v>#N/A</v>
      </c>
      <c r="E458" s="409" t="e">
        <f>VLOOKUP(A458,'Erection Compiled '!$B$2:$S$340,10, 0)</f>
        <v>#N/A</v>
      </c>
      <c r="F458" s="409" t="e">
        <f>VLOOKUP(A458,Earthing!$C$7:$H$307,4, 0)</f>
        <v>#N/A</v>
      </c>
    </row>
    <row r="459" spans="1:6">
      <c r="A459" s="978" t="s">
        <v>763</v>
      </c>
      <c r="B459" s="965" t="s">
        <v>149</v>
      </c>
      <c r="C459" s="409" t="e">
        <f>VLOOKUP(A459,Foundation!$B$8:$R$293,10, 0)</f>
        <v>#N/A</v>
      </c>
      <c r="D459" s="409" t="e">
        <f>VLOOKUP(A459,Foundation!$B$8:$R$276,12, 0)</f>
        <v>#N/A</v>
      </c>
      <c r="E459" s="409" t="e">
        <f>VLOOKUP(A459,'Erection Compiled '!$B$2:$S$340,10, 0)</f>
        <v>#N/A</v>
      </c>
      <c r="F459" s="409" t="e">
        <f>VLOOKUP(A459,Earthing!$C$7:$H$307,4, 0)</f>
        <v>#N/A</v>
      </c>
    </row>
    <row r="460" spans="1:6">
      <c r="A460" s="978" t="s">
        <v>787</v>
      </c>
      <c r="B460" s="965" t="s">
        <v>146</v>
      </c>
      <c r="C460" s="409" t="e">
        <f>VLOOKUP(A460,Foundation!$B$8:$R$293,10, 0)</f>
        <v>#N/A</v>
      </c>
      <c r="D460" s="409" t="e">
        <f>VLOOKUP(A460,Foundation!$B$8:$R$276,12, 0)</f>
        <v>#N/A</v>
      </c>
      <c r="E460" s="409" t="e">
        <f>VLOOKUP(A460,'Erection Compiled '!$B$2:$S$340,10, 0)</f>
        <v>#N/A</v>
      </c>
      <c r="F460" s="409" t="e">
        <f>VLOOKUP(A460,Earthing!$C$7:$H$307,4, 0)</f>
        <v>#N/A</v>
      </c>
    </row>
    <row r="461" spans="1:6">
      <c r="A461" s="978" t="s">
        <v>147</v>
      </c>
      <c r="B461" s="965" t="s">
        <v>146</v>
      </c>
      <c r="C461" s="409" t="e">
        <f>VLOOKUP(A461,Foundation!$B$8:$R$293,10, 0)</f>
        <v>#N/A</v>
      </c>
      <c r="D461" s="409" t="e">
        <f>VLOOKUP(A461,Foundation!$B$8:$R$276,12, 0)</f>
        <v>#N/A</v>
      </c>
      <c r="E461" s="409" t="e">
        <f>VLOOKUP(A461,'Erection Compiled '!$B$2:$S$340,10, 0)</f>
        <v>#N/A</v>
      </c>
      <c r="F461" s="409" t="e">
        <f>VLOOKUP(A461,Earthing!$C$7:$H$307,4, 0)</f>
        <v>#N/A</v>
      </c>
    </row>
    <row r="462" spans="1:6">
      <c r="A462" s="974" t="s">
        <v>381</v>
      </c>
      <c r="B462" s="963" t="s">
        <v>149</v>
      </c>
      <c r="C462" s="409" t="e">
        <f>VLOOKUP(A462,Foundation!$B$8:$R$293,10, 0)</f>
        <v>#N/A</v>
      </c>
      <c r="D462" s="409" t="e">
        <f>VLOOKUP(A462,Foundation!$B$8:$R$276,12, 0)</f>
        <v>#N/A</v>
      </c>
      <c r="E462" s="409" t="e">
        <f>VLOOKUP(A462,'Erection Compiled '!$B$2:$S$340,10, 0)</f>
        <v>#N/A</v>
      </c>
      <c r="F462" s="409" t="e">
        <f>VLOOKUP(A462,Earthing!$C$7:$H$307,4, 0)</f>
        <v>#N/A</v>
      </c>
    </row>
    <row r="463" spans="1:6">
      <c r="A463" s="978" t="s">
        <v>1272</v>
      </c>
      <c r="B463" s="965" t="s">
        <v>79</v>
      </c>
      <c r="C463" s="409" t="e">
        <f>VLOOKUP(A463,Foundation!$B$8:$R$293,10, 0)</f>
        <v>#N/A</v>
      </c>
      <c r="D463" s="409" t="e">
        <f>VLOOKUP(A463,Foundation!$B$8:$R$276,12, 0)</f>
        <v>#N/A</v>
      </c>
      <c r="E463" s="409" t="e">
        <f>VLOOKUP(A463,'Erection Compiled '!$B$2:$S$340,10, 0)</f>
        <v>#N/A</v>
      </c>
      <c r="F463" s="409" t="e">
        <f>VLOOKUP(A463,Earthing!$C$7:$H$307,4, 0)</f>
        <v>#N/A</v>
      </c>
    </row>
    <row r="464" spans="1:6">
      <c r="A464" s="978" t="s">
        <v>758</v>
      </c>
      <c r="B464" s="965" t="s">
        <v>146</v>
      </c>
      <c r="C464" s="409" t="e">
        <f>VLOOKUP(A464,Foundation!$B$8:$R$293,10, 0)</f>
        <v>#N/A</v>
      </c>
      <c r="D464" s="409" t="e">
        <f>VLOOKUP(A464,Foundation!$B$8:$R$276,12, 0)</f>
        <v>#N/A</v>
      </c>
      <c r="E464" s="409" t="e">
        <f>VLOOKUP(A464,'Erection Compiled '!$B$2:$S$340,10, 0)</f>
        <v>#N/A</v>
      </c>
      <c r="F464" s="409" t="e">
        <f>VLOOKUP(A464,Earthing!$C$7:$H$307,4, 0)</f>
        <v>#N/A</v>
      </c>
    </row>
    <row r="465" spans="1:6">
      <c r="A465" s="978" t="s">
        <v>762</v>
      </c>
      <c r="B465" s="965" t="s">
        <v>146</v>
      </c>
      <c r="C465" s="409" t="e">
        <f>VLOOKUP(A465,Foundation!$B$8:$R$293,10, 0)</f>
        <v>#N/A</v>
      </c>
      <c r="D465" s="409" t="e">
        <f>VLOOKUP(A465,Foundation!$B$8:$R$276,12, 0)</f>
        <v>#N/A</v>
      </c>
      <c r="E465" s="409" t="e">
        <f>VLOOKUP(A465,'Erection Compiled '!$B$2:$S$340,10, 0)</f>
        <v>#N/A</v>
      </c>
      <c r="F465" s="409" t="e">
        <f>VLOOKUP(A465,Earthing!$C$7:$H$307,4, 0)</f>
        <v>#N/A</v>
      </c>
    </row>
    <row r="466" spans="1:6">
      <c r="A466" s="978" t="s">
        <v>768</v>
      </c>
      <c r="B466" s="965" t="s">
        <v>146</v>
      </c>
      <c r="C466" s="409" t="e">
        <f>VLOOKUP(A466,Foundation!$B$8:$R$293,10, 0)</f>
        <v>#N/A</v>
      </c>
      <c r="D466" s="409" t="e">
        <f>VLOOKUP(A466,Foundation!$B$8:$R$276,12, 0)</f>
        <v>#N/A</v>
      </c>
      <c r="E466" s="409" t="e">
        <f>VLOOKUP(A466,'Erection Compiled '!$B$2:$S$340,10, 0)</f>
        <v>#N/A</v>
      </c>
      <c r="F466" s="409" t="e">
        <f>VLOOKUP(A466,Earthing!$C$7:$H$307,4, 0)</f>
        <v>#N/A</v>
      </c>
    </row>
    <row r="467" spans="1:6">
      <c r="A467" s="978" t="s">
        <v>786</v>
      </c>
      <c r="B467" s="965" t="s">
        <v>146</v>
      </c>
      <c r="C467" s="409" t="e">
        <f>VLOOKUP(A467,Foundation!$B$8:$R$293,10, 0)</f>
        <v>#N/A</v>
      </c>
      <c r="D467" s="409" t="e">
        <f>VLOOKUP(A467,Foundation!$B$8:$R$276,12, 0)</f>
        <v>#N/A</v>
      </c>
      <c r="E467" s="409" t="e">
        <f>VLOOKUP(A467,'Erection Compiled '!$B$2:$S$340,10, 0)</f>
        <v>#N/A</v>
      </c>
      <c r="F467" s="409" t="e">
        <f>VLOOKUP(A467,Earthing!$C$7:$H$307,4, 0)</f>
        <v>#N/A</v>
      </c>
    </row>
    <row r="468" spans="1:6">
      <c r="A468" s="978" t="s">
        <v>760</v>
      </c>
      <c r="B468" s="965" t="s">
        <v>149</v>
      </c>
      <c r="C468" s="409" t="e">
        <f>VLOOKUP(A468,Foundation!$B$8:$R$293,10, 0)</f>
        <v>#N/A</v>
      </c>
      <c r="D468" s="409" t="e">
        <f>VLOOKUP(A468,Foundation!$B$8:$R$276,12, 0)</f>
        <v>#N/A</v>
      </c>
      <c r="E468" s="409" t="e">
        <f>VLOOKUP(A468,'Erection Compiled '!$B$2:$S$340,10, 0)</f>
        <v>#N/A</v>
      </c>
      <c r="F468" s="409" t="e">
        <f>VLOOKUP(A468,Earthing!$C$7:$H$307,4, 0)</f>
        <v>#N/A</v>
      </c>
    </row>
    <row r="469" spans="1:6">
      <c r="A469" s="978" t="s">
        <v>761</v>
      </c>
      <c r="B469" s="965" t="s">
        <v>149</v>
      </c>
      <c r="C469" s="409" t="e">
        <f>VLOOKUP(A469,Foundation!$B$8:$R$293,10, 0)</f>
        <v>#N/A</v>
      </c>
      <c r="D469" s="409" t="e">
        <f>VLOOKUP(A469,Foundation!$B$8:$R$276,12, 0)</f>
        <v>#N/A</v>
      </c>
      <c r="E469" s="409" t="e">
        <f>VLOOKUP(A469,'Erection Compiled '!$B$2:$S$340,10, 0)</f>
        <v>#N/A</v>
      </c>
      <c r="F469" s="409" t="e">
        <f>VLOOKUP(A469,Earthing!$C$7:$H$307,4, 0)</f>
        <v>#N/A</v>
      </c>
    </row>
    <row r="470" spans="1:6">
      <c r="A470" s="978" t="s">
        <v>145</v>
      </c>
      <c r="B470" s="965" t="s">
        <v>146</v>
      </c>
      <c r="C470" s="409" t="e">
        <f>VLOOKUP(A470,Foundation!$B$8:$R$293,10, 0)</f>
        <v>#N/A</v>
      </c>
      <c r="D470" s="409" t="e">
        <f>VLOOKUP(A470,Foundation!$B$8:$R$276,12, 0)</f>
        <v>#N/A</v>
      </c>
      <c r="E470" s="409" t="e">
        <f>VLOOKUP(A470,'Erection Compiled '!$B$2:$S$340,10, 0)</f>
        <v>#N/A</v>
      </c>
      <c r="F470" s="409" t="e">
        <f>VLOOKUP(A470,Earthing!$C$7:$H$307,4, 0)</f>
        <v>#N/A</v>
      </c>
    </row>
    <row r="471" spans="1:6">
      <c r="A471" s="976" t="s">
        <v>1751</v>
      </c>
      <c r="B471" s="966" t="s">
        <v>1721</v>
      </c>
      <c r="C471" s="409" t="e">
        <f>VLOOKUP(A471,Foundation!$B$8:$R$293,10, 0)</f>
        <v>#N/A</v>
      </c>
      <c r="D471" s="409" t="e">
        <f>VLOOKUP(A471,Foundation!$B$8:$R$276,12, 0)</f>
        <v>#N/A</v>
      </c>
      <c r="E471" s="409" t="e">
        <f>VLOOKUP(A471,'Erection Compiled '!$B$2:$S$340,10, 0)</f>
        <v>#N/A</v>
      </c>
      <c r="F471" s="409" t="e">
        <f>VLOOKUP(A471,Earthing!$C$7:$H$307,4, 0)</f>
        <v>#N/A</v>
      </c>
    </row>
    <row r="472" spans="1:6">
      <c r="A472" s="974" t="s">
        <v>257</v>
      </c>
      <c r="B472" s="963" t="s">
        <v>146</v>
      </c>
      <c r="C472" s="409" t="e">
        <f>VLOOKUP(A472,Foundation!$B$8:$R$293,10, 0)</f>
        <v>#N/A</v>
      </c>
      <c r="D472" s="409" t="e">
        <f>VLOOKUP(A472,Foundation!$B$8:$R$276,12, 0)</f>
        <v>#N/A</v>
      </c>
      <c r="E472" s="409" t="e">
        <f>VLOOKUP(A472,'Erection Compiled '!$B$2:$S$340,10, 0)</f>
        <v>#N/A</v>
      </c>
      <c r="F472" s="409" t="e">
        <f>VLOOKUP(A472,Earthing!$C$7:$H$307,4, 0)</f>
        <v>#N/A</v>
      </c>
    </row>
    <row r="473" spans="1:6">
      <c r="A473" s="976" t="s">
        <v>1752</v>
      </c>
      <c r="B473" s="968" t="s">
        <v>205</v>
      </c>
      <c r="C473" s="409" t="e">
        <f>VLOOKUP(A473,Foundation!$B$8:$R$293,10, 0)</f>
        <v>#N/A</v>
      </c>
      <c r="D473" s="409" t="e">
        <f>VLOOKUP(A473,Foundation!$B$8:$R$276,12, 0)</f>
        <v>#N/A</v>
      </c>
      <c r="E473" s="409" t="e">
        <f>VLOOKUP(A473,'Erection Compiled '!$B$2:$S$340,10, 0)</f>
        <v>#N/A</v>
      </c>
      <c r="F473" s="409" t="e">
        <f>VLOOKUP(A473,Earthing!$C$7:$H$307,4, 0)</f>
        <v>#N/A</v>
      </c>
    </row>
    <row r="474" spans="1:6">
      <c r="A474" s="978" t="s">
        <v>767</v>
      </c>
      <c r="B474" s="965" t="s">
        <v>146</v>
      </c>
      <c r="C474" s="409" t="e">
        <f>VLOOKUP(A474,Foundation!$B$8:$R$293,10, 0)</f>
        <v>#N/A</v>
      </c>
      <c r="D474" s="409" t="e">
        <f>VLOOKUP(A474,Foundation!$B$8:$R$276,12, 0)</f>
        <v>#N/A</v>
      </c>
      <c r="E474" s="409" t="e">
        <f>VLOOKUP(A474,'Erection Compiled '!$B$2:$S$340,10, 0)</f>
        <v>#N/A</v>
      </c>
      <c r="F474" s="409" t="e">
        <f>VLOOKUP(A474,Earthing!$C$7:$H$307,4, 0)</f>
        <v>#N/A</v>
      </c>
    </row>
    <row r="475" spans="1:6">
      <c r="A475" s="978" t="s">
        <v>785</v>
      </c>
      <c r="B475" s="965" t="s">
        <v>146</v>
      </c>
      <c r="C475" s="409" t="e">
        <f>VLOOKUP(A475,Foundation!$B$8:$R$293,10, 0)</f>
        <v>#N/A</v>
      </c>
      <c r="D475" s="409" t="e">
        <f>VLOOKUP(A475,Foundation!$B$8:$R$276,12, 0)</f>
        <v>#N/A</v>
      </c>
      <c r="E475" s="409" t="e">
        <f>VLOOKUP(A475,'Erection Compiled '!$B$2:$S$340,10, 0)</f>
        <v>#N/A</v>
      </c>
      <c r="F475" s="409" t="e">
        <f>VLOOKUP(A475,Earthing!$C$7:$H$307,4, 0)</f>
        <v>#N/A</v>
      </c>
    </row>
    <row r="476" spans="1:6">
      <c r="A476" s="976" t="s">
        <v>1753</v>
      </c>
      <c r="B476" s="966" t="s">
        <v>1727</v>
      </c>
      <c r="C476" s="409" t="e">
        <f>VLOOKUP(A476,Foundation!$B$8:$R$293,10, 0)</f>
        <v>#N/A</v>
      </c>
      <c r="D476" s="409" t="e">
        <f>VLOOKUP(A476,Foundation!$B$8:$R$276,12, 0)</f>
        <v>#N/A</v>
      </c>
      <c r="E476" s="409" t="e">
        <f>VLOOKUP(A476,'Erection Compiled '!$B$2:$S$340,10, 0)</f>
        <v>#N/A</v>
      </c>
      <c r="F476" s="409" t="e">
        <f>VLOOKUP(A476,Earthing!$C$7:$H$307,4, 0)</f>
        <v>#N/A</v>
      </c>
    </row>
    <row r="477" spans="1:6">
      <c r="A477" s="974" t="s">
        <v>1269</v>
      </c>
      <c r="B477" s="963" t="s">
        <v>79</v>
      </c>
      <c r="C477" s="409" t="e">
        <f>VLOOKUP(A477,Foundation!$B$8:$R$293,10, 0)</f>
        <v>#N/A</v>
      </c>
      <c r="D477" s="409" t="e">
        <f>VLOOKUP(A477,Foundation!$B$8:$R$276,12, 0)</f>
        <v>#N/A</v>
      </c>
      <c r="E477" s="409" t="e">
        <f>VLOOKUP(A477,'Erection Compiled '!$B$2:$S$340,10, 0)</f>
        <v>#N/A</v>
      </c>
      <c r="F477" s="409" t="e">
        <f>VLOOKUP(A477,Earthing!$C$7:$H$307,4, 0)</f>
        <v>#N/A</v>
      </c>
    </row>
    <row r="478" spans="1:6">
      <c r="A478" s="978" t="s">
        <v>782</v>
      </c>
      <c r="B478" s="965" t="s">
        <v>146</v>
      </c>
      <c r="C478" s="409" t="e">
        <f>VLOOKUP(A478,Foundation!$B$8:$R$293,10, 0)</f>
        <v>#N/A</v>
      </c>
      <c r="D478" s="409" t="e">
        <f>VLOOKUP(A478,Foundation!$B$8:$R$276,12, 0)</f>
        <v>#N/A</v>
      </c>
      <c r="E478" s="409" t="e">
        <f>VLOOKUP(A478,'Erection Compiled '!$B$2:$S$340,10, 0)</f>
        <v>#N/A</v>
      </c>
      <c r="F478" s="409" t="e">
        <f>VLOOKUP(A478,Earthing!$C$7:$H$307,4, 0)</f>
        <v>#N/A</v>
      </c>
    </row>
    <row r="479" spans="1:6">
      <c r="A479" s="976" t="s">
        <v>1754</v>
      </c>
      <c r="B479" s="966" t="s">
        <v>1721</v>
      </c>
      <c r="C479" s="409" t="e">
        <f>VLOOKUP(A479,Foundation!$B$8:$R$293,10, 0)</f>
        <v>#N/A</v>
      </c>
      <c r="D479" s="409" t="e">
        <f>VLOOKUP(A479,Foundation!$B$8:$R$276,12, 0)</f>
        <v>#N/A</v>
      </c>
      <c r="E479" s="409" t="e">
        <f>VLOOKUP(A479,'Erection Compiled '!$B$2:$S$340,10, 0)</f>
        <v>#N/A</v>
      </c>
      <c r="F479" s="409" t="e">
        <f>VLOOKUP(A479,Earthing!$C$7:$H$307,4, 0)</f>
        <v>#N/A</v>
      </c>
    </row>
    <row r="480" spans="1:6">
      <c r="A480" s="978" t="s">
        <v>766</v>
      </c>
      <c r="B480" s="965" t="s">
        <v>149</v>
      </c>
      <c r="C480" s="409" t="e">
        <f>VLOOKUP(A480,Foundation!$B$8:$R$293,10, 0)</f>
        <v>#N/A</v>
      </c>
      <c r="D480" s="409" t="e">
        <f>VLOOKUP(A480,Foundation!$B$8:$R$276,12, 0)</f>
        <v>#N/A</v>
      </c>
      <c r="E480" s="409" t="e">
        <f>VLOOKUP(A480,'Erection Compiled '!$B$2:$S$340,10, 0)</f>
        <v>#N/A</v>
      </c>
      <c r="F480" s="409" t="e">
        <f>VLOOKUP(A480,Earthing!$C$7:$H$307,4, 0)</f>
        <v>#N/A</v>
      </c>
    </row>
    <row r="481" spans="1:6">
      <c r="A481" s="976" t="s">
        <v>1755</v>
      </c>
      <c r="B481" s="966" t="s">
        <v>1727</v>
      </c>
      <c r="C481" s="409" t="e">
        <f>VLOOKUP(A481,Foundation!$B$8:$R$293,10, 0)</f>
        <v>#N/A</v>
      </c>
      <c r="D481" s="409" t="e">
        <f>VLOOKUP(A481,Foundation!$B$8:$R$276,12, 0)</f>
        <v>#N/A</v>
      </c>
      <c r="E481" s="409" t="e">
        <f>VLOOKUP(A481,'Erection Compiled '!$B$2:$S$340,10, 0)</f>
        <v>#N/A</v>
      </c>
      <c r="F481" s="409" t="e">
        <f>VLOOKUP(A481,Earthing!$C$7:$H$307,4, 0)</f>
        <v>#N/A</v>
      </c>
    </row>
    <row r="482" spans="1:6">
      <c r="A482" s="978" t="s">
        <v>783</v>
      </c>
      <c r="B482" s="965" t="s">
        <v>146</v>
      </c>
      <c r="C482" s="409" t="e">
        <f>VLOOKUP(A482,Foundation!$B$8:$R$293,10, 0)</f>
        <v>#N/A</v>
      </c>
      <c r="D482" s="409" t="e">
        <f>VLOOKUP(A482,Foundation!$B$8:$R$276,12, 0)</f>
        <v>#N/A</v>
      </c>
      <c r="E482" s="409" t="e">
        <f>VLOOKUP(A482,'Erection Compiled '!$B$2:$S$340,10, 0)</f>
        <v>#N/A</v>
      </c>
      <c r="F482" s="409" t="e">
        <f>VLOOKUP(A482,Earthing!$C$7:$H$307,4, 0)</f>
        <v>#N/A</v>
      </c>
    </row>
    <row r="483" spans="1:6">
      <c r="A483" s="976" t="s">
        <v>1756</v>
      </c>
      <c r="B483" s="966" t="s">
        <v>1721</v>
      </c>
      <c r="C483" s="409" t="e">
        <f>VLOOKUP(A483,Foundation!$B$8:$R$293,10, 0)</f>
        <v>#N/A</v>
      </c>
      <c r="D483" s="409" t="e">
        <f>VLOOKUP(A483,Foundation!$B$8:$R$276,12, 0)</f>
        <v>#N/A</v>
      </c>
      <c r="E483" s="409" t="e">
        <f>VLOOKUP(A483,'Erection Compiled '!$B$2:$S$340,10, 0)</f>
        <v>#N/A</v>
      </c>
      <c r="F483" s="409" t="e">
        <f>VLOOKUP(A483,Earthing!$C$7:$H$307,4, 0)</f>
        <v>#N/A</v>
      </c>
    </row>
    <row r="484" spans="1:6">
      <c r="A484" s="974" t="s">
        <v>180</v>
      </c>
      <c r="B484" s="963" t="s">
        <v>146</v>
      </c>
      <c r="C484" s="409" t="e">
        <f>VLOOKUP(A484,Foundation!$B$8:$R$293,10, 0)</f>
        <v>#N/A</v>
      </c>
      <c r="D484" s="409" t="e">
        <f>VLOOKUP(A484,Foundation!$B$8:$R$276,12, 0)</f>
        <v>#N/A</v>
      </c>
      <c r="E484" s="409" t="e">
        <f>VLOOKUP(A484,'Erection Compiled '!$B$2:$S$340,10, 0)</f>
        <v>#N/A</v>
      </c>
      <c r="F484" s="409" t="e">
        <f>VLOOKUP(A484,Earthing!$C$7:$H$307,4, 0)</f>
        <v>#N/A</v>
      </c>
    </row>
    <row r="485" spans="1:6">
      <c r="A485" s="978" t="s">
        <v>784</v>
      </c>
      <c r="B485" s="965" t="s">
        <v>146</v>
      </c>
      <c r="C485" s="409" t="e">
        <f>VLOOKUP(A485,Foundation!$B$8:$R$293,10, 0)</f>
        <v>#N/A</v>
      </c>
      <c r="D485" s="409" t="e">
        <f>VLOOKUP(A485,Foundation!$B$8:$R$276,12, 0)</f>
        <v>#N/A</v>
      </c>
      <c r="E485" s="409" t="e">
        <f>VLOOKUP(A485,'Erection Compiled '!$B$2:$S$340,10, 0)</f>
        <v>#N/A</v>
      </c>
      <c r="F485" s="409" t="e">
        <f>VLOOKUP(A485,Earthing!$C$7:$H$307,4, 0)</f>
        <v>#N/A</v>
      </c>
    </row>
    <row r="486" spans="1:6">
      <c r="A486" s="976" t="s">
        <v>1757</v>
      </c>
      <c r="B486" s="966" t="s">
        <v>1726</v>
      </c>
      <c r="C486" s="409" t="e">
        <f>VLOOKUP(A486,Foundation!$B$8:$R$293,10, 0)</f>
        <v>#N/A</v>
      </c>
      <c r="D486" s="409" t="e">
        <f>VLOOKUP(A486,Foundation!$B$8:$R$276,12, 0)</f>
        <v>#N/A</v>
      </c>
      <c r="E486" s="409" t="e">
        <f>VLOOKUP(A486,'Erection Compiled '!$B$2:$S$340,10, 0)</f>
        <v>#N/A</v>
      </c>
      <c r="F486" s="409" t="e">
        <f>VLOOKUP(A486,Earthing!$C$7:$H$307,4, 0)</f>
        <v>#N/A</v>
      </c>
    </row>
    <row r="487" spans="1:6">
      <c r="A487" s="976" t="s">
        <v>1758</v>
      </c>
      <c r="B487" s="966" t="s">
        <v>1722</v>
      </c>
      <c r="C487" s="409" t="e">
        <f>VLOOKUP(A487,Foundation!$B$8:$R$293,10, 0)</f>
        <v>#N/A</v>
      </c>
      <c r="D487" s="409" t="e">
        <f>VLOOKUP(A487,Foundation!$B$8:$R$276,12, 0)</f>
        <v>#N/A</v>
      </c>
      <c r="E487" s="409" t="e">
        <f>VLOOKUP(A487,'Erection Compiled '!$B$2:$S$340,10, 0)</f>
        <v>#N/A</v>
      </c>
      <c r="F487" s="409" t="e">
        <f>VLOOKUP(A487,Earthing!$C$7:$H$307,4, 0)</f>
        <v>#N/A</v>
      </c>
    </row>
    <row r="488" spans="1:6">
      <c r="A488" s="976" t="s">
        <v>1564</v>
      </c>
      <c r="B488" s="966" t="s">
        <v>1725</v>
      </c>
      <c r="C488" s="409" t="e">
        <f>VLOOKUP(A488,Foundation!$B$8:$R$293,10, 0)</f>
        <v>#N/A</v>
      </c>
      <c r="D488" s="409" t="e">
        <f>VLOOKUP(A488,Foundation!$B$8:$R$276,12, 0)</f>
        <v>#N/A</v>
      </c>
      <c r="E488" s="409" t="e">
        <f>VLOOKUP(A488,'Erection Compiled '!$B$2:$S$340,10, 0)</f>
        <v>#N/A</v>
      </c>
      <c r="F488" s="409" t="e">
        <f>VLOOKUP(A488,Earthing!$C$7:$H$307,4, 0)</f>
        <v>#N/A</v>
      </c>
    </row>
    <row r="489" spans="1:6">
      <c r="A489" s="976" t="s">
        <v>1759</v>
      </c>
      <c r="B489" s="966" t="s">
        <v>1721</v>
      </c>
      <c r="C489" s="409" t="e">
        <f>VLOOKUP(A489,Foundation!$B$8:$R$293,10, 0)</f>
        <v>#N/A</v>
      </c>
      <c r="D489" s="409" t="e">
        <f>VLOOKUP(A489,Foundation!$B$8:$R$276,12, 0)</f>
        <v>#N/A</v>
      </c>
      <c r="E489" s="409" t="e">
        <f>VLOOKUP(A489,'Erection Compiled '!$B$2:$S$340,10, 0)</f>
        <v>#N/A</v>
      </c>
      <c r="F489" s="409" t="e">
        <f>VLOOKUP(A489,Earthing!$C$7:$H$307,4, 0)</f>
        <v>#N/A</v>
      </c>
    </row>
    <row r="490" spans="1:6">
      <c r="A490" s="974" t="s">
        <v>222</v>
      </c>
      <c r="B490" s="963" t="s">
        <v>211</v>
      </c>
      <c r="C490" s="409" t="e">
        <f>VLOOKUP(A490,Foundation!$B$8:$R$293,10, 0)</f>
        <v>#N/A</v>
      </c>
      <c r="D490" s="409" t="e">
        <f>VLOOKUP(A490,Foundation!$B$8:$R$276,12, 0)</f>
        <v>#N/A</v>
      </c>
      <c r="E490" s="409" t="e">
        <f>VLOOKUP(A490,'Erection Compiled '!$B$2:$S$340,10, 0)</f>
        <v>#N/A</v>
      </c>
      <c r="F490" s="409" t="e">
        <f>VLOOKUP(A490,Earthing!$C$7:$H$307,4, 0)</f>
        <v>#N/A</v>
      </c>
    </row>
    <row r="491" spans="1:6">
      <c r="A491" s="976" t="s">
        <v>123</v>
      </c>
      <c r="B491" s="966" t="s">
        <v>1723</v>
      </c>
      <c r="C491" s="409" t="e">
        <f>VLOOKUP(A491,Foundation!$B$8:$R$293,10, 0)</f>
        <v>#N/A</v>
      </c>
      <c r="D491" s="409" t="e">
        <f>VLOOKUP(A491,Foundation!$B$8:$R$276,12, 0)</f>
        <v>#N/A</v>
      </c>
      <c r="E491" s="409" t="e">
        <f>VLOOKUP(A491,'Erection Compiled '!$B$2:$S$340,10, 0)</f>
        <v>#N/A</v>
      </c>
      <c r="F491" s="409" t="e">
        <f>VLOOKUP(A491,Earthing!$C$7:$H$307,4, 0)</f>
        <v>#N/A</v>
      </c>
    </row>
    <row r="492" spans="1:6">
      <c r="A492" s="976" t="s">
        <v>1309</v>
      </c>
      <c r="B492" s="966" t="s">
        <v>1723</v>
      </c>
      <c r="C492" s="409" t="e">
        <f>VLOOKUP(A492,Foundation!$B$8:$R$293,10, 0)</f>
        <v>#N/A</v>
      </c>
      <c r="D492" s="409" t="e">
        <f>VLOOKUP(A492,Foundation!$B$8:$R$276,12, 0)</f>
        <v>#N/A</v>
      </c>
      <c r="E492" s="409" t="e">
        <f>VLOOKUP(A492,'Erection Compiled '!$B$2:$S$340,10, 0)</f>
        <v>#N/A</v>
      </c>
      <c r="F492" s="409" t="e">
        <f>VLOOKUP(A492,Earthing!$C$7:$H$307,4, 0)</f>
        <v>#N/A</v>
      </c>
    </row>
    <row r="493" spans="1:6">
      <c r="A493" s="974" t="s">
        <v>214</v>
      </c>
      <c r="B493" s="963" t="s">
        <v>211</v>
      </c>
      <c r="C493" s="409" t="e">
        <f>VLOOKUP(A493,Foundation!$B$8:$R$293,10, 0)</f>
        <v>#N/A</v>
      </c>
      <c r="D493" s="409" t="e">
        <f>VLOOKUP(A493,Foundation!$B$8:$R$276,12, 0)</f>
        <v>#N/A</v>
      </c>
      <c r="E493" s="409" t="e">
        <f>VLOOKUP(A493,'Erection Compiled '!$B$2:$S$340,10, 0)</f>
        <v>#N/A</v>
      </c>
      <c r="F493" s="409" t="e">
        <f>VLOOKUP(A493,Earthing!$C$7:$H$307,4, 0)</f>
        <v>#N/A</v>
      </c>
    </row>
    <row r="494" spans="1:6">
      <c r="A494" s="976" t="s">
        <v>1760</v>
      </c>
      <c r="B494" s="966" t="s">
        <v>1721</v>
      </c>
      <c r="C494" s="409" t="e">
        <f>VLOOKUP(A494,Foundation!$B$8:$R$293,10, 0)</f>
        <v>#N/A</v>
      </c>
      <c r="D494" s="409" t="e">
        <f>VLOOKUP(A494,Foundation!$B$8:$R$276,12, 0)</f>
        <v>#N/A</v>
      </c>
      <c r="E494" s="409" t="e">
        <f>VLOOKUP(A494,'Erection Compiled '!$B$2:$S$340,10, 0)</f>
        <v>#N/A</v>
      </c>
      <c r="F494" s="409" t="e">
        <f>VLOOKUP(A494,Earthing!$C$7:$H$307,4, 0)</f>
        <v>#N/A</v>
      </c>
    </row>
    <row r="495" spans="1:6">
      <c r="A495" s="974" t="s">
        <v>260</v>
      </c>
      <c r="B495" s="963" t="s">
        <v>146</v>
      </c>
      <c r="C495" s="409" t="e">
        <f>VLOOKUP(A495,Foundation!$B$8:$R$293,10, 0)</f>
        <v>#N/A</v>
      </c>
      <c r="D495" s="409" t="e">
        <f>VLOOKUP(A495,Foundation!$B$8:$R$276,12, 0)</f>
        <v>#N/A</v>
      </c>
      <c r="E495" s="409" t="e">
        <f>VLOOKUP(A495,'Erection Compiled '!$B$2:$S$340,10, 0)</f>
        <v>#N/A</v>
      </c>
      <c r="F495" s="409" t="e">
        <f>VLOOKUP(A495,Earthing!$C$7:$H$307,4, 0)</f>
        <v>#N/A</v>
      </c>
    </row>
    <row r="496" spans="1:6">
      <c r="A496" s="976" t="s">
        <v>1761</v>
      </c>
      <c r="B496" s="966" t="s">
        <v>1721</v>
      </c>
      <c r="C496" s="409" t="e">
        <f>VLOOKUP(A496,Foundation!$B$8:$R$293,10, 0)</f>
        <v>#N/A</v>
      </c>
      <c r="D496" s="409" t="e">
        <f>VLOOKUP(A496,Foundation!$B$8:$R$276,12, 0)</f>
        <v>#N/A</v>
      </c>
      <c r="E496" s="409" t="e">
        <f>VLOOKUP(A496,'Erection Compiled '!$B$2:$S$340,10, 0)</f>
        <v>#N/A</v>
      </c>
      <c r="F496" s="409" t="e">
        <f>VLOOKUP(A496,Earthing!$C$7:$H$307,4, 0)</f>
        <v>#N/A</v>
      </c>
    </row>
    <row r="497" spans="1:12">
      <c r="A497" s="976" t="s">
        <v>1762</v>
      </c>
      <c r="B497" s="966" t="s">
        <v>1727</v>
      </c>
      <c r="C497" s="409" t="e">
        <f>VLOOKUP(A497,Foundation!$B$8:$R$293,10, 0)</f>
        <v>#N/A</v>
      </c>
      <c r="D497" s="409" t="e">
        <f>VLOOKUP(A497,Foundation!$B$8:$R$276,12, 0)</f>
        <v>#N/A</v>
      </c>
      <c r="E497" s="409" t="e">
        <f>VLOOKUP(A497,'Erection Compiled '!$B$2:$S$340,10, 0)</f>
        <v>#N/A</v>
      </c>
      <c r="F497" s="409" t="e">
        <f>VLOOKUP(A497,Earthing!$C$7:$H$307,4, 0)</f>
        <v>#N/A</v>
      </c>
    </row>
    <row r="498" spans="1:12">
      <c r="A498" s="976" t="s">
        <v>1763</v>
      </c>
      <c r="B498" s="966" t="s">
        <v>1721</v>
      </c>
      <c r="C498" s="409" t="e">
        <f>VLOOKUP(A498,Foundation!$B$8:$R$293,10, 0)</f>
        <v>#N/A</v>
      </c>
      <c r="D498" s="409" t="e">
        <f>VLOOKUP(A498,Foundation!$B$8:$R$276,12, 0)</f>
        <v>#N/A</v>
      </c>
      <c r="E498" s="409" t="e">
        <f>VLOOKUP(A498,'Erection Compiled '!$B$2:$S$340,10, 0)</f>
        <v>#N/A</v>
      </c>
      <c r="F498" s="409" t="e">
        <f>VLOOKUP(A498,Earthing!$C$7:$H$307,4, 0)</f>
        <v>#N/A</v>
      </c>
    </row>
    <row r="499" spans="1:12">
      <c r="A499" s="976" t="s">
        <v>1764</v>
      </c>
      <c r="B499" s="966" t="s">
        <v>1721</v>
      </c>
      <c r="C499" s="409" t="e">
        <f>VLOOKUP(A499,Foundation!$B$8:$R$293,10, 0)</f>
        <v>#N/A</v>
      </c>
      <c r="D499" s="409" t="e">
        <f>VLOOKUP(A499,Foundation!$B$8:$R$276,12, 0)</f>
        <v>#N/A</v>
      </c>
      <c r="E499" s="409" t="e">
        <f>VLOOKUP(A499,'Erection Compiled '!$B$2:$S$340,10, 0)</f>
        <v>#N/A</v>
      </c>
      <c r="F499" s="409" t="e">
        <f>VLOOKUP(A499,Earthing!$C$7:$H$307,4, 0)</f>
        <v>#N/A</v>
      </c>
    </row>
    <row r="500" spans="1:12">
      <c r="A500" s="976" t="s">
        <v>1765</v>
      </c>
      <c r="B500" s="966" t="s">
        <v>1721</v>
      </c>
      <c r="C500" s="409" t="e">
        <f>VLOOKUP(A500,Foundation!$B$8:$R$293,10, 0)</f>
        <v>#N/A</v>
      </c>
      <c r="D500" s="409" t="e">
        <f>VLOOKUP(A500,Foundation!$B$8:$R$276,12, 0)</f>
        <v>#N/A</v>
      </c>
      <c r="E500" s="409" t="e">
        <f>VLOOKUP(A500,'Erection Compiled '!$B$2:$S$340,10, 0)</f>
        <v>#N/A</v>
      </c>
      <c r="F500" s="409" t="e">
        <f>VLOOKUP(A500,Earthing!$C$7:$H$307,4, 0)</f>
        <v>#N/A</v>
      </c>
    </row>
    <row r="501" spans="1:12">
      <c r="A501" s="976" t="s">
        <v>1766</v>
      </c>
      <c r="B501" s="966" t="s">
        <v>1721</v>
      </c>
      <c r="C501" s="409" t="e">
        <f>VLOOKUP(A501,Foundation!$B$8:$R$293,10, 0)</f>
        <v>#N/A</v>
      </c>
      <c r="D501" s="409" t="e">
        <f>VLOOKUP(A501,Foundation!$B$8:$R$276,12, 0)</f>
        <v>#N/A</v>
      </c>
      <c r="E501" s="409" t="e">
        <f>VLOOKUP(A501,'Erection Compiled '!$B$2:$S$340,10, 0)</f>
        <v>#N/A</v>
      </c>
      <c r="F501" s="409" t="e">
        <f>VLOOKUP(A501,Earthing!$C$7:$H$307,4, 0)</f>
        <v>#N/A</v>
      </c>
    </row>
    <row r="502" spans="1:12">
      <c r="A502" s="976" t="s">
        <v>1767</v>
      </c>
      <c r="B502" s="966" t="s">
        <v>1721</v>
      </c>
      <c r="C502" s="409" t="e">
        <f>VLOOKUP(A502,Foundation!$B$8:$R$293,10, 0)</f>
        <v>#N/A</v>
      </c>
      <c r="D502" s="409" t="e">
        <f>VLOOKUP(A502,Foundation!$B$8:$R$276,12, 0)</f>
        <v>#N/A</v>
      </c>
      <c r="E502" s="409" t="e">
        <f>VLOOKUP(A502,'Erection Compiled '!$B$2:$S$340,10, 0)</f>
        <v>#N/A</v>
      </c>
      <c r="F502" s="409" t="e">
        <f>VLOOKUP(A502,Earthing!$C$7:$H$307,4, 0)</f>
        <v>#N/A</v>
      </c>
      <c r="L502" s="989" t="s">
        <v>1692</v>
      </c>
    </row>
    <row r="503" spans="1:12">
      <c r="A503" s="976" t="s">
        <v>1768</v>
      </c>
      <c r="B503" s="966" t="s">
        <v>1721</v>
      </c>
      <c r="C503" s="409" t="e">
        <f>VLOOKUP(A503,Foundation!$B$8:$R$293,10, 0)</f>
        <v>#N/A</v>
      </c>
      <c r="D503" s="409" t="e">
        <f>VLOOKUP(A503,Foundation!$B$8:$R$276,12, 0)</f>
        <v>#N/A</v>
      </c>
      <c r="E503" s="409" t="e">
        <f>VLOOKUP(A503,'Erection Compiled '!$B$2:$S$340,10, 0)</f>
        <v>#N/A</v>
      </c>
      <c r="F503" s="409" t="e">
        <f>VLOOKUP(A503,Earthing!$C$7:$H$307,4, 0)</f>
        <v>#N/A</v>
      </c>
    </row>
    <row r="504" spans="1:12">
      <c r="A504" s="976" t="s">
        <v>1769</v>
      </c>
      <c r="B504" s="966" t="s">
        <v>1722</v>
      </c>
      <c r="C504" s="409" t="e">
        <f>VLOOKUP(A504,Foundation!$B$8:$R$293,10, 0)</f>
        <v>#N/A</v>
      </c>
      <c r="D504" s="409" t="e">
        <f>VLOOKUP(A504,Foundation!$B$8:$R$276,12, 0)</f>
        <v>#N/A</v>
      </c>
      <c r="E504" s="409" t="e">
        <f>VLOOKUP(A504,'Erection Compiled '!$B$2:$S$340,10, 0)</f>
        <v>#N/A</v>
      </c>
      <c r="F504" s="409" t="e">
        <f>VLOOKUP(A504,Earthing!$C$7:$H$307,4, 0)</f>
        <v>#N/A</v>
      </c>
    </row>
    <row r="505" spans="1:12">
      <c r="A505" s="976" t="s">
        <v>1770</v>
      </c>
      <c r="B505" s="966" t="s">
        <v>1727</v>
      </c>
      <c r="C505" s="409" t="e">
        <f>VLOOKUP(A505,Foundation!$B$8:$R$293,10, 0)</f>
        <v>#N/A</v>
      </c>
      <c r="D505" s="409" t="e">
        <f>VLOOKUP(A505,Foundation!$B$8:$R$276,12, 0)</f>
        <v>#N/A</v>
      </c>
      <c r="E505" s="409" t="e">
        <f>VLOOKUP(A505,'Erection Compiled '!$B$2:$S$340,10, 0)</f>
        <v>#N/A</v>
      </c>
      <c r="F505" s="409" t="e">
        <f>VLOOKUP(A505,Earthing!$C$7:$H$307,4, 0)</f>
        <v>#N/A</v>
      </c>
    </row>
    <row r="506" spans="1:12">
      <c r="A506" s="976" t="s">
        <v>1771</v>
      </c>
      <c r="B506" s="966" t="s">
        <v>1727</v>
      </c>
      <c r="C506" s="409" t="e">
        <f>VLOOKUP(A506,Foundation!$B$8:$R$293,10, 0)</f>
        <v>#N/A</v>
      </c>
      <c r="D506" s="409" t="e">
        <f>VLOOKUP(A506,Foundation!$B$8:$R$276,12, 0)</f>
        <v>#N/A</v>
      </c>
      <c r="E506" s="409" t="e">
        <f>VLOOKUP(A506,'Erection Compiled '!$B$2:$S$340,10, 0)</f>
        <v>#N/A</v>
      </c>
      <c r="F506" s="409" t="e">
        <f>VLOOKUP(A506,Earthing!$C$7:$H$307,4, 0)</f>
        <v>#N/A</v>
      </c>
    </row>
    <row r="507" spans="1:12">
      <c r="A507" s="978" t="s">
        <v>410</v>
      </c>
      <c r="B507" s="965" t="s">
        <v>146</v>
      </c>
      <c r="C507" s="409" t="e">
        <f>VLOOKUP(A507,Foundation!$B$8:$R$293,10, 0)</f>
        <v>#N/A</v>
      </c>
      <c r="D507" s="409" t="e">
        <f>VLOOKUP(A507,Foundation!$B$8:$R$276,12, 0)</f>
        <v>#N/A</v>
      </c>
      <c r="E507" s="409" t="e">
        <f>VLOOKUP(A507,'Erection Compiled '!$B$2:$S$340,10, 0)</f>
        <v>#N/A</v>
      </c>
      <c r="F507" s="409" t="e">
        <f>VLOOKUP(A507,Earthing!$C$7:$H$307,4, 0)</f>
        <v>#N/A</v>
      </c>
    </row>
    <row r="508" spans="1:12">
      <c r="A508" s="978" t="s">
        <v>833</v>
      </c>
      <c r="B508" s="965" t="s">
        <v>92</v>
      </c>
      <c r="C508" s="409" t="e">
        <f>VLOOKUP(A508,Foundation!$B$8:$R$293,10, 0)</f>
        <v>#N/A</v>
      </c>
      <c r="D508" s="409" t="e">
        <f>VLOOKUP(A508,Foundation!$B$8:$R$276,12, 0)</f>
        <v>#N/A</v>
      </c>
      <c r="E508" s="409" t="e">
        <f>VLOOKUP(A508,'Erection Compiled '!$B$2:$S$340,10, 0)</f>
        <v>#N/A</v>
      </c>
      <c r="F508" s="409" t="e">
        <f>VLOOKUP(A508,Earthing!$C$7:$H$307,4, 0)</f>
        <v>#N/A</v>
      </c>
    </row>
    <row r="509" spans="1:12">
      <c r="A509" s="978" t="s">
        <v>159</v>
      </c>
      <c r="B509" s="965" t="s">
        <v>111</v>
      </c>
      <c r="C509" s="409" t="e">
        <f>VLOOKUP(A509,Foundation!$B$8:$R$293,10, 0)</f>
        <v>#N/A</v>
      </c>
      <c r="D509" s="409" t="e">
        <f>VLOOKUP(A509,Foundation!$B$8:$R$276,12, 0)</f>
        <v>#N/A</v>
      </c>
      <c r="E509" s="409" t="e">
        <f>VLOOKUP(A509,'Erection Compiled '!$B$2:$S$340,10, 0)</f>
        <v>#N/A</v>
      </c>
      <c r="F509" s="409" t="e">
        <f>VLOOKUP(A509,Earthing!$C$7:$H$307,4, 0)</f>
        <v>#N/A</v>
      </c>
    </row>
  </sheetData>
  <autoFilter ref="A1:F509" xr:uid="{A03346DD-6EC4-4F7D-BC47-30AA0EA60D12}">
    <filterColumn colId="2">
      <filters>
        <filter val="DFR"/>
        <filter val="Sandy"/>
      </filters>
    </filterColumn>
  </autoFilter>
  <conditionalFormatting sqref="A34:A501">
    <cfRule type="duplicateValues" dxfId="135" priority="1"/>
  </conditionalFormatting>
  <pageMargins left="0.7" right="0.7" top="0.75" bottom="0.75" header="0.3" footer="0.3"/>
  <pageSetup orientation="portrait"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C10CA2-F30C-480F-8BCA-4B793AD7B1A8}">
  <dimension ref="A1:AX383"/>
  <sheetViews>
    <sheetView zoomScale="80" zoomScaleNormal="80" zoomScaleSheetLayoutView="80" workbookViewId="0">
      <selection activeCell="P5" sqref="P5:R5"/>
    </sheetView>
  </sheetViews>
  <sheetFormatPr defaultRowHeight="14.5"/>
  <cols>
    <col min="1" max="1" width="4.81640625" customWidth="1"/>
    <col min="2" max="3" width="8.90625" style="778"/>
    <col min="4" max="5" width="13" style="778" customWidth="1"/>
    <col min="6" max="6" width="13.90625" customWidth="1"/>
    <col min="7" max="7" width="13" style="778" customWidth="1"/>
    <col min="8" max="8" width="10.36328125" customWidth="1"/>
    <col min="9" max="10" width="8.90625" style="874"/>
    <col min="11" max="11" width="4.08984375" style="874" customWidth="1"/>
    <col min="12" max="12" width="2.08984375" style="874" customWidth="1"/>
    <col min="13" max="13" width="21.54296875" style="778" customWidth="1"/>
    <col min="14" max="14" width="32.81640625" style="778" bestFit="1" customWidth="1"/>
    <col min="15" max="15" width="10.81640625" customWidth="1"/>
    <col min="18" max="18" width="3.08984375" customWidth="1"/>
  </cols>
  <sheetData>
    <row r="1" spans="1:50" ht="34.25" customHeight="1">
      <c r="A1" s="1184" t="s">
        <v>975</v>
      </c>
      <c r="B1" s="1184" t="s">
        <v>466</v>
      </c>
      <c r="C1" s="1184" t="s">
        <v>1838</v>
      </c>
      <c r="D1" s="1184" t="s">
        <v>75</v>
      </c>
      <c r="E1" s="1184" t="s">
        <v>1979</v>
      </c>
      <c r="F1" s="1184" t="s">
        <v>169</v>
      </c>
      <c r="G1" s="1184" t="s">
        <v>170</v>
      </c>
      <c r="H1" s="1184" t="s">
        <v>1623</v>
      </c>
      <c r="I1" s="1444" t="s">
        <v>1779</v>
      </c>
      <c r="J1" s="1444"/>
      <c r="K1" s="1444"/>
      <c r="L1" s="1444"/>
      <c r="M1" s="1184" t="s">
        <v>1625</v>
      </c>
      <c r="N1" s="1184" t="s">
        <v>1624</v>
      </c>
      <c r="O1" s="1184" t="s">
        <v>1780</v>
      </c>
      <c r="P1" s="1444" t="s">
        <v>187</v>
      </c>
      <c r="Q1" s="1444"/>
      <c r="R1" s="1444"/>
    </row>
    <row r="2" spans="1:50" ht="32.4" customHeight="1">
      <c r="A2" s="1183">
        <v>1</v>
      </c>
      <c r="B2" s="1180" t="s">
        <v>1811</v>
      </c>
      <c r="C2" s="1181" t="s">
        <v>1604</v>
      </c>
      <c r="D2" s="1189" t="s">
        <v>1818</v>
      </c>
      <c r="E2" s="1226">
        <v>36.420999999999999</v>
      </c>
      <c r="F2" s="1183" t="s">
        <v>255</v>
      </c>
      <c r="G2" s="1182">
        <v>46108</v>
      </c>
      <c r="H2" s="1185"/>
      <c r="I2" s="1445" t="s">
        <v>1846</v>
      </c>
      <c r="J2" s="1445"/>
      <c r="K2" s="1445"/>
      <c r="L2" s="1445"/>
      <c r="M2" s="1182">
        <v>46118</v>
      </c>
      <c r="N2" s="1188" t="s">
        <v>1847</v>
      </c>
      <c r="O2" s="1183">
        <v>28</v>
      </c>
      <c r="P2" s="1446"/>
      <c r="Q2" s="1447"/>
      <c r="R2" s="1448"/>
    </row>
    <row r="3" spans="1:50" ht="20" customHeight="1">
      <c r="A3" s="1190">
        <f>A2+1</f>
        <v>2</v>
      </c>
      <c r="B3" s="1191" t="s">
        <v>1812</v>
      </c>
      <c r="C3" s="1191" t="s">
        <v>1604</v>
      </c>
      <c r="D3" s="1182" t="s">
        <v>1818</v>
      </c>
      <c r="E3" s="1226">
        <v>36.420999999999999</v>
      </c>
      <c r="F3" s="1192" t="s">
        <v>255</v>
      </c>
      <c r="G3" s="1193">
        <v>46119</v>
      </c>
      <c r="H3" s="1194"/>
      <c r="I3" s="1449" t="s">
        <v>1846</v>
      </c>
      <c r="J3" s="1449"/>
      <c r="K3" s="1449"/>
      <c r="L3" s="1449"/>
      <c r="M3" s="1193">
        <v>46127</v>
      </c>
      <c r="N3" s="1188" t="s">
        <v>1847</v>
      </c>
      <c r="O3" s="1183">
        <v>28</v>
      </c>
      <c r="P3" s="1454"/>
      <c r="Q3" s="1455"/>
      <c r="R3" s="1455"/>
      <c r="S3" s="999"/>
      <c r="T3" s="999"/>
      <c r="U3" s="999"/>
      <c r="V3" s="999"/>
      <c r="W3" s="999"/>
      <c r="X3" s="999"/>
      <c r="Y3" s="999"/>
      <c r="Z3" s="999"/>
      <c r="AA3" s="999"/>
      <c r="AB3" s="999"/>
      <c r="AC3" s="999"/>
      <c r="AD3" s="999"/>
      <c r="AE3" s="999"/>
      <c r="AF3" s="999"/>
      <c r="AG3" s="999"/>
      <c r="AH3" s="999"/>
      <c r="AI3" s="999"/>
      <c r="AJ3" s="999"/>
      <c r="AK3" s="999"/>
      <c r="AL3" s="999"/>
      <c r="AM3" s="999"/>
      <c r="AN3" s="999"/>
      <c r="AO3" s="999"/>
      <c r="AP3" s="999"/>
      <c r="AQ3" s="999"/>
      <c r="AR3" s="999"/>
      <c r="AS3" s="999"/>
      <c r="AT3" s="999"/>
      <c r="AU3" s="999"/>
      <c r="AV3" s="999"/>
      <c r="AW3" s="999"/>
      <c r="AX3" s="999"/>
    </row>
    <row r="4" spans="1:50" ht="20" customHeight="1">
      <c r="A4" s="1190">
        <f>A3+1</f>
        <v>3</v>
      </c>
      <c r="B4" s="1224" t="s">
        <v>1700</v>
      </c>
      <c r="C4" s="1246" t="s">
        <v>1604</v>
      </c>
      <c r="D4" s="1226" t="s">
        <v>146</v>
      </c>
      <c r="E4" s="1226">
        <v>38.002000000000002</v>
      </c>
      <c r="F4" s="1225" t="s">
        <v>255</v>
      </c>
      <c r="G4" s="1193">
        <v>46127</v>
      </c>
      <c r="H4" s="1194"/>
      <c r="I4" s="1449" t="s">
        <v>1846</v>
      </c>
      <c r="J4" s="1449"/>
      <c r="K4" s="1449"/>
      <c r="L4" s="1449"/>
      <c r="M4" s="1193">
        <v>46138</v>
      </c>
      <c r="N4" s="1188" t="s">
        <v>1847</v>
      </c>
      <c r="O4" s="1183">
        <v>28</v>
      </c>
      <c r="P4" s="1454"/>
      <c r="Q4" s="1455"/>
      <c r="R4" s="1455"/>
      <c r="S4" s="999"/>
      <c r="T4" s="999"/>
      <c r="U4" s="999"/>
      <c r="V4" s="999"/>
      <c r="W4" s="999"/>
      <c r="X4" s="999"/>
      <c r="Y4" s="999"/>
      <c r="Z4" s="999"/>
      <c r="AA4" s="999"/>
      <c r="AB4" s="999"/>
      <c r="AC4" s="999"/>
      <c r="AD4" s="999"/>
      <c r="AE4" s="999"/>
      <c r="AF4" s="999"/>
      <c r="AG4" s="999"/>
      <c r="AH4" s="999"/>
      <c r="AI4" s="999"/>
      <c r="AJ4" s="999"/>
      <c r="AK4" s="999"/>
      <c r="AL4" s="999"/>
      <c r="AM4" s="999"/>
      <c r="AN4" s="999"/>
      <c r="AO4" s="999"/>
      <c r="AP4" s="999"/>
      <c r="AQ4" s="999"/>
      <c r="AR4" s="999"/>
      <c r="AS4" s="999"/>
      <c r="AT4" s="999"/>
      <c r="AU4" s="999"/>
      <c r="AV4" s="999"/>
      <c r="AW4" s="999"/>
      <c r="AX4" s="999"/>
    </row>
    <row r="5" spans="1:50" ht="32.5" customHeight="1">
      <c r="A5" s="1190"/>
      <c r="B5" s="1256" t="s">
        <v>1813</v>
      </c>
      <c r="C5" s="1256" t="s">
        <v>1604</v>
      </c>
      <c r="D5" s="1257" t="s">
        <v>1818</v>
      </c>
      <c r="E5" s="1226"/>
      <c r="F5" s="1225"/>
      <c r="G5" s="1193">
        <v>46184</v>
      </c>
      <c r="H5" s="1194"/>
      <c r="I5" s="1450" t="s">
        <v>241</v>
      </c>
      <c r="J5" s="1451"/>
      <c r="K5" s="1451"/>
      <c r="L5" s="1452"/>
      <c r="M5" s="1193"/>
      <c r="N5" s="1258" t="s">
        <v>1986</v>
      </c>
      <c r="O5" s="1183">
        <v>24</v>
      </c>
      <c r="P5" s="1801" t="s">
        <v>1991</v>
      </c>
      <c r="Q5" s="1456"/>
      <c r="R5" s="1457"/>
      <c r="S5" s="999"/>
      <c r="T5" s="999"/>
      <c r="U5" s="999"/>
      <c r="V5" s="999"/>
      <c r="W5" s="999"/>
      <c r="X5" s="999"/>
      <c r="Y5" s="999"/>
      <c r="Z5" s="999"/>
      <c r="AA5" s="999"/>
      <c r="AB5" s="999"/>
      <c r="AC5" s="999"/>
      <c r="AD5" s="999"/>
      <c r="AE5" s="999"/>
      <c r="AF5" s="999"/>
      <c r="AG5" s="999"/>
      <c r="AH5" s="999"/>
      <c r="AI5" s="999"/>
      <c r="AJ5" s="999"/>
      <c r="AK5" s="999"/>
      <c r="AL5" s="999"/>
      <c r="AM5" s="999"/>
      <c r="AN5" s="999"/>
      <c r="AO5" s="999"/>
      <c r="AP5" s="999"/>
      <c r="AQ5" s="999"/>
      <c r="AR5" s="999"/>
      <c r="AS5" s="999"/>
      <c r="AT5" s="999"/>
      <c r="AU5" s="999"/>
      <c r="AV5" s="999"/>
      <c r="AW5" s="999"/>
      <c r="AX5" s="999"/>
    </row>
    <row r="6" spans="1:50" ht="20" customHeight="1">
      <c r="A6" s="994"/>
      <c r="B6" s="992"/>
      <c r="C6" s="992"/>
      <c r="D6" s="995"/>
      <c r="E6" s="995"/>
      <c r="F6" s="994"/>
      <c r="G6" s="993"/>
      <c r="H6" s="996"/>
      <c r="I6" s="1453"/>
      <c r="J6" s="1453"/>
      <c r="K6" s="1453"/>
      <c r="L6" s="1453"/>
      <c r="M6" s="993"/>
      <c r="N6" s="997"/>
      <c r="O6" s="994"/>
      <c r="P6" s="998"/>
      <c r="Q6" s="998"/>
      <c r="R6" s="998"/>
      <c r="S6" s="999"/>
      <c r="T6" s="999"/>
      <c r="U6" s="999"/>
      <c r="V6" s="999"/>
      <c r="W6" s="1058"/>
      <c r="X6" s="999"/>
      <c r="Y6" s="999"/>
      <c r="Z6" s="999"/>
      <c r="AA6" s="999"/>
      <c r="AB6" s="999"/>
      <c r="AC6" s="999"/>
      <c r="AD6" s="999"/>
      <c r="AE6" s="999"/>
      <c r="AF6" s="999"/>
      <c r="AG6" s="999"/>
      <c r="AH6" s="999"/>
      <c r="AI6" s="999"/>
      <c r="AJ6" s="999"/>
      <c r="AK6" s="999"/>
      <c r="AL6" s="999"/>
      <c r="AM6" s="999"/>
      <c r="AN6" s="999"/>
      <c r="AO6" s="999"/>
      <c r="AP6" s="999"/>
      <c r="AQ6" s="999"/>
      <c r="AR6" s="999"/>
      <c r="AS6" s="999"/>
      <c r="AT6" s="999"/>
      <c r="AU6" s="999"/>
      <c r="AV6" s="999"/>
      <c r="AW6" s="999"/>
      <c r="AX6" s="999"/>
    </row>
    <row r="7" spans="1:50" ht="20" customHeight="1">
      <c r="A7" s="994"/>
      <c r="B7" s="992"/>
      <c r="C7" s="992"/>
      <c r="D7" s="995"/>
      <c r="E7" s="995"/>
      <c r="F7" s="994"/>
      <c r="G7" s="993"/>
      <c r="H7" s="996"/>
      <c r="I7" s="1453"/>
      <c r="J7" s="1453"/>
      <c r="K7" s="1453"/>
      <c r="L7" s="1453"/>
      <c r="M7" s="993"/>
      <c r="N7" s="997"/>
      <c r="O7" s="994"/>
      <c r="P7" s="998"/>
      <c r="Q7" s="998"/>
      <c r="R7" s="998"/>
      <c r="S7" s="999"/>
      <c r="T7" s="999"/>
      <c r="U7" s="999"/>
      <c r="V7" s="999"/>
      <c r="W7" s="999"/>
      <c r="X7" s="999"/>
      <c r="Y7" s="999"/>
      <c r="Z7" s="999"/>
      <c r="AA7" s="999"/>
      <c r="AB7" s="999"/>
      <c r="AC7" s="999"/>
      <c r="AD7" s="999"/>
      <c r="AE7" s="999"/>
      <c r="AF7" s="999"/>
      <c r="AG7" s="999"/>
      <c r="AH7" s="999"/>
      <c r="AI7" s="999"/>
      <c r="AJ7" s="999"/>
      <c r="AK7" s="999"/>
      <c r="AL7" s="999"/>
      <c r="AM7" s="999"/>
      <c r="AN7" s="999"/>
      <c r="AO7" s="999"/>
      <c r="AP7" s="999"/>
      <c r="AQ7" s="999"/>
      <c r="AR7" s="999"/>
      <c r="AS7" s="999"/>
      <c r="AT7" s="999"/>
      <c r="AU7" s="999"/>
      <c r="AV7" s="999"/>
      <c r="AW7" s="999"/>
      <c r="AX7" s="999"/>
    </row>
    <row r="8" spans="1:50" ht="20" customHeight="1">
      <c r="A8" s="994"/>
      <c r="B8" s="992"/>
      <c r="C8" s="992"/>
      <c r="D8" s="995"/>
      <c r="E8" s="995"/>
      <c r="F8" s="994"/>
      <c r="G8" s="993"/>
      <c r="H8" s="996"/>
      <c r="I8" s="1453"/>
      <c r="J8" s="1453"/>
      <c r="K8" s="1453"/>
      <c r="L8" s="1453"/>
      <c r="M8" s="993"/>
      <c r="N8" s="997"/>
      <c r="O8" s="994"/>
      <c r="P8" s="998"/>
      <c r="Q8" s="998"/>
      <c r="R8" s="998"/>
      <c r="S8" s="999"/>
      <c r="T8" s="999"/>
      <c r="U8" s="999"/>
      <c r="V8" s="999"/>
      <c r="W8" s="999"/>
      <c r="X8" s="999"/>
      <c r="Y8" s="999"/>
      <c r="Z8" s="999"/>
      <c r="AA8" s="999"/>
      <c r="AB8" s="999"/>
      <c r="AC8" s="999"/>
      <c r="AD8" s="999"/>
      <c r="AE8" s="999"/>
      <c r="AF8" s="999"/>
      <c r="AG8" s="999"/>
      <c r="AH8" s="999"/>
      <c r="AI8" s="999"/>
      <c r="AJ8" s="999"/>
      <c r="AK8" s="999"/>
      <c r="AL8" s="999"/>
      <c r="AM8" s="999"/>
      <c r="AN8" s="999"/>
      <c r="AO8" s="999"/>
      <c r="AP8" s="999"/>
      <c r="AQ8" s="999"/>
      <c r="AR8" s="999"/>
      <c r="AS8" s="999"/>
      <c r="AT8" s="999"/>
      <c r="AU8" s="999"/>
      <c r="AV8" s="999"/>
      <c r="AW8" s="999"/>
      <c r="AX8" s="999"/>
    </row>
    <row r="9" spans="1:50" ht="20" customHeight="1">
      <c r="A9" s="994"/>
      <c r="B9" s="992"/>
      <c r="C9" s="992"/>
      <c r="D9" s="995"/>
      <c r="E9" s="995"/>
      <c r="F9" s="994"/>
      <c r="G9" s="993"/>
      <c r="H9" s="996"/>
      <c r="I9" s="1453"/>
      <c r="J9" s="1453"/>
      <c r="K9" s="1453"/>
      <c r="L9" s="1453"/>
      <c r="M9" s="993"/>
      <c r="N9" s="997"/>
      <c r="O9" s="994"/>
      <c r="P9" s="998"/>
      <c r="Q9" s="998"/>
      <c r="R9" s="998"/>
      <c r="S9" s="999"/>
      <c r="T9" s="999"/>
      <c r="U9" s="999"/>
      <c r="V9" s="999"/>
      <c r="W9" s="999"/>
      <c r="X9" s="999"/>
      <c r="Y9" s="999"/>
      <c r="Z9" s="999"/>
      <c r="AA9" s="999"/>
      <c r="AB9" s="999"/>
      <c r="AC9" s="999"/>
      <c r="AD9" s="999"/>
      <c r="AE9" s="999"/>
      <c r="AF9" s="999"/>
      <c r="AG9" s="999"/>
      <c r="AH9" s="999"/>
      <c r="AI9" s="999"/>
      <c r="AJ9" s="999"/>
      <c r="AK9" s="999"/>
      <c r="AL9" s="999"/>
      <c r="AM9" s="999"/>
      <c r="AN9" s="999"/>
      <c r="AO9" s="999"/>
      <c r="AP9" s="999"/>
      <c r="AQ9" s="999"/>
      <c r="AR9" s="999"/>
      <c r="AS9" s="999"/>
      <c r="AT9" s="999"/>
      <c r="AU9" s="999"/>
      <c r="AV9" s="999"/>
      <c r="AW9" s="999"/>
      <c r="AX9" s="999"/>
    </row>
    <row r="10" spans="1:50" ht="20" customHeight="1">
      <c r="A10" s="994"/>
      <c r="B10" s="992"/>
      <c r="C10" s="992"/>
      <c r="D10" s="995"/>
      <c r="E10" s="995"/>
      <c r="F10" s="994"/>
      <c r="G10" s="993"/>
      <c r="H10" s="996"/>
      <c r="I10" s="1453"/>
      <c r="J10" s="1453"/>
      <c r="K10" s="1453"/>
      <c r="L10" s="1453"/>
      <c r="M10" s="993"/>
      <c r="N10" s="997"/>
      <c r="O10" s="994"/>
      <c r="P10" s="998"/>
      <c r="Q10" s="998"/>
      <c r="R10" s="998"/>
      <c r="S10" s="999"/>
      <c r="T10" s="999"/>
      <c r="U10" s="999"/>
      <c r="V10" s="999"/>
      <c r="W10" s="999"/>
      <c r="X10" s="999"/>
      <c r="Y10" s="999"/>
      <c r="Z10" s="999"/>
      <c r="AA10" s="999"/>
      <c r="AB10" s="999"/>
      <c r="AC10" s="999"/>
      <c r="AD10" s="999"/>
      <c r="AE10" s="999"/>
      <c r="AF10" s="999"/>
      <c r="AG10" s="999"/>
      <c r="AH10" s="999"/>
      <c r="AI10" s="999"/>
      <c r="AJ10" s="999"/>
      <c r="AK10" s="999"/>
      <c r="AL10" s="999"/>
      <c r="AM10" s="999"/>
      <c r="AN10" s="999"/>
      <c r="AO10" s="999"/>
      <c r="AP10" s="999"/>
      <c r="AQ10" s="999"/>
      <c r="AR10" s="999"/>
      <c r="AS10" s="999"/>
      <c r="AT10" s="999"/>
      <c r="AU10" s="999"/>
      <c r="AV10" s="999"/>
      <c r="AW10" s="999"/>
      <c r="AX10" s="999"/>
    </row>
    <row r="11" spans="1:50" ht="20" customHeight="1">
      <c r="A11" s="994"/>
      <c r="B11" s="992"/>
      <c r="C11" s="992"/>
      <c r="D11" s="995"/>
      <c r="E11" s="995"/>
      <c r="F11" s="994"/>
      <c r="G11" s="993"/>
      <c r="H11" s="996"/>
      <c r="I11" s="1453"/>
      <c r="J11" s="1453"/>
      <c r="K11" s="1453"/>
      <c r="L11" s="1453"/>
      <c r="M11" s="993"/>
      <c r="N11" s="997"/>
      <c r="O11" s="994"/>
      <c r="P11" s="998"/>
      <c r="Q11" s="998"/>
      <c r="R11" s="998"/>
      <c r="S11" s="999"/>
      <c r="T11" s="999"/>
      <c r="U11" s="999"/>
      <c r="V11" s="999"/>
      <c r="W11" s="999"/>
      <c r="X11" s="999"/>
      <c r="Y11" s="999"/>
      <c r="Z11" s="999"/>
      <c r="AA11" s="999"/>
      <c r="AB11" s="999"/>
      <c r="AC11" s="999"/>
      <c r="AD11" s="999"/>
      <c r="AE11" s="999"/>
      <c r="AF11" s="999"/>
      <c r="AG11" s="999"/>
      <c r="AH11" s="999"/>
      <c r="AI11" s="999"/>
      <c r="AJ11" s="999"/>
      <c r="AK11" s="999"/>
      <c r="AL11" s="999"/>
      <c r="AM11" s="999"/>
      <c r="AN11" s="999"/>
      <c r="AO11" s="999"/>
      <c r="AP11" s="999"/>
      <c r="AQ11" s="999"/>
      <c r="AR11" s="999"/>
      <c r="AS11" s="999"/>
      <c r="AT11" s="999"/>
      <c r="AU11" s="999"/>
      <c r="AV11" s="999"/>
      <c r="AW11" s="999"/>
      <c r="AX11" s="999"/>
    </row>
    <row r="12" spans="1:50" ht="20" customHeight="1">
      <c r="A12" s="994"/>
      <c r="B12" s="992"/>
      <c r="C12" s="992"/>
      <c r="D12" s="995"/>
      <c r="E12" s="995"/>
      <c r="F12" s="994"/>
      <c r="G12" s="993"/>
      <c r="H12" s="996"/>
      <c r="I12" s="1453"/>
      <c r="J12" s="1453"/>
      <c r="K12" s="1453"/>
      <c r="L12" s="1453"/>
      <c r="M12" s="993"/>
      <c r="N12" s="997"/>
      <c r="O12" s="994"/>
      <c r="P12" s="998"/>
      <c r="Q12" s="998"/>
      <c r="R12" s="998"/>
      <c r="S12" s="999"/>
      <c r="T12" s="999"/>
      <c r="U12" s="999"/>
      <c r="V12" s="999"/>
      <c r="W12" s="999"/>
      <c r="X12" s="999"/>
      <c r="Y12" s="999"/>
      <c r="Z12" s="999"/>
      <c r="AA12" s="999"/>
      <c r="AB12" s="999"/>
      <c r="AC12" s="999"/>
      <c r="AD12" s="999"/>
      <c r="AE12" s="999"/>
      <c r="AF12" s="999"/>
      <c r="AG12" s="999"/>
      <c r="AH12" s="999"/>
      <c r="AI12" s="999"/>
      <c r="AJ12" s="999"/>
      <c r="AK12" s="999"/>
      <c r="AL12" s="999"/>
      <c r="AM12" s="999"/>
      <c r="AN12" s="999"/>
      <c r="AO12" s="999"/>
      <c r="AP12" s="999"/>
      <c r="AQ12" s="999"/>
      <c r="AR12" s="999"/>
      <c r="AS12" s="999"/>
      <c r="AT12" s="999"/>
      <c r="AU12" s="999"/>
      <c r="AV12" s="999"/>
      <c r="AW12" s="999"/>
      <c r="AX12" s="999"/>
    </row>
    <row r="13" spans="1:50" ht="20" customHeight="1">
      <c r="A13" s="994"/>
      <c r="B13" s="992"/>
      <c r="C13" s="992"/>
      <c r="D13" s="995"/>
      <c r="E13" s="995"/>
      <c r="F13" s="994"/>
      <c r="G13" s="993"/>
      <c r="H13" s="996"/>
      <c r="I13" s="1453"/>
      <c r="J13" s="1453"/>
      <c r="K13" s="1453"/>
      <c r="L13" s="1453"/>
      <c r="M13" s="993"/>
      <c r="N13" s="997"/>
      <c r="O13" s="994"/>
      <c r="P13" s="998"/>
      <c r="Q13" s="998"/>
      <c r="R13" s="998"/>
      <c r="S13" s="999"/>
      <c r="T13" s="999"/>
      <c r="U13" s="999"/>
      <c r="V13" s="999"/>
      <c r="W13" s="999"/>
      <c r="X13" s="999"/>
      <c r="Y13" s="999"/>
      <c r="Z13" s="999"/>
      <c r="AA13" s="999"/>
      <c r="AB13" s="999"/>
      <c r="AC13" s="999"/>
      <c r="AD13" s="999"/>
      <c r="AE13" s="999"/>
      <c r="AF13" s="999"/>
      <c r="AG13" s="999"/>
      <c r="AH13" s="999"/>
      <c r="AI13" s="999"/>
      <c r="AJ13" s="999"/>
      <c r="AK13" s="999"/>
      <c r="AL13" s="999"/>
      <c r="AM13" s="999"/>
      <c r="AN13" s="999"/>
      <c r="AO13" s="999"/>
      <c r="AP13" s="999"/>
      <c r="AQ13" s="999"/>
      <c r="AR13" s="999"/>
      <c r="AS13" s="999"/>
      <c r="AT13" s="999"/>
      <c r="AU13" s="999"/>
      <c r="AV13" s="999"/>
      <c r="AW13" s="999"/>
      <c r="AX13" s="999"/>
    </row>
    <row r="14" spans="1:50" ht="20" customHeight="1">
      <c r="A14" s="994"/>
      <c r="B14" s="992"/>
      <c r="C14" s="992"/>
      <c r="D14" s="995"/>
      <c r="E14" s="995"/>
      <c r="F14" s="994"/>
      <c r="G14" s="993"/>
      <c r="H14" s="996"/>
      <c r="I14" s="1453"/>
      <c r="J14" s="1453"/>
      <c r="K14" s="1453"/>
      <c r="L14" s="1453"/>
      <c r="M14" s="993"/>
      <c r="N14" s="997"/>
      <c r="O14" s="994"/>
      <c r="P14" s="998"/>
      <c r="Q14" s="998"/>
      <c r="R14" s="998"/>
      <c r="S14" s="999"/>
      <c r="T14" s="999"/>
      <c r="U14" s="999"/>
      <c r="V14" s="999"/>
      <c r="W14" s="999"/>
      <c r="X14" s="999"/>
      <c r="Y14" s="999"/>
      <c r="Z14" s="999"/>
      <c r="AA14" s="999"/>
      <c r="AB14" s="999"/>
      <c r="AC14" s="999"/>
      <c r="AD14" s="999"/>
      <c r="AE14" s="999"/>
      <c r="AF14" s="999"/>
      <c r="AG14" s="999"/>
      <c r="AH14" s="999"/>
      <c r="AI14" s="999"/>
      <c r="AJ14" s="999"/>
      <c r="AK14" s="999"/>
      <c r="AL14" s="999"/>
      <c r="AM14" s="999"/>
      <c r="AN14" s="999"/>
      <c r="AO14" s="999"/>
      <c r="AP14" s="999"/>
      <c r="AQ14" s="999"/>
      <c r="AR14" s="999"/>
      <c r="AS14" s="999"/>
      <c r="AT14" s="999"/>
      <c r="AU14" s="999"/>
      <c r="AV14" s="999"/>
      <c r="AW14" s="999"/>
      <c r="AX14" s="999"/>
    </row>
    <row r="15" spans="1:50" ht="20" customHeight="1">
      <c r="A15" s="994"/>
      <c r="B15" s="992"/>
      <c r="C15" s="992"/>
      <c r="D15" s="995"/>
      <c r="E15" s="995"/>
      <c r="F15" s="994"/>
      <c r="G15" s="993"/>
      <c r="H15" s="996"/>
      <c r="I15" s="1453"/>
      <c r="J15" s="1453"/>
      <c r="K15" s="1453"/>
      <c r="L15" s="1453"/>
      <c r="M15" s="993"/>
      <c r="N15" s="997"/>
      <c r="O15" s="994"/>
      <c r="P15" s="998"/>
      <c r="Q15" s="998"/>
      <c r="R15" s="998"/>
      <c r="S15" s="999"/>
      <c r="T15" s="999"/>
      <c r="U15" s="999"/>
      <c r="V15" s="999"/>
      <c r="W15" s="999"/>
      <c r="X15" s="999"/>
      <c r="Y15" s="999"/>
      <c r="Z15" s="999"/>
      <c r="AA15" s="999"/>
      <c r="AB15" s="999"/>
      <c r="AC15" s="999"/>
      <c r="AD15" s="999"/>
      <c r="AE15" s="999"/>
      <c r="AF15" s="999"/>
      <c r="AG15" s="999"/>
      <c r="AH15" s="999"/>
      <c r="AI15" s="999"/>
      <c r="AJ15" s="999"/>
      <c r="AK15" s="999"/>
      <c r="AL15" s="999"/>
      <c r="AM15" s="999"/>
      <c r="AN15" s="999"/>
      <c r="AO15" s="999"/>
      <c r="AP15" s="999"/>
      <c r="AQ15" s="999"/>
      <c r="AR15" s="999"/>
      <c r="AS15" s="999"/>
      <c r="AT15" s="999"/>
      <c r="AU15" s="999"/>
      <c r="AV15" s="999"/>
      <c r="AW15" s="999"/>
      <c r="AX15" s="999"/>
    </row>
    <row r="16" spans="1:50" ht="20" customHeight="1">
      <c r="A16" s="994"/>
      <c r="B16" s="992"/>
      <c r="C16" s="992"/>
      <c r="D16" s="995"/>
      <c r="E16" s="995"/>
      <c r="F16" s="994"/>
      <c r="G16" s="993"/>
      <c r="H16" s="996"/>
      <c r="I16" s="1453"/>
      <c r="J16" s="1453"/>
      <c r="K16" s="1453"/>
      <c r="L16" s="1453"/>
      <c r="M16" s="993"/>
      <c r="N16" s="997"/>
      <c r="O16" s="994"/>
      <c r="P16" s="998"/>
      <c r="Q16" s="998"/>
      <c r="R16" s="998"/>
      <c r="S16" s="999"/>
      <c r="T16" s="999"/>
      <c r="U16" s="999"/>
      <c r="V16" s="999"/>
      <c r="W16" s="999"/>
      <c r="X16" s="999"/>
      <c r="Y16" s="999"/>
      <c r="Z16" s="999"/>
      <c r="AA16" s="999"/>
      <c r="AB16" s="999"/>
      <c r="AC16" s="999"/>
      <c r="AD16" s="999"/>
      <c r="AE16" s="999"/>
      <c r="AF16" s="999"/>
      <c r="AG16" s="999"/>
      <c r="AH16" s="999"/>
      <c r="AI16" s="999"/>
      <c r="AJ16" s="999"/>
      <c r="AK16" s="999"/>
      <c r="AL16" s="999"/>
      <c r="AM16" s="999"/>
      <c r="AN16" s="999"/>
      <c r="AO16" s="999"/>
      <c r="AP16" s="999"/>
      <c r="AQ16" s="999"/>
      <c r="AR16" s="999"/>
      <c r="AS16" s="999"/>
      <c r="AT16" s="999"/>
      <c r="AU16" s="999"/>
      <c r="AV16" s="999"/>
      <c r="AW16" s="999"/>
      <c r="AX16" s="999"/>
    </row>
    <row r="17" spans="1:50" ht="20" customHeight="1">
      <c r="A17" s="994"/>
      <c r="B17" s="992"/>
      <c r="C17" s="992"/>
      <c r="D17" s="995"/>
      <c r="E17" s="995"/>
      <c r="F17" s="994"/>
      <c r="G17" s="993"/>
      <c r="H17" s="996"/>
      <c r="I17" s="1453"/>
      <c r="J17" s="1453"/>
      <c r="K17" s="1453"/>
      <c r="L17" s="1453"/>
      <c r="M17" s="993"/>
      <c r="N17" s="997"/>
      <c r="O17" s="994"/>
      <c r="P17" s="998"/>
      <c r="Q17" s="998"/>
      <c r="R17" s="998"/>
      <c r="S17" s="999"/>
      <c r="T17" s="999"/>
      <c r="U17" s="999"/>
      <c r="V17" s="999"/>
      <c r="W17" s="999"/>
      <c r="X17" s="999"/>
      <c r="Y17" s="999"/>
      <c r="Z17" s="999"/>
      <c r="AA17" s="999"/>
      <c r="AB17" s="999"/>
      <c r="AC17" s="999"/>
      <c r="AD17" s="999"/>
      <c r="AE17" s="999"/>
      <c r="AF17" s="999"/>
      <c r="AG17" s="999"/>
      <c r="AH17" s="999"/>
      <c r="AI17" s="999"/>
      <c r="AJ17" s="999"/>
      <c r="AK17" s="999"/>
      <c r="AL17" s="999"/>
      <c r="AM17" s="999"/>
      <c r="AN17" s="999"/>
      <c r="AO17" s="999"/>
      <c r="AP17" s="999"/>
      <c r="AQ17" s="999"/>
      <c r="AR17" s="999"/>
      <c r="AS17" s="999"/>
      <c r="AT17" s="999"/>
      <c r="AU17" s="999"/>
      <c r="AV17" s="999"/>
      <c r="AW17" s="999"/>
      <c r="AX17" s="999"/>
    </row>
    <row r="18" spans="1:50" ht="20" customHeight="1">
      <c r="A18" s="994"/>
      <c r="B18" s="992"/>
      <c r="C18" s="992"/>
      <c r="D18" s="995"/>
      <c r="E18" s="995"/>
      <c r="F18" s="994"/>
      <c r="G18" s="993"/>
      <c r="H18" s="996"/>
      <c r="I18" s="1453"/>
      <c r="J18" s="1453"/>
      <c r="K18" s="1453"/>
      <c r="L18" s="1453"/>
      <c r="M18" s="993"/>
      <c r="N18" s="997"/>
      <c r="O18" s="994"/>
      <c r="P18" s="998"/>
      <c r="Q18" s="998"/>
      <c r="R18" s="998"/>
      <c r="S18" s="999"/>
      <c r="T18" s="999"/>
      <c r="U18" s="999"/>
      <c r="V18" s="999"/>
      <c r="W18" s="999"/>
      <c r="X18" s="999"/>
      <c r="Y18" s="999"/>
      <c r="Z18" s="999"/>
      <c r="AA18" s="999"/>
      <c r="AB18" s="999"/>
      <c r="AC18" s="999"/>
      <c r="AD18" s="999"/>
      <c r="AE18" s="999"/>
      <c r="AF18" s="999"/>
      <c r="AG18" s="999"/>
      <c r="AH18" s="999"/>
      <c r="AI18" s="999"/>
      <c r="AJ18" s="999"/>
      <c r="AK18" s="999"/>
      <c r="AL18" s="999"/>
      <c r="AM18" s="999"/>
      <c r="AN18" s="999"/>
      <c r="AO18" s="999"/>
      <c r="AP18" s="999"/>
      <c r="AQ18" s="999"/>
      <c r="AR18" s="999"/>
      <c r="AS18" s="999"/>
      <c r="AT18" s="999"/>
      <c r="AU18" s="999"/>
      <c r="AV18" s="999"/>
      <c r="AW18" s="999"/>
      <c r="AX18" s="999"/>
    </row>
    <row r="19" spans="1:50" ht="20" customHeight="1">
      <c r="A19" s="994"/>
      <c r="B19" s="992"/>
      <c r="C19" s="992"/>
      <c r="D19" s="995"/>
      <c r="E19" s="995"/>
      <c r="F19" s="994"/>
      <c r="G19" s="993"/>
      <c r="H19" s="996"/>
      <c r="I19" s="1453"/>
      <c r="J19" s="1453"/>
      <c r="K19" s="1453"/>
      <c r="L19" s="1453"/>
      <c r="M19" s="993"/>
      <c r="N19" s="997"/>
      <c r="O19" s="994"/>
      <c r="P19" s="998"/>
      <c r="Q19" s="998"/>
      <c r="R19" s="998"/>
      <c r="S19" s="999"/>
      <c r="T19" s="999"/>
      <c r="U19" s="999"/>
      <c r="V19" s="999"/>
      <c r="W19" s="999"/>
      <c r="X19" s="999"/>
      <c r="Y19" s="999"/>
      <c r="Z19" s="999"/>
      <c r="AA19" s="999"/>
      <c r="AB19" s="999"/>
      <c r="AC19" s="999"/>
      <c r="AD19" s="999"/>
      <c r="AE19" s="999"/>
      <c r="AF19" s="999"/>
      <c r="AG19" s="999"/>
      <c r="AH19" s="999"/>
      <c r="AI19" s="999"/>
      <c r="AJ19" s="999"/>
      <c r="AK19" s="999"/>
      <c r="AL19" s="999"/>
      <c r="AM19" s="999"/>
      <c r="AN19" s="999"/>
      <c r="AO19" s="999"/>
      <c r="AP19" s="999"/>
      <c r="AQ19" s="999"/>
      <c r="AR19" s="999"/>
      <c r="AS19" s="999"/>
      <c r="AT19" s="999"/>
      <c r="AU19" s="999"/>
      <c r="AV19" s="999"/>
      <c r="AW19" s="999"/>
      <c r="AX19" s="999"/>
    </row>
    <row r="20" spans="1:50" ht="20" customHeight="1">
      <c r="A20" s="994"/>
      <c r="B20" s="992"/>
      <c r="C20" s="992"/>
      <c r="D20" s="995"/>
      <c r="E20" s="995"/>
      <c r="F20" s="994"/>
      <c r="G20" s="993"/>
      <c r="H20" s="996"/>
      <c r="I20" s="1453"/>
      <c r="J20" s="1453"/>
      <c r="K20" s="1453"/>
      <c r="L20" s="1453"/>
      <c r="M20" s="993"/>
      <c r="N20" s="997"/>
      <c r="O20" s="994"/>
      <c r="P20" s="998"/>
      <c r="Q20" s="998"/>
      <c r="R20" s="998"/>
      <c r="S20" s="999"/>
      <c r="T20" s="999"/>
      <c r="U20" s="999"/>
      <c r="V20" s="999"/>
      <c r="W20" s="999"/>
      <c r="X20" s="999"/>
      <c r="Y20" s="999"/>
      <c r="Z20" s="999"/>
      <c r="AA20" s="999"/>
      <c r="AB20" s="999"/>
      <c r="AC20" s="999"/>
      <c r="AD20" s="999"/>
      <c r="AE20" s="999"/>
      <c r="AF20" s="999"/>
      <c r="AG20" s="999"/>
      <c r="AH20" s="999"/>
      <c r="AI20" s="999"/>
      <c r="AJ20" s="999"/>
      <c r="AK20" s="999"/>
      <c r="AL20" s="999"/>
      <c r="AM20" s="999"/>
      <c r="AN20" s="999"/>
      <c r="AO20" s="999"/>
      <c r="AP20" s="999"/>
      <c r="AQ20" s="999"/>
      <c r="AR20" s="999"/>
      <c r="AS20" s="999"/>
      <c r="AT20" s="999"/>
      <c r="AU20" s="999"/>
      <c r="AV20" s="999"/>
      <c r="AW20" s="999"/>
      <c r="AX20" s="999"/>
    </row>
    <row r="21" spans="1:50" ht="20" customHeight="1">
      <c r="A21" s="994"/>
      <c r="B21" s="992"/>
      <c r="C21" s="992"/>
      <c r="D21" s="995"/>
      <c r="E21" s="995"/>
      <c r="F21" s="994"/>
      <c r="G21" s="993"/>
      <c r="H21" s="996"/>
      <c r="I21" s="1453"/>
      <c r="J21" s="1453"/>
      <c r="K21" s="1453"/>
      <c r="L21" s="1453"/>
      <c r="M21" s="993"/>
      <c r="N21" s="997"/>
      <c r="O21" s="994"/>
      <c r="P21" s="998"/>
      <c r="Q21" s="998"/>
      <c r="R21" s="998"/>
      <c r="S21" s="999"/>
      <c r="T21" s="999"/>
      <c r="U21" s="999"/>
      <c r="V21" s="999"/>
      <c r="W21" s="999"/>
      <c r="X21" s="999"/>
      <c r="Y21" s="999"/>
      <c r="Z21" s="999"/>
      <c r="AA21" s="999"/>
      <c r="AB21" s="999"/>
      <c r="AC21" s="999"/>
      <c r="AD21" s="999"/>
      <c r="AE21" s="999"/>
      <c r="AF21" s="999"/>
      <c r="AG21" s="999"/>
      <c r="AH21" s="999"/>
      <c r="AI21" s="999"/>
      <c r="AJ21" s="999"/>
      <c r="AK21" s="999"/>
      <c r="AL21" s="999"/>
      <c r="AM21" s="999"/>
      <c r="AN21" s="999"/>
      <c r="AO21" s="999"/>
      <c r="AP21" s="999"/>
      <c r="AQ21" s="999"/>
      <c r="AR21" s="999"/>
      <c r="AS21" s="999"/>
      <c r="AT21" s="999"/>
      <c r="AU21" s="999"/>
      <c r="AV21" s="999"/>
      <c r="AW21" s="999"/>
      <c r="AX21" s="999"/>
    </row>
    <row r="22" spans="1:50" ht="20" customHeight="1">
      <c r="A22" s="994"/>
      <c r="B22" s="992"/>
      <c r="C22" s="992"/>
      <c r="D22" s="995"/>
      <c r="E22" s="995"/>
      <c r="F22" s="994"/>
      <c r="G22" s="993"/>
      <c r="H22" s="996"/>
      <c r="I22" s="1453"/>
      <c r="J22" s="1453"/>
      <c r="K22" s="1453"/>
      <c r="L22" s="1453"/>
      <c r="M22" s="993"/>
      <c r="N22" s="997"/>
      <c r="O22" s="994"/>
      <c r="P22" s="998"/>
      <c r="Q22" s="998"/>
      <c r="R22" s="998"/>
      <c r="S22" s="999"/>
      <c r="T22" s="999"/>
      <c r="U22" s="999"/>
      <c r="V22" s="999"/>
      <c r="W22" s="999"/>
      <c r="X22" s="999"/>
      <c r="Y22" s="999"/>
      <c r="Z22" s="999"/>
      <c r="AA22" s="999"/>
      <c r="AB22" s="999"/>
      <c r="AC22" s="999"/>
      <c r="AD22" s="999"/>
      <c r="AE22" s="999"/>
      <c r="AF22" s="999"/>
      <c r="AG22" s="999"/>
      <c r="AH22" s="999"/>
      <c r="AI22" s="999"/>
      <c r="AJ22" s="999"/>
      <c r="AK22" s="999"/>
      <c r="AL22" s="999"/>
      <c r="AM22" s="999"/>
      <c r="AN22" s="999"/>
      <c r="AO22" s="999"/>
      <c r="AP22" s="999"/>
      <c r="AQ22" s="999"/>
      <c r="AR22" s="999"/>
      <c r="AS22" s="999"/>
      <c r="AT22" s="999"/>
      <c r="AU22" s="999"/>
      <c r="AV22" s="999"/>
      <c r="AW22" s="999"/>
      <c r="AX22" s="999"/>
    </row>
    <row r="23" spans="1:50" ht="20" customHeight="1">
      <c r="A23" s="994"/>
      <c r="B23" s="992"/>
      <c r="C23" s="992"/>
      <c r="D23" s="995"/>
      <c r="E23" s="995"/>
      <c r="F23" s="994"/>
      <c r="G23" s="993"/>
      <c r="H23" s="996"/>
      <c r="I23" s="1453"/>
      <c r="J23" s="1453"/>
      <c r="K23" s="1453"/>
      <c r="L23" s="1453"/>
      <c r="M23" s="993"/>
      <c r="N23" s="997"/>
      <c r="O23" s="994"/>
      <c r="P23" s="998"/>
      <c r="Q23" s="998"/>
      <c r="R23" s="998"/>
      <c r="S23" s="999"/>
      <c r="T23" s="999"/>
      <c r="U23" s="999"/>
      <c r="V23" s="999"/>
      <c r="W23" s="999"/>
      <c r="X23" s="999"/>
      <c r="Y23" s="999"/>
      <c r="Z23" s="999"/>
      <c r="AA23" s="999"/>
      <c r="AB23" s="999"/>
      <c r="AC23" s="999"/>
      <c r="AD23" s="999"/>
      <c r="AE23" s="999"/>
      <c r="AF23" s="999"/>
      <c r="AG23" s="999"/>
      <c r="AH23" s="999"/>
      <c r="AI23" s="999"/>
      <c r="AJ23" s="999"/>
      <c r="AK23" s="999"/>
      <c r="AL23" s="999"/>
      <c r="AM23" s="999"/>
      <c r="AN23" s="999"/>
      <c r="AO23" s="999"/>
      <c r="AP23" s="999"/>
      <c r="AQ23" s="999"/>
      <c r="AR23" s="999"/>
      <c r="AS23" s="999"/>
      <c r="AT23" s="999"/>
      <c r="AU23" s="999"/>
      <c r="AV23" s="999"/>
      <c r="AW23" s="999"/>
      <c r="AX23" s="999"/>
    </row>
    <row r="24" spans="1:50" ht="20" customHeight="1">
      <c r="A24" s="994"/>
      <c r="B24" s="992"/>
      <c r="C24" s="992"/>
      <c r="D24" s="995"/>
      <c r="E24" s="995"/>
      <c r="F24" s="994"/>
      <c r="G24" s="993"/>
      <c r="H24" s="996"/>
      <c r="I24" s="1453"/>
      <c r="J24" s="1453"/>
      <c r="K24" s="1453"/>
      <c r="L24" s="1453"/>
      <c r="M24" s="993"/>
      <c r="N24" s="997"/>
      <c r="O24" s="994"/>
      <c r="P24" s="998"/>
      <c r="Q24" s="998"/>
      <c r="R24" s="998"/>
      <c r="S24" s="999"/>
      <c r="T24" s="999"/>
      <c r="U24" s="999"/>
      <c r="V24" s="999"/>
      <c r="W24" s="999"/>
      <c r="X24" s="999"/>
      <c r="Y24" s="999"/>
      <c r="Z24" s="999"/>
      <c r="AA24" s="999"/>
      <c r="AB24" s="999"/>
      <c r="AC24" s="999"/>
      <c r="AD24" s="999"/>
      <c r="AE24" s="999"/>
      <c r="AF24" s="999"/>
      <c r="AG24" s="999"/>
      <c r="AH24" s="999"/>
      <c r="AI24" s="999"/>
      <c r="AJ24" s="999"/>
      <c r="AK24" s="999"/>
      <c r="AL24" s="999"/>
      <c r="AM24" s="999"/>
      <c r="AN24" s="999"/>
      <c r="AO24" s="999"/>
      <c r="AP24" s="999"/>
      <c r="AQ24" s="999"/>
      <c r="AR24" s="999"/>
      <c r="AS24" s="999"/>
      <c r="AT24" s="999"/>
      <c r="AU24" s="999"/>
      <c r="AV24" s="999"/>
      <c r="AW24" s="999"/>
      <c r="AX24" s="999"/>
    </row>
    <row r="25" spans="1:50" ht="20" customHeight="1">
      <c r="A25" s="994"/>
      <c r="B25" s="992"/>
      <c r="C25" s="992"/>
      <c r="D25" s="995"/>
      <c r="E25" s="995"/>
      <c r="F25" s="994"/>
      <c r="G25" s="993"/>
      <c r="H25" s="996"/>
      <c r="I25" s="1453"/>
      <c r="J25" s="1453"/>
      <c r="K25" s="1453"/>
      <c r="L25" s="1453"/>
      <c r="M25" s="993"/>
      <c r="N25" s="997"/>
      <c r="O25" s="994"/>
      <c r="P25" s="998"/>
      <c r="Q25" s="998"/>
      <c r="R25" s="998"/>
      <c r="S25" s="999"/>
      <c r="T25" s="999"/>
      <c r="U25" s="999"/>
      <c r="V25" s="999"/>
      <c r="W25" s="999"/>
      <c r="X25" s="999"/>
      <c r="Y25" s="999"/>
      <c r="Z25" s="999"/>
      <c r="AA25" s="999"/>
      <c r="AB25" s="999"/>
      <c r="AC25" s="999"/>
      <c r="AD25" s="999"/>
      <c r="AE25" s="999"/>
      <c r="AF25" s="999"/>
      <c r="AG25" s="999"/>
      <c r="AH25" s="999"/>
      <c r="AI25" s="999"/>
      <c r="AJ25" s="999"/>
      <c r="AK25" s="999"/>
      <c r="AL25" s="999"/>
      <c r="AM25" s="999"/>
      <c r="AN25" s="999"/>
      <c r="AO25" s="999"/>
      <c r="AP25" s="999"/>
      <c r="AQ25" s="999"/>
      <c r="AR25" s="999"/>
      <c r="AS25" s="999"/>
      <c r="AT25" s="999"/>
      <c r="AU25" s="999"/>
      <c r="AV25" s="999"/>
      <c r="AW25" s="999"/>
      <c r="AX25" s="999"/>
    </row>
    <row r="26" spans="1:50" ht="20" customHeight="1">
      <c r="A26" s="994"/>
      <c r="B26" s="992"/>
      <c r="C26" s="992"/>
      <c r="D26" s="995"/>
      <c r="E26" s="995"/>
      <c r="F26" s="994"/>
      <c r="G26" s="993"/>
      <c r="H26" s="996"/>
      <c r="I26" s="1453"/>
      <c r="J26" s="1453"/>
      <c r="K26" s="1453"/>
      <c r="L26" s="1453"/>
      <c r="M26" s="993"/>
      <c r="N26" s="997"/>
      <c r="O26" s="994"/>
      <c r="P26" s="998"/>
      <c r="Q26" s="998"/>
      <c r="R26" s="998"/>
      <c r="S26" s="999"/>
      <c r="T26" s="999"/>
      <c r="U26" s="999"/>
      <c r="V26" s="999"/>
      <c r="W26" s="999"/>
      <c r="X26" s="999"/>
      <c r="Y26" s="999"/>
      <c r="Z26" s="999"/>
      <c r="AA26" s="999"/>
      <c r="AB26" s="999"/>
      <c r="AC26" s="999"/>
      <c r="AD26" s="999"/>
      <c r="AE26" s="999"/>
      <c r="AF26" s="999"/>
      <c r="AG26" s="999"/>
      <c r="AH26" s="999"/>
      <c r="AI26" s="999"/>
      <c r="AJ26" s="999"/>
      <c r="AK26" s="999"/>
      <c r="AL26" s="999"/>
      <c r="AM26" s="999"/>
      <c r="AN26" s="999"/>
      <c r="AO26" s="999"/>
      <c r="AP26" s="999"/>
      <c r="AQ26" s="999"/>
      <c r="AR26" s="999"/>
      <c r="AS26" s="999"/>
      <c r="AT26" s="999"/>
      <c r="AU26" s="999"/>
      <c r="AV26" s="999"/>
      <c r="AW26" s="999"/>
      <c r="AX26" s="999"/>
    </row>
    <row r="27" spans="1:50" ht="20" customHeight="1">
      <c r="A27" s="994"/>
      <c r="B27" s="992"/>
      <c r="C27" s="992"/>
      <c r="D27" s="995"/>
      <c r="E27" s="995"/>
      <c r="F27" s="994"/>
      <c r="G27" s="993"/>
      <c r="H27" s="996"/>
      <c r="I27" s="1453"/>
      <c r="J27" s="1453"/>
      <c r="K27" s="1453"/>
      <c r="L27" s="1453"/>
      <c r="M27" s="993"/>
      <c r="N27" s="997"/>
      <c r="O27" s="994"/>
      <c r="P27" s="998"/>
      <c r="Q27" s="998"/>
      <c r="R27" s="998"/>
      <c r="S27" s="999"/>
      <c r="T27" s="999"/>
      <c r="U27" s="999"/>
      <c r="V27" s="999"/>
      <c r="W27" s="999"/>
      <c r="X27" s="999"/>
      <c r="Y27" s="999"/>
      <c r="Z27" s="999"/>
      <c r="AA27" s="999"/>
      <c r="AB27" s="999"/>
      <c r="AC27" s="999"/>
      <c r="AD27" s="999"/>
      <c r="AE27" s="999"/>
      <c r="AF27" s="999"/>
      <c r="AG27" s="999"/>
      <c r="AH27" s="999"/>
      <c r="AI27" s="999"/>
      <c r="AJ27" s="999"/>
      <c r="AK27" s="999"/>
      <c r="AL27" s="999"/>
      <c r="AM27" s="999"/>
      <c r="AN27" s="999"/>
      <c r="AO27" s="999"/>
      <c r="AP27" s="999"/>
      <c r="AQ27" s="999"/>
      <c r="AR27" s="999"/>
      <c r="AS27" s="999"/>
      <c r="AT27" s="999"/>
      <c r="AU27" s="999"/>
      <c r="AV27" s="999"/>
      <c r="AW27" s="999"/>
      <c r="AX27" s="999"/>
    </row>
    <row r="28" spans="1:50" ht="20" customHeight="1">
      <c r="A28" s="994"/>
      <c r="B28" s="992"/>
      <c r="C28" s="992"/>
      <c r="D28" s="995"/>
      <c r="E28" s="995"/>
      <c r="F28" s="994"/>
      <c r="G28" s="993"/>
      <c r="H28" s="996"/>
      <c r="I28" s="1453"/>
      <c r="J28" s="1453"/>
      <c r="K28" s="1453"/>
      <c r="L28" s="1453"/>
      <c r="M28" s="993"/>
      <c r="N28" s="997"/>
      <c r="O28" s="994"/>
      <c r="P28" s="998"/>
      <c r="Q28" s="998"/>
      <c r="R28" s="998"/>
      <c r="S28" s="999"/>
      <c r="T28" s="999"/>
      <c r="U28" s="999"/>
      <c r="V28" s="999"/>
      <c r="W28" s="999"/>
      <c r="X28" s="999"/>
      <c r="Y28" s="999"/>
      <c r="Z28" s="999"/>
      <c r="AA28" s="999"/>
      <c r="AB28" s="999"/>
      <c r="AC28" s="999"/>
      <c r="AD28" s="999"/>
      <c r="AE28" s="999"/>
      <c r="AF28" s="999"/>
      <c r="AG28" s="999"/>
      <c r="AH28" s="999"/>
      <c r="AI28" s="999"/>
      <c r="AJ28" s="999"/>
      <c r="AK28" s="999"/>
      <c r="AL28" s="999"/>
      <c r="AM28" s="999"/>
      <c r="AN28" s="999"/>
      <c r="AO28" s="999"/>
      <c r="AP28" s="999"/>
      <c r="AQ28" s="999"/>
      <c r="AR28" s="999"/>
      <c r="AS28" s="999"/>
      <c r="AT28" s="999"/>
      <c r="AU28" s="999"/>
      <c r="AV28" s="999"/>
      <c r="AW28" s="999"/>
      <c r="AX28" s="999"/>
    </row>
    <row r="29" spans="1:50" ht="20" customHeight="1">
      <c r="A29" s="994"/>
      <c r="B29" s="992"/>
      <c r="C29" s="992"/>
      <c r="D29" s="995"/>
      <c r="E29" s="995"/>
      <c r="F29" s="994"/>
      <c r="G29" s="993"/>
      <c r="H29" s="996"/>
      <c r="I29" s="1453"/>
      <c r="J29" s="1453"/>
      <c r="K29" s="1453"/>
      <c r="L29" s="1453"/>
      <c r="M29" s="993"/>
      <c r="N29" s="997"/>
      <c r="O29" s="994"/>
      <c r="P29" s="998"/>
      <c r="Q29" s="998"/>
      <c r="R29" s="998"/>
      <c r="S29" s="999"/>
      <c r="T29" s="999"/>
      <c r="U29" s="999"/>
      <c r="V29" s="999"/>
      <c r="W29" s="999"/>
      <c r="X29" s="999"/>
      <c r="Y29" s="999"/>
      <c r="Z29" s="999"/>
      <c r="AA29" s="999"/>
      <c r="AB29" s="999"/>
      <c r="AC29" s="999"/>
      <c r="AD29" s="999"/>
      <c r="AE29" s="999"/>
      <c r="AF29" s="999"/>
      <c r="AG29" s="999"/>
      <c r="AH29" s="999"/>
      <c r="AI29" s="999"/>
      <c r="AJ29" s="999"/>
      <c r="AK29" s="999"/>
      <c r="AL29" s="999"/>
      <c r="AM29" s="999"/>
      <c r="AN29" s="999"/>
      <c r="AO29" s="999"/>
      <c r="AP29" s="999"/>
      <c r="AQ29" s="999"/>
      <c r="AR29" s="999"/>
      <c r="AS29" s="999"/>
      <c r="AT29" s="999"/>
      <c r="AU29" s="999"/>
      <c r="AV29" s="999"/>
      <c r="AW29" s="999"/>
      <c r="AX29" s="999"/>
    </row>
    <row r="30" spans="1:50" ht="20" customHeight="1">
      <c r="A30" s="994"/>
      <c r="B30" s="992"/>
      <c r="C30" s="992"/>
      <c r="D30" s="995"/>
      <c r="E30" s="995"/>
      <c r="F30" s="994"/>
      <c r="G30" s="993"/>
      <c r="H30" s="996"/>
      <c r="I30" s="1453"/>
      <c r="J30" s="1453"/>
      <c r="K30" s="1453"/>
      <c r="L30" s="1453"/>
      <c r="M30" s="993"/>
      <c r="N30" s="997"/>
      <c r="O30" s="994"/>
      <c r="P30" s="998"/>
      <c r="Q30" s="998"/>
      <c r="R30" s="998"/>
      <c r="S30" s="999"/>
      <c r="T30" s="999"/>
      <c r="U30" s="999"/>
      <c r="V30" s="999"/>
      <c r="W30" s="999"/>
      <c r="X30" s="999"/>
      <c r="Y30" s="999"/>
      <c r="Z30" s="999"/>
      <c r="AA30" s="999"/>
      <c r="AB30" s="999"/>
      <c r="AC30" s="999"/>
      <c r="AD30" s="999"/>
      <c r="AE30" s="999"/>
      <c r="AF30" s="999"/>
      <c r="AG30" s="999"/>
      <c r="AH30" s="999"/>
      <c r="AI30" s="999"/>
      <c r="AJ30" s="999"/>
      <c r="AK30" s="999"/>
      <c r="AL30" s="999"/>
      <c r="AM30" s="999"/>
      <c r="AN30" s="999"/>
      <c r="AO30" s="999"/>
      <c r="AP30" s="999"/>
      <c r="AQ30" s="999"/>
      <c r="AR30" s="999"/>
      <c r="AS30" s="999"/>
      <c r="AT30" s="999"/>
      <c r="AU30" s="999"/>
      <c r="AV30" s="999"/>
      <c r="AW30" s="999"/>
      <c r="AX30" s="999"/>
    </row>
    <row r="31" spans="1:50" ht="20" customHeight="1">
      <c r="A31" s="994"/>
      <c r="B31" s="992"/>
      <c r="C31" s="992"/>
      <c r="D31" s="995"/>
      <c r="E31" s="995"/>
      <c r="F31" s="994"/>
      <c r="G31" s="993"/>
      <c r="H31" s="996"/>
      <c r="I31" s="1453"/>
      <c r="J31" s="1453"/>
      <c r="K31" s="1453"/>
      <c r="L31" s="1453"/>
      <c r="M31" s="993"/>
      <c r="N31" s="997"/>
      <c r="O31" s="994"/>
      <c r="P31" s="998"/>
      <c r="Q31" s="998"/>
      <c r="R31" s="998"/>
      <c r="S31" s="999"/>
      <c r="T31" s="999"/>
      <c r="U31" s="999"/>
      <c r="V31" s="999"/>
      <c r="W31" s="999"/>
      <c r="X31" s="999"/>
      <c r="Y31" s="999"/>
      <c r="Z31" s="999"/>
      <c r="AA31" s="999"/>
      <c r="AB31" s="999"/>
      <c r="AC31" s="999"/>
      <c r="AD31" s="999"/>
      <c r="AE31" s="999"/>
      <c r="AF31" s="999"/>
      <c r="AG31" s="999"/>
      <c r="AH31" s="999"/>
      <c r="AI31" s="999"/>
      <c r="AJ31" s="999"/>
      <c r="AK31" s="999"/>
      <c r="AL31" s="999"/>
      <c r="AM31" s="999"/>
      <c r="AN31" s="999"/>
      <c r="AO31" s="999"/>
      <c r="AP31" s="999"/>
      <c r="AQ31" s="999"/>
      <c r="AR31" s="999"/>
      <c r="AS31" s="999"/>
      <c r="AT31" s="999"/>
      <c r="AU31" s="999"/>
      <c r="AV31" s="999"/>
      <c r="AW31" s="999"/>
      <c r="AX31" s="999"/>
    </row>
    <row r="32" spans="1:50" ht="20" customHeight="1">
      <c r="A32" s="994"/>
      <c r="B32" s="992"/>
      <c r="C32" s="992"/>
      <c r="D32" s="995"/>
      <c r="E32" s="995"/>
      <c r="F32" s="994"/>
      <c r="G32" s="993"/>
      <c r="H32" s="996"/>
      <c r="I32" s="1453"/>
      <c r="J32" s="1453"/>
      <c r="K32" s="1453"/>
      <c r="L32" s="1453"/>
      <c r="M32" s="993"/>
      <c r="N32" s="997"/>
      <c r="O32" s="994"/>
      <c r="P32" s="998"/>
      <c r="Q32" s="998"/>
      <c r="R32" s="998"/>
      <c r="S32" s="999"/>
      <c r="T32" s="999"/>
      <c r="U32" s="999"/>
      <c r="V32" s="999"/>
      <c r="W32" s="999"/>
      <c r="X32" s="999"/>
      <c r="Y32" s="999"/>
      <c r="Z32" s="999"/>
      <c r="AA32" s="999"/>
      <c r="AB32" s="999"/>
      <c r="AC32" s="999"/>
      <c r="AD32" s="999"/>
      <c r="AE32" s="999"/>
      <c r="AF32" s="999"/>
      <c r="AG32" s="999"/>
      <c r="AH32" s="999"/>
      <c r="AI32" s="999"/>
      <c r="AJ32" s="999"/>
      <c r="AK32" s="999"/>
      <c r="AL32" s="999"/>
      <c r="AM32" s="999"/>
      <c r="AN32" s="999"/>
      <c r="AO32" s="999"/>
      <c r="AP32" s="999"/>
      <c r="AQ32" s="999"/>
      <c r="AR32" s="999"/>
      <c r="AS32" s="999"/>
      <c r="AT32" s="999"/>
      <c r="AU32" s="999"/>
      <c r="AV32" s="999"/>
      <c r="AW32" s="999"/>
      <c r="AX32" s="999"/>
    </row>
    <row r="33" spans="1:50" ht="20" customHeight="1">
      <c r="A33" s="994"/>
      <c r="B33" s="992"/>
      <c r="C33" s="992"/>
      <c r="D33" s="995"/>
      <c r="E33" s="995"/>
      <c r="F33" s="994"/>
      <c r="G33" s="993"/>
      <c r="H33" s="996"/>
      <c r="I33" s="1453"/>
      <c r="J33" s="1453"/>
      <c r="K33" s="1453"/>
      <c r="L33" s="1453"/>
      <c r="M33" s="993"/>
      <c r="N33" s="997"/>
      <c r="O33" s="994"/>
      <c r="P33" s="998"/>
      <c r="Q33" s="998"/>
      <c r="R33" s="998"/>
      <c r="S33" s="999"/>
      <c r="T33" s="999"/>
      <c r="U33" s="999"/>
      <c r="V33" s="999"/>
      <c r="W33" s="999"/>
      <c r="X33" s="999"/>
      <c r="Y33" s="999"/>
      <c r="Z33" s="999"/>
      <c r="AA33" s="999"/>
      <c r="AB33" s="999"/>
      <c r="AC33" s="999"/>
      <c r="AD33" s="999"/>
      <c r="AE33" s="999"/>
      <c r="AF33" s="999"/>
      <c r="AG33" s="999"/>
      <c r="AH33" s="999"/>
      <c r="AI33" s="999"/>
      <c r="AJ33" s="999"/>
      <c r="AK33" s="999"/>
      <c r="AL33" s="999"/>
      <c r="AM33" s="999"/>
      <c r="AN33" s="999"/>
      <c r="AO33" s="999"/>
      <c r="AP33" s="999"/>
      <c r="AQ33" s="999"/>
      <c r="AR33" s="999"/>
      <c r="AS33" s="999"/>
      <c r="AT33" s="999"/>
      <c r="AU33" s="999"/>
      <c r="AV33" s="999"/>
      <c r="AW33" s="999"/>
      <c r="AX33" s="999"/>
    </row>
    <row r="34" spans="1:50" ht="20" customHeight="1">
      <c r="A34" s="994"/>
      <c r="B34" s="992"/>
      <c r="C34" s="992"/>
      <c r="D34" s="995"/>
      <c r="E34" s="995"/>
      <c r="F34" s="994"/>
      <c r="G34" s="993"/>
      <c r="H34" s="996"/>
      <c r="I34" s="1453"/>
      <c r="J34" s="1453"/>
      <c r="K34" s="1453"/>
      <c r="L34" s="1453"/>
      <c r="M34" s="993"/>
      <c r="N34" s="997"/>
      <c r="O34" s="994"/>
      <c r="P34" s="998"/>
      <c r="Q34" s="998"/>
      <c r="R34" s="998"/>
      <c r="S34" s="999"/>
      <c r="T34" s="999"/>
      <c r="U34" s="999"/>
      <c r="V34" s="999"/>
      <c r="W34" s="999"/>
      <c r="X34" s="999"/>
      <c r="Y34" s="999"/>
      <c r="Z34" s="999"/>
      <c r="AA34" s="999"/>
      <c r="AB34" s="999"/>
      <c r="AC34" s="999"/>
      <c r="AD34" s="999"/>
      <c r="AE34" s="999"/>
      <c r="AF34" s="999"/>
      <c r="AG34" s="999"/>
      <c r="AH34" s="999"/>
      <c r="AI34" s="999"/>
      <c r="AJ34" s="999"/>
      <c r="AK34" s="999"/>
      <c r="AL34" s="999"/>
      <c r="AM34" s="999"/>
      <c r="AN34" s="999"/>
      <c r="AO34" s="999"/>
      <c r="AP34" s="999"/>
      <c r="AQ34" s="999"/>
      <c r="AR34" s="999"/>
      <c r="AS34" s="999"/>
      <c r="AT34" s="999"/>
      <c r="AU34" s="999"/>
      <c r="AV34" s="999"/>
      <c r="AW34" s="999"/>
      <c r="AX34" s="999"/>
    </row>
    <row r="35" spans="1:50" ht="20" customHeight="1">
      <c r="A35" s="994"/>
      <c r="B35" s="992"/>
      <c r="C35" s="992"/>
      <c r="D35" s="995"/>
      <c r="E35" s="995"/>
      <c r="F35" s="994"/>
      <c r="G35" s="993"/>
      <c r="H35" s="996"/>
      <c r="I35" s="1453"/>
      <c r="J35" s="1453"/>
      <c r="K35" s="1453"/>
      <c r="L35" s="1453"/>
      <c r="M35" s="993"/>
      <c r="N35" s="997"/>
      <c r="O35" s="994"/>
      <c r="P35" s="998"/>
      <c r="Q35" s="998"/>
      <c r="R35" s="998"/>
      <c r="S35" s="999"/>
      <c r="T35" s="999"/>
      <c r="U35" s="999"/>
      <c r="V35" s="999"/>
      <c r="W35" s="999"/>
      <c r="X35" s="999"/>
      <c r="Y35" s="999"/>
      <c r="Z35" s="999"/>
      <c r="AA35" s="999"/>
      <c r="AB35" s="999"/>
      <c r="AC35" s="999"/>
      <c r="AD35" s="999"/>
      <c r="AE35" s="999"/>
      <c r="AF35" s="999"/>
      <c r="AG35" s="999"/>
      <c r="AH35" s="999"/>
      <c r="AI35" s="999"/>
      <c r="AJ35" s="999"/>
      <c r="AK35" s="999"/>
      <c r="AL35" s="999"/>
      <c r="AM35" s="999"/>
      <c r="AN35" s="999"/>
      <c r="AO35" s="999"/>
      <c r="AP35" s="999"/>
      <c r="AQ35" s="999"/>
      <c r="AR35" s="999"/>
      <c r="AS35" s="999"/>
      <c r="AT35" s="999"/>
      <c r="AU35" s="999"/>
      <c r="AV35" s="999"/>
      <c r="AW35" s="999"/>
      <c r="AX35" s="999"/>
    </row>
    <row r="36" spans="1:50" ht="20" customHeight="1">
      <c r="A36" s="994"/>
      <c r="B36" s="992"/>
      <c r="C36" s="992"/>
      <c r="D36" s="995"/>
      <c r="E36" s="995"/>
      <c r="F36" s="994"/>
      <c r="G36" s="993"/>
      <c r="H36" s="996"/>
      <c r="I36" s="1453"/>
      <c r="J36" s="1453"/>
      <c r="K36" s="1453"/>
      <c r="L36" s="1453"/>
      <c r="M36" s="993"/>
      <c r="N36" s="997"/>
      <c r="O36" s="994"/>
      <c r="P36" s="998"/>
      <c r="Q36" s="998"/>
      <c r="R36" s="998"/>
      <c r="S36" s="999"/>
      <c r="T36" s="999"/>
      <c r="U36" s="999"/>
      <c r="V36" s="999"/>
      <c r="W36" s="999"/>
      <c r="X36" s="999"/>
      <c r="Y36" s="999"/>
      <c r="Z36" s="999"/>
      <c r="AA36" s="999"/>
      <c r="AB36" s="999"/>
      <c r="AC36" s="999"/>
      <c r="AD36" s="999"/>
      <c r="AE36" s="999"/>
      <c r="AF36" s="999"/>
      <c r="AG36" s="999"/>
      <c r="AH36" s="999"/>
      <c r="AI36" s="999"/>
      <c r="AJ36" s="999"/>
      <c r="AK36" s="999"/>
      <c r="AL36" s="999"/>
      <c r="AM36" s="999"/>
      <c r="AN36" s="999"/>
      <c r="AO36" s="999"/>
      <c r="AP36" s="999"/>
      <c r="AQ36" s="999"/>
      <c r="AR36" s="999"/>
      <c r="AS36" s="999"/>
      <c r="AT36" s="999"/>
      <c r="AU36" s="999"/>
      <c r="AV36" s="999"/>
      <c r="AW36" s="999"/>
      <c r="AX36" s="999"/>
    </row>
    <row r="37" spans="1:50" ht="20" customHeight="1">
      <c r="A37" s="994"/>
      <c r="B37" s="992"/>
      <c r="C37" s="992"/>
      <c r="D37" s="995"/>
      <c r="E37" s="995"/>
      <c r="F37" s="994"/>
      <c r="G37" s="993"/>
      <c r="H37" s="996"/>
      <c r="I37" s="1453"/>
      <c r="J37" s="1453"/>
      <c r="K37" s="1453"/>
      <c r="L37" s="1453"/>
      <c r="M37" s="993"/>
      <c r="N37" s="997"/>
      <c r="O37" s="994"/>
      <c r="P37" s="998"/>
      <c r="Q37" s="998"/>
      <c r="R37" s="998"/>
      <c r="S37" s="999"/>
      <c r="T37" s="999"/>
      <c r="U37" s="999"/>
      <c r="V37" s="999"/>
      <c r="W37" s="999"/>
      <c r="X37" s="999"/>
      <c r="Y37" s="999"/>
      <c r="Z37" s="999"/>
      <c r="AA37" s="999"/>
      <c r="AB37" s="999"/>
      <c r="AC37" s="999"/>
      <c r="AD37" s="999"/>
      <c r="AE37" s="999"/>
      <c r="AF37" s="999"/>
      <c r="AG37" s="999"/>
      <c r="AH37" s="999"/>
      <c r="AI37" s="999"/>
      <c r="AJ37" s="999"/>
      <c r="AK37" s="999"/>
      <c r="AL37" s="999"/>
      <c r="AM37" s="999"/>
      <c r="AN37" s="999"/>
      <c r="AO37" s="999"/>
      <c r="AP37" s="999"/>
      <c r="AQ37" s="999"/>
      <c r="AR37" s="999"/>
      <c r="AS37" s="999"/>
      <c r="AT37" s="999"/>
      <c r="AU37" s="999"/>
      <c r="AV37" s="999"/>
      <c r="AW37" s="999"/>
      <c r="AX37" s="999"/>
    </row>
    <row r="38" spans="1:50" ht="20" customHeight="1">
      <c r="A38" s="994"/>
      <c r="B38" s="992"/>
      <c r="C38" s="992"/>
      <c r="D38" s="995"/>
      <c r="E38" s="995"/>
      <c r="F38" s="994"/>
      <c r="G38" s="993"/>
      <c r="H38" s="996"/>
      <c r="I38" s="1453"/>
      <c r="J38" s="1453"/>
      <c r="K38" s="1453"/>
      <c r="L38" s="1453"/>
      <c r="M38" s="993"/>
      <c r="N38" s="997"/>
      <c r="O38" s="994"/>
      <c r="P38" s="998"/>
      <c r="Q38" s="998"/>
      <c r="R38" s="998"/>
      <c r="S38" s="999"/>
      <c r="T38" s="999"/>
      <c r="U38" s="999"/>
      <c r="V38" s="999"/>
      <c r="W38" s="999"/>
      <c r="X38" s="999"/>
      <c r="Y38" s="999"/>
      <c r="Z38" s="999"/>
      <c r="AA38" s="999"/>
      <c r="AB38" s="999"/>
      <c r="AC38" s="999"/>
      <c r="AD38" s="999"/>
      <c r="AE38" s="999"/>
      <c r="AF38" s="999"/>
      <c r="AG38" s="999"/>
      <c r="AH38" s="999"/>
      <c r="AI38" s="999"/>
      <c r="AJ38" s="999"/>
      <c r="AK38" s="999"/>
      <c r="AL38" s="999"/>
      <c r="AM38" s="999"/>
      <c r="AN38" s="999"/>
      <c r="AO38" s="999"/>
      <c r="AP38" s="999"/>
      <c r="AQ38" s="999"/>
      <c r="AR38" s="999"/>
      <c r="AS38" s="999"/>
      <c r="AT38" s="999"/>
      <c r="AU38" s="999"/>
      <c r="AV38" s="999"/>
      <c r="AW38" s="999"/>
      <c r="AX38" s="999"/>
    </row>
    <row r="39" spans="1:50" ht="20" customHeight="1">
      <c r="A39" s="994"/>
      <c r="B39" s="992"/>
      <c r="C39" s="992"/>
      <c r="D39" s="995"/>
      <c r="E39" s="995"/>
      <c r="F39" s="994"/>
      <c r="G39" s="993"/>
      <c r="H39" s="996"/>
      <c r="I39" s="1453"/>
      <c r="J39" s="1453"/>
      <c r="K39" s="1453"/>
      <c r="L39" s="1453"/>
      <c r="M39" s="993"/>
      <c r="N39" s="997"/>
      <c r="O39" s="994"/>
      <c r="P39" s="998"/>
      <c r="Q39" s="998"/>
      <c r="R39" s="998"/>
      <c r="S39" s="999"/>
      <c r="T39" s="999"/>
      <c r="U39" s="999"/>
      <c r="V39" s="999"/>
      <c r="W39" s="999"/>
      <c r="X39" s="999"/>
      <c r="Y39" s="999"/>
      <c r="Z39" s="999"/>
      <c r="AA39" s="999"/>
      <c r="AB39" s="999"/>
      <c r="AC39" s="999"/>
      <c r="AD39" s="999"/>
      <c r="AE39" s="999"/>
      <c r="AF39" s="999"/>
      <c r="AG39" s="999"/>
      <c r="AH39" s="999"/>
      <c r="AI39" s="999"/>
      <c r="AJ39" s="999"/>
      <c r="AK39" s="999"/>
      <c r="AL39" s="999"/>
      <c r="AM39" s="999"/>
      <c r="AN39" s="999"/>
      <c r="AO39" s="999"/>
      <c r="AP39" s="999"/>
      <c r="AQ39" s="999"/>
      <c r="AR39" s="999"/>
      <c r="AS39" s="999"/>
      <c r="AT39" s="999"/>
      <c r="AU39" s="999"/>
      <c r="AV39" s="999"/>
      <c r="AW39" s="999"/>
      <c r="AX39" s="999"/>
    </row>
    <row r="40" spans="1:50" ht="20" customHeight="1">
      <c r="A40" s="994"/>
      <c r="B40" s="992"/>
      <c r="C40" s="992"/>
      <c r="D40" s="995"/>
      <c r="E40" s="995"/>
      <c r="F40" s="994"/>
      <c r="G40" s="993"/>
      <c r="H40" s="996"/>
      <c r="I40" s="1453"/>
      <c r="J40" s="1453"/>
      <c r="K40" s="1453"/>
      <c r="L40" s="1453"/>
      <c r="M40" s="993"/>
      <c r="N40" s="997"/>
      <c r="O40" s="994"/>
      <c r="P40" s="998"/>
      <c r="Q40" s="998"/>
      <c r="R40" s="998"/>
      <c r="S40" s="999"/>
      <c r="T40" s="999"/>
      <c r="U40" s="999"/>
      <c r="V40" s="999"/>
      <c r="W40" s="999"/>
      <c r="X40" s="999"/>
      <c r="Y40" s="999"/>
      <c r="Z40" s="999"/>
      <c r="AA40" s="999"/>
      <c r="AB40" s="999"/>
      <c r="AC40" s="999"/>
      <c r="AD40" s="999"/>
      <c r="AE40" s="999"/>
      <c r="AF40" s="999"/>
      <c r="AG40" s="999"/>
      <c r="AH40" s="999"/>
      <c r="AI40" s="999"/>
      <c r="AJ40" s="999"/>
      <c r="AK40" s="999"/>
      <c r="AL40" s="999"/>
      <c r="AM40" s="999"/>
      <c r="AN40" s="999"/>
      <c r="AO40" s="999"/>
      <c r="AP40" s="999"/>
      <c r="AQ40" s="999"/>
      <c r="AR40" s="999"/>
      <c r="AS40" s="999"/>
      <c r="AT40" s="999"/>
      <c r="AU40" s="999"/>
      <c r="AV40" s="999"/>
      <c r="AW40" s="999"/>
      <c r="AX40" s="999"/>
    </row>
    <row r="41" spans="1:50" ht="20" customHeight="1">
      <c r="A41" s="994"/>
      <c r="B41" s="992"/>
      <c r="C41" s="992"/>
      <c r="D41" s="995"/>
      <c r="E41" s="995"/>
      <c r="F41" s="994"/>
      <c r="G41" s="993"/>
      <c r="H41" s="996"/>
      <c r="I41" s="1453"/>
      <c r="J41" s="1453"/>
      <c r="K41" s="1453"/>
      <c r="L41" s="1453"/>
      <c r="M41" s="993"/>
      <c r="N41" s="997"/>
      <c r="O41" s="994"/>
      <c r="P41" s="998"/>
      <c r="Q41" s="998"/>
      <c r="R41" s="998"/>
      <c r="S41" s="999"/>
      <c r="T41" s="999"/>
      <c r="U41" s="999"/>
      <c r="V41" s="999"/>
      <c r="W41" s="999"/>
      <c r="X41" s="999"/>
      <c r="Y41" s="999"/>
      <c r="Z41" s="999"/>
      <c r="AA41" s="999"/>
      <c r="AB41" s="999"/>
      <c r="AC41" s="999"/>
      <c r="AD41" s="999"/>
      <c r="AE41" s="999"/>
      <c r="AF41" s="999"/>
      <c r="AG41" s="999"/>
      <c r="AH41" s="999"/>
      <c r="AI41" s="999"/>
      <c r="AJ41" s="999"/>
      <c r="AK41" s="999"/>
      <c r="AL41" s="999"/>
      <c r="AM41" s="999"/>
      <c r="AN41" s="999"/>
      <c r="AO41" s="999"/>
      <c r="AP41" s="999"/>
      <c r="AQ41" s="999"/>
      <c r="AR41" s="999"/>
      <c r="AS41" s="999"/>
      <c r="AT41" s="999"/>
      <c r="AU41" s="999"/>
      <c r="AV41" s="999"/>
      <c r="AW41" s="999"/>
      <c r="AX41" s="999"/>
    </row>
    <row r="42" spans="1:50" ht="20" customHeight="1">
      <c r="A42" s="994"/>
      <c r="B42" s="992"/>
      <c r="C42" s="992"/>
      <c r="D42" s="995"/>
      <c r="E42" s="995"/>
      <c r="F42" s="994"/>
      <c r="G42" s="993"/>
      <c r="H42" s="996"/>
      <c r="I42" s="1453"/>
      <c r="J42" s="1453"/>
      <c r="K42" s="1453"/>
      <c r="L42" s="1453"/>
      <c r="M42" s="993"/>
      <c r="N42" s="997"/>
      <c r="O42" s="994"/>
      <c r="P42" s="998"/>
      <c r="Q42" s="998"/>
      <c r="R42" s="998"/>
      <c r="S42" s="999"/>
      <c r="T42" s="999"/>
      <c r="U42" s="999"/>
      <c r="V42" s="999"/>
      <c r="W42" s="999"/>
      <c r="X42" s="999"/>
      <c r="Y42" s="999"/>
      <c r="Z42" s="999"/>
      <c r="AA42" s="999"/>
      <c r="AB42" s="999"/>
      <c r="AC42" s="999"/>
      <c r="AD42" s="999"/>
      <c r="AE42" s="999"/>
      <c r="AF42" s="999"/>
      <c r="AG42" s="999"/>
      <c r="AH42" s="999"/>
      <c r="AI42" s="999"/>
      <c r="AJ42" s="999"/>
      <c r="AK42" s="999"/>
      <c r="AL42" s="999"/>
      <c r="AM42" s="999"/>
      <c r="AN42" s="999"/>
      <c r="AO42" s="999"/>
      <c r="AP42" s="999"/>
      <c r="AQ42" s="999"/>
      <c r="AR42" s="999"/>
      <c r="AS42" s="999"/>
      <c r="AT42" s="999"/>
      <c r="AU42" s="999"/>
      <c r="AV42" s="999"/>
      <c r="AW42" s="999"/>
      <c r="AX42" s="999"/>
    </row>
    <row r="43" spans="1:50" ht="20" customHeight="1">
      <c r="A43" s="994"/>
      <c r="B43" s="992"/>
      <c r="C43" s="992"/>
      <c r="D43" s="995"/>
      <c r="E43" s="995"/>
      <c r="F43" s="994"/>
      <c r="G43" s="993"/>
      <c r="H43" s="996"/>
      <c r="I43" s="1453"/>
      <c r="J43" s="1453"/>
      <c r="K43" s="1453"/>
      <c r="L43" s="1453"/>
      <c r="M43" s="993"/>
      <c r="N43" s="997"/>
      <c r="O43" s="994"/>
      <c r="P43" s="998"/>
      <c r="Q43" s="998"/>
      <c r="R43" s="998"/>
      <c r="S43" s="999"/>
      <c r="T43" s="999"/>
      <c r="U43" s="999"/>
      <c r="V43" s="999"/>
      <c r="W43" s="999"/>
      <c r="X43" s="999"/>
      <c r="Y43" s="999"/>
      <c r="Z43" s="999"/>
      <c r="AA43" s="999"/>
      <c r="AB43" s="999"/>
      <c r="AC43" s="999"/>
      <c r="AD43" s="999"/>
      <c r="AE43" s="999"/>
      <c r="AF43" s="999"/>
      <c r="AG43" s="999"/>
      <c r="AH43" s="999"/>
      <c r="AI43" s="999"/>
      <c r="AJ43" s="999"/>
      <c r="AK43" s="999"/>
      <c r="AL43" s="999"/>
      <c r="AM43" s="999"/>
      <c r="AN43" s="999"/>
      <c r="AO43" s="999"/>
      <c r="AP43" s="999"/>
      <c r="AQ43" s="999"/>
      <c r="AR43" s="999"/>
      <c r="AS43" s="999"/>
      <c r="AT43" s="999"/>
      <c r="AU43" s="999"/>
      <c r="AV43" s="999"/>
      <c r="AW43" s="999"/>
      <c r="AX43" s="999"/>
    </row>
    <row r="44" spans="1:50" ht="20" customHeight="1">
      <c r="A44" s="994"/>
      <c r="B44" s="992"/>
      <c r="C44" s="992"/>
      <c r="D44" s="995"/>
      <c r="E44" s="995"/>
      <c r="F44" s="994"/>
      <c r="G44" s="993"/>
      <c r="H44" s="996"/>
      <c r="I44" s="1453"/>
      <c r="J44" s="1453"/>
      <c r="K44" s="1453"/>
      <c r="L44" s="1453"/>
      <c r="M44" s="993"/>
      <c r="N44" s="997"/>
      <c r="O44" s="994"/>
      <c r="P44" s="998"/>
      <c r="Q44" s="998"/>
      <c r="R44" s="998"/>
      <c r="S44" s="999"/>
      <c r="T44" s="999"/>
      <c r="U44" s="999"/>
      <c r="V44" s="999"/>
      <c r="W44" s="999"/>
      <c r="X44" s="999"/>
      <c r="Y44" s="999"/>
      <c r="Z44" s="999"/>
      <c r="AA44" s="999"/>
      <c r="AB44" s="999"/>
      <c r="AC44" s="999"/>
      <c r="AD44" s="999"/>
      <c r="AE44" s="999"/>
      <c r="AF44" s="999"/>
      <c r="AG44" s="999"/>
      <c r="AH44" s="999"/>
      <c r="AI44" s="999"/>
      <c r="AJ44" s="999"/>
      <c r="AK44" s="999"/>
      <c r="AL44" s="999"/>
      <c r="AM44" s="999"/>
      <c r="AN44" s="999"/>
      <c r="AO44" s="999"/>
      <c r="AP44" s="999"/>
      <c r="AQ44" s="999"/>
      <c r="AR44" s="999"/>
      <c r="AS44" s="999"/>
      <c r="AT44" s="999"/>
      <c r="AU44" s="999"/>
      <c r="AV44" s="999"/>
      <c r="AW44" s="999"/>
      <c r="AX44" s="999"/>
    </row>
    <row r="45" spans="1:50" ht="20" customHeight="1">
      <c r="A45" s="994"/>
      <c r="B45" s="992"/>
      <c r="C45" s="992"/>
      <c r="D45" s="995"/>
      <c r="E45" s="995"/>
      <c r="F45" s="994"/>
      <c r="G45" s="993"/>
      <c r="H45" s="996"/>
      <c r="I45" s="1453"/>
      <c r="J45" s="1453"/>
      <c r="K45" s="1453"/>
      <c r="L45" s="1453"/>
      <c r="M45" s="993"/>
      <c r="N45" s="997"/>
      <c r="O45" s="994"/>
      <c r="P45" s="998"/>
      <c r="Q45" s="998"/>
      <c r="R45" s="998"/>
      <c r="S45" s="999"/>
      <c r="T45" s="999"/>
      <c r="U45" s="999"/>
      <c r="V45" s="999"/>
      <c r="W45" s="999"/>
      <c r="X45" s="999"/>
      <c r="Y45" s="999"/>
      <c r="Z45" s="999"/>
      <c r="AA45" s="999"/>
      <c r="AB45" s="999"/>
      <c r="AC45" s="999"/>
      <c r="AD45" s="999"/>
      <c r="AE45" s="999"/>
      <c r="AF45" s="999"/>
      <c r="AG45" s="999"/>
      <c r="AH45" s="999"/>
      <c r="AI45" s="999"/>
      <c r="AJ45" s="999"/>
      <c r="AK45" s="999"/>
      <c r="AL45" s="999"/>
      <c r="AM45" s="999"/>
      <c r="AN45" s="999"/>
      <c r="AO45" s="999"/>
      <c r="AP45" s="999"/>
      <c r="AQ45" s="999"/>
      <c r="AR45" s="999"/>
      <c r="AS45" s="999"/>
      <c r="AT45" s="999"/>
      <c r="AU45" s="999"/>
      <c r="AV45" s="999"/>
      <c r="AW45" s="999"/>
      <c r="AX45" s="999"/>
    </row>
    <row r="46" spans="1:50" ht="20" customHeight="1">
      <c r="A46" s="994"/>
      <c r="B46" s="992"/>
      <c r="C46" s="992"/>
      <c r="D46" s="995"/>
      <c r="E46" s="995"/>
      <c r="F46" s="994"/>
      <c r="G46" s="993"/>
      <c r="H46" s="996"/>
      <c r="I46" s="1453"/>
      <c r="J46" s="1453"/>
      <c r="K46" s="1453"/>
      <c r="L46" s="1453"/>
      <c r="M46" s="993"/>
      <c r="N46" s="997"/>
      <c r="O46" s="994"/>
      <c r="P46" s="998"/>
      <c r="Q46" s="998"/>
      <c r="R46" s="998"/>
      <c r="S46" s="999"/>
      <c r="T46" s="999"/>
      <c r="U46" s="999"/>
      <c r="V46" s="999"/>
      <c r="W46" s="999"/>
      <c r="X46" s="999"/>
      <c r="Y46" s="999"/>
      <c r="Z46" s="999"/>
      <c r="AA46" s="999"/>
      <c r="AB46" s="999"/>
      <c r="AC46" s="999"/>
      <c r="AD46" s="999"/>
      <c r="AE46" s="999"/>
      <c r="AF46" s="999"/>
      <c r="AG46" s="999"/>
      <c r="AH46" s="999"/>
      <c r="AI46" s="999"/>
      <c r="AJ46" s="999"/>
      <c r="AK46" s="999"/>
      <c r="AL46" s="999"/>
      <c r="AM46" s="999"/>
      <c r="AN46" s="999"/>
      <c r="AO46" s="999"/>
      <c r="AP46" s="999"/>
      <c r="AQ46" s="999"/>
      <c r="AR46" s="999"/>
      <c r="AS46" s="999"/>
      <c r="AT46" s="999"/>
      <c r="AU46" s="999"/>
      <c r="AV46" s="999"/>
      <c r="AW46" s="999"/>
      <c r="AX46" s="999"/>
    </row>
    <row r="47" spans="1:50" ht="20" customHeight="1">
      <c r="A47" s="994"/>
      <c r="B47" s="992"/>
      <c r="C47" s="992"/>
      <c r="D47" s="995"/>
      <c r="E47" s="995"/>
      <c r="F47" s="994"/>
      <c r="G47" s="993"/>
      <c r="H47" s="996"/>
      <c r="I47" s="1453"/>
      <c r="J47" s="1453"/>
      <c r="K47" s="1453"/>
      <c r="L47" s="1453"/>
      <c r="M47" s="993"/>
      <c r="N47" s="997"/>
      <c r="O47" s="994"/>
      <c r="P47" s="998"/>
      <c r="Q47" s="998"/>
      <c r="R47" s="998"/>
      <c r="S47" s="999"/>
      <c r="T47" s="999"/>
      <c r="U47" s="999"/>
      <c r="V47" s="999"/>
      <c r="W47" s="999"/>
      <c r="X47" s="999"/>
      <c r="Y47" s="999"/>
      <c r="Z47" s="999"/>
      <c r="AA47" s="999"/>
      <c r="AB47" s="999"/>
      <c r="AC47" s="999"/>
      <c r="AD47" s="999"/>
      <c r="AE47" s="999"/>
      <c r="AF47" s="999"/>
      <c r="AG47" s="999"/>
      <c r="AH47" s="999"/>
      <c r="AI47" s="999"/>
      <c r="AJ47" s="999"/>
      <c r="AK47" s="999"/>
      <c r="AL47" s="999"/>
      <c r="AM47" s="999"/>
      <c r="AN47" s="999"/>
      <c r="AO47" s="999"/>
      <c r="AP47" s="999"/>
      <c r="AQ47" s="999"/>
      <c r="AR47" s="999"/>
      <c r="AS47" s="999"/>
      <c r="AT47" s="999"/>
      <c r="AU47" s="999"/>
      <c r="AV47" s="999"/>
      <c r="AW47" s="999"/>
      <c r="AX47" s="999"/>
    </row>
    <row r="48" spans="1:50" ht="20" customHeight="1">
      <c r="A48" s="994"/>
      <c r="B48" s="992"/>
      <c r="C48" s="992"/>
      <c r="D48" s="995"/>
      <c r="E48" s="995"/>
      <c r="F48" s="994"/>
      <c r="G48" s="993"/>
      <c r="H48" s="996"/>
      <c r="I48" s="1453"/>
      <c r="J48" s="1453"/>
      <c r="K48" s="1453"/>
      <c r="L48" s="1453"/>
      <c r="M48" s="993"/>
      <c r="N48" s="997"/>
      <c r="O48" s="994"/>
      <c r="P48" s="998"/>
      <c r="Q48" s="998"/>
      <c r="R48" s="998"/>
      <c r="S48" s="999"/>
      <c r="T48" s="999"/>
      <c r="U48" s="999"/>
      <c r="V48" s="999"/>
      <c r="W48" s="999"/>
      <c r="X48" s="999"/>
      <c r="Y48" s="999"/>
      <c r="Z48" s="999"/>
      <c r="AA48" s="999"/>
      <c r="AB48" s="999"/>
      <c r="AC48" s="999"/>
      <c r="AD48" s="999"/>
      <c r="AE48" s="999"/>
      <c r="AF48" s="999"/>
      <c r="AG48" s="999"/>
      <c r="AH48" s="999"/>
      <c r="AI48" s="999"/>
      <c r="AJ48" s="999"/>
      <c r="AK48" s="999"/>
      <c r="AL48" s="999"/>
      <c r="AM48" s="999"/>
      <c r="AN48" s="999"/>
      <c r="AO48" s="999"/>
      <c r="AP48" s="999"/>
      <c r="AQ48" s="999"/>
      <c r="AR48" s="999"/>
      <c r="AS48" s="999"/>
      <c r="AT48" s="999"/>
      <c r="AU48" s="999"/>
      <c r="AV48" s="999"/>
      <c r="AW48" s="999"/>
      <c r="AX48" s="999"/>
    </row>
    <row r="49" spans="1:50" ht="20" customHeight="1">
      <c r="A49" s="994"/>
      <c r="B49" s="992"/>
      <c r="C49" s="992"/>
      <c r="D49" s="995"/>
      <c r="E49" s="995"/>
      <c r="F49" s="994"/>
      <c r="G49" s="993"/>
      <c r="H49" s="996"/>
      <c r="I49" s="1453"/>
      <c r="J49" s="1453"/>
      <c r="K49" s="1453"/>
      <c r="L49" s="1453"/>
      <c r="M49" s="993"/>
      <c r="N49" s="997"/>
      <c r="O49" s="994"/>
      <c r="P49" s="998"/>
      <c r="Q49" s="998"/>
      <c r="R49" s="998"/>
      <c r="S49" s="999"/>
      <c r="T49" s="999"/>
      <c r="U49" s="999"/>
      <c r="V49" s="999"/>
      <c r="W49" s="999"/>
      <c r="X49" s="999"/>
      <c r="Y49" s="999"/>
      <c r="Z49" s="999"/>
      <c r="AA49" s="999"/>
      <c r="AB49" s="999"/>
      <c r="AC49" s="999"/>
      <c r="AD49" s="999"/>
      <c r="AE49" s="999"/>
      <c r="AF49" s="999"/>
      <c r="AG49" s="999"/>
      <c r="AH49" s="999"/>
      <c r="AI49" s="999"/>
      <c r="AJ49" s="999"/>
      <c r="AK49" s="999"/>
      <c r="AL49" s="999"/>
      <c r="AM49" s="999"/>
      <c r="AN49" s="999"/>
      <c r="AO49" s="999"/>
      <c r="AP49" s="999"/>
      <c r="AQ49" s="999"/>
      <c r="AR49" s="999"/>
      <c r="AS49" s="999"/>
      <c r="AT49" s="999"/>
      <c r="AU49" s="999"/>
      <c r="AV49" s="999"/>
      <c r="AW49" s="999"/>
      <c r="AX49" s="999"/>
    </row>
    <row r="50" spans="1:50" ht="20" customHeight="1">
      <c r="A50" s="994"/>
      <c r="B50" s="992"/>
      <c r="C50" s="992"/>
      <c r="D50" s="995"/>
      <c r="E50" s="995"/>
      <c r="F50" s="994"/>
      <c r="G50" s="993"/>
      <c r="H50" s="996"/>
      <c r="I50" s="1453"/>
      <c r="J50" s="1453"/>
      <c r="K50" s="1453"/>
      <c r="L50" s="1453"/>
      <c r="M50" s="993"/>
      <c r="N50" s="997"/>
      <c r="O50" s="994"/>
      <c r="P50" s="998"/>
      <c r="Q50" s="998"/>
      <c r="R50" s="998"/>
      <c r="S50" s="999"/>
      <c r="T50" s="999"/>
      <c r="U50" s="999"/>
      <c r="V50" s="999"/>
      <c r="W50" s="999"/>
      <c r="X50" s="999"/>
      <c r="Y50" s="999"/>
      <c r="Z50" s="999"/>
      <c r="AA50" s="999"/>
      <c r="AB50" s="999"/>
      <c r="AC50" s="999"/>
      <c r="AD50" s="999"/>
      <c r="AE50" s="999"/>
      <c r="AF50" s="999"/>
      <c r="AG50" s="999"/>
      <c r="AH50" s="999"/>
      <c r="AI50" s="999"/>
      <c r="AJ50" s="999"/>
      <c r="AK50" s="999"/>
      <c r="AL50" s="999"/>
      <c r="AM50" s="999"/>
      <c r="AN50" s="999"/>
      <c r="AO50" s="999"/>
      <c r="AP50" s="999"/>
      <c r="AQ50" s="999"/>
      <c r="AR50" s="999"/>
      <c r="AS50" s="999"/>
      <c r="AT50" s="999"/>
      <c r="AU50" s="999"/>
      <c r="AV50" s="999"/>
      <c r="AW50" s="999"/>
      <c r="AX50" s="999"/>
    </row>
    <row r="51" spans="1:50" ht="20" customHeight="1">
      <c r="A51" s="994"/>
      <c r="B51" s="992"/>
      <c r="C51" s="992"/>
      <c r="D51" s="995"/>
      <c r="E51" s="995"/>
      <c r="F51" s="994"/>
      <c r="G51" s="993"/>
      <c r="H51" s="996"/>
      <c r="I51" s="1453"/>
      <c r="J51" s="1453"/>
      <c r="K51" s="1453"/>
      <c r="L51" s="1453"/>
      <c r="M51" s="993"/>
      <c r="N51" s="997"/>
      <c r="O51" s="994"/>
      <c r="P51" s="998"/>
      <c r="Q51" s="998"/>
      <c r="R51" s="998"/>
      <c r="S51" s="999"/>
      <c r="T51" s="999"/>
      <c r="U51" s="999"/>
      <c r="V51" s="999"/>
      <c r="W51" s="999"/>
      <c r="X51" s="999"/>
      <c r="Y51" s="999"/>
      <c r="Z51" s="999"/>
      <c r="AA51" s="999"/>
      <c r="AB51" s="999"/>
      <c r="AC51" s="999"/>
      <c r="AD51" s="999"/>
      <c r="AE51" s="999"/>
      <c r="AF51" s="999"/>
      <c r="AG51" s="999"/>
      <c r="AH51" s="999"/>
      <c r="AI51" s="999"/>
      <c r="AJ51" s="999"/>
      <c r="AK51" s="999"/>
      <c r="AL51" s="999"/>
      <c r="AM51" s="999"/>
      <c r="AN51" s="999"/>
      <c r="AO51" s="999"/>
      <c r="AP51" s="999"/>
      <c r="AQ51" s="999"/>
      <c r="AR51" s="999"/>
      <c r="AS51" s="999"/>
      <c r="AT51" s="999"/>
      <c r="AU51" s="999"/>
      <c r="AV51" s="999"/>
      <c r="AW51" s="999"/>
      <c r="AX51" s="999"/>
    </row>
    <row r="52" spans="1:50" ht="20" customHeight="1">
      <c r="A52" s="994"/>
      <c r="B52" s="992"/>
      <c r="C52" s="992"/>
      <c r="D52" s="995"/>
      <c r="E52" s="995"/>
      <c r="F52" s="994"/>
      <c r="G52" s="993"/>
      <c r="H52" s="996"/>
      <c r="I52" s="1453"/>
      <c r="J52" s="1453"/>
      <c r="K52" s="1453"/>
      <c r="L52" s="1453"/>
      <c r="M52" s="993"/>
      <c r="N52" s="997"/>
      <c r="O52" s="994"/>
      <c r="P52" s="998"/>
      <c r="Q52" s="998"/>
      <c r="R52" s="998"/>
      <c r="S52" s="999"/>
      <c r="T52" s="999"/>
      <c r="U52" s="999"/>
      <c r="V52" s="999"/>
      <c r="W52" s="999"/>
      <c r="X52" s="999"/>
      <c r="Y52" s="999"/>
      <c r="Z52" s="999"/>
      <c r="AA52" s="999"/>
      <c r="AB52" s="999"/>
      <c r="AC52" s="999"/>
      <c r="AD52" s="999"/>
      <c r="AE52" s="999"/>
      <c r="AF52" s="999"/>
      <c r="AG52" s="999"/>
      <c r="AH52" s="999"/>
      <c r="AI52" s="999"/>
      <c r="AJ52" s="999"/>
      <c r="AK52" s="999"/>
      <c r="AL52" s="999"/>
      <c r="AM52" s="999"/>
      <c r="AN52" s="999"/>
      <c r="AO52" s="999"/>
      <c r="AP52" s="999"/>
      <c r="AQ52" s="999"/>
      <c r="AR52" s="999"/>
      <c r="AS52" s="999"/>
      <c r="AT52" s="999"/>
      <c r="AU52" s="999"/>
      <c r="AV52" s="999"/>
      <c r="AW52" s="999"/>
      <c r="AX52" s="999"/>
    </row>
    <row r="53" spans="1:50" ht="20" customHeight="1">
      <c r="A53" s="994"/>
      <c r="B53" s="992"/>
      <c r="C53" s="992"/>
      <c r="D53" s="995"/>
      <c r="E53" s="995"/>
      <c r="F53" s="994"/>
      <c r="G53" s="993"/>
      <c r="H53" s="996"/>
      <c r="I53" s="1453"/>
      <c r="J53" s="1453"/>
      <c r="K53" s="1453"/>
      <c r="L53" s="1453"/>
      <c r="M53" s="993"/>
      <c r="N53" s="997"/>
      <c r="O53" s="994"/>
      <c r="P53" s="998"/>
      <c r="Q53" s="998"/>
      <c r="R53" s="998"/>
      <c r="S53" s="999"/>
      <c r="T53" s="999"/>
      <c r="U53" s="999"/>
      <c r="V53" s="999"/>
      <c r="W53" s="999"/>
      <c r="X53" s="999"/>
      <c r="Y53" s="999"/>
      <c r="Z53" s="999"/>
      <c r="AA53" s="999"/>
      <c r="AB53" s="999"/>
      <c r="AC53" s="999"/>
      <c r="AD53" s="999"/>
      <c r="AE53" s="999"/>
      <c r="AF53" s="999"/>
      <c r="AG53" s="999"/>
      <c r="AH53" s="999"/>
      <c r="AI53" s="999"/>
      <c r="AJ53" s="999"/>
      <c r="AK53" s="999"/>
      <c r="AL53" s="999"/>
      <c r="AM53" s="999"/>
      <c r="AN53" s="999"/>
      <c r="AO53" s="999"/>
      <c r="AP53" s="999"/>
      <c r="AQ53" s="999"/>
      <c r="AR53" s="999"/>
      <c r="AS53" s="999"/>
      <c r="AT53" s="999"/>
      <c r="AU53" s="999"/>
      <c r="AV53" s="999"/>
      <c r="AW53" s="999"/>
      <c r="AX53" s="999"/>
    </row>
    <row r="54" spans="1:50" ht="20" customHeight="1">
      <c r="A54" s="994"/>
      <c r="B54" s="992"/>
      <c r="C54" s="992"/>
      <c r="D54" s="995"/>
      <c r="E54" s="995"/>
      <c r="F54" s="994"/>
      <c r="G54" s="993"/>
      <c r="H54" s="996"/>
      <c r="I54" s="1453"/>
      <c r="J54" s="1453"/>
      <c r="K54" s="1453"/>
      <c r="L54" s="1453"/>
      <c r="M54" s="993"/>
      <c r="N54" s="997"/>
      <c r="O54" s="994"/>
      <c r="P54" s="998"/>
      <c r="Q54" s="998"/>
      <c r="R54" s="998"/>
      <c r="S54" s="999"/>
      <c r="T54" s="999"/>
      <c r="U54" s="999"/>
      <c r="V54" s="999"/>
      <c r="W54" s="999"/>
      <c r="X54" s="999"/>
      <c r="Y54" s="999"/>
      <c r="Z54" s="999"/>
      <c r="AA54" s="999"/>
      <c r="AB54" s="999"/>
      <c r="AC54" s="999"/>
      <c r="AD54" s="999"/>
      <c r="AE54" s="999"/>
      <c r="AF54" s="999"/>
      <c r="AG54" s="999"/>
      <c r="AH54" s="999"/>
      <c r="AI54" s="999"/>
      <c r="AJ54" s="999"/>
      <c r="AK54" s="999"/>
      <c r="AL54" s="999"/>
      <c r="AM54" s="999"/>
      <c r="AN54" s="999"/>
      <c r="AO54" s="999"/>
      <c r="AP54" s="999"/>
      <c r="AQ54" s="999"/>
      <c r="AR54" s="999"/>
      <c r="AS54" s="999"/>
      <c r="AT54" s="999"/>
      <c r="AU54" s="999"/>
      <c r="AV54" s="999"/>
      <c r="AW54" s="999"/>
      <c r="AX54" s="999"/>
    </row>
    <row r="55" spans="1:50" ht="20" customHeight="1">
      <c r="A55" s="994"/>
      <c r="B55" s="992"/>
      <c r="C55" s="992"/>
      <c r="D55" s="995"/>
      <c r="E55" s="995"/>
      <c r="F55" s="994"/>
      <c r="G55" s="993"/>
      <c r="H55" s="996"/>
      <c r="I55" s="1453"/>
      <c r="J55" s="1453"/>
      <c r="K55" s="1453"/>
      <c r="L55" s="1453"/>
      <c r="M55" s="993"/>
      <c r="N55" s="997"/>
      <c r="O55" s="994"/>
      <c r="P55" s="998"/>
      <c r="Q55" s="998"/>
      <c r="R55" s="998"/>
      <c r="S55" s="999"/>
      <c r="T55" s="999"/>
      <c r="U55" s="999"/>
      <c r="V55" s="999"/>
      <c r="W55" s="999"/>
      <c r="X55" s="999"/>
      <c r="Y55" s="999"/>
      <c r="Z55" s="999"/>
      <c r="AA55" s="999"/>
      <c r="AB55" s="999"/>
      <c r="AC55" s="999"/>
      <c r="AD55" s="999"/>
      <c r="AE55" s="999"/>
      <c r="AF55" s="999"/>
      <c r="AG55" s="999"/>
      <c r="AH55" s="999"/>
      <c r="AI55" s="999"/>
      <c r="AJ55" s="999"/>
      <c r="AK55" s="999"/>
      <c r="AL55" s="999"/>
      <c r="AM55" s="999"/>
      <c r="AN55" s="999"/>
      <c r="AO55" s="999"/>
      <c r="AP55" s="999"/>
      <c r="AQ55" s="999"/>
      <c r="AR55" s="999"/>
      <c r="AS55" s="999"/>
      <c r="AT55" s="999"/>
      <c r="AU55" s="999"/>
      <c r="AV55" s="999"/>
      <c r="AW55" s="999"/>
      <c r="AX55" s="999"/>
    </row>
    <row r="56" spans="1:50" ht="20" customHeight="1">
      <c r="A56" s="994"/>
      <c r="B56" s="992"/>
      <c r="C56" s="992"/>
      <c r="D56" s="995"/>
      <c r="E56" s="995"/>
      <c r="F56" s="994"/>
      <c r="G56" s="993"/>
      <c r="H56" s="996"/>
      <c r="I56" s="1453"/>
      <c r="J56" s="1453"/>
      <c r="K56" s="1453"/>
      <c r="L56" s="1453"/>
      <c r="M56" s="993"/>
      <c r="N56" s="997"/>
      <c r="O56" s="994"/>
      <c r="P56" s="998"/>
      <c r="Q56" s="998"/>
      <c r="R56" s="998"/>
      <c r="S56" s="999"/>
      <c r="T56" s="999"/>
      <c r="U56" s="999"/>
      <c r="V56" s="999"/>
      <c r="W56" s="999"/>
      <c r="X56" s="999"/>
      <c r="Y56" s="999"/>
      <c r="Z56" s="999"/>
      <c r="AA56" s="999"/>
      <c r="AB56" s="999"/>
      <c r="AC56" s="999"/>
      <c r="AD56" s="999"/>
      <c r="AE56" s="999"/>
      <c r="AF56" s="999"/>
      <c r="AG56" s="999"/>
      <c r="AH56" s="999"/>
      <c r="AI56" s="999"/>
      <c r="AJ56" s="999"/>
      <c r="AK56" s="999"/>
      <c r="AL56" s="999"/>
      <c r="AM56" s="999"/>
      <c r="AN56" s="999"/>
      <c r="AO56" s="999"/>
      <c r="AP56" s="999"/>
      <c r="AQ56" s="999"/>
      <c r="AR56" s="999"/>
      <c r="AS56" s="999"/>
      <c r="AT56" s="999"/>
      <c r="AU56" s="999"/>
      <c r="AV56" s="999"/>
      <c r="AW56" s="999"/>
      <c r="AX56" s="999"/>
    </row>
    <row r="57" spans="1:50" ht="20" customHeight="1">
      <c r="A57" s="994"/>
      <c r="B57" s="992"/>
      <c r="C57" s="992"/>
      <c r="D57" s="995"/>
      <c r="E57" s="995"/>
      <c r="F57" s="994"/>
      <c r="G57" s="993"/>
      <c r="H57" s="996"/>
      <c r="I57" s="1453"/>
      <c r="J57" s="1453"/>
      <c r="K57" s="1453"/>
      <c r="L57" s="1453"/>
      <c r="M57" s="993"/>
      <c r="N57" s="997"/>
      <c r="O57" s="994"/>
      <c r="P57" s="998"/>
      <c r="Q57" s="998"/>
      <c r="R57" s="998"/>
      <c r="S57" s="999"/>
      <c r="T57" s="999"/>
      <c r="U57" s="999"/>
      <c r="V57" s="999"/>
      <c r="W57" s="999"/>
      <c r="X57" s="999"/>
      <c r="Y57" s="999"/>
      <c r="Z57" s="999"/>
      <c r="AA57" s="999"/>
      <c r="AB57" s="999"/>
      <c r="AC57" s="999"/>
      <c r="AD57" s="999"/>
      <c r="AE57" s="999"/>
      <c r="AF57" s="999"/>
      <c r="AG57" s="999"/>
      <c r="AH57" s="999"/>
      <c r="AI57" s="999"/>
      <c r="AJ57" s="999"/>
      <c r="AK57" s="999"/>
      <c r="AL57" s="999"/>
      <c r="AM57" s="999"/>
      <c r="AN57" s="999"/>
      <c r="AO57" s="999"/>
      <c r="AP57" s="999"/>
      <c r="AQ57" s="999"/>
      <c r="AR57" s="999"/>
      <c r="AS57" s="999"/>
      <c r="AT57" s="999"/>
      <c r="AU57" s="999"/>
      <c r="AV57" s="999"/>
      <c r="AW57" s="999"/>
      <c r="AX57" s="999"/>
    </row>
    <row r="58" spans="1:50" ht="20" customHeight="1">
      <c r="A58" s="994"/>
      <c r="B58" s="992"/>
      <c r="C58" s="992"/>
      <c r="D58" s="995"/>
      <c r="E58" s="995"/>
      <c r="F58" s="994"/>
      <c r="G58" s="993"/>
      <c r="H58" s="996"/>
      <c r="I58" s="1453"/>
      <c r="J58" s="1453"/>
      <c r="K58" s="1453"/>
      <c r="L58" s="1453"/>
      <c r="M58" s="993"/>
      <c r="N58" s="997"/>
      <c r="O58" s="994"/>
      <c r="P58" s="998"/>
      <c r="Q58" s="998"/>
      <c r="R58" s="998"/>
      <c r="S58" s="999"/>
      <c r="T58" s="999"/>
      <c r="U58" s="999"/>
      <c r="V58" s="999"/>
      <c r="W58" s="999"/>
      <c r="X58" s="999"/>
      <c r="Y58" s="999"/>
      <c r="Z58" s="999"/>
      <c r="AA58" s="999"/>
      <c r="AB58" s="999"/>
      <c r="AC58" s="999"/>
      <c r="AD58" s="999"/>
      <c r="AE58" s="999"/>
      <c r="AF58" s="999"/>
      <c r="AG58" s="999"/>
      <c r="AH58" s="999"/>
      <c r="AI58" s="999"/>
      <c r="AJ58" s="999"/>
      <c r="AK58" s="999"/>
      <c r="AL58" s="999"/>
      <c r="AM58" s="999"/>
      <c r="AN58" s="999"/>
      <c r="AO58" s="999"/>
      <c r="AP58" s="999"/>
      <c r="AQ58" s="999"/>
      <c r="AR58" s="999"/>
      <c r="AS58" s="999"/>
      <c r="AT58" s="999"/>
      <c r="AU58" s="999"/>
      <c r="AV58" s="999"/>
      <c r="AW58" s="999"/>
      <c r="AX58" s="999"/>
    </row>
    <row r="59" spans="1:50" ht="20" customHeight="1">
      <c r="A59" s="994"/>
      <c r="B59" s="992"/>
      <c r="C59" s="992"/>
      <c r="D59" s="995"/>
      <c r="E59" s="995"/>
      <c r="F59" s="994"/>
      <c r="G59" s="993"/>
      <c r="H59" s="996"/>
      <c r="I59" s="1453"/>
      <c r="J59" s="1453"/>
      <c r="K59" s="1453"/>
      <c r="L59" s="1453"/>
      <c r="M59" s="993"/>
      <c r="N59" s="997"/>
      <c r="O59" s="994"/>
      <c r="P59" s="998"/>
      <c r="Q59" s="998"/>
      <c r="R59" s="998"/>
      <c r="S59" s="999"/>
      <c r="T59" s="999"/>
      <c r="U59" s="999"/>
      <c r="V59" s="999"/>
      <c r="W59" s="999"/>
      <c r="X59" s="999"/>
      <c r="Y59" s="999"/>
      <c r="Z59" s="999"/>
      <c r="AA59" s="999"/>
      <c r="AB59" s="999"/>
      <c r="AC59" s="999"/>
      <c r="AD59" s="999"/>
      <c r="AE59" s="999"/>
      <c r="AF59" s="999"/>
      <c r="AG59" s="999"/>
      <c r="AH59" s="999"/>
      <c r="AI59" s="999"/>
      <c r="AJ59" s="999"/>
      <c r="AK59" s="999"/>
      <c r="AL59" s="999"/>
      <c r="AM59" s="999"/>
      <c r="AN59" s="999"/>
      <c r="AO59" s="999"/>
      <c r="AP59" s="999"/>
      <c r="AQ59" s="999"/>
      <c r="AR59" s="999"/>
      <c r="AS59" s="999"/>
      <c r="AT59" s="999"/>
      <c r="AU59" s="999"/>
      <c r="AV59" s="999"/>
      <c r="AW59" s="999"/>
      <c r="AX59" s="999"/>
    </row>
    <row r="60" spans="1:50" ht="20" customHeight="1">
      <c r="A60" s="994"/>
      <c r="B60" s="992"/>
      <c r="C60" s="992"/>
      <c r="D60" s="995"/>
      <c r="E60" s="995"/>
      <c r="F60" s="994"/>
      <c r="G60" s="993"/>
      <c r="H60" s="996"/>
      <c r="I60" s="1453"/>
      <c r="J60" s="1453"/>
      <c r="K60" s="1453"/>
      <c r="L60" s="1453"/>
      <c r="M60" s="993"/>
      <c r="N60" s="997"/>
      <c r="O60" s="994"/>
      <c r="P60" s="998"/>
      <c r="Q60" s="998"/>
      <c r="R60" s="998"/>
      <c r="S60" s="999"/>
      <c r="T60" s="999"/>
      <c r="U60" s="999"/>
      <c r="V60" s="999"/>
      <c r="W60" s="999"/>
      <c r="X60" s="999"/>
      <c r="Y60" s="999"/>
      <c r="Z60" s="999"/>
      <c r="AA60" s="999"/>
      <c r="AB60" s="999"/>
      <c r="AC60" s="999"/>
      <c r="AD60" s="999"/>
      <c r="AE60" s="999"/>
      <c r="AF60" s="999"/>
      <c r="AG60" s="999"/>
      <c r="AH60" s="999"/>
      <c r="AI60" s="999"/>
      <c r="AJ60" s="999"/>
      <c r="AK60" s="999"/>
      <c r="AL60" s="999"/>
      <c r="AM60" s="999"/>
      <c r="AN60" s="999"/>
      <c r="AO60" s="999"/>
      <c r="AP60" s="999"/>
      <c r="AQ60" s="999"/>
      <c r="AR60" s="999"/>
      <c r="AS60" s="999"/>
      <c r="AT60" s="999"/>
      <c r="AU60" s="999"/>
      <c r="AV60" s="999"/>
      <c r="AW60" s="999"/>
      <c r="AX60" s="999"/>
    </row>
    <row r="61" spans="1:50" ht="20" customHeight="1">
      <c r="A61" s="994"/>
      <c r="B61" s="992"/>
      <c r="C61" s="992"/>
      <c r="D61" s="995"/>
      <c r="E61" s="995"/>
      <c r="F61" s="994"/>
      <c r="G61" s="993"/>
      <c r="H61" s="996"/>
      <c r="I61" s="1453"/>
      <c r="J61" s="1453"/>
      <c r="K61" s="1453"/>
      <c r="L61" s="1453"/>
      <c r="M61" s="993"/>
      <c r="N61" s="997"/>
      <c r="O61" s="994"/>
      <c r="P61" s="998"/>
      <c r="Q61" s="998"/>
      <c r="R61" s="998"/>
      <c r="S61" s="999"/>
      <c r="T61" s="999"/>
      <c r="U61" s="999"/>
      <c r="V61" s="999"/>
      <c r="W61" s="999"/>
      <c r="X61" s="999"/>
      <c r="Y61" s="999"/>
      <c r="Z61" s="999"/>
      <c r="AA61" s="999"/>
      <c r="AB61" s="999"/>
      <c r="AC61" s="999"/>
      <c r="AD61" s="999"/>
      <c r="AE61" s="999"/>
      <c r="AF61" s="999"/>
      <c r="AG61" s="999"/>
      <c r="AH61" s="999"/>
      <c r="AI61" s="999"/>
      <c r="AJ61" s="999"/>
      <c r="AK61" s="999"/>
      <c r="AL61" s="999"/>
      <c r="AM61" s="999"/>
      <c r="AN61" s="999"/>
      <c r="AO61" s="999"/>
      <c r="AP61" s="999"/>
      <c r="AQ61" s="999"/>
      <c r="AR61" s="999"/>
      <c r="AS61" s="999"/>
      <c r="AT61" s="999"/>
      <c r="AU61" s="999"/>
      <c r="AV61" s="999"/>
      <c r="AW61" s="999"/>
      <c r="AX61" s="999"/>
    </row>
    <row r="62" spans="1:50" ht="20" customHeight="1">
      <c r="A62" s="994"/>
      <c r="B62" s="992"/>
      <c r="C62" s="992"/>
      <c r="D62" s="995"/>
      <c r="E62" s="995"/>
      <c r="F62" s="994"/>
      <c r="G62" s="993"/>
      <c r="H62" s="996"/>
      <c r="I62" s="1453"/>
      <c r="J62" s="1453"/>
      <c r="K62" s="1453"/>
      <c r="L62" s="1453"/>
      <c r="M62" s="993"/>
      <c r="N62" s="997"/>
      <c r="O62" s="994"/>
      <c r="P62" s="998"/>
      <c r="Q62" s="998"/>
      <c r="R62" s="998"/>
      <c r="S62" s="999"/>
      <c r="T62" s="999"/>
      <c r="U62" s="999"/>
      <c r="V62" s="999"/>
      <c r="W62" s="999"/>
      <c r="X62" s="999"/>
      <c r="Y62" s="999"/>
      <c r="Z62" s="999"/>
      <c r="AA62" s="999"/>
      <c r="AB62" s="999"/>
      <c r="AC62" s="999"/>
      <c r="AD62" s="999"/>
      <c r="AE62" s="999"/>
      <c r="AF62" s="999"/>
      <c r="AG62" s="999"/>
      <c r="AH62" s="999"/>
      <c r="AI62" s="999"/>
      <c r="AJ62" s="999"/>
      <c r="AK62" s="999"/>
      <c r="AL62" s="999"/>
      <c r="AM62" s="999"/>
      <c r="AN62" s="999"/>
      <c r="AO62" s="999"/>
      <c r="AP62" s="999"/>
      <c r="AQ62" s="999"/>
      <c r="AR62" s="999"/>
      <c r="AS62" s="999"/>
      <c r="AT62" s="999"/>
      <c r="AU62" s="999"/>
      <c r="AV62" s="999"/>
      <c r="AW62" s="999"/>
      <c r="AX62" s="999"/>
    </row>
    <row r="63" spans="1:50" ht="20" customHeight="1">
      <c r="A63" s="994"/>
      <c r="B63" s="992"/>
      <c r="C63" s="992"/>
      <c r="D63" s="995"/>
      <c r="E63" s="995"/>
      <c r="F63" s="994"/>
      <c r="G63" s="993"/>
      <c r="H63" s="996"/>
      <c r="I63" s="1453"/>
      <c r="J63" s="1453"/>
      <c r="K63" s="1453"/>
      <c r="L63" s="1453"/>
      <c r="M63" s="993"/>
      <c r="N63" s="997"/>
      <c r="O63" s="994"/>
      <c r="P63" s="998"/>
      <c r="Q63" s="998"/>
      <c r="R63" s="998"/>
      <c r="S63" s="999"/>
      <c r="T63" s="999"/>
      <c r="U63" s="999"/>
      <c r="V63" s="999"/>
      <c r="W63" s="999"/>
      <c r="X63" s="999"/>
      <c r="Y63" s="999"/>
      <c r="Z63" s="999"/>
      <c r="AA63" s="999"/>
      <c r="AB63" s="999"/>
      <c r="AC63" s="999"/>
      <c r="AD63" s="999"/>
      <c r="AE63" s="999"/>
      <c r="AF63" s="999"/>
      <c r="AG63" s="999"/>
      <c r="AH63" s="999"/>
      <c r="AI63" s="999"/>
      <c r="AJ63" s="999"/>
      <c r="AK63" s="999"/>
      <c r="AL63" s="999"/>
      <c r="AM63" s="999"/>
      <c r="AN63" s="999"/>
      <c r="AO63" s="999"/>
      <c r="AP63" s="999"/>
      <c r="AQ63" s="999"/>
      <c r="AR63" s="999"/>
      <c r="AS63" s="999"/>
      <c r="AT63" s="999"/>
      <c r="AU63" s="999"/>
      <c r="AV63" s="999"/>
      <c r="AW63" s="999"/>
      <c r="AX63" s="999"/>
    </row>
    <row r="64" spans="1:50" ht="20" customHeight="1">
      <c r="A64" s="994"/>
      <c r="B64" s="992"/>
      <c r="C64" s="992"/>
      <c r="D64" s="995"/>
      <c r="E64" s="995"/>
      <c r="F64" s="994"/>
      <c r="G64" s="993"/>
      <c r="H64" s="996"/>
      <c r="I64" s="1453"/>
      <c r="J64" s="1453"/>
      <c r="K64" s="1453"/>
      <c r="L64" s="1453"/>
      <c r="M64" s="993"/>
      <c r="N64" s="1000"/>
      <c r="O64" s="994"/>
      <c r="P64" s="998"/>
      <c r="Q64" s="998"/>
      <c r="R64" s="998"/>
      <c r="S64" s="999"/>
      <c r="T64" s="999"/>
      <c r="U64" s="999"/>
      <c r="V64" s="999"/>
      <c r="W64" s="999"/>
      <c r="X64" s="999"/>
      <c r="Y64" s="999"/>
      <c r="Z64" s="999"/>
      <c r="AA64" s="999"/>
      <c r="AB64" s="999"/>
      <c r="AC64" s="999"/>
      <c r="AD64" s="999"/>
      <c r="AE64" s="999"/>
      <c r="AF64" s="999"/>
      <c r="AG64" s="999"/>
      <c r="AH64" s="999"/>
      <c r="AI64" s="999"/>
      <c r="AJ64" s="999"/>
      <c r="AK64" s="999"/>
      <c r="AL64" s="999"/>
      <c r="AM64" s="999"/>
      <c r="AN64" s="999"/>
      <c r="AO64" s="999"/>
      <c r="AP64" s="999"/>
      <c r="AQ64" s="999"/>
      <c r="AR64" s="999"/>
      <c r="AS64" s="999"/>
      <c r="AT64" s="999"/>
      <c r="AU64" s="999"/>
      <c r="AV64" s="999"/>
      <c r="AW64" s="999"/>
      <c r="AX64" s="999"/>
    </row>
    <row r="65" spans="1:50" ht="20" customHeight="1">
      <c r="A65" s="994"/>
      <c r="B65" s="992"/>
      <c r="C65" s="992"/>
      <c r="D65" s="995"/>
      <c r="E65" s="995"/>
      <c r="F65" s="994"/>
      <c r="G65" s="993"/>
      <c r="H65" s="996"/>
      <c r="I65" s="1453"/>
      <c r="J65" s="1453"/>
      <c r="K65" s="1453"/>
      <c r="L65" s="1453"/>
      <c r="M65" s="993"/>
      <c r="N65" s="997"/>
      <c r="O65" s="994"/>
      <c r="P65" s="998"/>
      <c r="Q65" s="998"/>
      <c r="R65" s="998"/>
      <c r="S65" s="999"/>
      <c r="T65" s="999"/>
      <c r="U65" s="999"/>
      <c r="V65" s="999"/>
      <c r="W65" s="999"/>
      <c r="X65" s="999"/>
      <c r="Y65" s="999"/>
      <c r="Z65" s="999"/>
      <c r="AA65" s="999"/>
      <c r="AB65" s="999"/>
      <c r="AC65" s="999"/>
      <c r="AD65" s="999"/>
      <c r="AE65" s="999"/>
      <c r="AF65" s="999"/>
      <c r="AG65" s="999"/>
      <c r="AH65" s="999"/>
      <c r="AI65" s="999"/>
      <c r="AJ65" s="999"/>
      <c r="AK65" s="999"/>
      <c r="AL65" s="999"/>
      <c r="AM65" s="999"/>
      <c r="AN65" s="999"/>
      <c r="AO65" s="999"/>
      <c r="AP65" s="999"/>
      <c r="AQ65" s="999"/>
      <c r="AR65" s="999"/>
      <c r="AS65" s="999"/>
      <c r="AT65" s="999"/>
      <c r="AU65" s="999"/>
      <c r="AV65" s="999"/>
      <c r="AW65" s="999"/>
      <c r="AX65" s="999"/>
    </row>
    <row r="66" spans="1:50" ht="20" customHeight="1">
      <c r="A66" s="994"/>
      <c r="B66" s="992"/>
      <c r="C66" s="992"/>
      <c r="D66" s="995"/>
      <c r="E66" s="995"/>
      <c r="F66" s="994"/>
      <c r="G66" s="993"/>
      <c r="H66" s="996"/>
      <c r="I66" s="1453"/>
      <c r="J66" s="1453"/>
      <c r="K66" s="1453"/>
      <c r="L66" s="1453"/>
      <c r="M66" s="993"/>
      <c r="N66" s="997"/>
      <c r="O66" s="994"/>
      <c r="P66" s="998"/>
      <c r="Q66" s="998"/>
      <c r="R66" s="998"/>
      <c r="S66" s="999"/>
      <c r="T66" s="999"/>
      <c r="U66" s="999"/>
      <c r="V66" s="999"/>
      <c r="W66" s="999"/>
      <c r="X66" s="999"/>
      <c r="Y66" s="999"/>
      <c r="Z66" s="999"/>
      <c r="AA66" s="999"/>
      <c r="AB66" s="999"/>
      <c r="AC66" s="999"/>
      <c r="AD66" s="999"/>
      <c r="AE66" s="999"/>
      <c r="AF66" s="999"/>
      <c r="AG66" s="999"/>
      <c r="AH66" s="999"/>
      <c r="AI66" s="999"/>
      <c r="AJ66" s="999"/>
      <c r="AK66" s="999"/>
      <c r="AL66" s="999"/>
      <c r="AM66" s="999"/>
      <c r="AN66" s="999"/>
      <c r="AO66" s="999"/>
      <c r="AP66" s="999"/>
      <c r="AQ66" s="999"/>
      <c r="AR66" s="999"/>
      <c r="AS66" s="999"/>
      <c r="AT66" s="999"/>
      <c r="AU66" s="999"/>
      <c r="AV66" s="999"/>
      <c r="AW66" s="999"/>
      <c r="AX66" s="999"/>
    </row>
    <row r="67" spans="1:50" ht="20" customHeight="1">
      <c r="A67" s="994"/>
      <c r="B67" s="992"/>
      <c r="C67" s="992"/>
      <c r="D67" s="995"/>
      <c r="E67" s="995"/>
      <c r="F67" s="994"/>
      <c r="G67" s="993"/>
      <c r="H67" s="996"/>
      <c r="I67" s="1453"/>
      <c r="J67" s="1453"/>
      <c r="K67" s="1453"/>
      <c r="L67" s="1453"/>
      <c r="M67" s="993"/>
      <c r="N67" s="997"/>
      <c r="O67" s="994"/>
      <c r="P67" s="998"/>
      <c r="Q67" s="998"/>
      <c r="R67" s="998"/>
      <c r="S67" s="999"/>
      <c r="T67" s="999"/>
      <c r="U67" s="999"/>
      <c r="V67" s="999"/>
      <c r="W67" s="999"/>
      <c r="X67" s="999"/>
      <c r="Y67" s="999"/>
      <c r="Z67" s="999"/>
      <c r="AA67" s="999"/>
      <c r="AB67" s="999"/>
      <c r="AC67" s="999"/>
      <c r="AD67" s="999"/>
      <c r="AE67" s="999"/>
      <c r="AF67" s="999"/>
      <c r="AG67" s="999"/>
      <c r="AH67" s="999"/>
      <c r="AI67" s="999"/>
      <c r="AJ67" s="999"/>
      <c r="AK67" s="999"/>
      <c r="AL67" s="999"/>
      <c r="AM67" s="999"/>
      <c r="AN67" s="999"/>
      <c r="AO67" s="999"/>
      <c r="AP67" s="999"/>
      <c r="AQ67" s="999"/>
      <c r="AR67" s="999"/>
      <c r="AS67" s="999"/>
      <c r="AT67" s="999"/>
      <c r="AU67" s="999"/>
      <c r="AV67" s="999"/>
      <c r="AW67" s="999"/>
      <c r="AX67" s="999"/>
    </row>
    <row r="68" spans="1:50" ht="20" customHeight="1">
      <c r="A68" s="994"/>
      <c r="B68" s="992"/>
      <c r="C68" s="992"/>
      <c r="D68" s="995"/>
      <c r="E68" s="995"/>
      <c r="F68" s="994"/>
      <c r="G68" s="993"/>
      <c r="H68" s="996"/>
      <c r="I68" s="1453"/>
      <c r="J68" s="1453"/>
      <c r="K68" s="1453"/>
      <c r="L68" s="1453"/>
      <c r="M68" s="993"/>
      <c r="N68" s="997"/>
      <c r="O68" s="994"/>
      <c r="P68" s="998"/>
      <c r="Q68" s="998"/>
      <c r="R68" s="998"/>
      <c r="S68" s="999"/>
      <c r="T68" s="999"/>
      <c r="U68" s="999"/>
      <c r="V68" s="999"/>
      <c r="W68" s="999"/>
      <c r="X68" s="999"/>
      <c r="Y68" s="999"/>
      <c r="Z68" s="999"/>
      <c r="AA68" s="999"/>
      <c r="AB68" s="999"/>
      <c r="AC68" s="999"/>
      <c r="AD68" s="999"/>
      <c r="AE68" s="999"/>
      <c r="AF68" s="999"/>
      <c r="AG68" s="999"/>
      <c r="AH68" s="999"/>
      <c r="AI68" s="999"/>
      <c r="AJ68" s="999"/>
      <c r="AK68" s="999"/>
      <c r="AL68" s="999"/>
      <c r="AM68" s="999"/>
      <c r="AN68" s="999"/>
      <c r="AO68" s="999"/>
      <c r="AP68" s="999"/>
      <c r="AQ68" s="999"/>
      <c r="AR68" s="999"/>
      <c r="AS68" s="999"/>
      <c r="AT68" s="999"/>
      <c r="AU68" s="999"/>
      <c r="AV68" s="999"/>
      <c r="AW68" s="999"/>
      <c r="AX68" s="999"/>
    </row>
    <row r="69" spans="1:50" ht="20" customHeight="1">
      <c r="A69" s="994"/>
      <c r="B69" s="992"/>
      <c r="C69" s="992"/>
      <c r="D69" s="995"/>
      <c r="E69" s="995"/>
      <c r="F69" s="994"/>
      <c r="G69" s="993"/>
      <c r="H69" s="996"/>
      <c r="I69" s="1453"/>
      <c r="J69" s="1453"/>
      <c r="K69" s="1453"/>
      <c r="L69" s="1453"/>
      <c r="M69" s="993"/>
      <c r="N69" s="997"/>
      <c r="O69" s="994"/>
      <c r="P69" s="998"/>
      <c r="Q69" s="998"/>
      <c r="R69" s="998"/>
      <c r="S69" s="999"/>
      <c r="T69" s="999"/>
      <c r="U69" s="999"/>
      <c r="V69" s="999"/>
      <c r="W69" s="999"/>
      <c r="X69" s="999"/>
      <c r="Y69" s="999"/>
      <c r="Z69" s="999"/>
      <c r="AA69" s="999"/>
      <c r="AB69" s="999"/>
      <c r="AC69" s="999"/>
      <c r="AD69" s="999"/>
      <c r="AE69" s="999"/>
      <c r="AF69" s="999"/>
      <c r="AG69" s="999"/>
      <c r="AH69" s="999"/>
      <c r="AI69" s="999"/>
      <c r="AJ69" s="999"/>
      <c r="AK69" s="999"/>
      <c r="AL69" s="999"/>
      <c r="AM69" s="999"/>
      <c r="AN69" s="999"/>
      <c r="AO69" s="999"/>
      <c r="AP69" s="999"/>
      <c r="AQ69" s="999"/>
      <c r="AR69" s="999"/>
      <c r="AS69" s="999"/>
      <c r="AT69" s="999"/>
      <c r="AU69" s="999"/>
      <c r="AV69" s="999"/>
      <c r="AW69" s="999"/>
      <c r="AX69" s="999"/>
    </row>
    <row r="70" spans="1:50" ht="20" customHeight="1">
      <c r="A70" s="994"/>
      <c r="B70" s="992"/>
      <c r="C70" s="992"/>
      <c r="D70" s="995"/>
      <c r="E70" s="995"/>
      <c r="F70" s="994"/>
      <c r="G70" s="993"/>
      <c r="H70" s="996"/>
      <c r="I70" s="1453"/>
      <c r="J70" s="1453"/>
      <c r="K70" s="1453"/>
      <c r="L70" s="1453"/>
      <c r="M70" s="993"/>
      <c r="N70" s="1000"/>
      <c r="O70" s="994"/>
      <c r="P70" s="998"/>
      <c r="Q70" s="998"/>
      <c r="R70" s="998"/>
      <c r="S70" s="999"/>
      <c r="T70" s="999"/>
      <c r="U70" s="999"/>
      <c r="V70" s="999"/>
      <c r="W70" s="999"/>
      <c r="X70" s="999"/>
      <c r="Y70" s="999"/>
      <c r="Z70" s="999"/>
      <c r="AA70" s="999"/>
      <c r="AB70" s="999"/>
      <c r="AC70" s="999"/>
      <c r="AD70" s="999"/>
      <c r="AE70" s="999"/>
      <c r="AF70" s="999"/>
      <c r="AG70" s="999"/>
      <c r="AH70" s="999"/>
      <c r="AI70" s="999"/>
      <c r="AJ70" s="999"/>
      <c r="AK70" s="999"/>
      <c r="AL70" s="999"/>
      <c r="AM70" s="999"/>
      <c r="AN70" s="999"/>
      <c r="AO70" s="999"/>
      <c r="AP70" s="999"/>
      <c r="AQ70" s="999"/>
      <c r="AR70" s="999"/>
      <c r="AS70" s="999"/>
      <c r="AT70" s="999"/>
      <c r="AU70" s="999"/>
      <c r="AV70" s="999"/>
      <c r="AW70" s="999"/>
      <c r="AX70" s="999"/>
    </row>
    <row r="71" spans="1:50" ht="20" customHeight="1">
      <c r="A71" s="994"/>
      <c r="B71" s="992"/>
      <c r="C71" s="992"/>
      <c r="D71" s="995"/>
      <c r="E71" s="995"/>
      <c r="F71" s="994"/>
      <c r="G71" s="993"/>
      <c r="H71" s="996"/>
      <c r="I71" s="1453"/>
      <c r="J71" s="1453"/>
      <c r="K71" s="1453"/>
      <c r="L71" s="1453"/>
      <c r="M71" s="993"/>
      <c r="N71" s="997"/>
      <c r="O71" s="994"/>
      <c r="P71" s="998"/>
      <c r="Q71" s="998"/>
      <c r="R71" s="998"/>
      <c r="S71" s="999"/>
      <c r="T71" s="999"/>
      <c r="U71" s="999"/>
      <c r="V71" s="999"/>
      <c r="W71" s="999"/>
      <c r="X71" s="999"/>
      <c r="Y71" s="999"/>
      <c r="Z71" s="999"/>
      <c r="AA71" s="999"/>
      <c r="AB71" s="999"/>
      <c r="AC71" s="999"/>
      <c r="AD71" s="999"/>
      <c r="AE71" s="999"/>
      <c r="AF71" s="999"/>
      <c r="AG71" s="999"/>
      <c r="AH71" s="999"/>
      <c r="AI71" s="999"/>
      <c r="AJ71" s="999"/>
      <c r="AK71" s="999"/>
      <c r="AL71" s="999"/>
      <c r="AM71" s="999"/>
      <c r="AN71" s="999"/>
      <c r="AO71" s="999"/>
      <c r="AP71" s="999"/>
      <c r="AQ71" s="999"/>
      <c r="AR71" s="999"/>
      <c r="AS71" s="999"/>
      <c r="AT71" s="999"/>
      <c r="AU71" s="999"/>
      <c r="AV71" s="999"/>
      <c r="AW71" s="999"/>
      <c r="AX71" s="999"/>
    </row>
    <row r="72" spans="1:50" ht="20" customHeight="1">
      <c r="A72" s="994"/>
      <c r="B72" s="992"/>
      <c r="C72" s="992"/>
      <c r="D72" s="995"/>
      <c r="E72" s="995"/>
      <c r="F72" s="994"/>
      <c r="G72" s="993"/>
      <c r="H72" s="996"/>
      <c r="I72" s="1453"/>
      <c r="J72" s="1453"/>
      <c r="K72" s="1453"/>
      <c r="L72" s="1453"/>
      <c r="M72" s="993"/>
      <c r="N72" s="997"/>
      <c r="O72" s="994"/>
      <c r="P72" s="998"/>
      <c r="Q72" s="998"/>
      <c r="R72" s="998"/>
      <c r="S72" s="999"/>
      <c r="T72" s="999"/>
      <c r="U72" s="999"/>
      <c r="V72" s="999"/>
      <c r="W72" s="999"/>
      <c r="X72" s="999"/>
      <c r="Y72" s="999"/>
      <c r="Z72" s="999"/>
      <c r="AA72" s="999"/>
      <c r="AB72" s="999"/>
      <c r="AC72" s="999"/>
      <c r="AD72" s="999"/>
      <c r="AE72" s="999"/>
      <c r="AF72" s="999"/>
      <c r="AG72" s="999"/>
      <c r="AH72" s="999"/>
      <c r="AI72" s="999"/>
      <c r="AJ72" s="999"/>
      <c r="AK72" s="999"/>
      <c r="AL72" s="999"/>
      <c r="AM72" s="999"/>
      <c r="AN72" s="999"/>
      <c r="AO72" s="999"/>
      <c r="AP72" s="999"/>
      <c r="AQ72" s="999"/>
      <c r="AR72" s="999"/>
      <c r="AS72" s="999"/>
      <c r="AT72" s="999"/>
      <c r="AU72" s="999"/>
      <c r="AV72" s="999"/>
      <c r="AW72" s="999"/>
      <c r="AX72" s="999"/>
    </row>
    <row r="73" spans="1:50" ht="20" customHeight="1">
      <c r="A73" s="994"/>
      <c r="B73" s="992"/>
      <c r="C73" s="992"/>
      <c r="D73" s="995"/>
      <c r="E73" s="995"/>
      <c r="F73" s="994"/>
      <c r="G73" s="993"/>
      <c r="H73" s="996"/>
      <c r="I73" s="1453"/>
      <c r="J73" s="1453"/>
      <c r="K73" s="1453"/>
      <c r="L73" s="1453"/>
      <c r="M73" s="993"/>
      <c r="N73" s="997"/>
      <c r="O73" s="994"/>
      <c r="P73" s="998"/>
      <c r="Q73" s="998"/>
      <c r="R73" s="998"/>
      <c r="S73" s="999"/>
      <c r="T73" s="999"/>
      <c r="U73" s="999"/>
      <c r="V73" s="999"/>
      <c r="W73" s="999"/>
      <c r="X73" s="999"/>
      <c r="Y73" s="999"/>
      <c r="Z73" s="999"/>
      <c r="AA73" s="999"/>
      <c r="AB73" s="999"/>
      <c r="AC73" s="999"/>
      <c r="AD73" s="999"/>
      <c r="AE73" s="999"/>
      <c r="AF73" s="999"/>
      <c r="AG73" s="999"/>
      <c r="AH73" s="999"/>
      <c r="AI73" s="999"/>
      <c r="AJ73" s="999"/>
      <c r="AK73" s="999"/>
      <c r="AL73" s="999"/>
      <c r="AM73" s="999"/>
      <c r="AN73" s="999"/>
      <c r="AO73" s="999"/>
      <c r="AP73" s="999"/>
      <c r="AQ73" s="999"/>
      <c r="AR73" s="999"/>
      <c r="AS73" s="999"/>
      <c r="AT73" s="999"/>
      <c r="AU73" s="999"/>
      <c r="AV73" s="999"/>
      <c r="AW73" s="999"/>
      <c r="AX73" s="999"/>
    </row>
    <row r="74" spans="1:50" ht="20" customHeight="1">
      <c r="A74" s="994"/>
      <c r="B74" s="992"/>
      <c r="C74" s="992"/>
      <c r="D74" s="995"/>
      <c r="E74" s="995"/>
      <c r="F74" s="994"/>
      <c r="G74" s="993"/>
      <c r="H74" s="996"/>
      <c r="I74" s="1453"/>
      <c r="J74" s="1453"/>
      <c r="K74" s="1453"/>
      <c r="L74" s="1453"/>
      <c r="M74" s="993"/>
      <c r="N74" s="997"/>
      <c r="O74" s="994"/>
      <c r="P74" s="998"/>
      <c r="Q74" s="998"/>
      <c r="R74" s="998"/>
      <c r="S74" s="999"/>
      <c r="T74" s="999"/>
      <c r="U74" s="999"/>
      <c r="V74" s="999"/>
      <c r="W74" s="999"/>
      <c r="X74" s="999"/>
      <c r="Y74" s="999"/>
      <c r="Z74" s="999"/>
      <c r="AA74" s="999"/>
      <c r="AB74" s="999"/>
      <c r="AC74" s="999"/>
      <c r="AD74" s="999"/>
      <c r="AE74" s="999"/>
      <c r="AF74" s="999"/>
      <c r="AG74" s="999"/>
      <c r="AH74" s="999"/>
      <c r="AI74" s="999"/>
      <c r="AJ74" s="999"/>
      <c r="AK74" s="999"/>
      <c r="AL74" s="999"/>
      <c r="AM74" s="999"/>
      <c r="AN74" s="999"/>
      <c r="AO74" s="999"/>
      <c r="AP74" s="999"/>
      <c r="AQ74" s="999"/>
      <c r="AR74" s="999"/>
      <c r="AS74" s="999"/>
      <c r="AT74" s="999"/>
      <c r="AU74" s="999"/>
      <c r="AV74" s="999"/>
      <c r="AW74" s="999"/>
      <c r="AX74" s="999"/>
    </row>
    <row r="75" spans="1:50" ht="20" customHeight="1">
      <c r="A75" s="994"/>
      <c r="B75" s="992"/>
      <c r="C75" s="992"/>
      <c r="D75" s="995"/>
      <c r="E75" s="995"/>
      <c r="F75" s="994"/>
      <c r="G75" s="993"/>
      <c r="H75" s="996"/>
      <c r="I75" s="1453"/>
      <c r="J75" s="1453"/>
      <c r="K75" s="1453"/>
      <c r="L75" s="1453"/>
      <c r="M75" s="993"/>
      <c r="N75" s="997"/>
      <c r="O75" s="994"/>
      <c r="P75" s="998"/>
      <c r="Q75" s="998"/>
      <c r="R75" s="998"/>
      <c r="S75" s="999"/>
      <c r="T75" s="999"/>
      <c r="U75" s="999"/>
      <c r="V75" s="999"/>
      <c r="W75" s="999"/>
      <c r="X75" s="999"/>
      <c r="Y75" s="999"/>
      <c r="Z75" s="999"/>
      <c r="AA75" s="999"/>
      <c r="AB75" s="999"/>
      <c r="AC75" s="999"/>
      <c r="AD75" s="999"/>
      <c r="AE75" s="999"/>
      <c r="AF75" s="999"/>
      <c r="AG75" s="999"/>
      <c r="AH75" s="999"/>
      <c r="AI75" s="999"/>
      <c r="AJ75" s="999"/>
      <c r="AK75" s="999"/>
      <c r="AL75" s="999"/>
      <c r="AM75" s="999"/>
      <c r="AN75" s="999"/>
      <c r="AO75" s="999"/>
      <c r="AP75" s="999"/>
      <c r="AQ75" s="999"/>
      <c r="AR75" s="999"/>
      <c r="AS75" s="999"/>
      <c r="AT75" s="999"/>
      <c r="AU75" s="999"/>
      <c r="AV75" s="999"/>
      <c r="AW75" s="999"/>
      <c r="AX75" s="999"/>
    </row>
    <row r="76" spans="1:50" ht="20" customHeight="1">
      <c r="A76" s="994"/>
      <c r="B76" s="992"/>
      <c r="C76" s="992"/>
      <c r="D76" s="995"/>
      <c r="E76" s="995"/>
      <c r="F76" s="994"/>
      <c r="G76" s="993"/>
      <c r="H76" s="996"/>
      <c r="I76" s="1453"/>
      <c r="J76" s="1453"/>
      <c r="K76" s="1453"/>
      <c r="L76" s="1453"/>
      <c r="M76" s="993"/>
      <c r="N76" s="997"/>
      <c r="O76" s="994"/>
      <c r="P76" s="998"/>
      <c r="Q76" s="998"/>
      <c r="R76" s="998"/>
      <c r="S76" s="999"/>
      <c r="T76" s="999"/>
      <c r="U76" s="999"/>
      <c r="V76" s="999"/>
      <c r="W76" s="999"/>
      <c r="X76" s="999"/>
      <c r="Y76" s="999"/>
      <c r="Z76" s="999"/>
      <c r="AA76" s="999"/>
      <c r="AB76" s="999"/>
      <c r="AC76" s="999"/>
      <c r="AD76" s="999"/>
      <c r="AE76" s="999"/>
      <c r="AF76" s="999"/>
      <c r="AG76" s="999"/>
      <c r="AH76" s="999"/>
      <c r="AI76" s="999"/>
      <c r="AJ76" s="999"/>
      <c r="AK76" s="999"/>
      <c r="AL76" s="999"/>
      <c r="AM76" s="999"/>
      <c r="AN76" s="999"/>
      <c r="AO76" s="999"/>
      <c r="AP76" s="999"/>
      <c r="AQ76" s="999"/>
      <c r="AR76" s="999"/>
      <c r="AS76" s="999"/>
      <c r="AT76" s="999"/>
      <c r="AU76" s="999"/>
      <c r="AV76" s="999"/>
      <c r="AW76" s="999"/>
      <c r="AX76" s="999"/>
    </row>
    <row r="77" spans="1:50" ht="20" customHeight="1">
      <c r="A77" s="994"/>
      <c r="B77" s="992"/>
      <c r="C77" s="992"/>
      <c r="D77" s="995"/>
      <c r="E77" s="995"/>
      <c r="F77" s="994"/>
      <c r="G77" s="993"/>
      <c r="H77" s="996"/>
      <c r="I77" s="1453"/>
      <c r="J77" s="1453"/>
      <c r="K77" s="1453"/>
      <c r="L77" s="1453"/>
      <c r="M77" s="993"/>
      <c r="N77" s="997"/>
      <c r="O77" s="994"/>
      <c r="P77" s="998"/>
      <c r="Q77" s="998"/>
      <c r="R77" s="998"/>
      <c r="S77" s="999"/>
      <c r="T77" s="999"/>
      <c r="U77" s="999"/>
      <c r="V77" s="999"/>
      <c r="W77" s="999"/>
      <c r="X77" s="999"/>
      <c r="Y77" s="999"/>
      <c r="Z77" s="999"/>
      <c r="AA77" s="999"/>
      <c r="AB77" s="999"/>
      <c r="AC77" s="999"/>
      <c r="AD77" s="999"/>
      <c r="AE77" s="999"/>
      <c r="AF77" s="999"/>
      <c r="AG77" s="999"/>
      <c r="AH77" s="999"/>
      <c r="AI77" s="999"/>
      <c r="AJ77" s="999"/>
      <c r="AK77" s="999"/>
      <c r="AL77" s="999"/>
      <c r="AM77" s="999"/>
      <c r="AN77" s="999"/>
      <c r="AO77" s="999"/>
      <c r="AP77" s="999"/>
      <c r="AQ77" s="999"/>
      <c r="AR77" s="999"/>
      <c r="AS77" s="999"/>
      <c r="AT77" s="999"/>
      <c r="AU77" s="999"/>
      <c r="AV77" s="999"/>
      <c r="AW77" s="999"/>
      <c r="AX77" s="999"/>
    </row>
    <row r="78" spans="1:50" ht="20" customHeight="1">
      <c r="A78" s="994"/>
      <c r="B78" s="992"/>
      <c r="C78" s="992"/>
      <c r="D78" s="995"/>
      <c r="E78" s="995"/>
      <c r="F78" s="994"/>
      <c r="G78" s="993"/>
      <c r="H78" s="996"/>
      <c r="I78" s="1453"/>
      <c r="J78" s="1453"/>
      <c r="K78" s="1453"/>
      <c r="L78" s="1453"/>
      <c r="M78" s="993"/>
      <c r="N78" s="997"/>
      <c r="O78" s="994"/>
      <c r="P78" s="998"/>
      <c r="Q78" s="998"/>
      <c r="R78" s="998"/>
      <c r="S78" s="999"/>
      <c r="T78" s="999"/>
      <c r="U78" s="999"/>
      <c r="V78" s="999"/>
      <c r="W78" s="999"/>
      <c r="X78" s="999"/>
      <c r="Y78" s="999"/>
      <c r="Z78" s="999"/>
      <c r="AA78" s="999"/>
      <c r="AB78" s="999"/>
      <c r="AC78" s="999"/>
      <c r="AD78" s="999"/>
      <c r="AE78" s="999"/>
      <c r="AF78" s="999"/>
      <c r="AG78" s="999"/>
      <c r="AH78" s="999"/>
      <c r="AI78" s="999"/>
      <c r="AJ78" s="999"/>
      <c r="AK78" s="999"/>
      <c r="AL78" s="999"/>
      <c r="AM78" s="999"/>
      <c r="AN78" s="999"/>
      <c r="AO78" s="999"/>
      <c r="AP78" s="999"/>
      <c r="AQ78" s="999"/>
      <c r="AR78" s="999"/>
      <c r="AS78" s="999"/>
      <c r="AT78" s="999"/>
      <c r="AU78" s="999"/>
      <c r="AV78" s="999"/>
      <c r="AW78" s="999"/>
      <c r="AX78" s="999"/>
    </row>
    <row r="79" spans="1:50" ht="20" customHeight="1">
      <c r="A79" s="994"/>
      <c r="B79" s="992"/>
      <c r="C79" s="992"/>
      <c r="D79" s="995"/>
      <c r="E79" s="995"/>
      <c r="F79" s="994"/>
      <c r="G79" s="993"/>
      <c r="H79" s="996"/>
      <c r="I79" s="1453"/>
      <c r="J79" s="1453"/>
      <c r="K79" s="1453"/>
      <c r="L79" s="1453"/>
      <c r="M79" s="993"/>
      <c r="N79" s="997"/>
      <c r="O79" s="994"/>
      <c r="P79" s="998"/>
      <c r="Q79" s="998"/>
      <c r="R79" s="998"/>
      <c r="S79" s="999"/>
      <c r="T79" s="999"/>
      <c r="U79" s="999"/>
      <c r="V79" s="999"/>
      <c r="W79" s="999"/>
      <c r="X79" s="999"/>
      <c r="Y79" s="999"/>
      <c r="Z79" s="999"/>
      <c r="AA79" s="999"/>
      <c r="AB79" s="999"/>
      <c r="AC79" s="999"/>
      <c r="AD79" s="999"/>
      <c r="AE79" s="999"/>
      <c r="AF79" s="999"/>
      <c r="AG79" s="999"/>
      <c r="AH79" s="999"/>
      <c r="AI79" s="999"/>
      <c r="AJ79" s="999"/>
      <c r="AK79" s="999"/>
      <c r="AL79" s="999"/>
      <c r="AM79" s="999"/>
      <c r="AN79" s="999"/>
      <c r="AO79" s="999"/>
      <c r="AP79" s="999"/>
      <c r="AQ79" s="999"/>
      <c r="AR79" s="999"/>
      <c r="AS79" s="999"/>
      <c r="AT79" s="999"/>
      <c r="AU79" s="999"/>
      <c r="AV79" s="999"/>
      <c r="AW79" s="999"/>
      <c r="AX79" s="999"/>
    </row>
    <row r="80" spans="1:50" ht="20" customHeight="1">
      <c r="A80" s="994"/>
      <c r="B80" s="992"/>
      <c r="C80" s="992"/>
      <c r="D80" s="995"/>
      <c r="E80" s="995"/>
      <c r="F80" s="994"/>
      <c r="G80" s="993"/>
      <c r="H80" s="996"/>
      <c r="I80" s="1453"/>
      <c r="J80" s="1453"/>
      <c r="K80" s="1453"/>
      <c r="L80" s="1453"/>
      <c r="M80" s="993"/>
      <c r="N80" s="997"/>
      <c r="O80" s="994"/>
      <c r="P80" s="998"/>
      <c r="Q80" s="998"/>
      <c r="R80" s="998"/>
      <c r="S80" s="999"/>
      <c r="T80" s="999"/>
      <c r="U80" s="999"/>
      <c r="V80" s="999"/>
      <c r="W80" s="999"/>
      <c r="X80" s="999"/>
      <c r="Y80" s="999"/>
      <c r="Z80" s="999"/>
      <c r="AA80" s="999"/>
      <c r="AB80" s="999"/>
      <c r="AC80" s="999"/>
      <c r="AD80" s="999"/>
      <c r="AE80" s="999"/>
      <c r="AF80" s="999"/>
      <c r="AG80" s="999"/>
      <c r="AH80" s="999"/>
      <c r="AI80" s="999"/>
      <c r="AJ80" s="999"/>
      <c r="AK80" s="999"/>
      <c r="AL80" s="999"/>
      <c r="AM80" s="999"/>
      <c r="AN80" s="999"/>
      <c r="AO80" s="999"/>
      <c r="AP80" s="999"/>
      <c r="AQ80" s="999"/>
      <c r="AR80" s="999"/>
      <c r="AS80" s="999"/>
      <c r="AT80" s="999"/>
      <c r="AU80" s="999"/>
      <c r="AV80" s="999"/>
      <c r="AW80" s="999"/>
      <c r="AX80" s="999"/>
    </row>
    <row r="81" spans="1:50" ht="20" customHeight="1">
      <c r="A81" s="994"/>
      <c r="B81" s="992"/>
      <c r="C81" s="992"/>
      <c r="D81" s="995"/>
      <c r="E81" s="995"/>
      <c r="F81" s="994"/>
      <c r="G81" s="993"/>
      <c r="H81" s="996"/>
      <c r="I81" s="1453"/>
      <c r="J81" s="1453"/>
      <c r="K81" s="1453"/>
      <c r="L81" s="1453"/>
      <c r="M81" s="993"/>
      <c r="N81" s="997"/>
      <c r="O81" s="994"/>
      <c r="P81" s="998"/>
      <c r="Q81" s="998"/>
      <c r="R81" s="998"/>
      <c r="S81" s="999"/>
      <c r="T81" s="999"/>
      <c r="U81" s="999"/>
      <c r="V81" s="999"/>
      <c r="W81" s="999"/>
      <c r="X81" s="999"/>
      <c r="Y81" s="999"/>
      <c r="Z81" s="999"/>
      <c r="AA81" s="999"/>
      <c r="AB81" s="999"/>
      <c r="AC81" s="999"/>
      <c r="AD81" s="999"/>
      <c r="AE81" s="999"/>
      <c r="AF81" s="999"/>
      <c r="AG81" s="999"/>
      <c r="AH81" s="999"/>
      <c r="AI81" s="999"/>
      <c r="AJ81" s="999"/>
      <c r="AK81" s="999"/>
      <c r="AL81" s="999"/>
      <c r="AM81" s="999"/>
      <c r="AN81" s="999"/>
      <c r="AO81" s="999"/>
      <c r="AP81" s="999"/>
      <c r="AQ81" s="999"/>
      <c r="AR81" s="999"/>
      <c r="AS81" s="999"/>
      <c r="AT81" s="999"/>
      <c r="AU81" s="999"/>
      <c r="AV81" s="999"/>
      <c r="AW81" s="999"/>
      <c r="AX81" s="999"/>
    </row>
    <row r="82" spans="1:50" ht="20" customHeight="1">
      <c r="A82" s="994"/>
      <c r="B82" s="992"/>
      <c r="C82" s="992"/>
      <c r="D82" s="995"/>
      <c r="E82" s="995"/>
      <c r="F82" s="994"/>
      <c r="G82" s="1001"/>
      <c r="H82" s="996"/>
      <c r="I82" s="1453"/>
      <c r="J82" s="1453"/>
      <c r="K82" s="1453"/>
      <c r="L82" s="1453"/>
      <c r="M82" s="993"/>
      <c r="N82" s="997"/>
      <c r="O82" s="994"/>
      <c r="P82" s="998"/>
      <c r="Q82" s="998"/>
      <c r="R82" s="998"/>
      <c r="S82" s="999"/>
      <c r="T82" s="999"/>
      <c r="U82" s="999"/>
      <c r="V82" s="999"/>
      <c r="W82" s="999"/>
      <c r="X82" s="999"/>
      <c r="Y82" s="999"/>
      <c r="Z82" s="999"/>
      <c r="AA82" s="999"/>
      <c r="AB82" s="999"/>
      <c r="AC82" s="999"/>
      <c r="AD82" s="999"/>
      <c r="AE82" s="999"/>
      <c r="AF82" s="999"/>
      <c r="AG82" s="999"/>
      <c r="AH82" s="999"/>
      <c r="AI82" s="999"/>
      <c r="AJ82" s="999"/>
      <c r="AK82" s="999"/>
      <c r="AL82" s="999"/>
      <c r="AM82" s="999"/>
      <c r="AN82" s="999"/>
      <c r="AO82" s="999"/>
      <c r="AP82" s="999"/>
      <c r="AQ82" s="999"/>
      <c r="AR82" s="999"/>
      <c r="AS82" s="999"/>
      <c r="AT82" s="999"/>
      <c r="AU82" s="999"/>
      <c r="AV82" s="999"/>
      <c r="AW82" s="999"/>
      <c r="AX82" s="999"/>
    </row>
    <row r="83" spans="1:50" ht="20" customHeight="1">
      <c r="A83" s="994"/>
      <c r="B83" s="992"/>
      <c r="C83" s="992"/>
      <c r="D83" s="995"/>
      <c r="E83" s="995"/>
      <c r="F83" s="994"/>
      <c r="G83" s="1001"/>
      <c r="H83" s="996"/>
      <c r="I83" s="1453"/>
      <c r="J83" s="1453"/>
      <c r="K83" s="1453"/>
      <c r="L83" s="1453"/>
      <c r="M83" s="993"/>
      <c r="N83" s="997"/>
      <c r="O83" s="994"/>
      <c r="P83" s="998"/>
      <c r="Q83" s="998"/>
      <c r="R83" s="998"/>
      <c r="S83" s="999"/>
      <c r="T83" s="999"/>
      <c r="U83" s="999"/>
      <c r="V83" s="999"/>
      <c r="W83" s="999"/>
      <c r="X83" s="999"/>
      <c r="Y83" s="999"/>
      <c r="Z83" s="999"/>
      <c r="AA83" s="999"/>
      <c r="AB83" s="999"/>
      <c r="AC83" s="999"/>
      <c r="AD83" s="999"/>
      <c r="AE83" s="999"/>
      <c r="AF83" s="999"/>
      <c r="AG83" s="999"/>
      <c r="AH83" s="999"/>
      <c r="AI83" s="999"/>
      <c r="AJ83" s="999"/>
      <c r="AK83" s="999"/>
      <c r="AL83" s="999"/>
      <c r="AM83" s="999"/>
      <c r="AN83" s="999"/>
      <c r="AO83" s="999"/>
      <c r="AP83" s="999"/>
      <c r="AQ83" s="999"/>
      <c r="AR83" s="999"/>
      <c r="AS83" s="999"/>
      <c r="AT83" s="999"/>
      <c r="AU83" s="999"/>
      <c r="AV83" s="999"/>
      <c r="AW83" s="999"/>
      <c r="AX83" s="999"/>
    </row>
    <row r="84" spans="1:50" ht="20" customHeight="1">
      <c r="A84" s="994"/>
      <c r="B84" s="992"/>
      <c r="C84" s="992"/>
      <c r="D84" s="995"/>
      <c r="E84" s="995"/>
      <c r="F84" s="994"/>
      <c r="G84" s="1001"/>
      <c r="H84" s="996"/>
      <c r="I84" s="1453"/>
      <c r="J84" s="1453"/>
      <c r="K84" s="1453"/>
      <c r="L84" s="1453"/>
      <c r="M84" s="993"/>
      <c r="N84" s="997"/>
      <c r="O84" s="994"/>
      <c r="P84" s="998"/>
      <c r="Q84" s="998"/>
      <c r="R84" s="998"/>
      <c r="S84" s="999"/>
      <c r="T84" s="999"/>
      <c r="U84" s="999"/>
      <c r="V84" s="999"/>
      <c r="W84" s="999"/>
      <c r="X84" s="999"/>
      <c r="Y84" s="999"/>
      <c r="Z84" s="999"/>
      <c r="AA84" s="999"/>
      <c r="AB84" s="999"/>
      <c r="AC84" s="999"/>
      <c r="AD84" s="999"/>
      <c r="AE84" s="999"/>
      <c r="AF84" s="999"/>
      <c r="AG84" s="999"/>
      <c r="AH84" s="999"/>
      <c r="AI84" s="999"/>
      <c r="AJ84" s="999"/>
      <c r="AK84" s="999"/>
      <c r="AL84" s="999"/>
      <c r="AM84" s="999"/>
      <c r="AN84" s="999"/>
      <c r="AO84" s="999"/>
      <c r="AP84" s="999"/>
      <c r="AQ84" s="999"/>
      <c r="AR84" s="999"/>
      <c r="AS84" s="999"/>
      <c r="AT84" s="999"/>
      <c r="AU84" s="999"/>
      <c r="AV84" s="999"/>
      <c r="AW84" s="999"/>
      <c r="AX84" s="999"/>
    </row>
    <row r="85" spans="1:50" ht="20" customHeight="1">
      <c r="A85" s="994"/>
      <c r="B85" s="1002"/>
      <c r="C85" s="1002"/>
      <c r="D85" s="1003"/>
      <c r="E85" s="1003"/>
      <c r="F85" s="994"/>
      <c r="G85" s="1001"/>
      <c r="H85" s="996"/>
      <c r="I85" s="1453"/>
      <c r="J85" s="1453"/>
      <c r="K85" s="1453"/>
      <c r="L85" s="1453"/>
      <c r="M85" s="993"/>
      <c r="N85" s="995"/>
      <c r="O85" s="994"/>
      <c r="P85" s="998"/>
      <c r="Q85" s="998"/>
      <c r="R85" s="998"/>
      <c r="S85" s="999"/>
      <c r="T85" s="999"/>
      <c r="U85" s="999"/>
      <c r="V85" s="999"/>
      <c r="W85" s="999"/>
      <c r="X85" s="999"/>
      <c r="Y85" s="999"/>
      <c r="Z85" s="999"/>
      <c r="AA85" s="999"/>
      <c r="AB85" s="999"/>
      <c r="AC85" s="999"/>
      <c r="AD85" s="999"/>
      <c r="AE85" s="999"/>
      <c r="AF85" s="999"/>
      <c r="AG85" s="999"/>
      <c r="AH85" s="999"/>
      <c r="AI85" s="999"/>
      <c r="AJ85" s="999"/>
      <c r="AK85" s="999"/>
      <c r="AL85" s="999"/>
      <c r="AM85" s="999"/>
      <c r="AN85" s="999"/>
      <c r="AO85" s="999"/>
      <c r="AP85" s="999"/>
      <c r="AQ85" s="999"/>
      <c r="AR85" s="999"/>
      <c r="AS85" s="999"/>
      <c r="AT85" s="999"/>
      <c r="AU85" s="999"/>
      <c r="AV85" s="999"/>
      <c r="AW85" s="999"/>
      <c r="AX85" s="999"/>
    </row>
    <row r="86" spans="1:50" ht="20" customHeight="1">
      <c r="A86" s="994"/>
      <c r="B86" s="1002"/>
      <c r="C86" s="1002"/>
      <c r="D86" s="1003"/>
      <c r="E86" s="1003"/>
      <c r="F86" s="994"/>
      <c r="G86" s="1001"/>
      <c r="H86" s="996"/>
      <c r="I86" s="1453"/>
      <c r="J86" s="1453"/>
      <c r="K86" s="1453"/>
      <c r="L86" s="1453"/>
      <c r="M86" s="993"/>
      <c r="N86" s="997"/>
      <c r="O86" s="994"/>
      <c r="P86" s="998"/>
      <c r="Q86" s="998"/>
      <c r="R86" s="998"/>
      <c r="S86" s="999"/>
      <c r="T86" s="999"/>
      <c r="U86" s="999"/>
      <c r="V86" s="999"/>
      <c r="W86" s="999"/>
      <c r="X86" s="999"/>
      <c r="Y86" s="999"/>
      <c r="Z86" s="999"/>
      <c r="AA86" s="999"/>
      <c r="AB86" s="999"/>
      <c r="AC86" s="999"/>
      <c r="AD86" s="999"/>
      <c r="AE86" s="999"/>
      <c r="AF86" s="999"/>
      <c r="AG86" s="999"/>
      <c r="AH86" s="999"/>
      <c r="AI86" s="999"/>
      <c r="AJ86" s="999"/>
      <c r="AK86" s="999"/>
      <c r="AL86" s="999"/>
      <c r="AM86" s="999"/>
      <c r="AN86" s="999"/>
      <c r="AO86" s="999"/>
      <c r="AP86" s="999"/>
      <c r="AQ86" s="999"/>
      <c r="AR86" s="999"/>
      <c r="AS86" s="999"/>
      <c r="AT86" s="999"/>
      <c r="AU86" s="999"/>
      <c r="AV86" s="999"/>
      <c r="AW86" s="999"/>
      <c r="AX86" s="999"/>
    </row>
    <row r="87" spans="1:50" ht="20" customHeight="1">
      <c r="A87" s="994"/>
      <c r="B87" s="992"/>
      <c r="C87" s="992"/>
      <c r="D87" s="995"/>
      <c r="E87" s="995"/>
      <c r="F87" s="994"/>
      <c r="G87" s="993"/>
      <c r="H87" s="996"/>
      <c r="I87" s="1453"/>
      <c r="J87" s="1453"/>
      <c r="K87" s="1453"/>
      <c r="L87" s="1453"/>
      <c r="M87" s="993"/>
      <c r="N87" s="995"/>
      <c r="O87" s="994"/>
      <c r="P87" s="998"/>
      <c r="Q87" s="998"/>
      <c r="R87" s="998"/>
      <c r="S87" s="999"/>
      <c r="T87" s="999"/>
      <c r="U87" s="999"/>
      <c r="V87" s="999"/>
      <c r="W87" s="999"/>
      <c r="X87" s="999"/>
      <c r="Y87" s="999"/>
      <c r="Z87" s="999"/>
      <c r="AA87" s="999"/>
      <c r="AB87" s="999"/>
      <c r="AC87" s="999"/>
      <c r="AD87" s="999"/>
      <c r="AE87" s="999"/>
      <c r="AF87" s="999"/>
      <c r="AG87" s="999"/>
      <c r="AH87" s="999"/>
      <c r="AI87" s="999"/>
      <c r="AJ87" s="999"/>
      <c r="AK87" s="999"/>
      <c r="AL87" s="999"/>
      <c r="AM87" s="999"/>
      <c r="AN87" s="999"/>
      <c r="AO87" s="999"/>
      <c r="AP87" s="999"/>
      <c r="AQ87" s="999"/>
      <c r="AR87" s="999"/>
      <c r="AS87" s="999"/>
      <c r="AT87" s="999"/>
      <c r="AU87" s="999"/>
      <c r="AV87" s="999"/>
      <c r="AW87" s="999"/>
      <c r="AX87" s="999"/>
    </row>
    <row r="88" spans="1:50" ht="20" customHeight="1">
      <c r="A88" s="994"/>
      <c r="B88" s="992"/>
      <c r="C88" s="992"/>
      <c r="D88" s="995"/>
      <c r="E88" s="995"/>
      <c r="F88" s="994"/>
      <c r="G88" s="993"/>
      <c r="H88" s="996"/>
      <c r="I88" s="1453"/>
      <c r="J88" s="1453"/>
      <c r="K88" s="1453"/>
      <c r="L88" s="1453"/>
      <c r="M88" s="993"/>
      <c r="N88" s="997"/>
      <c r="O88" s="994"/>
      <c r="P88" s="998"/>
      <c r="Q88" s="998"/>
      <c r="R88" s="998"/>
      <c r="S88" s="999"/>
      <c r="T88" s="999"/>
      <c r="U88" s="999"/>
      <c r="V88" s="999"/>
      <c r="W88" s="999"/>
      <c r="X88" s="999"/>
      <c r="Y88" s="999"/>
      <c r="Z88" s="999"/>
      <c r="AA88" s="999"/>
      <c r="AB88" s="999"/>
      <c r="AC88" s="999"/>
      <c r="AD88" s="999"/>
      <c r="AE88" s="999"/>
      <c r="AF88" s="999"/>
      <c r="AG88" s="999"/>
      <c r="AH88" s="999"/>
      <c r="AI88" s="999"/>
      <c r="AJ88" s="999"/>
      <c r="AK88" s="999"/>
      <c r="AL88" s="999"/>
      <c r="AM88" s="999"/>
      <c r="AN88" s="999"/>
      <c r="AO88" s="999"/>
      <c r="AP88" s="999"/>
      <c r="AQ88" s="999"/>
      <c r="AR88" s="999"/>
      <c r="AS88" s="999"/>
      <c r="AT88" s="999"/>
      <c r="AU88" s="999"/>
      <c r="AV88" s="999"/>
      <c r="AW88" s="999"/>
      <c r="AX88" s="999"/>
    </row>
    <row r="89" spans="1:50" ht="20" customHeight="1">
      <c r="A89" s="994"/>
      <c r="B89" s="992"/>
      <c r="C89" s="992"/>
      <c r="D89" s="995"/>
      <c r="E89" s="995"/>
      <c r="F89" s="994"/>
      <c r="G89" s="993"/>
      <c r="H89" s="996"/>
      <c r="I89" s="1453"/>
      <c r="J89" s="1453"/>
      <c r="K89" s="1453"/>
      <c r="L89" s="1453"/>
      <c r="M89" s="993"/>
      <c r="N89" s="997"/>
      <c r="O89" s="994"/>
      <c r="P89" s="998"/>
      <c r="Q89" s="998"/>
      <c r="R89" s="998"/>
      <c r="S89" s="999"/>
      <c r="T89" s="999"/>
      <c r="U89" s="999"/>
      <c r="V89" s="999"/>
      <c r="W89" s="999"/>
      <c r="X89" s="999"/>
      <c r="Y89" s="999"/>
      <c r="Z89" s="999"/>
      <c r="AA89" s="999"/>
      <c r="AB89" s="999"/>
      <c r="AC89" s="999"/>
      <c r="AD89" s="999"/>
      <c r="AE89" s="999"/>
      <c r="AF89" s="999"/>
      <c r="AG89" s="999"/>
      <c r="AH89" s="999"/>
      <c r="AI89" s="999"/>
      <c r="AJ89" s="999"/>
      <c r="AK89" s="999"/>
      <c r="AL89" s="999"/>
      <c r="AM89" s="999"/>
      <c r="AN89" s="999"/>
      <c r="AO89" s="999"/>
      <c r="AP89" s="999"/>
      <c r="AQ89" s="999"/>
      <c r="AR89" s="999"/>
      <c r="AS89" s="999"/>
      <c r="AT89" s="999"/>
      <c r="AU89" s="999"/>
      <c r="AV89" s="999"/>
      <c r="AW89" s="999"/>
      <c r="AX89" s="999"/>
    </row>
    <row r="90" spans="1:50" ht="20" customHeight="1">
      <c r="A90" s="994"/>
      <c r="B90" s="992"/>
      <c r="C90" s="992"/>
      <c r="D90" s="995"/>
      <c r="E90" s="995"/>
      <c r="F90" s="994"/>
      <c r="G90" s="993"/>
      <c r="H90" s="996"/>
      <c r="I90" s="1453"/>
      <c r="J90" s="1453"/>
      <c r="K90" s="1453"/>
      <c r="L90" s="1453"/>
      <c r="M90" s="993"/>
      <c r="N90" s="997"/>
      <c r="O90" s="994"/>
      <c r="P90" s="998"/>
      <c r="Q90" s="998"/>
      <c r="R90" s="998"/>
      <c r="S90" s="999"/>
      <c r="T90" s="999"/>
      <c r="U90" s="999"/>
      <c r="V90" s="999"/>
      <c r="W90" s="999"/>
      <c r="X90" s="999"/>
      <c r="Y90" s="999"/>
      <c r="Z90" s="999"/>
      <c r="AA90" s="999"/>
      <c r="AB90" s="999"/>
      <c r="AC90" s="999"/>
      <c r="AD90" s="999"/>
      <c r="AE90" s="999"/>
      <c r="AF90" s="999"/>
      <c r="AG90" s="999"/>
      <c r="AH90" s="999"/>
      <c r="AI90" s="999"/>
      <c r="AJ90" s="999"/>
      <c r="AK90" s="999"/>
      <c r="AL90" s="999"/>
      <c r="AM90" s="999"/>
      <c r="AN90" s="999"/>
      <c r="AO90" s="999"/>
      <c r="AP90" s="999"/>
      <c r="AQ90" s="999"/>
      <c r="AR90" s="999"/>
      <c r="AS90" s="999"/>
      <c r="AT90" s="999"/>
      <c r="AU90" s="999"/>
      <c r="AV90" s="999"/>
      <c r="AW90" s="999"/>
      <c r="AX90" s="999"/>
    </row>
    <row r="91" spans="1:50" ht="20" customHeight="1">
      <c r="A91" s="994"/>
      <c r="B91" s="1002"/>
      <c r="C91" s="1002"/>
      <c r="D91" s="1004"/>
      <c r="E91" s="1004"/>
      <c r="F91" s="994"/>
      <c r="G91" s="1001"/>
      <c r="H91" s="996"/>
      <c r="I91" s="1453"/>
      <c r="J91" s="1453"/>
      <c r="K91" s="1453"/>
      <c r="L91" s="1453"/>
      <c r="M91" s="993"/>
      <c r="N91" s="997"/>
      <c r="O91" s="994"/>
      <c r="P91" s="998"/>
      <c r="Q91" s="998"/>
      <c r="R91" s="998"/>
      <c r="S91" s="999"/>
      <c r="T91" s="999"/>
      <c r="U91" s="999"/>
      <c r="V91" s="999"/>
      <c r="W91" s="999"/>
      <c r="X91" s="999"/>
      <c r="Y91" s="999"/>
      <c r="Z91" s="999"/>
      <c r="AA91" s="999"/>
      <c r="AB91" s="999"/>
      <c r="AC91" s="999"/>
      <c r="AD91" s="999"/>
      <c r="AE91" s="999"/>
      <c r="AF91" s="999"/>
      <c r="AG91" s="999"/>
      <c r="AH91" s="999"/>
      <c r="AI91" s="999"/>
      <c r="AJ91" s="999"/>
      <c r="AK91" s="999"/>
      <c r="AL91" s="999"/>
      <c r="AM91" s="999"/>
      <c r="AN91" s="999"/>
      <c r="AO91" s="999"/>
      <c r="AP91" s="999"/>
      <c r="AQ91" s="999"/>
      <c r="AR91" s="999"/>
      <c r="AS91" s="999"/>
      <c r="AT91" s="999"/>
      <c r="AU91" s="999"/>
      <c r="AV91" s="999"/>
      <c r="AW91" s="999"/>
      <c r="AX91" s="999"/>
    </row>
    <row r="92" spans="1:50" ht="20" customHeight="1">
      <c r="A92" s="994"/>
      <c r="B92" s="992"/>
      <c r="C92" s="992"/>
      <c r="D92" s="995"/>
      <c r="E92" s="995"/>
      <c r="F92" s="994"/>
      <c r="G92" s="1001"/>
      <c r="H92" s="996"/>
      <c r="I92" s="1453"/>
      <c r="J92" s="1453"/>
      <c r="K92" s="1453"/>
      <c r="L92" s="1453"/>
      <c r="M92" s="993"/>
      <c r="N92" s="995"/>
      <c r="O92" s="994"/>
      <c r="P92" s="998"/>
      <c r="Q92" s="998"/>
      <c r="R92" s="998"/>
      <c r="S92" s="999"/>
      <c r="T92" s="999"/>
      <c r="U92" s="999"/>
      <c r="V92" s="999"/>
      <c r="W92" s="999"/>
      <c r="X92" s="999"/>
      <c r="Y92" s="999"/>
      <c r="Z92" s="999"/>
      <c r="AA92" s="999"/>
      <c r="AB92" s="999"/>
      <c r="AC92" s="999"/>
      <c r="AD92" s="999"/>
      <c r="AE92" s="999"/>
      <c r="AF92" s="999"/>
      <c r="AG92" s="999"/>
      <c r="AH92" s="999"/>
      <c r="AI92" s="999"/>
      <c r="AJ92" s="999"/>
      <c r="AK92" s="999"/>
      <c r="AL92" s="999"/>
      <c r="AM92" s="999"/>
      <c r="AN92" s="999"/>
      <c r="AO92" s="999"/>
      <c r="AP92" s="999"/>
      <c r="AQ92" s="999"/>
      <c r="AR92" s="999"/>
      <c r="AS92" s="999"/>
      <c r="AT92" s="999"/>
      <c r="AU92" s="999"/>
      <c r="AV92" s="999"/>
      <c r="AW92" s="999"/>
      <c r="AX92" s="999"/>
    </row>
    <row r="93" spans="1:50" ht="20" customHeight="1">
      <c r="A93" s="994"/>
      <c r="B93" s="992"/>
      <c r="C93" s="992"/>
      <c r="D93" s="995"/>
      <c r="E93" s="995"/>
      <c r="F93" s="994"/>
      <c r="G93" s="1001"/>
      <c r="H93" s="1005"/>
      <c r="I93" s="1453"/>
      <c r="J93" s="1453"/>
      <c r="K93" s="1453"/>
      <c r="L93" s="1453"/>
      <c r="M93" s="993"/>
      <c r="N93" s="997"/>
      <c r="O93" s="994"/>
      <c r="P93" s="998"/>
      <c r="Q93" s="998"/>
      <c r="R93" s="998"/>
      <c r="S93" s="999"/>
      <c r="T93" s="999"/>
      <c r="U93" s="999"/>
      <c r="V93" s="999"/>
      <c r="W93" s="999"/>
      <c r="X93" s="999"/>
      <c r="Y93" s="999"/>
      <c r="Z93" s="999"/>
      <c r="AA93" s="999"/>
      <c r="AB93" s="999"/>
      <c r="AC93" s="999"/>
      <c r="AD93" s="999"/>
      <c r="AE93" s="999"/>
      <c r="AF93" s="999"/>
      <c r="AG93" s="999"/>
      <c r="AH93" s="999"/>
      <c r="AI93" s="999"/>
      <c r="AJ93" s="999"/>
      <c r="AK93" s="999"/>
      <c r="AL93" s="999"/>
      <c r="AM93" s="999"/>
      <c r="AN93" s="999"/>
      <c r="AO93" s="999"/>
      <c r="AP93" s="999"/>
      <c r="AQ93" s="999"/>
      <c r="AR93" s="999"/>
      <c r="AS93" s="999"/>
      <c r="AT93" s="999"/>
      <c r="AU93" s="999"/>
      <c r="AV93" s="999"/>
      <c r="AW93" s="999"/>
      <c r="AX93" s="999"/>
    </row>
    <row r="94" spans="1:50" ht="20" customHeight="1">
      <c r="A94" s="994"/>
      <c r="B94" s="992"/>
      <c r="C94" s="992"/>
      <c r="D94" s="995"/>
      <c r="E94" s="995"/>
      <c r="F94" s="994"/>
      <c r="G94" s="1001"/>
      <c r="H94" s="996"/>
      <c r="I94" s="1453"/>
      <c r="J94" s="1453"/>
      <c r="K94" s="1453"/>
      <c r="L94" s="1453"/>
      <c r="M94" s="993"/>
      <c r="N94" s="995"/>
      <c r="O94" s="994"/>
      <c r="P94" s="998"/>
      <c r="Q94" s="998"/>
      <c r="R94" s="998"/>
      <c r="S94" s="999"/>
      <c r="T94" s="999"/>
      <c r="U94" s="999"/>
      <c r="V94" s="999"/>
      <c r="W94" s="999"/>
      <c r="X94" s="999"/>
      <c r="Y94" s="999"/>
      <c r="Z94" s="999"/>
      <c r="AA94" s="999"/>
      <c r="AB94" s="999"/>
      <c r="AC94" s="999"/>
      <c r="AD94" s="999"/>
      <c r="AE94" s="999"/>
      <c r="AF94" s="999"/>
      <c r="AG94" s="999"/>
      <c r="AH94" s="999"/>
      <c r="AI94" s="999"/>
      <c r="AJ94" s="999"/>
      <c r="AK94" s="999"/>
      <c r="AL94" s="999"/>
      <c r="AM94" s="999"/>
      <c r="AN94" s="999"/>
      <c r="AO94" s="999"/>
      <c r="AP94" s="999"/>
      <c r="AQ94" s="999"/>
      <c r="AR94" s="999"/>
      <c r="AS94" s="999"/>
      <c r="AT94" s="999"/>
      <c r="AU94" s="999"/>
      <c r="AV94" s="999"/>
      <c r="AW94" s="999"/>
      <c r="AX94" s="999"/>
    </row>
    <row r="95" spans="1:50" ht="20" customHeight="1">
      <c r="A95" s="994"/>
      <c r="B95" s="992"/>
      <c r="C95" s="992"/>
      <c r="D95" s="995"/>
      <c r="E95" s="995"/>
      <c r="F95" s="994"/>
      <c r="G95" s="993"/>
      <c r="H95" s="996"/>
      <c r="I95" s="1453"/>
      <c r="J95" s="1453"/>
      <c r="K95" s="1453"/>
      <c r="L95" s="1453"/>
      <c r="M95" s="993"/>
      <c r="N95" s="997"/>
      <c r="O95" s="994"/>
      <c r="P95" s="998"/>
      <c r="Q95" s="998"/>
      <c r="R95" s="998"/>
      <c r="S95" s="999"/>
      <c r="T95" s="999"/>
      <c r="U95" s="999"/>
      <c r="V95" s="999"/>
      <c r="W95" s="999"/>
      <c r="X95" s="999"/>
      <c r="Y95" s="999"/>
      <c r="Z95" s="999"/>
      <c r="AA95" s="999"/>
      <c r="AB95" s="999"/>
      <c r="AC95" s="999"/>
      <c r="AD95" s="999"/>
      <c r="AE95" s="999"/>
      <c r="AF95" s="999"/>
      <c r="AG95" s="999"/>
      <c r="AH95" s="999"/>
      <c r="AI95" s="999"/>
      <c r="AJ95" s="999"/>
      <c r="AK95" s="999"/>
      <c r="AL95" s="999"/>
      <c r="AM95" s="999"/>
      <c r="AN95" s="999"/>
      <c r="AO95" s="999"/>
      <c r="AP95" s="999"/>
      <c r="AQ95" s="999"/>
      <c r="AR95" s="999"/>
      <c r="AS95" s="999"/>
      <c r="AT95" s="999"/>
      <c r="AU95" s="999"/>
      <c r="AV95" s="999"/>
      <c r="AW95" s="999"/>
      <c r="AX95" s="999"/>
    </row>
    <row r="96" spans="1:50" ht="20" customHeight="1">
      <c r="A96" s="994"/>
      <c r="B96" s="992"/>
      <c r="C96" s="992"/>
      <c r="D96" s="995"/>
      <c r="E96" s="995"/>
      <c r="F96" s="994"/>
      <c r="G96" s="1001"/>
      <c r="H96" s="996"/>
      <c r="I96" s="1453"/>
      <c r="J96" s="1453"/>
      <c r="K96" s="1453"/>
      <c r="L96" s="1453"/>
      <c r="M96" s="993"/>
      <c r="N96" s="997"/>
      <c r="O96" s="994"/>
      <c r="P96" s="998"/>
      <c r="Q96" s="998"/>
      <c r="R96" s="998"/>
      <c r="S96" s="999"/>
      <c r="T96" s="999"/>
      <c r="U96" s="999"/>
      <c r="V96" s="999"/>
      <c r="W96" s="999"/>
      <c r="X96" s="999"/>
      <c r="Y96" s="999"/>
      <c r="Z96" s="999"/>
      <c r="AA96" s="999"/>
      <c r="AB96" s="999"/>
      <c r="AC96" s="999"/>
      <c r="AD96" s="999"/>
      <c r="AE96" s="999"/>
      <c r="AF96" s="999"/>
      <c r="AG96" s="999"/>
      <c r="AH96" s="999"/>
      <c r="AI96" s="999"/>
      <c r="AJ96" s="999"/>
      <c r="AK96" s="999"/>
      <c r="AL96" s="999"/>
      <c r="AM96" s="999"/>
      <c r="AN96" s="999"/>
      <c r="AO96" s="999"/>
      <c r="AP96" s="999"/>
      <c r="AQ96" s="999"/>
      <c r="AR96" s="999"/>
      <c r="AS96" s="999"/>
      <c r="AT96" s="999"/>
      <c r="AU96" s="999"/>
      <c r="AV96" s="999"/>
      <c r="AW96" s="999"/>
      <c r="AX96" s="999"/>
    </row>
    <row r="97" spans="1:50" ht="20" customHeight="1">
      <c r="A97" s="994"/>
      <c r="B97" s="992"/>
      <c r="C97" s="992"/>
      <c r="D97" s="995"/>
      <c r="E97" s="995"/>
      <c r="F97" s="994"/>
      <c r="G97" s="1001"/>
      <c r="H97" s="1005"/>
      <c r="I97" s="1453"/>
      <c r="J97" s="1453"/>
      <c r="K97" s="1453"/>
      <c r="L97" s="1453"/>
      <c r="M97" s="993"/>
      <c r="N97" s="995"/>
      <c r="O97" s="994"/>
      <c r="P97" s="998"/>
      <c r="Q97" s="998"/>
      <c r="R97" s="998"/>
      <c r="S97" s="999"/>
      <c r="T97" s="999"/>
      <c r="U97" s="999"/>
      <c r="V97" s="999"/>
      <c r="W97" s="999"/>
      <c r="X97" s="999"/>
      <c r="Y97" s="999"/>
      <c r="Z97" s="999"/>
      <c r="AA97" s="999"/>
      <c r="AB97" s="999"/>
      <c r="AC97" s="999"/>
      <c r="AD97" s="999"/>
      <c r="AE97" s="999"/>
      <c r="AF97" s="999"/>
      <c r="AG97" s="999"/>
      <c r="AH97" s="999"/>
      <c r="AI97" s="999"/>
      <c r="AJ97" s="999"/>
      <c r="AK97" s="999"/>
      <c r="AL97" s="999"/>
      <c r="AM97" s="999"/>
      <c r="AN97" s="999"/>
      <c r="AO97" s="999"/>
      <c r="AP97" s="999"/>
      <c r="AQ97" s="999"/>
      <c r="AR97" s="999"/>
      <c r="AS97" s="999"/>
      <c r="AT97" s="999"/>
      <c r="AU97" s="999"/>
      <c r="AV97" s="999"/>
      <c r="AW97" s="999"/>
      <c r="AX97" s="999"/>
    </row>
    <row r="98" spans="1:50" ht="20" customHeight="1">
      <c r="A98" s="994"/>
      <c r="B98" s="992"/>
      <c r="C98" s="992"/>
      <c r="D98" s="995"/>
      <c r="E98" s="995"/>
      <c r="F98" s="994"/>
      <c r="G98" s="1001"/>
      <c r="H98" s="1005"/>
      <c r="I98" s="1453"/>
      <c r="J98" s="1453"/>
      <c r="K98" s="1453"/>
      <c r="L98" s="1453"/>
      <c r="M98" s="993"/>
      <c r="N98" s="995"/>
      <c r="O98" s="994"/>
      <c r="P98" s="998"/>
      <c r="Q98" s="998"/>
      <c r="R98" s="998"/>
      <c r="S98" s="999"/>
      <c r="T98" s="999"/>
      <c r="U98" s="999"/>
      <c r="V98" s="999"/>
      <c r="W98" s="999"/>
      <c r="X98" s="999"/>
      <c r="Y98" s="999"/>
      <c r="Z98" s="999"/>
      <c r="AA98" s="999"/>
      <c r="AB98" s="999"/>
      <c r="AC98" s="999"/>
      <c r="AD98" s="999"/>
      <c r="AE98" s="999"/>
      <c r="AF98" s="999"/>
      <c r="AG98" s="999"/>
      <c r="AH98" s="999"/>
      <c r="AI98" s="999"/>
      <c r="AJ98" s="999"/>
      <c r="AK98" s="999"/>
      <c r="AL98" s="999"/>
      <c r="AM98" s="999"/>
      <c r="AN98" s="999"/>
      <c r="AO98" s="999"/>
      <c r="AP98" s="999"/>
      <c r="AQ98" s="999"/>
      <c r="AR98" s="999"/>
      <c r="AS98" s="999"/>
      <c r="AT98" s="999"/>
      <c r="AU98" s="999"/>
      <c r="AV98" s="999"/>
      <c r="AW98" s="999"/>
      <c r="AX98" s="999"/>
    </row>
    <row r="99" spans="1:50" ht="20" customHeight="1">
      <c r="A99" s="994"/>
      <c r="B99" s="992"/>
      <c r="C99" s="992"/>
      <c r="D99" s="995"/>
      <c r="E99" s="995"/>
      <c r="F99" s="994"/>
      <c r="G99" s="1001"/>
      <c r="H99" s="1006"/>
      <c r="I99" s="1453"/>
      <c r="J99" s="1453"/>
      <c r="K99" s="1453"/>
      <c r="L99" s="1453"/>
      <c r="M99" s="993"/>
      <c r="N99" s="995"/>
      <c r="O99" s="994"/>
      <c r="P99" s="998"/>
      <c r="Q99" s="998"/>
      <c r="R99" s="998"/>
      <c r="S99" s="999"/>
      <c r="T99" s="999"/>
      <c r="U99" s="999"/>
      <c r="V99" s="999"/>
      <c r="W99" s="999"/>
      <c r="X99" s="999"/>
      <c r="Y99" s="999"/>
      <c r="Z99" s="999"/>
      <c r="AA99" s="999"/>
      <c r="AB99" s="999"/>
      <c r="AC99" s="999"/>
      <c r="AD99" s="999"/>
      <c r="AE99" s="999"/>
      <c r="AF99" s="999"/>
      <c r="AG99" s="999"/>
      <c r="AH99" s="999"/>
      <c r="AI99" s="999"/>
      <c r="AJ99" s="999"/>
      <c r="AK99" s="999"/>
      <c r="AL99" s="999"/>
      <c r="AM99" s="999"/>
      <c r="AN99" s="999"/>
      <c r="AO99" s="999"/>
      <c r="AP99" s="999"/>
      <c r="AQ99" s="999"/>
      <c r="AR99" s="999"/>
      <c r="AS99" s="999"/>
      <c r="AT99" s="999"/>
      <c r="AU99" s="999"/>
      <c r="AV99" s="999"/>
      <c r="AW99" s="999"/>
      <c r="AX99" s="999"/>
    </row>
    <row r="100" spans="1:50" ht="20" customHeight="1">
      <c r="A100" s="994"/>
      <c r="B100" s="992"/>
      <c r="C100" s="992"/>
      <c r="D100" s="995"/>
      <c r="E100" s="995"/>
      <c r="F100" s="994"/>
      <c r="G100" s="1001"/>
      <c r="H100" s="1006"/>
      <c r="I100" s="1024"/>
      <c r="J100" s="887"/>
      <c r="K100" s="887"/>
      <c r="L100" s="887"/>
      <c r="M100" s="1007"/>
      <c r="N100" s="995"/>
      <c r="O100" s="994"/>
      <c r="P100" s="998"/>
      <c r="Q100" s="998"/>
      <c r="R100" s="998"/>
      <c r="S100" s="999"/>
      <c r="T100" s="999"/>
      <c r="U100" s="999"/>
      <c r="V100" s="999"/>
      <c r="W100" s="999"/>
      <c r="X100" s="999"/>
      <c r="Y100" s="999"/>
      <c r="Z100" s="999"/>
      <c r="AA100" s="999"/>
      <c r="AB100" s="999"/>
      <c r="AC100" s="999"/>
      <c r="AD100" s="999"/>
      <c r="AE100" s="999"/>
      <c r="AF100" s="999"/>
      <c r="AG100" s="999"/>
      <c r="AH100" s="999"/>
      <c r="AI100" s="999"/>
      <c r="AJ100" s="999"/>
      <c r="AK100" s="999"/>
      <c r="AL100" s="999"/>
      <c r="AM100" s="999"/>
      <c r="AN100" s="999"/>
      <c r="AO100" s="999"/>
      <c r="AP100" s="999"/>
      <c r="AQ100" s="999"/>
      <c r="AR100" s="999"/>
      <c r="AS100" s="999"/>
      <c r="AT100" s="999"/>
      <c r="AU100" s="999"/>
      <c r="AV100" s="999"/>
      <c r="AW100" s="999"/>
      <c r="AX100" s="999"/>
    </row>
    <row r="101" spans="1:50" ht="20" customHeight="1">
      <c r="A101" s="994"/>
      <c r="B101" s="992"/>
      <c r="C101" s="992"/>
      <c r="D101" s="995"/>
      <c r="E101" s="995"/>
      <c r="F101" s="994"/>
      <c r="G101" s="1001"/>
      <c r="H101" s="1006"/>
      <c r="I101" s="1024"/>
      <c r="J101" s="887"/>
      <c r="K101" s="887"/>
      <c r="L101" s="887"/>
      <c r="M101" s="1007"/>
      <c r="N101" s="995"/>
      <c r="O101" s="994"/>
      <c r="P101" s="998"/>
      <c r="Q101" s="998"/>
      <c r="R101" s="998"/>
      <c r="S101" s="999"/>
      <c r="T101" s="999"/>
      <c r="U101" s="999"/>
      <c r="V101" s="999"/>
      <c r="W101" s="999"/>
      <c r="X101" s="999"/>
      <c r="Y101" s="999"/>
      <c r="Z101" s="999"/>
      <c r="AA101" s="999"/>
      <c r="AB101" s="999"/>
      <c r="AC101" s="999"/>
      <c r="AD101" s="999"/>
      <c r="AE101" s="999"/>
      <c r="AF101" s="999"/>
      <c r="AG101" s="999"/>
      <c r="AH101" s="999"/>
      <c r="AI101" s="999"/>
      <c r="AJ101" s="999"/>
      <c r="AK101" s="999"/>
      <c r="AL101" s="999"/>
      <c r="AM101" s="999"/>
      <c r="AN101" s="999"/>
      <c r="AO101" s="999"/>
      <c r="AP101" s="999"/>
      <c r="AQ101" s="999"/>
      <c r="AR101" s="999"/>
      <c r="AS101" s="999"/>
      <c r="AT101" s="999"/>
      <c r="AU101" s="999"/>
      <c r="AV101" s="999"/>
      <c r="AW101" s="999"/>
      <c r="AX101" s="999"/>
    </row>
    <row r="102" spans="1:50" ht="20" customHeight="1">
      <c r="A102" s="994"/>
      <c r="B102" s="992"/>
      <c r="C102" s="992"/>
      <c r="D102" s="995"/>
      <c r="E102" s="995"/>
      <c r="F102" s="994"/>
      <c r="G102" s="1001"/>
      <c r="H102" s="1006"/>
      <c r="I102" s="1024"/>
      <c r="J102" s="887"/>
      <c r="K102" s="887"/>
      <c r="L102" s="887"/>
      <c r="M102" s="1007"/>
      <c r="N102" s="995"/>
      <c r="O102" s="994"/>
      <c r="P102" s="998"/>
      <c r="Q102" s="998"/>
      <c r="R102" s="998"/>
      <c r="S102" s="999"/>
      <c r="T102" s="999"/>
      <c r="U102" s="999"/>
      <c r="V102" s="999"/>
      <c r="W102" s="999"/>
      <c r="X102" s="999"/>
      <c r="Y102" s="999"/>
      <c r="Z102" s="999"/>
      <c r="AA102" s="999"/>
      <c r="AB102" s="999"/>
      <c r="AC102" s="999"/>
      <c r="AD102" s="999"/>
      <c r="AE102" s="999"/>
      <c r="AF102" s="999"/>
      <c r="AG102" s="999"/>
      <c r="AH102" s="999"/>
      <c r="AI102" s="999"/>
      <c r="AJ102" s="999"/>
      <c r="AK102" s="999"/>
      <c r="AL102" s="999"/>
      <c r="AM102" s="999"/>
      <c r="AN102" s="999"/>
      <c r="AO102" s="999"/>
      <c r="AP102" s="999"/>
      <c r="AQ102" s="999"/>
      <c r="AR102" s="999"/>
      <c r="AS102" s="999"/>
      <c r="AT102" s="999"/>
      <c r="AU102" s="999"/>
      <c r="AV102" s="999"/>
      <c r="AW102" s="999"/>
      <c r="AX102" s="999"/>
    </row>
    <row r="103" spans="1:50" ht="20" customHeight="1">
      <c r="A103" s="994"/>
      <c r="B103" s="992"/>
      <c r="C103" s="992"/>
      <c r="D103" s="995"/>
      <c r="E103" s="995"/>
      <c r="F103" s="994"/>
      <c r="G103" s="1001"/>
      <c r="H103" s="1006"/>
      <c r="I103" s="1024"/>
      <c r="J103" s="887"/>
      <c r="K103" s="887"/>
      <c r="L103" s="887"/>
      <c r="M103" s="1007"/>
      <c r="N103" s="995"/>
      <c r="O103" s="994"/>
      <c r="P103" s="998"/>
      <c r="Q103" s="998"/>
      <c r="R103" s="998"/>
      <c r="S103" s="999"/>
      <c r="T103" s="999"/>
      <c r="U103" s="999"/>
      <c r="V103" s="999"/>
      <c r="W103" s="999"/>
      <c r="X103" s="999"/>
      <c r="Y103" s="999"/>
      <c r="Z103" s="999"/>
      <c r="AA103" s="999"/>
      <c r="AB103" s="999"/>
      <c r="AC103" s="999"/>
      <c r="AD103" s="999"/>
      <c r="AE103" s="999"/>
      <c r="AF103" s="999"/>
      <c r="AG103" s="999"/>
      <c r="AH103" s="999"/>
      <c r="AI103" s="999"/>
      <c r="AJ103" s="999"/>
      <c r="AK103" s="999"/>
      <c r="AL103" s="999"/>
      <c r="AM103" s="999"/>
      <c r="AN103" s="999"/>
      <c r="AO103" s="999"/>
      <c r="AP103" s="999"/>
      <c r="AQ103" s="999"/>
      <c r="AR103" s="999"/>
      <c r="AS103" s="999"/>
      <c r="AT103" s="999"/>
      <c r="AU103" s="999"/>
      <c r="AV103" s="999"/>
      <c r="AW103" s="999"/>
      <c r="AX103" s="999"/>
    </row>
    <row r="104" spans="1:50" ht="20" customHeight="1">
      <c r="A104" s="994"/>
      <c r="B104" s="992"/>
      <c r="C104" s="992"/>
      <c r="D104" s="995"/>
      <c r="E104" s="995"/>
      <c r="F104" s="994"/>
      <c r="G104" s="1001"/>
      <c r="H104" s="1006"/>
      <c r="I104" s="1024"/>
      <c r="J104" s="887"/>
      <c r="K104" s="887"/>
      <c r="L104" s="887"/>
      <c r="M104" s="1007"/>
      <c r="N104" s="995"/>
      <c r="O104" s="994"/>
      <c r="P104" s="998"/>
      <c r="Q104" s="998"/>
      <c r="R104" s="998"/>
      <c r="S104" s="999"/>
      <c r="T104" s="999"/>
      <c r="U104" s="999"/>
      <c r="V104" s="999"/>
      <c r="W104" s="999"/>
      <c r="X104" s="999"/>
      <c r="Y104" s="999"/>
      <c r="Z104" s="999"/>
      <c r="AA104" s="999"/>
      <c r="AB104" s="999"/>
      <c r="AC104" s="999"/>
      <c r="AD104" s="999"/>
      <c r="AE104" s="999"/>
      <c r="AF104" s="999"/>
      <c r="AG104" s="999"/>
      <c r="AH104" s="999"/>
      <c r="AI104" s="999"/>
      <c r="AJ104" s="999"/>
      <c r="AK104" s="999"/>
      <c r="AL104" s="999"/>
      <c r="AM104" s="999"/>
      <c r="AN104" s="999"/>
      <c r="AO104" s="999"/>
      <c r="AP104" s="999"/>
      <c r="AQ104" s="999"/>
      <c r="AR104" s="999"/>
      <c r="AS104" s="999"/>
      <c r="AT104" s="999"/>
      <c r="AU104" s="999"/>
      <c r="AV104" s="999"/>
      <c r="AW104" s="999"/>
      <c r="AX104" s="999"/>
    </row>
    <row r="105" spans="1:50" ht="20" customHeight="1">
      <c r="A105" s="994"/>
      <c r="B105" s="992"/>
      <c r="C105" s="992"/>
      <c r="D105" s="995"/>
      <c r="E105" s="995"/>
      <c r="F105" s="994"/>
      <c r="G105" s="1001"/>
      <c r="H105" s="1006"/>
      <c r="I105" s="1024"/>
      <c r="J105" s="887"/>
      <c r="K105" s="887"/>
      <c r="L105" s="887"/>
      <c r="M105" s="1007"/>
      <c r="N105" s="995"/>
      <c r="O105" s="994"/>
      <c r="P105" s="998"/>
      <c r="Q105" s="998"/>
      <c r="R105" s="998"/>
      <c r="S105" s="999"/>
      <c r="T105" s="999"/>
      <c r="U105" s="999"/>
      <c r="V105" s="999"/>
      <c r="W105" s="999"/>
      <c r="X105" s="999"/>
      <c r="Y105" s="999"/>
      <c r="Z105" s="999"/>
      <c r="AA105" s="999"/>
      <c r="AB105" s="999"/>
      <c r="AC105" s="999"/>
      <c r="AD105" s="999"/>
      <c r="AE105" s="999"/>
      <c r="AF105" s="999"/>
      <c r="AG105" s="999"/>
      <c r="AH105" s="999"/>
      <c r="AI105" s="999"/>
      <c r="AJ105" s="999"/>
      <c r="AK105" s="999"/>
      <c r="AL105" s="999"/>
      <c r="AM105" s="999"/>
      <c r="AN105" s="999"/>
      <c r="AO105" s="999"/>
      <c r="AP105" s="999"/>
      <c r="AQ105" s="999"/>
      <c r="AR105" s="999"/>
      <c r="AS105" s="999"/>
      <c r="AT105" s="999"/>
      <c r="AU105" s="999"/>
      <c r="AV105" s="999"/>
      <c r="AW105" s="999"/>
      <c r="AX105" s="999"/>
    </row>
    <row r="106" spans="1:50" ht="20" customHeight="1">
      <c r="A106" s="994"/>
      <c r="B106" s="992"/>
      <c r="C106" s="992"/>
      <c r="D106" s="995"/>
      <c r="E106" s="995"/>
      <c r="F106" s="994"/>
      <c r="G106" s="1001"/>
      <c r="H106" s="1006"/>
      <c r="I106" s="1024"/>
      <c r="J106" s="887"/>
      <c r="K106" s="887"/>
      <c r="L106" s="887"/>
      <c r="M106" s="1007"/>
      <c r="N106" s="995"/>
      <c r="O106" s="994"/>
      <c r="P106" s="998"/>
      <c r="Q106" s="998"/>
      <c r="R106" s="998"/>
      <c r="S106" s="999"/>
      <c r="T106" s="999"/>
      <c r="U106" s="999"/>
      <c r="V106" s="999"/>
      <c r="W106" s="999"/>
      <c r="X106" s="999"/>
      <c r="Y106" s="999"/>
      <c r="Z106" s="999"/>
      <c r="AA106" s="999"/>
      <c r="AB106" s="999"/>
      <c r="AC106" s="999"/>
      <c r="AD106" s="999"/>
      <c r="AE106" s="999"/>
      <c r="AF106" s="999"/>
      <c r="AG106" s="999"/>
      <c r="AH106" s="999"/>
      <c r="AI106" s="999"/>
      <c r="AJ106" s="999"/>
      <c r="AK106" s="999"/>
      <c r="AL106" s="999"/>
      <c r="AM106" s="999"/>
      <c r="AN106" s="999"/>
      <c r="AO106" s="999"/>
      <c r="AP106" s="999"/>
      <c r="AQ106" s="999"/>
      <c r="AR106" s="999"/>
      <c r="AS106" s="999"/>
      <c r="AT106" s="999"/>
      <c r="AU106" s="999"/>
      <c r="AV106" s="999"/>
      <c r="AW106" s="999"/>
      <c r="AX106" s="999"/>
    </row>
    <row r="107" spans="1:50" ht="20" customHeight="1">
      <c r="A107" s="994"/>
      <c r="B107" s="992"/>
      <c r="C107" s="992"/>
      <c r="D107" s="995"/>
      <c r="E107" s="995"/>
      <c r="F107" s="994"/>
      <c r="G107" s="1001"/>
      <c r="H107" s="1006"/>
      <c r="I107" s="1024"/>
      <c r="J107" s="887"/>
      <c r="K107" s="887"/>
      <c r="L107" s="887"/>
      <c r="M107" s="1007"/>
      <c r="N107" s="995"/>
      <c r="O107" s="994"/>
      <c r="P107" s="998"/>
      <c r="Q107" s="998"/>
      <c r="R107" s="998"/>
      <c r="S107" s="999"/>
      <c r="T107" s="999"/>
      <c r="U107" s="999"/>
      <c r="V107" s="999"/>
      <c r="W107" s="999"/>
      <c r="X107" s="999"/>
      <c r="Y107" s="999"/>
      <c r="Z107" s="999"/>
      <c r="AA107" s="999"/>
      <c r="AB107" s="999"/>
      <c r="AC107" s="999"/>
      <c r="AD107" s="999"/>
      <c r="AE107" s="999"/>
      <c r="AF107" s="999"/>
      <c r="AG107" s="999"/>
      <c r="AH107" s="999"/>
      <c r="AI107" s="999"/>
      <c r="AJ107" s="999"/>
      <c r="AK107" s="999"/>
      <c r="AL107" s="999"/>
      <c r="AM107" s="999"/>
      <c r="AN107" s="999"/>
      <c r="AO107" s="999"/>
      <c r="AP107" s="999"/>
      <c r="AQ107" s="999"/>
      <c r="AR107" s="999"/>
      <c r="AS107" s="999"/>
      <c r="AT107" s="999"/>
      <c r="AU107" s="999"/>
      <c r="AV107" s="999"/>
      <c r="AW107" s="999"/>
      <c r="AX107" s="999"/>
    </row>
    <row r="108" spans="1:50" ht="20" customHeight="1">
      <c r="A108" s="994"/>
      <c r="B108" s="992"/>
      <c r="C108" s="992"/>
      <c r="D108" s="995"/>
      <c r="E108" s="995"/>
      <c r="F108" s="994"/>
      <c r="G108" s="1001"/>
      <c r="H108" s="1006"/>
      <c r="I108" s="1024"/>
      <c r="J108" s="887"/>
      <c r="K108" s="887"/>
      <c r="L108" s="887"/>
      <c r="M108" s="1007"/>
      <c r="N108" s="995"/>
      <c r="O108" s="994"/>
      <c r="P108" s="998"/>
      <c r="Q108" s="998"/>
      <c r="R108" s="998"/>
      <c r="S108" s="999"/>
      <c r="T108" s="999"/>
      <c r="U108" s="999"/>
      <c r="V108" s="999"/>
      <c r="W108" s="999"/>
      <c r="X108" s="999"/>
      <c r="Y108" s="999"/>
      <c r="Z108" s="999"/>
      <c r="AA108" s="999"/>
      <c r="AB108" s="999"/>
      <c r="AC108" s="999"/>
      <c r="AD108" s="999"/>
      <c r="AE108" s="999"/>
      <c r="AF108" s="999"/>
      <c r="AG108" s="999"/>
      <c r="AH108" s="999"/>
      <c r="AI108" s="999"/>
      <c r="AJ108" s="999"/>
      <c r="AK108" s="999"/>
      <c r="AL108" s="999"/>
      <c r="AM108" s="999"/>
      <c r="AN108" s="999"/>
      <c r="AO108" s="999"/>
      <c r="AP108" s="999"/>
      <c r="AQ108" s="999"/>
      <c r="AR108" s="999"/>
      <c r="AS108" s="999"/>
      <c r="AT108" s="999"/>
      <c r="AU108" s="999"/>
      <c r="AV108" s="999"/>
      <c r="AW108" s="999"/>
      <c r="AX108" s="999"/>
    </row>
    <row r="109" spans="1:50" ht="20" customHeight="1">
      <c r="A109" s="994"/>
      <c r="B109" s="992"/>
      <c r="C109" s="992"/>
      <c r="D109" s="995"/>
      <c r="E109" s="995"/>
      <c r="F109" s="994"/>
      <c r="G109" s="1001"/>
      <c r="H109" s="1006"/>
      <c r="I109" s="1024"/>
      <c r="J109" s="887"/>
      <c r="K109" s="887"/>
      <c r="L109" s="887"/>
      <c r="M109" s="1007"/>
      <c r="N109" s="995"/>
      <c r="O109" s="994"/>
      <c r="P109" s="998"/>
      <c r="Q109" s="998"/>
      <c r="R109" s="998"/>
      <c r="S109" s="999"/>
      <c r="T109" s="999"/>
      <c r="U109" s="999"/>
      <c r="V109" s="999"/>
      <c r="W109" s="999"/>
      <c r="X109" s="999"/>
      <c r="Y109" s="999"/>
      <c r="Z109" s="999"/>
      <c r="AA109" s="999"/>
      <c r="AB109" s="999"/>
      <c r="AC109" s="999"/>
      <c r="AD109" s="999"/>
      <c r="AE109" s="999"/>
      <c r="AF109" s="999"/>
      <c r="AG109" s="999"/>
      <c r="AH109" s="999"/>
      <c r="AI109" s="999"/>
      <c r="AJ109" s="999"/>
      <c r="AK109" s="999"/>
      <c r="AL109" s="999"/>
      <c r="AM109" s="999"/>
      <c r="AN109" s="999"/>
      <c r="AO109" s="999"/>
      <c r="AP109" s="999"/>
      <c r="AQ109" s="999"/>
      <c r="AR109" s="999"/>
      <c r="AS109" s="999"/>
      <c r="AT109" s="999"/>
      <c r="AU109" s="999"/>
      <c r="AV109" s="999"/>
      <c r="AW109" s="999"/>
      <c r="AX109" s="999"/>
    </row>
    <row r="110" spans="1:50" ht="20" customHeight="1">
      <c r="A110" s="994"/>
      <c r="B110" s="992"/>
      <c r="C110" s="992"/>
      <c r="D110" s="995"/>
      <c r="E110" s="995"/>
      <c r="F110" s="994"/>
      <c r="G110" s="1001"/>
      <c r="H110" s="1006"/>
      <c r="I110" s="1024"/>
      <c r="J110" s="887"/>
      <c r="K110" s="887"/>
      <c r="L110" s="887"/>
      <c r="M110" s="1007"/>
      <c r="N110" s="995"/>
      <c r="O110" s="994"/>
      <c r="P110" s="998"/>
      <c r="Q110" s="998"/>
      <c r="R110" s="998"/>
      <c r="S110" s="999"/>
      <c r="T110" s="999"/>
      <c r="U110" s="999"/>
      <c r="V110" s="999"/>
      <c r="W110" s="999"/>
      <c r="X110" s="999"/>
      <c r="Y110" s="999"/>
      <c r="Z110" s="999"/>
      <c r="AA110" s="999"/>
      <c r="AB110" s="999"/>
      <c r="AC110" s="999"/>
      <c r="AD110" s="999"/>
      <c r="AE110" s="999"/>
      <c r="AF110" s="999"/>
      <c r="AG110" s="999"/>
      <c r="AH110" s="999"/>
      <c r="AI110" s="999"/>
      <c r="AJ110" s="999"/>
      <c r="AK110" s="999"/>
      <c r="AL110" s="999"/>
      <c r="AM110" s="999"/>
      <c r="AN110" s="999"/>
      <c r="AO110" s="999"/>
      <c r="AP110" s="999"/>
      <c r="AQ110" s="999"/>
      <c r="AR110" s="999"/>
      <c r="AS110" s="999"/>
      <c r="AT110" s="999"/>
      <c r="AU110" s="999"/>
      <c r="AV110" s="999"/>
      <c r="AW110" s="999"/>
      <c r="AX110" s="999"/>
    </row>
    <row r="111" spans="1:50" ht="20" customHeight="1">
      <c r="A111" s="994"/>
      <c r="B111" s="992"/>
      <c r="C111" s="992"/>
      <c r="D111" s="995"/>
      <c r="E111" s="995"/>
      <c r="F111" s="994"/>
      <c r="G111" s="1001"/>
      <c r="H111" s="1006"/>
      <c r="I111" s="1024"/>
      <c r="J111" s="887"/>
      <c r="K111" s="887"/>
      <c r="L111" s="887"/>
      <c r="M111" s="1007"/>
      <c r="N111" s="995"/>
      <c r="O111" s="994"/>
      <c r="P111" s="998"/>
      <c r="Q111" s="998"/>
      <c r="R111" s="998"/>
      <c r="S111" s="999"/>
      <c r="T111" s="999"/>
      <c r="U111" s="999"/>
      <c r="V111" s="999"/>
      <c r="W111" s="999"/>
      <c r="X111" s="999"/>
      <c r="Y111" s="999"/>
      <c r="Z111" s="999"/>
      <c r="AA111" s="999"/>
      <c r="AB111" s="999"/>
      <c r="AC111" s="999"/>
      <c r="AD111" s="999"/>
      <c r="AE111" s="999"/>
      <c r="AF111" s="999"/>
      <c r="AG111" s="999"/>
      <c r="AH111" s="999"/>
      <c r="AI111" s="999"/>
      <c r="AJ111" s="999"/>
      <c r="AK111" s="999"/>
      <c r="AL111" s="999"/>
      <c r="AM111" s="999"/>
      <c r="AN111" s="999"/>
      <c r="AO111" s="999"/>
      <c r="AP111" s="999"/>
      <c r="AQ111" s="999"/>
      <c r="AR111" s="999"/>
      <c r="AS111" s="999"/>
      <c r="AT111" s="999"/>
      <c r="AU111" s="999"/>
      <c r="AV111" s="999"/>
      <c r="AW111" s="999"/>
      <c r="AX111" s="999"/>
    </row>
    <row r="112" spans="1:50" ht="20" customHeight="1">
      <c r="A112" s="994"/>
      <c r="B112" s="992"/>
      <c r="C112" s="992"/>
      <c r="D112" s="995"/>
      <c r="E112" s="995"/>
      <c r="F112" s="994"/>
      <c r="G112" s="1001"/>
      <c r="H112" s="1006"/>
      <c r="I112" s="1024"/>
      <c r="J112" s="887"/>
      <c r="K112" s="887"/>
      <c r="L112" s="887"/>
      <c r="M112" s="1007"/>
      <c r="N112" s="995"/>
      <c r="O112" s="994"/>
      <c r="P112" s="998"/>
      <c r="Q112" s="998"/>
      <c r="R112" s="998"/>
      <c r="S112" s="999"/>
      <c r="T112" s="999"/>
      <c r="U112" s="999"/>
      <c r="V112" s="999"/>
      <c r="W112" s="999"/>
      <c r="X112" s="999"/>
      <c r="Y112" s="999"/>
      <c r="Z112" s="999"/>
      <c r="AA112" s="999"/>
      <c r="AB112" s="999"/>
      <c r="AC112" s="999"/>
      <c r="AD112" s="999"/>
      <c r="AE112" s="999"/>
      <c r="AF112" s="999"/>
      <c r="AG112" s="999"/>
      <c r="AH112" s="999"/>
      <c r="AI112" s="999"/>
      <c r="AJ112" s="999"/>
      <c r="AK112" s="999"/>
      <c r="AL112" s="999"/>
      <c r="AM112" s="999"/>
      <c r="AN112" s="999"/>
      <c r="AO112" s="999"/>
      <c r="AP112" s="999"/>
      <c r="AQ112" s="999"/>
      <c r="AR112" s="999"/>
      <c r="AS112" s="999"/>
      <c r="AT112" s="999"/>
      <c r="AU112" s="999"/>
      <c r="AV112" s="999"/>
      <c r="AW112" s="999"/>
      <c r="AX112" s="999"/>
    </row>
    <row r="113" spans="1:50" ht="20" customHeight="1">
      <c r="A113" s="994"/>
      <c r="B113" s="992"/>
      <c r="C113" s="992"/>
      <c r="D113" s="995"/>
      <c r="E113" s="995"/>
      <c r="F113" s="994"/>
      <c r="G113" s="1001"/>
      <c r="H113" s="1006"/>
      <c r="I113" s="1024"/>
      <c r="J113" s="887"/>
      <c r="K113" s="887"/>
      <c r="L113" s="887"/>
      <c r="M113" s="1007"/>
      <c r="N113" s="995"/>
      <c r="O113" s="994"/>
      <c r="P113" s="998"/>
      <c r="Q113" s="998"/>
      <c r="R113" s="998"/>
      <c r="S113" s="999"/>
      <c r="T113" s="999"/>
      <c r="U113" s="999"/>
      <c r="V113" s="999"/>
      <c r="W113" s="999"/>
      <c r="X113" s="999"/>
      <c r="Y113" s="999"/>
      <c r="Z113" s="999"/>
      <c r="AA113" s="999"/>
      <c r="AB113" s="999"/>
      <c r="AC113" s="999"/>
      <c r="AD113" s="999"/>
      <c r="AE113" s="999"/>
      <c r="AF113" s="999"/>
      <c r="AG113" s="999"/>
      <c r="AH113" s="999"/>
      <c r="AI113" s="999"/>
      <c r="AJ113" s="999"/>
      <c r="AK113" s="999"/>
      <c r="AL113" s="999"/>
      <c r="AM113" s="999"/>
      <c r="AN113" s="999"/>
      <c r="AO113" s="999"/>
      <c r="AP113" s="999"/>
      <c r="AQ113" s="999"/>
      <c r="AR113" s="999"/>
      <c r="AS113" s="999"/>
      <c r="AT113" s="999"/>
      <c r="AU113" s="999"/>
      <c r="AV113" s="999"/>
      <c r="AW113" s="999"/>
      <c r="AX113" s="999"/>
    </row>
    <row r="114" spans="1:50" ht="20" customHeight="1">
      <c r="A114" s="994"/>
      <c r="B114" s="992"/>
      <c r="C114" s="992"/>
      <c r="D114" s="995"/>
      <c r="E114" s="995"/>
      <c r="F114" s="994"/>
      <c r="G114" s="1001"/>
      <c r="H114" s="1006"/>
      <c r="I114" s="1024"/>
      <c r="J114" s="887"/>
      <c r="K114" s="887"/>
      <c r="L114" s="887"/>
      <c r="M114" s="1007"/>
      <c r="N114" s="995"/>
      <c r="O114" s="994"/>
      <c r="P114" s="998"/>
      <c r="Q114" s="998"/>
      <c r="R114" s="998"/>
      <c r="S114" s="999"/>
      <c r="T114" s="999"/>
      <c r="U114" s="999"/>
      <c r="V114" s="999"/>
      <c r="W114" s="999"/>
      <c r="X114" s="999"/>
      <c r="Y114" s="999"/>
      <c r="Z114" s="999"/>
      <c r="AA114" s="999"/>
      <c r="AB114" s="999"/>
      <c r="AC114" s="999"/>
      <c r="AD114" s="999"/>
      <c r="AE114" s="999"/>
      <c r="AF114" s="999"/>
      <c r="AG114" s="999"/>
      <c r="AH114" s="999"/>
      <c r="AI114" s="999"/>
      <c r="AJ114" s="999"/>
      <c r="AK114" s="999"/>
      <c r="AL114" s="999"/>
      <c r="AM114" s="999"/>
      <c r="AN114" s="999"/>
      <c r="AO114" s="999"/>
      <c r="AP114" s="999"/>
      <c r="AQ114" s="999"/>
      <c r="AR114" s="999"/>
      <c r="AS114" s="999"/>
      <c r="AT114" s="999"/>
      <c r="AU114" s="999"/>
      <c r="AV114" s="999"/>
      <c r="AW114" s="999"/>
      <c r="AX114" s="999"/>
    </row>
    <row r="115" spans="1:50" ht="20" customHeight="1">
      <c r="A115" s="994"/>
      <c r="B115" s="992"/>
      <c r="C115" s="992"/>
      <c r="D115" s="995"/>
      <c r="E115" s="995"/>
      <c r="F115" s="994"/>
      <c r="G115" s="1001"/>
      <c r="H115" s="1006"/>
      <c r="I115" s="1024"/>
      <c r="J115" s="887"/>
      <c r="K115" s="887"/>
      <c r="L115" s="887"/>
      <c r="M115" s="1007"/>
      <c r="N115" s="995"/>
      <c r="O115" s="994"/>
      <c r="P115" s="998"/>
      <c r="Q115" s="998"/>
      <c r="R115" s="998"/>
      <c r="S115" s="999"/>
      <c r="T115" s="999"/>
      <c r="U115" s="999"/>
      <c r="V115" s="999"/>
      <c r="W115" s="999"/>
      <c r="X115" s="999"/>
      <c r="Y115" s="999"/>
      <c r="Z115" s="999"/>
      <c r="AA115" s="999"/>
      <c r="AB115" s="999"/>
      <c r="AC115" s="999"/>
      <c r="AD115" s="999"/>
      <c r="AE115" s="999"/>
      <c r="AF115" s="999"/>
      <c r="AG115" s="999"/>
      <c r="AH115" s="999"/>
      <c r="AI115" s="999"/>
      <c r="AJ115" s="999"/>
      <c r="AK115" s="999"/>
      <c r="AL115" s="999"/>
      <c r="AM115" s="999"/>
      <c r="AN115" s="999"/>
      <c r="AO115" s="999"/>
      <c r="AP115" s="999"/>
      <c r="AQ115" s="999"/>
      <c r="AR115" s="999"/>
      <c r="AS115" s="999"/>
      <c r="AT115" s="999"/>
      <c r="AU115" s="999"/>
      <c r="AV115" s="999"/>
      <c r="AW115" s="999"/>
      <c r="AX115" s="999"/>
    </row>
    <row r="116" spans="1:50" ht="20" customHeight="1">
      <c r="A116" s="994"/>
      <c r="B116" s="992"/>
      <c r="C116" s="992"/>
      <c r="D116" s="995"/>
      <c r="E116" s="995"/>
      <c r="F116" s="994"/>
      <c r="G116" s="1001"/>
      <c r="H116" s="1006"/>
      <c r="I116" s="1024"/>
      <c r="J116" s="887"/>
      <c r="K116" s="887"/>
      <c r="L116" s="887"/>
      <c r="M116" s="1007"/>
      <c r="N116" s="995"/>
      <c r="O116" s="994"/>
      <c r="P116" s="998"/>
      <c r="Q116" s="998"/>
      <c r="R116" s="998"/>
      <c r="S116" s="999"/>
      <c r="T116" s="999"/>
      <c r="U116" s="999"/>
      <c r="V116" s="999"/>
      <c r="W116" s="999"/>
      <c r="X116" s="999"/>
      <c r="Y116" s="999"/>
      <c r="Z116" s="999"/>
      <c r="AA116" s="999"/>
      <c r="AB116" s="999"/>
      <c r="AC116" s="999"/>
      <c r="AD116" s="999"/>
      <c r="AE116" s="999"/>
      <c r="AF116" s="999"/>
      <c r="AG116" s="999"/>
      <c r="AH116" s="999"/>
      <c r="AI116" s="999"/>
      <c r="AJ116" s="999"/>
      <c r="AK116" s="999"/>
      <c r="AL116" s="999"/>
      <c r="AM116" s="999"/>
      <c r="AN116" s="999"/>
      <c r="AO116" s="999"/>
      <c r="AP116" s="999"/>
      <c r="AQ116" s="999"/>
      <c r="AR116" s="999"/>
      <c r="AS116" s="999"/>
      <c r="AT116" s="999"/>
      <c r="AU116" s="999"/>
      <c r="AV116" s="999"/>
      <c r="AW116" s="999"/>
      <c r="AX116" s="999"/>
    </row>
    <row r="117" spans="1:50" ht="20" customHeight="1">
      <c r="A117" s="994"/>
      <c r="B117" s="992"/>
      <c r="C117" s="992"/>
      <c r="D117" s="995"/>
      <c r="E117" s="995"/>
      <c r="F117" s="994"/>
      <c r="G117" s="1001"/>
      <c r="H117" s="1006"/>
      <c r="I117" s="1024"/>
      <c r="J117" s="887"/>
      <c r="K117" s="887"/>
      <c r="L117" s="887"/>
      <c r="M117" s="1007"/>
      <c r="N117" s="995"/>
      <c r="O117" s="994"/>
      <c r="P117" s="998"/>
      <c r="Q117" s="998"/>
      <c r="R117" s="998"/>
      <c r="S117" s="999"/>
      <c r="T117" s="999"/>
      <c r="U117" s="999"/>
      <c r="V117" s="999"/>
      <c r="W117" s="999"/>
      <c r="X117" s="999"/>
      <c r="Y117" s="999"/>
      <c r="Z117" s="999"/>
      <c r="AA117" s="999"/>
      <c r="AB117" s="999"/>
      <c r="AC117" s="999"/>
      <c r="AD117" s="999"/>
      <c r="AE117" s="999"/>
      <c r="AF117" s="999"/>
      <c r="AG117" s="999"/>
      <c r="AH117" s="999"/>
      <c r="AI117" s="999"/>
      <c r="AJ117" s="999"/>
      <c r="AK117" s="999"/>
      <c r="AL117" s="999"/>
      <c r="AM117" s="999"/>
      <c r="AN117" s="999"/>
      <c r="AO117" s="999"/>
      <c r="AP117" s="999"/>
      <c r="AQ117" s="999"/>
      <c r="AR117" s="999"/>
      <c r="AS117" s="999"/>
      <c r="AT117" s="999"/>
      <c r="AU117" s="999"/>
      <c r="AV117" s="999"/>
      <c r="AW117" s="999"/>
      <c r="AX117" s="999"/>
    </row>
    <row r="118" spans="1:50" ht="20" customHeight="1">
      <c r="A118" s="994"/>
      <c r="B118" s="992"/>
      <c r="C118" s="992"/>
      <c r="D118" s="995"/>
      <c r="E118" s="995"/>
      <c r="F118" s="994"/>
      <c r="G118" s="1001"/>
      <c r="H118" s="1006"/>
      <c r="I118" s="1024"/>
      <c r="J118" s="887"/>
      <c r="K118" s="887"/>
      <c r="L118" s="887"/>
      <c r="M118" s="1007"/>
      <c r="N118" s="995"/>
      <c r="O118" s="994"/>
      <c r="P118" s="998"/>
      <c r="Q118" s="998"/>
      <c r="R118" s="998"/>
      <c r="S118" s="999"/>
      <c r="T118" s="999"/>
      <c r="U118" s="999"/>
      <c r="V118" s="999"/>
      <c r="W118" s="999"/>
      <c r="X118" s="999"/>
      <c r="Y118" s="999"/>
      <c r="Z118" s="999"/>
      <c r="AA118" s="999"/>
      <c r="AB118" s="999"/>
      <c r="AC118" s="999"/>
      <c r="AD118" s="999"/>
      <c r="AE118" s="999"/>
      <c r="AF118" s="999"/>
      <c r="AG118" s="999"/>
      <c r="AH118" s="999"/>
      <c r="AI118" s="999"/>
      <c r="AJ118" s="999"/>
      <c r="AK118" s="999"/>
      <c r="AL118" s="999"/>
      <c r="AM118" s="999"/>
      <c r="AN118" s="999"/>
      <c r="AO118" s="999"/>
      <c r="AP118" s="999"/>
      <c r="AQ118" s="999"/>
      <c r="AR118" s="999"/>
      <c r="AS118" s="999"/>
      <c r="AT118" s="999"/>
      <c r="AU118" s="999"/>
      <c r="AV118" s="999"/>
      <c r="AW118" s="999"/>
      <c r="AX118" s="999"/>
    </row>
    <row r="119" spans="1:50" ht="20" customHeight="1">
      <c r="A119" s="994"/>
      <c r="B119" s="992"/>
      <c r="C119" s="992"/>
      <c r="D119" s="995"/>
      <c r="E119" s="995"/>
      <c r="F119" s="994"/>
      <c r="G119" s="1001"/>
      <c r="H119" s="1006"/>
      <c r="I119" s="1024"/>
      <c r="J119" s="887"/>
      <c r="K119" s="887"/>
      <c r="L119" s="887"/>
      <c r="M119" s="1007"/>
      <c r="N119" s="995"/>
      <c r="O119" s="994"/>
      <c r="P119" s="998"/>
      <c r="Q119" s="998"/>
      <c r="R119" s="998"/>
      <c r="S119" s="999"/>
      <c r="T119" s="999"/>
      <c r="U119" s="999"/>
      <c r="V119" s="999"/>
      <c r="W119" s="999"/>
      <c r="X119" s="999"/>
      <c r="Y119" s="999"/>
      <c r="Z119" s="999"/>
      <c r="AA119" s="999"/>
      <c r="AB119" s="999"/>
      <c r="AC119" s="999"/>
      <c r="AD119" s="999"/>
      <c r="AE119" s="999"/>
      <c r="AF119" s="999"/>
      <c r="AG119" s="999"/>
      <c r="AH119" s="999"/>
      <c r="AI119" s="999"/>
      <c r="AJ119" s="999"/>
      <c r="AK119" s="999"/>
      <c r="AL119" s="999"/>
      <c r="AM119" s="999"/>
      <c r="AN119" s="999"/>
      <c r="AO119" s="999"/>
      <c r="AP119" s="999"/>
      <c r="AQ119" s="999"/>
      <c r="AR119" s="999"/>
      <c r="AS119" s="999"/>
      <c r="AT119" s="999"/>
      <c r="AU119" s="999"/>
      <c r="AV119" s="999"/>
      <c r="AW119" s="999"/>
      <c r="AX119" s="999"/>
    </row>
    <row r="120" spans="1:50" ht="20" customHeight="1">
      <c r="A120" s="994"/>
      <c r="B120" s="992"/>
      <c r="C120" s="992"/>
      <c r="D120" s="995"/>
      <c r="E120" s="995"/>
      <c r="F120" s="994"/>
      <c r="G120" s="1001"/>
      <c r="H120" s="1006"/>
      <c r="I120" s="1024"/>
      <c r="J120" s="887"/>
      <c r="K120" s="887"/>
      <c r="L120" s="887"/>
      <c r="M120" s="1007"/>
      <c r="N120" s="995"/>
      <c r="O120" s="994"/>
      <c r="P120" s="998"/>
      <c r="Q120" s="998"/>
      <c r="R120" s="998"/>
      <c r="S120" s="999"/>
      <c r="T120" s="999"/>
      <c r="U120" s="999"/>
      <c r="V120" s="999"/>
      <c r="W120" s="999"/>
      <c r="X120" s="999"/>
      <c r="Y120" s="999"/>
      <c r="Z120" s="999"/>
      <c r="AA120" s="999"/>
      <c r="AB120" s="999"/>
      <c r="AC120" s="999"/>
      <c r="AD120" s="999"/>
      <c r="AE120" s="999"/>
      <c r="AF120" s="999"/>
      <c r="AG120" s="999"/>
      <c r="AH120" s="999"/>
      <c r="AI120" s="999"/>
      <c r="AJ120" s="999"/>
      <c r="AK120" s="999"/>
      <c r="AL120" s="999"/>
      <c r="AM120" s="999"/>
      <c r="AN120" s="999"/>
      <c r="AO120" s="999"/>
      <c r="AP120" s="999"/>
      <c r="AQ120" s="999"/>
      <c r="AR120" s="999"/>
      <c r="AS120" s="999"/>
      <c r="AT120" s="999"/>
      <c r="AU120" s="999"/>
      <c r="AV120" s="999"/>
      <c r="AW120" s="999"/>
      <c r="AX120" s="999"/>
    </row>
    <row r="121" spans="1:50" ht="20" customHeight="1">
      <c r="A121" s="994"/>
      <c r="B121" s="992"/>
      <c r="C121" s="992"/>
      <c r="D121" s="995"/>
      <c r="E121" s="995"/>
      <c r="F121" s="994"/>
      <c r="G121" s="1001"/>
      <c r="H121" s="1006"/>
      <c r="I121" s="1024"/>
      <c r="J121" s="887"/>
      <c r="K121" s="887"/>
      <c r="L121" s="887"/>
      <c r="M121" s="1007"/>
      <c r="N121" s="995"/>
      <c r="O121" s="994"/>
      <c r="P121" s="998"/>
      <c r="Q121" s="998"/>
      <c r="R121" s="998"/>
      <c r="S121" s="999"/>
      <c r="T121" s="999"/>
      <c r="U121" s="999"/>
      <c r="V121" s="999"/>
      <c r="W121" s="999"/>
      <c r="X121" s="999"/>
      <c r="Y121" s="999"/>
      <c r="Z121" s="999"/>
      <c r="AA121" s="999"/>
      <c r="AB121" s="999"/>
      <c r="AC121" s="999"/>
      <c r="AD121" s="999"/>
      <c r="AE121" s="999"/>
      <c r="AF121" s="999"/>
      <c r="AG121" s="999"/>
      <c r="AH121" s="999"/>
      <c r="AI121" s="999"/>
      <c r="AJ121" s="999"/>
      <c r="AK121" s="999"/>
      <c r="AL121" s="999"/>
      <c r="AM121" s="999"/>
      <c r="AN121" s="999"/>
      <c r="AO121" s="999"/>
      <c r="AP121" s="999"/>
      <c r="AQ121" s="999"/>
      <c r="AR121" s="999"/>
      <c r="AS121" s="999"/>
      <c r="AT121" s="999"/>
      <c r="AU121" s="999"/>
      <c r="AV121" s="999"/>
      <c r="AW121" s="999"/>
      <c r="AX121" s="999"/>
    </row>
    <row r="122" spans="1:50" ht="20" customHeight="1">
      <c r="A122" s="994"/>
      <c r="B122" s="992"/>
      <c r="C122" s="992"/>
      <c r="D122" s="995"/>
      <c r="E122" s="995"/>
      <c r="F122" s="994"/>
      <c r="G122" s="1001"/>
      <c r="H122" s="1006"/>
      <c r="I122" s="1024"/>
      <c r="J122" s="887"/>
      <c r="K122" s="887"/>
      <c r="L122" s="887"/>
      <c r="M122" s="1007"/>
      <c r="N122" s="995"/>
      <c r="O122" s="994"/>
      <c r="P122" s="998"/>
      <c r="Q122" s="998"/>
      <c r="R122" s="998"/>
      <c r="S122" s="999"/>
      <c r="T122" s="999"/>
      <c r="U122" s="999"/>
      <c r="V122" s="999"/>
      <c r="W122" s="999"/>
      <c r="X122" s="999"/>
      <c r="Y122" s="999"/>
      <c r="Z122" s="999"/>
      <c r="AA122" s="999"/>
      <c r="AB122" s="999"/>
      <c r="AC122" s="999"/>
      <c r="AD122" s="999"/>
      <c r="AE122" s="999"/>
      <c r="AF122" s="999"/>
      <c r="AG122" s="999"/>
      <c r="AH122" s="999"/>
      <c r="AI122" s="999"/>
      <c r="AJ122" s="999"/>
      <c r="AK122" s="999"/>
      <c r="AL122" s="999"/>
      <c r="AM122" s="999"/>
      <c r="AN122" s="999"/>
      <c r="AO122" s="999"/>
      <c r="AP122" s="999"/>
      <c r="AQ122" s="999"/>
      <c r="AR122" s="999"/>
      <c r="AS122" s="999"/>
      <c r="AT122" s="999"/>
      <c r="AU122" s="999"/>
      <c r="AV122" s="999"/>
      <c r="AW122" s="999"/>
      <c r="AX122" s="999"/>
    </row>
    <row r="123" spans="1:50" ht="20" customHeight="1">
      <c r="A123" s="994"/>
      <c r="B123" s="992"/>
      <c r="C123" s="992"/>
      <c r="D123" s="995"/>
      <c r="E123" s="995"/>
      <c r="F123" s="994"/>
      <c r="G123" s="1001"/>
      <c r="H123" s="1006"/>
      <c r="I123" s="1024"/>
      <c r="J123" s="887"/>
      <c r="K123" s="887"/>
      <c r="L123" s="887"/>
      <c r="M123" s="1007"/>
      <c r="N123" s="995"/>
      <c r="O123" s="994"/>
      <c r="P123" s="998"/>
      <c r="Q123" s="998"/>
      <c r="R123" s="998"/>
      <c r="S123" s="999"/>
      <c r="T123" s="999"/>
      <c r="U123" s="999"/>
      <c r="V123" s="999"/>
      <c r="W123" s="999"/>
      <c r="X123" s="999"/>
      <c r="Y123" s="999"/>
      <c r="Z123" s="999"/>
      <c r="AA123" s="999"/>
      <c r="AB123" s="999"/>
      <c r="AC123" s="999"/>
      <c r="AD123" s="999"/>
      <c r="AE123" s="999"/>
      <c r="AF123" s="999"/>
      <c r="AG123" s="999"/>
      <c r="AH123" s="999"/>
      <c r="AI123" s="999"/>
      <c r="AJ123" s="999"/>
      <c r="AK123" s="999"/>
      <c r="AL123" s="999"/>
      <c r="AM123" s="999"/>
      <c r="AN123" s="999"/>
      <c r="AO123" s="999"/>
      <c r="AP123" s="999"/>
      <c r="AQ123" s="999"/>
      <c r="AR123" s="999"/>
      <c r="AS123" s="999"/>
      <c r="AT123" s="999"/>
      <c r="AU123" s="999"/>
      <c r="AV123" s="999"/>
      <c r="AW123" s="999"/>
      <c r="AX123" s="999"/>
    </row>
    <row r="124" spans="1:50" ht="20" customHeight="1">
      <c r="A124" s="1008"/>
      <c r="B124" s="1009"/>
      <c r="C124" s="1009"/>
      <c r="D124" s="1010"/>
      <c r="E124" s="1010"/>
      <c r="F124" s="1008"/>
      <c r="G124" s="1011"/>
      <c r="H124" s="1012"/>
      <c r="I124" s="1025"/>
      <c r="J124" s="1026"/>
      <c r="K124" s="1026"/>
      <c r="L124" s="1027"/>
      <c r="M124" s="1013"/>
      <c r="N124" s="1010"/>
      <c r="O124" s="1008"/>
      <c r="P124" s="1014"/>
      <c r="Q124" s="1015"/>
      <c r="R124" s="1015"/>
      <c r="S124" s="999"/>
      <c r="T124" s="999"/>
      <c r="U124" s="999"/>
      <c r="V124" s="999"/>
      <c r="W124" s="999"/>
      <c r="X124" s="999"/>
      <c r="Y124" s="999"/>
      <c r="Z124" s="999"/>
      <c r="AA124" s="999"/>
      <c r="AB124" s="999"/>
      <c r="AC124" s="999"/>
      <c r="AD124" s="999"/>
      <c r="AE124" s="999"/>
      <c r="AF124" s="999"/>
      <c r="AG124" s="999"/>
      <c r="AH124" s="999"/>
      <c r="AI124" s="999"/>
      <c r="AJ124" s="999"/>
      <c r="AK124" s="999"/>
      <c r="AL124" s="999"/>
      <c r="AM124" s="999"/>
      <c r="AN124" s="999"/>
      <c r="AO124" s="999"/>
      <c r="AP124" s="999"/>
      <c r="AQ124" s="999"/>
      <c r="AR124" s="999"/>
      <c r="AS124" s="999"/>
      <c r="AT124" s="999"/>
      <c r="AU124" s="999"/>
      <c r="AV124" s="999"/>
      <c r="AW124" s="999"/>
      <c r="AX124" s="999"/>
    </row>
    <row r="125" spans="1:50">
      <c r="A125" s="999"/>
      <c r="B125" s="1016"/>
      <c r="C125" s="1016"/>
      <c r="D125" s="1016"/>
      <c r="E125" s="1016"/>
      <c r="F125" s="999"/>
      <c r="G125" s="1016"/>
      <c r="H125" s="999"/>
      <c r="M125" s="1016"/>
      <c r="N125" s="1016"/>
      <c r="O125" s="999"/>
      <c r="P125" s="999"/>
      <c r="Q125" s="999"/>
      <c r="R125" s="999"/>
      <c r="S125" s="999"/>
      <c r="T125" s="999"/>
      <c r="U125" s="999"/>
      <c r="V125" s="999"/>
      <c r="W125" s="999"/>
      <c r="X125" s="999"/>
      <c r="Y125" s="999"/>
      <c r="Z125" s="999"/>
      <c r="AA125" s="999"/>
      <c r="AB125" s="999"/>
      <c r="AC125" s="999"/>
      <c r="AD125" s="999"/>
      <c r="AE125" s="999"/>
      <c r="AF125" s="999"/>
      <c r="AG125" s="999"/>
      <c r="AH125" s="999"/>
      <c r="AI125" s="999"/>
      <c r="AJ125" s="999"/>
      <c r="AK125" s="999"/>
      <c r="AL125" s="999"/>
      <c r="AM125" s="999"/>
      <c r="AN125" s="999"/>
      <c r="AO125" s="999"/>
      <c r="AP125" s="999"/>
      <c r="AQ125" s="999"/>
      <c r="AR125" s="999"/>
      <c r="AS125" s="999"/>
      <c r="AT125" s="999"/>
      <c r="AU125" s="999"/>
      <c r="AV125" s="999"/>
      <c r="AW125" s="999"/>
      <c r="AX125" s="999"/>
    </row>
    <row r="126" spans="1:50">
      <c r="A126" s="999"/>
      <c r="B126" s="1016"/>
      <c r="C126" s="1016"/>
      <c r="D126" s="1016"/>
      <c r="E126" s="1016"/>
      <c r="F126" s="999"/>
      <c r="G126" s="1016"/>
      <c r="H126" s="999"/>
      <c r="M126" s="1016"/>
      <c r="N126" s="1016"/>
      <c r="O126" s="999"/>
      <c r="P126" s="999"/>
      <c r="Q126" s="999"/>
      <c r="R126" s="999"/>
      <c r="S126" s="999"/>
      <c r="T126" s="999"/>
      <c r="U126" s="999"/>
      <c r="V126" s="999"/>
      <c r="W126" s="999"/>
      <c r="X126" s="999"/>
      <c r="Y126" s="999"/>
      <c r="Z126" s="999"/>
      <c r="AA126" s="999"/>
      <c r="AB126" s="999"/>
      <c r="AC126" s="999"/>
      <c r="AD126" s="999"/>
      <c r="AE126" s="999"/>
      <c r="AF126" s="999"/>
      <c r="AG126" s="999"/>
      <c r="AH126" s="999"/>
      <c r="AI126" s="999"/>
      <c r="AJ126" s="999"/>
      <c r="AK126" s="999"/>
      <c r="AL126" s="999"/>
      <c r="AM126" s="999"/>
      <c r="AN126" s="999"/>
      <c r="AO126" s="999"/>
      <c r="AP126" s="999"/>
      <c r="AQ126" s="999"/>
      <c r="AR126" s="999"/>
      <c r="AS126" s="999"/>
      <c r="AT126" s="999"/>
      <c r="AU126" s="999"/>
      <c r="AV126" s="999"/>
      <c r="AW126" s="999"/>
      <c r="AX126" s="999"/>
    </row>
    <row r="127" spans="1:50">
      <c r="A127" s="999"/>
      <c r="B127" s="1016"/>
      <c r="C127" s="1016"/>
      <c r="D127" s="1016"/>
      <c r="E127" s="1016"/>
      <c r="F127" s="999"/>
      <c r="G127" s="1016"/>
      <c r="H127" s="999"/>
      <c r="M127" s="1016"/>
      <c r="N127" s="1016"/>
      <c r="O127" s="999"/>
      <c r="P127" s="999"/>
      <c r="Q127" s="999"/>
      <c r="R127" s="999"/>
      <c r="S127" s="999"/>
      <c r="T127" s="999"/>
      <c r="U127" s="999"/>
      <c r="V127" s="999"/>
      <c r="W127" s="999"/>
      <c r="X127" s="999"/>
      <c r="Y127" s="999"/>
      <c r="Z127" s="999"/>
      <c r="AA127" s="999"/>
      <c r="AB127" s="999"/>
      <c r="AC127" s="999"/>
      <c r="AD127" s="999"/>
      <c r="AE127" s="999"/>
      <c r="AF127" s="999"/>
      <c r="AG127" s="999"/>
      <c r="AH127" s="999"/>
      <c r="AI127" s="999"/>
      <c r="AJ127" s="999"/>
      <c r="AK127" s="999"/>
      <c r="AL127" s="999"/>
      <c r="AM127" s="999"/>
      <c r="AN127" s="999"/>
      <c r="AO127" s="999"/>
      <c r="AP127" s="999"/>
      <c r="AQ127" s="999"/>
      <c r="AR127" s="999"/>
      <c r="AS127" s="999"/>
      <c r="AT127" s="999"/>
      <c r="AU127" s="999"/>
      <c r="AV127" s="999"/>
      <c r="AW127" s="999"/>
      <c r="AX127" s="999"/>
    </row>
    <row r="128" spans="1:50">
      <c r="A128" s="999"/>
      <c r="B128" s="1016"/>
      <c r="C128" s="1016"/>
      <c r="D128" s="1016"/>
      <c r="E128" s="1016"/>
      <c r="F128" s="999"/>
      <c r="G128" s="1016"/>
      <c r="H128" s="999"/>
      <c r="M128" s="1016"/>
      <c r="N128" s="1016"/>
      <c r="O128" s="999"/>
      <c r="P128" s="999"/>
      <c r="Q128" s="999"/>
      <c r="R128" s="999"/>
      <c r="S128" s="999"/>
      <c r="T128" s="999"/>
      <c r="U128" s="999"/>
      <c r="V128" s="999"/>
      <c r="W128" s="999"/>
      <c r="X128" s="999"/>
      <c r="Y128" s="999"/>
      <c r="Z128" s="999"/>
      <c r="AA128" s="999"/>
      <c r="AB128" s="999"/>
      <c r="AC128" s="999"/>
      <c r="AD128" s="999"/>
      <c r="AE128" s="999"/>
      <c r="AF128" s="999"/>
      <c r="AG128" s="999"/>
      <c r="AH128" s="999"/>
      <c r="AI128" s="999"/>
      <c r="AJ128" s="999"/>
      <c r="AK128" s="999"/>
      <c r="AL128" s="999"/>
      <c r="AM128" s="999"/>
      <c r="AN128" s="999"/>
      <c r="AO128" s="999"/>
      <c r="AP128" s="999"/>
      <c r="AQ128" s="999"/>
      <c r="AR128" s="999"/>
      <c r="AS128" s="999"/>
      <c r="AT128" s="999"/>
      <c r="AU128" s="999"/>
      <c r="AV128" s="999"/>
      <c r="AW128" s="999"/>
      <c r="AX128" s="999"/>
    </row>
    <row r="129" spans="1:50">
      <c r="A129" s="999"/>
      <c r="B129" s="1016"/>
      <c r="C129" s="1016"/>
      <c r="D129" s="1016"/>
      <c r="E129" s="1016"/>
      <c r="F129" s="999"/>
      <c r="G129" s="1016"/>
      <c r="H129" s="999"/>
      <c r="M129" s="1016"/>
      <c r="N129" s="1016"/>
      <c r="O129" s="999"/>
      <c r="P129" s="999"/>
      <c r="Q129" s="999"/>
      <c r="R129" s="999"/>
      <c r="S129" s="999"/>
      <c r="T129" s="999"/>
      <c r="U129" s="999"/>
      <c r="V129" s="999"/>
      <c r="W129" s="999"/>
      <c r="X129" s="999"/>
      <c r="Y129" s="999"/>
      <c r="Z129" s="999"/>
      <c r="AA129" s="999"/>
      <c r="AB129" s="999"/>
      <c r="AC129" s="999"/>
      <c r="AD129" s="999"/>
      <c r="AE129" s="999"/>
      <c r="AF129" s="999"/>
      <c r="AG129" s="999"/>
      <c r="AH129" s="999"/>
      <c r="AI129" s="999"/>
      <c r="AJ129" s="999"/>
      <c r="AK129" s="999"/>
      <c r="AL129" s="999"/>
      <c r="AM129" s="999"/>
      <c r="AN129" s="999"/>
      <c r="AO129" s="999"/>
      <c r="AP129" s="999"/>
      <c r="AQ129" s="999"/>
      <c r="AR129" s="999"/>
      <c r="AS129" s="999"/>
      <c r="AT129" s="999"/>
      <c r="AU129" s="999"/>
      <c r="AV129" s="999"/>
      <c r="AW129" s="999"/>
      <c r="AX129" s="999"/>
    </row>
    <row r="130" spans="1:50">
      <c r="A130" s="999"/>
      <c r="B130" s="1016"/>
      <c r="C130" s="1016"/>
      <c r="D130" s="1016"/>
      <c r="E130" s="1016"/>
      <c r="F130" s="999"/>
      <c r="G130" s="1016"/>
      <c r="H130" s="999"/>
      <c r="M130" s="1016"/>
      <c r="N130" s="1016"/>
      <c r="O130" s="999"/>
      <c r="P130" s="999"/>
      <c r="Q130" s="999"/>
      <c r="R130" s="999"/>
      <c r="S130" s="999"/>
      <c r="T130" s="999"/>
      <c r="U130" s="999"/>
      <c r="V130" s="999"/>
      <c r="W130" s="999"/>
      <c r="X130" s="999"/>
      <c r="Y130" s="999"/>
      <c r="Z130" s="999"/>
      <c r="AA130" s="999"/>
      <c r="AB130" s="999"/>
      <c r="AC130" s="999"/>
      <c r="AD130" s="999"/>
      <c r="AE130" s="999"/>
      <c r="AF130" s="999"/>
      <c r="AG130" s="999"/>
      <c r="AH130" s="999"/>
      <c r="AI130" s="999"/>
      <c r="AJ130" s="999"/>
      <c r="AK130" s="999"/>
      <c r="AL130" s="999"/>
      <c r="AM130" s="999"/>
      <c r="AN130" s="999"/>
      <c r="AO130" s="999"/>
      <c r="AP130" s="999"/>
      <c r="AQ130" s="999"/>
      <c r="AR130" s="999"/>
      <c r="AS130" s="999"/>
      <c r="AT130" s="999"/>
      <c r="AU130" s="999"/>
      <c r="AV130" s="999"/>
      <c r="AW130" s="999"/>
      <c r="AX130" s="999"/>
    </row>
    <row r="131" spans="1:50">
      <c r="A131" s="999"/>
      <c r="B131" s="1016"/>
      <c r="C131" s="1016"/>
      <c r="D131" s="1016"/>
      <c r="E131" s="1016"/>
      <c r="F131" s="999"/>
      <c r="G131" s="1016"/>
      <c r="H131" s="999"/>
      <c r="M131" s="1016"/>
      <c r="N131" s="1016"/>
      <c r="O131" s="999"/>
      <c r="P131" s="999"/>
      <c r="Q131" s="999"/>
      <c r="R131" s="999"/>
      <c r="S131" s="999"/>
      <c r="T131" s="999"/>
      <c r="U131" s="999"/>
      <c r="V131" s="999"/>
      <c r="W131" s="999"/>
      <c r="X131" s="999"/>
      <c r="Y131" s="999"/>
      <c r="Z131" s="999"/>
      <c r="AA131" s="999"/>
      <c r="AB131" s="999"/>
      <c r="AC131" s="999"/>
      <c r="AD131" s="999"/>
      <c r="AE131" s="999"/>
      <c r="AF131" s="999"/>
      <c r="AG131" s="999"/>
      <c r="AH131" s="999"/>
      <c r="AI131" s="999"/>
      <c r="AJ131" s="999"/>
      <c r="AK131" s="999"/>
      <c r="AL131" s="999"/>
      <c r="AM131" s="999"/>
      <c r="AN131" s="999"/>
      <c r="AO131" s="999"/>
      <c r="AP131" s="999"/>
      <c r="AQ131" s="999"/>
      <c r="AR131" s="999"/>
      <c r="AS131" s="999"/>
      <c r="AT131" s="999"/>
      <c r="AU131" s="999"/>
      <c r="AV131" s="999"/>
      <c r="AW131" s="999"/>
      <c r="AX131" s="999"/>
    </row>
    <row r="132" spans="1:50">
      <c r="A132" s="999"/>
      <c r="B132" s="1016"/>
      <c r="C132" s="1016"/>
      <c r="D132" s="1016"/>
      <c r="E132" s="1016"/>
      <c r="F132" s="999"/>
      <c r="G132" s="1016"/>
      <c r="H132" s="999"/>
      <c r="M132" s="1016"/>
      <c r="N132" s="1016"/>
      <c r="O132" s="999"/>
      <c r="P132" s="999"/>
      <c r="Q132" s="999"/>
      <c r="R132" s="999"/>
      <c r="S132" s="999"/>
      <c r="T132" s="999"/>
      <c r="U132" s="999"/>
      <c r="V132" s="999"/>
      <c r="W132" s="999"/>
      <c r="X132" s="999"/>
      <c r="Y132" s="999"/>
      <c r="Z132" s="999"/>
      <c r="AA132" s="999"/>
      <c r="AB132" s="999"/>
      <c r="AC132" s="999"/>
      <c r="AD132" s="999"/>
      <c r="AE132" s="999"/>
      <c r="AF132" s="999"/>
      <c r="AG132" s="999"/>
      <c r="AH132" s="999"/>
      <c r="AI132" s="999"/>
      <c r="AJ132" s="999"/>
      <c r="AK132" s="999"/>
      <c r="AL132" s="999"/>
      <c r="AM132" s="999"/>
      <c r="AN132" s="999"/>
      <c r="AO132" s="999"/>
      <c r="AP132" s="999"/>
      <c r="AQ132" s="999"/>
      <c r="AR132" s="999"/>
      <c r="AS132" s="999"/>
      <c r="AT132" s="999"/>
      <c r="AU132" s="999"/>
      <c r="AV132" s="999"/>
      <c r="AW132" s="999"/>
      <c r="AX132" s="999"/>
    </row>
    <row r="133" spans="1:50">
      <c r="A133" s="999"/>
      <c r="B133" s="1016"/>
      <c r="C133" s="1016"/>
      <c r="D133" s="1016"/>
      <c r="E133" s="1016"/>
      <c r="F133" s="999"/>
      <c r="G133" s="1016"/>
      <c r="H133" s="999"/>
      <c r="M133" s="1016"/>
      <c r="N133" s="1016"/>
      <c r="O133" s="999"/>
      <c r="P133" s="999"/>
      <c r="Q133" s="999"/>
      <c r="R133" s="999"/>
      <c r="S133" s="999"/>
      <c r="T133" s="999"/>
      <c r="U133" s="999"/>
      <c r="V133" s="999"/>
      <c r="W133" s="999"/>
      <c r="X133" s="999"/>
      <c r="Y133" s="999"/>
      <c r="Z133" s="999"/>
      <c r="AA133" s="999"/>
      <c r="AB133" s="999"/>
      <c r="AC133" s="999"/>
      <c r="AD133" s="999"/>
      <c r="AE133" s="999"/>
      <c r="AF133" s="999"/>
      <c r="AG133" s="999"/>
      <c r="AH133" s="999"/>
      <c r="AI133" s="999"/>
      <c r="AJ133" s="999"/>
      <c r="AK133" s="999"/>
      <c r="AL133" s="999"/>
      <c r="AM133" s="999"/>
      <c r="AN133" s="999"/>
      <c r="AO133" s="999"/>
      <c r="AP133" s="999"/>
      <c r="AQ133" s="999"/>
      <c r="AR133" s="999"/>
      <c r="AS133" s="999"/>
      <c r="AT133" s="999"/>
      <c r="AU133" s="999"/>
      <c r="AV133" s="999"/>
      <c r="AW133" s="999"/>
      <c r="AX133" s="999"/>
    </row>
    <row r="134" spans="1:50">
      <c r="A134" s="999"/>
      <c r="B134" s="1016"/>
      <c r="C134" s="1016"/>
      <c r="D134" s="1016"/>
      <c r="E134" s="1016"/>
      <c r="F134" s="999"/>
      <c r="G134" s="1016"/>
      <c r="H134" s="999"/>
      <c r="M134" s="1016"/>
      <c r="N134" s="1016"/>
      <c r="O134" s="999"/>
      <c r="P134" s="999"/>
      <c r="Q134" s="999"/>
      <c r="R134" s="999"/>
      <c r="S134" s="999"/>
      <c r="T134" s="999"/>
      <c r="U134" s="999"/>
      <c r="V134" s="999"/>
      <c r="W134" s="999"/>
      <c r="X134" s="999"/>
      <c r="Y134" s="999"/>
      <c r="Z134" s="999"/>
      <c r="AA134" s="999"/>
      <c r="AB134" s="999"/>
      <c r="AC134" s="999"/>
      <c r="AD134" s="999"/>
      <c r="AE134" s="999"/>
      <c r="AF134" s="999"/>
      <c r="AG134" s="999"/>
      <c r="AH134" s="999"/>
      <c r="AI134" s="999"/>
      <c r="AJ134" s="999"/>
      <c r="AK134" s="999"/>
      <c r="AL134" s="999"/>
      <c r="AM134" s="999"/>
      <c r="AN134" s="999"/>
      <c r="AO134" s="999"/>
      <c r="AP134" s="999"/>
      <c r="AQ134" s="999"/>
      <c r="AR134" s="999"/>
      <c r="AS134" s="999"/>
      <c r="AT134" s="999"/>
      <c r="AU134" s="999"/>
      <c r="AV134" s="999"/>
      <c r="AW134" s="999"/>
      <c r="AX134" s="999"/>
    </row>
    <row r="135" spans="1:50">
      <c r="A135" s="999"/>
      <c r="B135" s="1016"/>
      <c r="C135" s="1016"/>
      <c r="D135" s="1016"/>
      <c r="E135" s="1016"/>
      <c r="F135" s="999"/>
      <c r="G135" s="1016"/>
      <c r="H135" s="999"/>
      <c r="M135" s="1016"/>
      <c r="N135" s="1016"/>
      <c r="O135" s="999"/>
      <c r="P135" s="999"/>
      <c r="Q135" s="999"/>
      <c r="R135" s="999"/>
      <c r="S135" s="999"/>
      <c r="T135" s="999"/>
      <c r="U135" s="999"/>
      <c r="V135" s="999"/>
      <c r="W135" s="999"/>
      <c r="X135" s="999"/>
      <c r="Y135" s="999"/>
      <c r="Z135" s="999"/>
      <c r="AA135" s="999"/>
      <c r="AB135" s="999"/>
      <c r="AC135" s="999"/>
      <c r="AD135" s="999"/>
      <c r="AE135" s="999"/>
      <c r="AF135" s="999"/>
      <c r="AG135" s="999"/>
      <c r="AH135" s="999"/>
      <c r="AI135" s="999"/>
      <c r="AJ135" s="999"/>
      <c r="AK135" s="999"/>
      <c r="AL135" s="999"/>
      <c r="AM135" s="999"/>
      <c r="AN135" s="999"/>
      <c r="AO135" s="999"/>
      <c r="AP135" s="999"/>
      <c r="AQ135" s="999"/>
      <c r="AR135" s="999"/>
      <c r="AS135" s="999"/>
      <c r="AT135" s="999"/>
      <c r="AU135" s="999"/>
      <c r="AV135" s="999"/>
      <c r="AW135" s="999"/>
      <c r="AX135" s="999"/>
    </row>
    <row r="136" spans="1:50">
      <c r="A136" s="999"/>
      <c r="B136" s="1016"/>
      <c r="C136" s="1016"/>
      <c r="D136" s="1016"/>
      <c r="E136" s="1016"/>
      <c r="F136" s="999"/>
      <c r="G136" s="1016"/>
      <c r="H136" s="999"/>
      <c r="M136" s="1016"/>
      <c r="N136" s="1016"/>
      <c r="O136" s="999"/>
      <c r="P136" s="999"/>
      <c r="Q136" s="999"/>
      <c r="R136" s="999"/>
      <c r="S136" s="999"/>
      <c r="T136" s="999"/>
      <c r="U136" s="999"/>
      <c r="V136" s="999"/>
      <c r="W136" s="999"/>
      <c r="X136" s="999"/>
      <c r="Y136" s="999"/>
      <c r="Z136" s="999"/>
      <c r="AA136" s="999"/>
      <c r="AB136" s="999"/>
      <c r="AC136" s="999"/>
      <c r="AD136" s="999"/>
      <c r="AE136" s="999"/>
      <c r="AF136" s="999"/>
      <c r="AG136" s="999"/>
      <c r="AH136" s="999"/>
      <c r="AI136" s="999"/>
      <c r="AJ136" s="999"/>
      <c r="AK136" s="999"/>
      <c r="AL136" s="999"/>
      <c r="AM136" s="999"/>
      <c r="AN136" s="999"/>
      <c r="AO136" s="999"/>
      <c r="AP136" s="999"/>
      <c r="AQ136" s="999"/>
      <c r="AR136" s="999"/>
      <c r="AS136" s="999"/>
      <c r="AT136" s="999"/>
      <c r="AU136" s="999"/>
      <c r="AV136" s="999"/>
      <c r="AW136" s="999"/>
      <c r="AX136" s="999"/>
    </row>
    <row r="137" spans="1:50">
      <c r="A137" s="999"/>
      <c r="B137" s="1016"/>
      <c r="C137" s="1016"/>
      <c r="D137" s="1016"/>
      <c r="E137" s="1016"/>
      <c r="F137" s="999"/>
      <c r="G137" s="1016"/>
      <c r="H137" s="999"/>
      <c r="M137" s="1016"/>
      <c r="N137" s="1016"/>
      <c r="O137" s="999"/>
      <c r="P137" s="999"/>
      <c r="Q137" s="999"/>
      <c r="R137" s="999"/>
      <c r="S137" s="999"/>
      <c r="T137" s="999"/>
      <c r="U137" s="999"/>
      <c r="V137" s="999"/>
      <c r="W137" s="999"/>
      <c r="X137" s="999"/>
      <c r="Y137" s="999"/>
      <c r="Z137" s="999"/>
      <c r="AA137" s="999"/>
      <c r="AB137" s="999"/>
      <c r="AC137" s="999"/>
      <c r="AD137" s="999"/>
      <c r="AE137" s="999"/>
      <c r="AF137" s="999"/>
      <c r="AG137" s="999"/>
      <c r="AH137" s="999"/>
      <c r="AI137" s="999"/>
      <c r="AJ137" s="999"/>
      <c r="AK137" s="999"/>
      <c r="AL137" s="999"/>
      <c r="AM137" s="999"/>
      <c r="AN137" s="999"/>
      <c r="AO137" s="999"/>
      <c r="AP137" s="999"/>
      <c r="AQ137" s="999"/>
      <c r="AR137" s="999"/>
      <c r="AS137" s="999"/>
      <c r="AT137" s="999"/>
      <c r="AU137" s="999"/>
      <c r="AV137" s="999"/>
      <c r="AW137" s="999"/>
      <c r="AX137" s="999"/>
    </row>
    <row r="138" spans="1:50">
      <c r="A138" s="999"/>
      <c r="B138" s="1016"/>
      <c r="C138" s="1016"/>
      <c r="D138" s="1016"/>
      <c r="E138" s="1016"/>
      <c r="F138" s="999"/>
      <c r="G138" s="1016"/>
      <c r="H138" s="999"/>
      <c r="M138" s="1016"/>
      <c r="N138" s="1016"/>
      <c r="O138" s="999"/>
      <c r="P138" s="999"/>
      <c r="Q138" s="999"/>
      <c r="R138" s="999"/>
      <c r="S138" s="999"/>
      <c r="T138" s="999"/>
      <c r="U138" s="999"/>
      <c r="V138" s="999"/>
      <c r="W138" s="999"/>
      <c r="X138" s="999"/>
      <c r="Y138" s="999"/>
      <c r="Z138" s="999"/>
      <c r="AA138" s="999"/>
      <c r="AB138" s="999"/>
      <c r="AC138" s="999"/>
      <c r="AD138" s="999"/>
      <c r="AE138" s="999"/>
      <c r="AF138" s="999"/>
      <c r="AG138" s="999"/>
      <c r="AH138" s="999"/>
      <c r="AI138" s="999"/>
      <c r="AJ138" s="999"/>
      <c r="AK138" s="999"/>
      <c r="AL138" s="999"/>
      <c r="AM138" s="999"/>
      <c r="AN138" s="999"/>
      <c r="AO138" s="999"/>
      <c r="AP138" s="999"/>
      <c r="AQ138" s="999"/>
      <c r="AR138" s="999"/>
      <c r="AS138" s="999"/>
      <c r="AT138" s="999"/>
      <c r="AU138" s="999"/>
      <c r="AV138" s="999"/>
      <c r="AW138" s="999"/>
      <c r="AX138" s="999"/>
    </row>
    <row r="139" spans="1:50">
      <c r="A139" s="999"/>
      <c r="B139" s="1016"/>
      <c r="C139" s="1016"/>
      <c r="D139" s="1016"/>
      <c r="E139" s="1016"/>
      <c r="F139" s="999"/>
      <c r="G139" s="1016"/>
      <c r="H139" s="999"/>
      <c r="M139" s="1016"/>
      <c r="N139" s="1016"/>
      <c r="O139" s="999"/>
      <c r="P139" s="999"/>
      <c r="Q139" s="999"/>
      <c r="R139" s="999"/>
      <c r="S139" s="999"/>
      <c r="T139" s="999"/>
      <c r="U139" s="999"/>
      <c r="V139" s="999"/>
      <c r="W139" s="999"/>
      <c r="X139" s="999"/>
      <c r="Y139" s="999"/>
      <c r="Z139" s="999"/>
      <c r="AA139" s="999"/>
      <c r="AB139" s="999"/>
      <c r="AC139" s="999"/>
      <c r="AD139" s="999"/>
      <c r="AE139" s="999"/>
      <c r="AF139" s="999"/>
      <c r="AG139" s="999"/>
      <c r="AH139" s="999"/>
      <c r="AI139" s="999"/>
      <c r="AJ139" s="999"/>
      <c r="AK139" s="999"/>
      <c r="AL139" s="999"/>
      <c r="AM139" s="999"/>
      <c r="AN139" s="999"/>
      <c r="AO139" s="999"/>
      <c r="AP139" s="999"/>
      <c r="AQ139" s="999"/>
      <c r="AR139" s="999"/>
      <c r="AS139" s="999"/>
      <c r="AT139" s="999"/>
      <c r="AU139" s="999"/>
      <c r="AV139" s="999"/>
      <c r="AW139" s="999"/>
      <c r="AX139" s="999"/>
    </row>
    <row r="140" spans="1:50">
      <c r="A140" s="999"/>
      <c r="B140" s="1016"/>
      <c r="C140" s="1016"/>
      <c r="D140" s="1016"/>
      <c r="E140" s="1016"/>
      <c r="F140" s="999"/>
      <c r="G140" s="1016"/>
      <c r="H140" s="999"/>
      <c r="M140" s="1016"/>
      <c r="N140" s="1016"/>
      <c r="O140" s="999"/>
      <c r="P140" s="999"/>
      <c r="Q140" s="999"/>
      <c r="R140" s="999"/>
      <c r="S140" s="999"/>
      <c r="T140" s="999"/>
      <c r="U140" s="999"/>
      <c r="V140" s="999"/>
      <c r="W140" s="999"/>
      <c r="X140" s="999"/>
      <c r="Y140" s="999"/>
      <c r="Z140" s="999"/>
      <c r="AA140" s="999"/>
      <c r="AB140" s="999"/>
      <c r="AC140" s="999"/>
      <c r="AD140" s="999"/>
      <c r="AE140" s="999"/>
      <c r="AF140" s="999"/>
      <c r="AG140" s="999"/>
      <c r="AH140" s="999"/>
      <c r="AI140" s="999"/>
      <c r="AJ140" s="999"/>
      <c r="AK140" s="999"/>
      <c r="AL140" s="999"/>
      <c r="AM140" s="999"/>
      <c r="AN140" s="999"/>
      <c r="AO140" s="999"/>
      <c r="AP140" s="999"/>
      <c r="AQ140" s="999"/>
      <c r="AR140" s="999"/>
      <c r="AS140" s="999"/>
      <c r="AT140" s="999"/>
      <c r="AU140" s="999"/>
      <c r="AV140" s="999"/>
      <c r="AW140" s="999"/>
      <c r="AX140" s="999"/>
    </row>
    <row r="141" spans="1:50">
      <c r="A141" s="999"/>
      <c r="B141" s="1016"/>
      <c r="C141" s="1016"/>
      <c r="D141" s="1016"/>
      <c r="E141" s="1016"/>
      <c r="F141" s="999"/>
      <c r="G141" s="1016"/>
      <c r="H141" s="999"/>
      <c r="M141" s="1016"/>
      <c r="N141" s="1016"/>
      <c r="O141" s="999"/>
      <c r="P141" s="999"/>
      <c r="Q141" s="999"/>
      <c r="R141" s="999"/>
      <c r="S141" s="999"/>
      <c r="T141" s="999"/>
      <c r="U141" s="999"/>
      <c r="V141" s="999"/>
      <c r="W141" s="999"/>
      <c r="X141" s="999"/>
      <c r="Y141" s="999"/>
      <c r="Z141" s="999"/>
      <c r="AA141" s="999"/>
      <c r="AB141" s="999"/>
      <c r="AC141" s="999"/>
      <c r="AD141" s="999"/>
      <c r="AE141" s="999"/>
      <c r="AF141" s="999"/>
      <c r="AG141" s="999"/>
      <c r="AH141" s="999"/>
      <c r="AI141" s="999"/>
      <c r="AJ141" s="999"/>
      <c r="AK141" s="999"/>
      <c r="AL141" s="999"/>
      <c r="AM141" s="999"/>
      <c r="AN141" s="999"/>
      <c r="AO141" s="999"/>
      <c r="AP141" s="999"/>
      <c r="AQ141" s="999"/>
      <c r="AR141" s="999"/>
      <c r="AS141" s="999"/>
      <c r="AT141" s="999"/>
      <c r="AU141" s="999"/>
      <c r="AV141" s="999"/>
      <c r="AW141" s="999"/>
      <c r="AX141" s="999"/>
    </row>
    <row r="142" spans="1:50">
      <c r="A142" s="999"/>
      <c r="B142" s="1016"/>
      <c r="C142" s="1016"/>
      <c r="D142" s="1016"/>
      <c r="E142" s="1016"/>
      <c r="F142" s="999"/>
      <c r="G142" s="1016"/>
      <c r="H142" s="999"/>
      <c r="M142" s="1016"/>
      <c r="N142" s="1016"/>
      <c r="O142" s="999"/>
      <c r="P142" s="999"/>
      <c r="Q142" s="999"/>
      <c r="R142" s="999"/>
      <c r="S142" s="999"/>
      <c r="T142" s="999"/>
      <c r="U142" s="999"/>
      <c r="V142" s="999"/>
      <c r="W142" s="999"/>
      <c r="X142" s="999"/>
      <c r="Y142" s="999"/>
      <c r="Z142" s="999"/>
      <c r="AA142" s="999"/>
      <c r="AB142" s="999"/>
      <c r="AC142" s="999"/>
      <c r="AD142" s="999"/>
      <c r="AE142" s="999"/>
      <c r="AF142" s="999"/>
      <c r="AG142" s="999"/>
      <c r="AH142" s="999"/>
      <c r="AI142" s="999"/>
      <c r="AJ142" s="999"/>
      <c r="AK142" s="999"/>
      <c r="AL142" s="999"/>
      <c r="AM142" s="999"/>
      <c r="AN142" s="999"/>
      <c r="AO142" s="999"/>
      <c r="AP142" s="999"/>
      <c r="AQ142" s="999"/>
      <c r="AR142" s="999"/>
      <c r="AS142" s="999"/>
      <c r="AT142" s="999"/>
      <c r="AU142" s="999"/>
      <c r="AV142" s="999"/>
      <c r="AW142" s="999"/>
      <c r="AX142" s="999"/>
    </row>
    <row r="143" spans="1:50">
      <c r="A143" s="999"/>
      <c r="B143" s="1016"/>
      <c r="C143" s="1016"/>
      <c r="D143" s="1016"/>
      <c r="E143" s="1016"/>
      <c r="F143" s="999"/>
      <c r="G143" s="1016"/>
      <c r="H143" s="999"/>
      <c r="M143" s="1016"/>
      <c r="N143" s="1016"/>
      <c r="O143" s="999"/>
      <c r="P143" s="999"/>
      <c r="Q143" s="999"/>
      <c r="R143" s="999"/>
      <c r="S143" s="999"/>
      <c r="T143" s="999"/>
      <c r="U143" s="999"/>
      <c r="V143" s="999"/>
      <c r="W143" s="999"/>
      <c r="X143" s="999"/>
      <c r="Y143" s="999"/>
      <c r="Z143" s="999"/>
      <c r="AA143" s="999"/>
      <c r="AB143" s="999"/>
      <c r="AC143" s="999"/>
      <c r="AD143" s="999"/>
      <c r="AE143" s="999"/>
      <c r="AF143" s="999"/>
      <c r="AG143" s="999"/>
      <c r="AH143" s="999"/>
      <c r="AI143" s="999"/>
      <c r="AJ143" s="999"/>
      <c r="AK143" s="999"/>
      <c r="AL143" s="999"/>
      <c r="AM143" s="999"/>
      <c r="AN143" s="999"/>
      <c r="AO143" s="999"/>
      <c r="AP143" s="999"/>
      <c r="AQ143" s="999"/>
      <c r="AR143" s="999"/>
      <c r="AS143" s="999"/>
      <c r="AT143" s="999"/>
      <c r="AU143" s="999"/>
      <c r="AV143" s="999"/>
      <c r="AW143" s="999"/>
      <c r="AX143" s="999"/>
    </row>
    <row r="144" spans="1:50">
      <c r="A144" s="999"/>
      <c r="B144" s="1016"/>
      <c r="C144" s="1016"/>
      <c r="D144" s="1016"/>
      <c r="E144" s="1016"/>
      <c r="F144" s="999"/>
      <c r="G144" s="1016"/>
      <c r="H144" s="999"/>
      <c r="M144" s="1016"/>
      <c r="N144" s="1016"/>
      <c r="O144" s="999"/>
      <c r="P144" s="999"/>
      <c r="Q144" s="999"/>
      <c r="R144" s="999"/>
      <c r="S144" s="999"/>
      <c r="T144" s="999"/>
      <c r="U144" s="999"/>
      <c r="V144" s="999"/>
      <c r="W144" s="999"/>
      <c r="X144" s="999"/>
      <c r="Y144" s="999"/>
      <c r="Z144" s="999"/>
      <c r="AA144" s="999"/>
      <c r="AB144" s="999"/>
      <c r="AC144" s="999"/>
      <c r="AD144" s="999"/>
      <c r="AE144" s="999"/>
      <c r="AF144" s="999"/>
      <c r="AG144" s="999"/>
      <c r="AH144" s="999"/>
      <c r="AI144" s="999"/>
      <c r="AJ144" s="999"/>
      <c r="AK144" s="999"/>
      <c r="AL144" s="999"/>
      <c r="AM144" s="999"/>
      <c r="AN144" s="999"/>
      <c r="AO144" s="999"/>
      <c r="AP144" s="999"/>
      <c r="AQ144" s="999"/>
      <c r="AR144" s="999"/>
      <c r="AS144" s="999"/>
      <c r="AT144" s="999"/>
      <c r="AU144" s="999"/>
      <c r="AV144" s="999"/>
      <c r="AW144" s="999"/>
      <c r="AX144" s="999"/>
    </row>
    <row r="145" spans="1:50">
      <c r="A145" s="999"/>
      <c r="B145" s="1016"/>
      <c r="C145" s="1016"/>
      <c r="D145" s="1016"/>
      <c r="E145" s="1016"/>
      <c r="F145" s="999"/>
      <c r="G145" s="1016"/>
      <c r="H145" s="999"/>
      <c r="M145" s="1016"/>
      <c r="N145" s="1016"/>
      <c r="O145" s="999"/>
      <c r="P145" s="999"/>
      <c r="Q145" s="999"/>
      <c r="R145" s="999"/>
      <c r="S145" s="999"/>
      <c r="T145" s="999"/>
      <c r="U145" s="999"/>
      <c r="V145" s="999"/>
      <c r="W145" s="999"/>
      <c r="X145" s="999"/>
      <c r="Y145" s="999"/>
      <c r="Z145" s="999"/>
      <c r="AA145" s="999"/>
      <c r="AB145" s="999"/>
      <c r="AC145" s="999"/>
      <c r="AD145" s="999"/>
      <c r="AE145" s="999"/>
      <c r="AF145" s="999"/>
      <c r="AG145" s="999"/>
      <c r="AH145" s="999"/>
      <c r="AI145" s="999"/>
      <c r="AJ145" s="999"/>
      <c r="AK145" s="999"/>
      <c r="AL145" s="999"/>
      <c r="AM145" s="999"/>
      <c r="AN145" s="999"/>
      <c r="AO145" s="999"/>
      <c r="AP145" s="999"/>
      <c r="AQ145" s="999"/>
      <c r="AR145" s="999"/>
      <c r="AS145" s="999"/>
      <c r="AT145" s="999"/>
      <c r="AU145" s="999"/>
      <c r="AV145" s="999"/>
      <c r="AW145" s="999"/>
      <c r="AX145" s="999"/>
    </row>
    <row r="146" spans="1:50">
      <c r="A146" s="999"/>
      <c r="B146" s="1016"/>
      <c r="C146" s="1016"/>
      <c r="D146" s="1016"/>
      <c r="E146" s="1016"/>
      <c r="F146" s="999"/>
      <c r="G146" s="1016"/>
      <c r="H146" s="999"/>
      <c r="M146" s="1016"/>
      <c r="N146" s="1016"/>
      <c r="O146" s="999"/>
      <c r="P146" s="999"/>
      <c r="Q146" s="999"/>
      <c r="R146" s="999"/>
      <c r="S146" s="999"/>
      <c r="T146" s="999"/>
      <c r="U146" s="999"/>
      <c r="V146" s="999"/>
      <c r="W146" s="999"/>
      <c r="X146" s="999"/>
      <c r="Y146" s="999"/>
      <c r="Z146" s="999"/>
      <c r="AA146" s="999"/>
      <c r="AB146" s="999"/>
      <c r="AC146" s="999"/>
      <c r="AD146" s="999"/>
      <c r="AE146" s="999"/>
      <c r="AF146" s="999"/>
      <c r="AG146" s="999"/>
      <c r="AH146" s="999"/>
      <c r="AI146" s="999"/>
      <c r="AJ146" s="999"/>
      <c r="AK146" s="999"/>
      <c r="AL146" s="999"/>
      <c r="AM146" s="999"/>
      <c r="AN146" s="999"/>
      <c r="AO146" s="999"/>
      <c r="AP146" s="999"/>
      <c r="AQ146" s="999"/>
      <c r="AR146" s="999"/>
      <c r="AS146" s="999"/>
      <c r="AT146" s="999"/>
      <c r="AU146" s="999"/>
      <c r="AV146" s="999"/>
      <c r="AW146" s="999"/>
      <c r="AX146" s="999"/>
    </row>
    <row r="147" spans="1:50">
      <c r="A147" s="999"/>
      <c r="B147" s="1016"/>
      <c r="C147" s="1016"/>
      <c r="D147" s="1016"/>
      <c r="E147" s="1016"/>
      <c r="F147" s="999"/>
      <c r="G147" s="1016"/>
      <c r="H147" s="999"/>
      <c r="M147" s="1016"/>
      <c r="N147" s="1016"/>
      <c r="O147" s="999"/>
      <c r="P147" s="999"/>
      <c r="Q147" s="999"/>
      <c r="R147" s="999"/>
      <c r="S147" s="999"/>
      <c r="T147" s="999"/>
      <c r="U147" s="999"/>
      <c r="V147" s="999"/>
      <c r="W147" s="999"/>
      <c r="X147" s="999"/>
      <c r="Y147" s="999"/>
      <c r="Z147" s="999"/>
      <c r="AA147" s="999"/>
      <c r="AB147" s="999"/>
      <c r="AC147" s="999"/>
      <c r="AD147" s="999"/>
      <c r="AE147" s="999"/>
      <c r="AF147" s="999"/>
      <c r="AG147" s="999"/>
      <c r="AH147" s="999"/>
      <c r="AI147" s="999"/>
      <c r="AJ147" s="999"/>
      <c r="AK147" s="999"/>
      <c r="AL147" s="999"/>
      <c r="AM147" s="999"/>
      <c r="AN147" s="999"/>
      <c r="AO147" s="999"/>
      <c r="AP147" s="999"/>
      <c r="AQ147" s="999"/>
      <c r="AR147" s="999"/>
      <c r="AS147" s="999"/>
      <c r="AT147" s="999"/>
      <c r="AU147" s="999"/>
      <c r="AV147" s="999"/>
      <c r="AW147" s="999"/>
      <c r="AX147" s="999"/>
    </row>
    <row r="148" spans="1:50">
      <c r="A148" s="999"/>
      <c r="B148" s="1016"/>
      <c r="C148" s="1016"/>
      <c r="D148" s="1016"/>
      <c r="E148" s="1016"/>
      <c r="F148" s="999"/>
      <c r="G148" s="1016"/>
      <c r="H148" s="999"/>
      <c r="M148" s="1016"/>
      <c r="N148" s="1016"/>
      <c r="O148" s="999"/>
      <c r="P148" s="999"/>
      <c r="Q148" s="999"/>
      <c r="R148" s="999"/>
      <c r="S148" s="999"/>
      <c r="T148" s="999"/>
      <c r="U148" s="999"/>
      <c r="V148" s="999"/>
      <c r="W148" s="999"/>
      <c r="X148" s="999"/>
      <c r="Y148" s="999"/>
      <c r="Z148" s="999"/>
      <c r="AA148" s="999"/>
      <c r="AB148" s="999"/>
      <c r="AC148" s="999"/>
      <c r="AD148" s="999"/>
      <c r="AE148" s="999"/>
      <c r="AF148" s="999"/>
      <c r="AG148" s="999"/>
      <c r="AH148" s="999"/>
      <c r="AI148" s="999"/>
      <c r="AJ148" s="999"/>
      <c r="AK148" s="999"/>
      <c r="AL148" s="999"/>
      <c r="AM148" s="999"/>
      <c r="AN148" s="999"/>
      <c r="AO148" s="999"/>
      <c r="AP148" s="999"/>
      <c r="AQ148" s="999"/>
      <c r="AR148" s="999"/>
      <c r="AS148" s="999"/>
      <c r="AT148" s="999"/>
      <c r="AU148" s="999"/>
      <c r="AV148" s="999"/>
      <c r="AW148" s="999"/>
      <c r="AX148" s="999"/>
    </row>
    <row r="149" spans="1:50">
      <c r="A149" s="999"/>
      <c r="B149" s="1016"/>
      <c r="C149" s="1016"/>
      <c r="D149" s="1016"/>
      <c r="E149" s="1016"/>
      <c r="F149" s="999"/>
      <c r="G149" s="1016"/>
      <c r="H149" s="999"/>
      <c r="M149" s="1016"/>
      <c r="N149" s="1016"/>
      <c r="O149" s="999"/>
      <c r="P149" s="999"/>
      <c r="Q149" s="999"/>
      <c r="R149" s="999"/>
      <c r="S149" s="999"/>
      <c r="T149" s="999"/>
      <c r="U149" s="999"/>
      <c r="V149" s="999"/>
      <c r="W149" s="999"/>
      <c r="X149" s="999"/>
      <c r="Y149" s="999"/>
      <c r="Z149" s="999"/>
      <c r="AA149" s="999"/>
      <c r="AB149" s="999"/>
      <c r="AC149" s="999"/>
      <c r="AD149" s="999"/>
      <c r="AE149" s="999"/>
      <c r="AF149" s="999"/>
      <c r="AG149" s="999"/>
      <c r="AH149" s="999"/>
      <c r="AI149" s="999"/>
      <c r="AJ149" s="999"/>
      <c r="AK149" s="999"/>
      <c r="AL149" s="999"/>
      <c r="AM149" s="999"/>
      <c r="AN149" s="999"/>
      <c r="AO149" s="999"/>
      <c r="AP149" s="999"/>
      <c r="AQ149" s="999"/>
      <c r="AR149" s="999"/>
      <c r="AS149" s="999"/>
      <c r="AT149" s="999"/>
      <c r="AU149" s="999"/>
      <c r="AV149" s="999"/>
      <c r="AW149" s="999"/>
      <c r="AX149" s="999"/>
    </row>
    <row r="150" spans="1:50">
      <c r="A150" s="999"/>
      <c r="B150" s="1016"/>
      <c r="C150" s="1016"/>
      <c r="D150" s="1016"/>
      <c r="E150" s="1016"/>
      <c r="F150" s="999"/>
      <c r="G150" s="1016"/>
      <c r="H150" s="999"/>
      <c r="M150" s="1016"/>
      <c r="N150" s="1016"/>
      <c r="O150" s="999"/>
      <c r="P150" s="999"/>
      <c r="Q150" s="999"/>
      <c r="R150" s="999"/>
      <c r="S150" s="999"/>
      <c r="T150" s="999"/>
      <c r="U150" s="999"/>
      <c r="V150" s="999"/>
      <c r="W150" s="999"/>
      <c r="X150" s="999"/>
      <c r="Y150" s="999"/>
      <c r="Z150" s="999"/>
      <c r="AA150" s="999"/>
      <c r="AB150" s="999"/>
      <c r="AC150" s="999"/>
      <c r="AD150" s="999"/>
      <c r="AE150" s="999"/>
      <c r="AF150" s="999"/>
      <c r="AG150" s="999"/>
      <c r="AH150" s="999"/>
      <c r="AI150" s="999"/>
      <c r="AJ150" s="999"/>
      <c r="AK150" s="999"/>
      <c r="AL150" s="999"/>
      <c r="AM150" s="999"/>
      <c r="AN150" s="999"/>
      <c r="AO150" s="999"/>
      <c r="AP150" s="999"/>
      <c r="AQ150" s="999"/>
      <c r="AR150" s="999"/>
      <c r="AS150" s="999"/>
      <c r="AT150" s="999"/>
      <c r="AU150" s="999"/>
      <c r="AV150" s="999"/>
      <c r="AW150" s="999"/>
      <c r="AX150" s="999"/>
    </row>
    <row r="151" spans="1:50">
      <c r="A151" s="999"/>
      <c r="B151" s="1016"/>
      <c r="C151" s="1016"/>
      <c r="D151" s="1016"/>
      <c r="E151" s="1016"/>
      <c r="F151" s="999"/>
      <c r="G151" s="1016"/>
      <c r="H151" s="999"/>
      <c r="M151" s="1016"/>
      <c r="N151" s="1016"/>
      <c r="O151" s="999"/>
      <c r="P151" s="999"/>
      <c r="Q151" s="999"/>
      <c r="R151" s="999"/>
      <c r="S151" s="999"/>
      <c r="T151" s="999"/>
      <c r="U151" s="999"/>
      <c r="V151" s="999"/>
      <c r="W151" s="999"/>
      <c r="X151" s="999"/>
      <c r="Y151" s="999"/>
      <c r="Z151" s="999"/>
      <c r="AA151" s="999"/>
      <c r="AB151" s="999"/>
      <c r="AC151" s="999"/>
      <c r="AD151" s="999"/>
      <c r="AE151" s="999"/>
      <c r="AF151" s="999"/>
      <c r="AG151" s="999"/>
      <c r="AH151" s="999"/>
      <c r="AI151" s="999"/>
      <c r="AJ151" s="999"/>
      <c r="AK151" s="999"/>
      <c r="AL151" s="999"/>
      <c r="AM151" s="999"/>
      <c r="AN151" s="999"/>
      <c r="AO151" s="999"/>
      <c r="AP151" s="999"/>
      <c r="AQ151" s="999"/>
      <c r="AR151" s="999"/>
      <c r="AS151" s="999"/>
      <c r="AT151" s="999"/>
      <c r="AU151" s="999"/>
      <c r="AV151" s="999"/>
      <c r="AW151" s="999"/>
      <c r="AX151" s="999"/>
    </row>
    <row r="152" spans="1:50">
      <c r="A152" s="999"/>
      <c r="B152" s="1016"/>
      <c r="C152" s="1016"/>
      <c r="D152" s="1016"/>
      <c r="E152" s="1016"/>
      <c r="F152" s="999"/>
      <c r="G152" s="1016"/>
      <c r="H152" s="999"/>
      <c r="M152" s="1016"/>
      <c r="N152" s="1016"/>
      <c r="O152" s="999"/>
      <c r="P152" s="999"/>
      <c r="Q152" s="999"/>
      <c r="R152" s="999"/>
      <c r="S152" s="999"/>
      <c r="T152" s="999"/>
      <c r="U152" s="999"/>
      <c r="V152" s="999"/>
      <c r="W152" s="999"/>
      <c r="X152" s="999"/>
      <c r="Y152" s="999"/>
      <c r="Z152" s="999"/>
      <c r="AA152" s="999"/>
      <c r="AB152" s="999"/>
      <c r="AC152" s="999"/>
      <c r="AD152" s="999"/>
      <c r="AE152" s="999"/>
      <c r="AF152" s="999"/>
      <c r="AG152" s="999"/>
      <c r="AH152" s="999"/>
      <c r="AI152" s="999"/>
      <c r="AJ152" s="999"/>
      <c r="AK152" s="999"/>
      <c r="AL152" s="999"/>
      <c r="AM152" s="999"/>
      <c r="AN152" s="999"/>
      <c r="AO152" s="999"/>
      <c r="AP152" s="999"/>
      <c r="AQ152" s="999"/>
      <c r="AR152" s="999"/>
      <c r="AS152" s="999"/>
      <c r="AT152" s="999"/>
      <c r="AU152" s="999"/>
      <c r="AV152" s="999"/>
      <c r="AW152" s="999"/>
      <c r="AX152" s="999"/>
    </row>
    <row r="153" spans="1:50">
      <c r="A153" s="999"/>
      <c r="B153" s="1016"/>
      <c r="C153" s="1016"/>
      <c r="D153" s="1016"/>
      <c r="E153" s="1016"/>
      <c r="F153" s="999"/>
      <c r="G153" s="1016"/>
      <c r="H153" s="999"/>
      <c r="M153" s="1016"/>
      <c r="N153" s="1016"/>
      <c r="O153" s="999"/>
      <c r="P153" s="999"/>
      <c r="Q153" s="999"/>
      <c r="R153" s="999"/>
      <c r="S153" s="999"/>
      <c r="T153" s="999"/>
      <c r="U153" s="999"/>
      <c r="V153" s="999"/>
      <c r="W153" s="999"/>
      <c r="X153" s="999"/>
      <c r="Y153" s="999"/>
      <c r="Z153" s="999"/>
      <c r="AA153" s="999"/>
      <c r="AB153" s="999"/>
      <c r="AC153" s="999"/>
      <c r="AD153" s="999"/>
      <c r="AE153" s="999"/>
      <c r="AF153" s="999"/>
      <c r="AG153" s="999"/>
      <c r="AH153" s="999"/>
      <c r="AI153" s="999"/>
      <c r="AJ153" s="999"/>
      <c r="AK153" s="999"/>
      <c r="AL153" s="999"/>
      <c r="AM153" s="999"/>
      <c r="AN153" s="999"/>
      <c r="AO153" s="999"/>
      <c r="AP153" s="999"/>
      <c r="AQ153" s="999"/>
      <c r="AR153" s="999"/>
      <c r="AS153" s="999"/>
      <c r="AT153" s="999"/>
      <c r="AU153" s="999"/>
      <c r="AV153" s="999"/>
      <c r="AW153" s="999"/>
      <c r="AX153" s="999"/>
    </row>
    <row r="154" spans="1:50">
      <c r="A154" s="999"/>
      <c r="B154" s="1016"/>
      <c r="C154" s="1016"/>
      <c r="D154" s="1016"/>
      <c r="E154" s="1016"/>
      <c r="F154" s="999"/>
      <c r="G154" s="1016"/>
      <c r="H154" s="999"/>
      <c r="M154" s="1016"/>
      <c r="N154" s="1016"/>
      <c r="O154" s="999"/>
      <c r="P154" s="999"/>
      <c r="Q154" s="999"/>
      <c r="R154" s="999"/>
      <c r="S154" s="999"/>
      <c r="T154" s="999"/>
      <c r="U154" s="999"/>
      <c r="V154" s="999"/>
      <c r="W154" s="999"/>
      <c r="X154" s="999"/>
      <c r="Y154" s="999"/>
      <c r="Z154" s="999"/>
      <c r="AA154" s="999"/>
      <c r="AB154" s="999"/>
      <c r="AC154" s="999"/>
      <c r="AD154" s="999"/>
      <c r="AE154" s="999"/>
      <c r="AF154" s="999"/>
      <c r="AG154" s="999"/>
      <c r="AH154" s="999"/>
      <c r="AI154" s="999"/>
      <c r="AJ154" s="999"/>
      <c r="AK154" s="999"/>
      <c r="AL154" s="999"/>
      <c r="AM154" s="999"/>
      <c r="AN154" s="999"/>
      <c r="AO154" s="999"/>
      <c r="AP154" s="999"/>
      <c r="AQ154" s="999"/>
      <c r="AR154" s="999"/>
      <c r="AS154" s="999"/>
      <c r="AT154" s="999"/>
      <c r="AU154" s="999"/>
      <c r="AV154" s="999"/>
      <c r="AW154" s="999"/>
      <c r="AX154" s="999"/>
    </row>
    <row r="155" spans="1:50">
      <c r="A155" s="999"/>
      <c r="B155" s="1016"/>
      <c r="C155" s="1016"/>
      <c r="D155" s="1016"/>
      <c r="E155" s="1016"/>
      <c r="F155" s="999"/>
      <c r="G155" s="1016"/>
      <c r="H155" s="999"/>
      <c r="M155" s="1016"/>
      <c r="N155" s="1016"/>
      <c r="O155" s="999"/>
      <c r="P155" s="999"/>
      <c r="Q155" s="999"/>
      <c r="R155" s="999"/>
      <c r="S155" s="999"/>
      <c r="T155" s="999"/>
      <c r="U155" s="999"/>
      <c r="V155" s="999"/>
      <c r="W155" s="999"/>
      <c r="X155" s="999"/>
      <c r="Y155" s="999"/>
      <c r="Z155" s="999"/>
      <c r="AA155" s="999"/>
      <c r="AB155" s="999"/>
      <c r="AC155" s="999"/>
      <c r="AD155" s="999"/>
      <c r="AE155" s="999"/>
      <c r="AF155" s="999"/>
      <c r="AG155" s="999"/>
      <c r="AH155" s="999"/>
      <c r="AI155" s="999"/>
      <c r="AJ155" s="999"/>
      <c r="AK155" s="999"/>
      <c r="AL155" s="999"/>
      <c r="AM155" s="999"/>
      <c r="AN155" s="999"/>
      <c r="AO155" s="999"/>
      <c r="AP155" s="999"/>
      <c r="AQ155" s="999"/>
      <c r="AR155" s="999"/>
      <c r="AS155" s="999"/>
      <c r="AT155" s="999"/>
      <c r="AU155" s="999"/>
      <c r="AV155" s="999"/>
      <c r="AW155" s="999"/>
      <c r="AX155" s="999"/>
    </row>
    <row r="156" spans="1:50">
      <c r="A156" s="999"/>
      <c r="B156" s="1016"/>
      <c r="C156" s="1016"/>
      <c r="D156" s="1016"/>
      <c r="E156" s="1016"/>
      <c r="F156" s="999"/>
      <c r="G156" s="1016"/>
      <c r="H156" s="999"/>
      <c r="M156" s="1016"/>
      <c r="N156" s="1016"/>
      <c r="O156" s="999"/>
      <c r="P156" s="999"/>
      <c r="Q156" s="999"/>
      <c r="R156" s="999"/>
      <c r="S156" s="999"/>
      <c r="T156" s="999"/>
      <c r="U156" s="999"/>
      <c r="V156" s="999"/>
      <c r="W156" s="999"/>
      <c r="X156" s="999"/>
      <c r="Y156" s="999"/>
      <c r="Z156" s="999"/>
      <c r="AA156" s="999"/>
      <c r="AB156" s="999"/>
      <c r="AC156" s="999"/>
      <c r="AD156" s="999"/>
      <c r="AE156" s="999"/>
      <c r="AF156" s="999"/>
      <c r="AG156" s="999"/>
      <c r="AH156" s="999"/>
      <c r="AI156" s="999"/>
      <c r="AJ156" s="999"/>
      <c r="AK156" s="999"/>
      <c r="AL156" s="999"/>
      <c r="AM156" s="999"/>
      <c r="AN156" s="999"/>
      <c r="AO156" s="999"/>
      <c r="AP156" s="999"/>
      <c r="AQ156" s="999"/>
      <c r="AR156" s="999"/>
      <c r="AS156" s="999"/>
      <c r="AT156" s="999"/>
      <c r="AU156" s="999"/>
      <c r="AV156" s="999"/>
      <c r="AW156" s="999"/>
      <c r="AX156" s="999"/>
    </row>
    <row r="157" spans="1:50">
      <c r="A157" s="999"/>
      <c r="B157" s="1016"/>
      <c r="C157" s="1016"/>
      <c r="D157" s="1016"/>
      <c r="E157" s="1016"/>
      <c r="F157" s="999"/>
      <c r="G157" s="1016"/>
      <c r="H157" s="999"/>
      <c r="M157" s="1016"/>
      <c r="N157" s="1016"/>
      <c r="O157" s="999"/>
      <c r="P157" s="999"/>
      <c r="Q157" s="999"/>
      <c r="R157" s="999"/>
      <c r="S157" s="999"/>
      <c r="T157" s="999"/>
      <c r="U157" s="999"/>
      <c r="V157" s="999"/>
      <c r="W157" s="999"/>
      <c r="X157" s="999"/>
      <c r="Y157" s="999"/>
      <c r="Z157" s="999"/>
      <c r="AA157" s="999"/>
      <c r="AB157" s="999"/>
      <c r="AC157" s="999"/>
      <c r="AD157" s="999"/>
      <c r="AE157" s="999"/>
      <c r="AF157" s="999"/>
      <c r="AG157" s="999"/>
      <c r="AH157" s="999"/>
      <c r="AI157" s="999"/>
      <c r="AJ157" s="999"/>
      <c r="AK157" s="999"/>
      <c r="AL157" s="999"/>
      <c r="AM157" s="999"/>
      <c r="AN157" s="999"/>
      <c r="AO157" s="999"/>
      <c r="AP157" s="999"/>
      <c r="AQ157" s="999"/>
      <c r="AR157" s="999"/>
      <c r="AS157" s="999"/>
      <c r="AT157" s="999"/>
      <c r="AU157" s="999"/>
      <c r="AV157" s="999"/>
      <c r="AW157" s="999"/>
      <c r="AX157" s="999"/>
    </row>
    <row r="158" spans="1:50">
      <c r="A158" s="999"/>
      <c r="B158" s="1016"/>
      <c r="C158" s="1016"/>
      <c r="D158" s="1016"/>
      <c r="E158" s="1016"/>
      <c r="F158" s="999"/>
      <c r="G158" s="1016"/>
      <c r="H158" s="999"/>
      <c r="M158" s="1016"/>
      <c r="N158" s="1016"/>
      <c r="O158" s="999"/>
      <c r="P158" s="999"/>
      <c r="Q158" s="999"/>
      <c r="R158" s="999"/>
      <c r="S158" s="999"/>
      <c r="T158" s="999"/>
      <c r="U158" s="999"/>
      <c r="V158" s="999"/>
      <c r="W158" s="999"/>
      <c r="X158" s="999"/>
      <c r="Y158" s="999"/>
      <c r="Z158" s="999"/>
      <c r="AA158" s="999"/>
      <c r="AB158" s="999"/>
      <c r="AC158" s="999"/>
      <c r="AD158" s="999"/>
      <c r="AE158" s="999"/>
      <c r="AF158" s="999"/>
      <c r="AG158" s="999"/>
      <c r="AH158" s="999"/>
      <c r="AI158" s="999"/>
      <c r="AJ158" s="999"/>
      <c r="AK158" s="999"/>
      <c r="AL158" s="999"/>
      <c r="AM158" s="999"/>
      <c r="AN158" s="999"/>
      <c r="AO158" s="999"/>
      <c r="AP158" s="999"/>
      <c r="AQ158" s="999"/>
      <c r="AR158" s="999"/>
      <c r="AS158" s="999"/>
      <c r="AT158" s="999"/>
      <c r="AU158" s="999"/>
      <c r="AV158" s="999"/>
      <c r="AW158" s="999"/>
      <c r="AX158" s="999"/>
    </row>
    <row r="159" spans="1:50">
      <c r="A159" s="999"/>
      <c r="B159" s="1016"/>
      <c r="C159" s="1016"/>
      <c r="D159" s="1016"/>
      <c r="E159" s="1016"/>
      <c r="F159" s="999"/>
      <c r="G159" s="1016"/>
      <c r="H159" s="999"/>
      <c r="M159" s="1016"/>
      <c r="N159" s="1016"/>
      <c r="O159" s="999"/>
      <c r="P159" s="999"/>
      <c r="Q159" s="999"/>
      <c r="R159" s="999"/>
      <c r="S159" s="999"/>
      <c r="T159" s="999"/>
      <c r="U159" s="999"/>
      <c r="V159" s="999"/>
      <c r="W159" s="999"/>
      <c r="X159" s="999"/>
      <c r="Y159" s="999"/>
      <c r="Z159" s="999"/>
      <c r="AA159" s="999"/>
      <c r="AB159" s="999"/>
      <c r="AC159" s="999"/>
      <c r="AD159" s="999"/>
      <c r="AE159" s="999"/>
      <c r="AF159" s="999"/>
      <c r="AG159" s="999"/>
      <c r="AH159" s="999"/>
      <c r="AI159" s="999"/>
      <c r="AJ159" s="999"/>
      <c r="AK159" s="999"/>
      <c r="AL159" s="999"/>
      <c r="AM159" s="999"/>
      <c r="AN159" s="999"/>
      <c r="AO159" s="999"/>
      <c r="AP159" s="999"/>
      <c r="AQ159" s="999"/>
      <c r="AR159" s="999"/>
      <c r="AS159" s="999"/>
      <c r="AT159" s="999"/>
      <c r="AU159" s="999"/>
      <c r="AV159" s="999"/>
      <c r="AW159" s="999"/>
      <c r="AX159" s="999"/>
    </row>
    <row r="160" spans="1:50">
      <c r="A160" s="999"/>
      <c r="B160" s="1016"/>
      <c r="C160" s="1016"/>
      <c r="D160" s="1016"/>
      <c r="E160" s="1016"/>
      <c r="F160" s="999"/>
      <c r="G160" s="1016"/>
      <c r="H160" s="999"/>
      <c r="M160" s="1016"/>
      <c r="N160" s="1016"/>
      <c r="O160" s="999"/>
      <c r="P160" s="999"/>
      <c r="Q160" s="999"/>
      <c r="R160" s="999"/>
      <c r="S160" s="999"/>
      <c r="T160" s="999"/>
      <c r="U160" s="999"/>
      <c r="V160" s="999"/>
      <c r="W160" s="999"/>
      <c r="X160" s="999"/>
      <c r="Y160" s="999"/>
      <c r="Z160" s="999"/>
      <c r="AA160" s="999"/>
      <c r="AB160" s="999"/>
      <c r="AC160" s="999"/>
      <c r="AD160" s="999"/>
      <c r="AE160" s="999"/>
      <c r="AF160" s="999"/>
      <c r="AG160" s="999"/>
      <c r="AH160" s="999"/>
      <c r="AI160" s="999"/>
      <c r="AJ160" s="999"/>
      <c r="AK160" s="999"/>
      <c r="AL160" s="999"/>
      <c r="AM160" s="999"/>
      <c r="AN160" s="999"/>
      <c r="AO160" s="999"/>
      <c r="AP160" s="999"/>
      <c r="AQ160" s="999"/>
      <c r="AR160" s="999"/>
      <c r="AS160" s="999"/>
      <c r="AT160" s="999"/>
      <c r="AU160" s="999"/>
      <c r="AV160" s="999"/>
      <c r="AW160" s="999"/>
      <c r="AX160" s="999"/>
    </row>
    <row r="161" spans="1:50">
      <c r="A161" s="999"/>
      <c r="B161" s="1016"/>
      <c r="C161" s="1016"/>
      <c r="D161" s="1016"/>
      <c r="E161" s="1016"/>
      <c r="F161" s="999"/>
      <c r="G161" s="1016"/>
      <c r="H161" s="999"/>
      <c r="M161" s="1016"/>
      <c r="N161" s="1016"/>
      <c r="O161" s="999"/>
      <c r="P161" s="999"/>
      <c r="Q161" s="999"/>
      <c r="R161" s="999"/>
      <c r="S161" s="999"/>
      <c r="T161" s="999"/>
      <c r="U161" s="999"/>
      <c r="V161" s="999"/>
      <c r="W161" s="999"/>
      <c r="X161" s="999"/>
      <c r="Y161" s="999"/>
      <c r="Z161" s="999"/>
      <c r="AA161" s="999"/>
      <c r="AB161" s="999"/>
      <c r="AC161" s="999"/>
      <c r="AD161" s="999"/>
      <c r="AE161" s="999"/>
      <c r="AF161" s="999"/>
      <c r="AG161" s="999"/>
      <c r="AH161" s="999"/>
      <c r="AI161" s="999"/>
      <c r="AJ161" s="999"/>
      <c r="AK161" s="999"/>
      <c r="AL161" s="999"/>
      <c r="AM161" s="999"/>
      <c r="AN161" s="999"/>
      <c r="AO161" s="999"/>
      <c r="AP161" s="999"/>
      <c r="AQ161" s="999"/>
      <c r="AR161" s="999"/>
      <c r="AS161" s="999"/>
      <c r="AT161" s="999"/>
      <c r="AU161" s="999"/>
      <c r="AV161" s="999"/>
      <c r="AW161" s="999"/>
      <c r="AX161" s="999"/>
    </row>
    <row r="162" spans="1:50">
      <c r="A162" s="999"/>
      <c r="B162" s="1016"/>
      <c r="C162" s="1016"/>
      <c r="D162" s="1016"/>
      <c r="E162" s="1016"/>
      <c r="F162" s="999"/>
      <c r="G162" s="1016"/>
      <c r="H162" s="999"/>
      <c r="M162" s="1016"/>
      <c r="N162" s="1016"/>
      <c r="O162" s="999"/>
      <c r="P162" s="999"/>
      <c r="Q162" s="999"/>
      <c r="R162" s="999"/>
      <c r="S162" s="999"/>
      <c r="T162" s="999"/>
      <c r="U162" s="999"/>
      <c r="V162" s="999"/>
      <c r="W162" s="999"/>
      <c r="X162" s="999"/>
      <c r="Y162" s="999"/>
      <c r="Z162" s="999"/>
      <c r="AA162" s="999"/>
      <c r="AB162" s="999"/>
      <c r="AC162" s="999"/>
      <c r="AD162" s="999"/>
      <c r="AE162" s="999"/>
      <c r="AF162" s="999"/>
      <c r="AG162" s="999"/>
      <c r="AH162" s="999"/>
      <c r="AI162" s="999"/>
      <c r="AJ162" s="999"/>
      <c r="AK162" s="999"/>
      <c r="AL162" s="999"/>
      <c r="AM162" s="999"/>
      <c r="AN162" s="999"/>
      <c r="AO162" s="999"/>
      <c r="AP162" s="999"/>
      <c r="AQ162" s="999"/>
      <c r="AR162" s="999"/>
      <c r="AS162" s="999"/>
      <c r="AT162" s="999"/>
      <c r="AU162" s="999"/>
      <c r="AV162" s="999"/>
      <c r="AW162" s="999"/>
      <c r="AX162" s="999"/>
    </row>
    <row r="163" spans="1:50">
      <c r="A163" s="999"/>
      <c r="B163" s="1016"/>
      <c r="C163" s="1016"/>
      <c r="D163" s="1016"/>
      <c r="E163" s="1016"/>
      <c r="F163" s="999"/>
      <c r="G163" s="1016"/>
      <c r="H163" s="999"/>
      <c r="M163" s="1016"/>
      <c r="N163" s="1016"/>
      <c r="O163" s="999"/>
      <c r="P163" s="999"/>
      <c r="Q163" s="999"/>
      <c r="R163" s="999"/>
      <c r="S163" s="999"/>
      <c r="T163" s="999"/>
      <c r="U163" s="999"/>
      <c r="V163" s="999"/>
      <c r="W163" s="999"/>
      <c r="X163" s="999"/>
      <c r="Y163" s="999"/>
      <c r="Z163" s="999"/>
      <c r="AA163" s="999"/>
      <c r="AB163" s="999"/>
      <c r="AC163" s="999"/>
      <c r="AD163" s="999"/>
      <c r="AE163" s="999"/>
      <c r="AF163" s="999"/>
      <c r="AG163" s="999"/>
      <c r="AH163" s="999"/>
      <c r="AI163" s="999"/>
      <c r="AJ163" s="999"/>
      <c r="AK163" s="999"/>
      <c r="AL163" s="999"/>
      <c r="AM163" s="999"/>
      <c r="AN163" s="999"/>
      <c r="AO163" s="999"/>
      <c r="AP163" s="999"/>
      <c r="AQ163" s="999"/>
      <c r="AR163" s="999"/>
      <c r="AS163" s="999"/>
      <c r="AT163" s="999"/>
      <c r="AU163" s="999"/>
      <c r="AV163" s="999"/>
      <c r="AW163" s="999"/>
      <c r="AX163" s="999"/>
    </row>
    <row r="164" spans="1:50">
      <c r="A164" s="999"/>
      <c r="B164" s="1016"/>
      <c r="C164" s="1016"/>
      <c r="D164" s="1016"/>
      <c r="E164" s="1016"/>
      <c r="F164" s="999"/>
      <c r="G164" s="1016"/>
      <c r="H164" s="999"/>
      <c r="M164" s="1016"/>
      <c r="N164" s="1016"/>
      <c r="O164" s="999"/>
      <c r="P164" s="999"/>
      <c r="Q164" s="999"/>
      <c r="R164" s="999"/>
      <c r="S164" s="999"/>
      <c r="T164" s="999"/>
      <c r="U164" s="999"/>
      <c r="V164" s="999"/>
      <c r="W164" s="999"/>
      <c r="X164" s="999"/>
      <c r="Y164" s="999"/>
      <c r="Z164" s="999"/>
      <c r="AA164" s="999"/>
      <c r="AB164" s="999"/>
      <c r="AC164" s="999"/>
      <c r="AD164" s="999"/>
      <c r="AE164" s="999"/>
      <c r="AF164" s="999"/>
      <c r="AG164" s="999"/>
      <c r="AH164" s="999"/>
      <c r="AI164" s="999"/>
      <c r="AJ164" s="999"/>
      <c r="AK164" s="999"/>
      <c r="AL164" s="999"/>
      <c r="AM164" s="999"/>
      <c r="AN164" s="999"/>
      <c r="AO164" s="999"/>
      <c r="AP164" s="999"/>
      <c r="AQ164" s="999"/>
      <c r="AR164" s="999"/>
      <c r="AS164" s="999"/>
      <c r="AT164" s="999"/>
      <c r="AU164" s="999"/>
      <c r="AV164" s="999"/>
      <c r="AW164" s="999"/>
      <c r="AX164" s="999"/>
    </row>
    <row r="165" spans="1:50">
      <c r="A165" s="999"/>
      <c r="B165" s="1016"/>
      <c r="C165" s="1016"/>
      <c r="D165" s="1016"/>
      <c r="E165" s="1016"/>
      <c r="F165" s="999"/>
      <c r="G165" s="1016"/>
      <c r="H165" s="999"/>
      <c r="M165" s="1016"/>
      <c r="N165" s="1016"/>
      <c r="O165" s="999"/>
      <c r="P165" s="999"/>
      <c r="Q165" s="999"/>
      <c r="R165" s="999"/>
      <c r="S165" s="999"/>
      <c r="T165" s="999"/>
      <c r="U165" s="999"/>
      <c r="V165" s="999"/>
      <c r="W165" s="999"/>
      <c r="X165" s="999"/>
      <c r="Y165" s="999"/>
      <c r="Z165" s="999"/>
      <c r="AA165" s="999"/>
      <c r="AB165" s="999"/>
      <c r="AC165" s="999"/>
      <c r="AD165" s="999"/>
      <c r="AE165" s="999"/>
      <c r="AF165" s="999"/>
      <c r="AG165" s="999"/>
      <c r="AH165" s="999"/>
      <c r="AI165" s="999"/>
      <c r="AJ165" s="999"/>
      <c r="AK165" s="999"/>
      <c r="AL165" s="999"/>
      <c r="AM165" s="999"/>
      <c r="AN165" s="999"/>
      <c r="AO165" s="999"/>
      <c r="AP165" s="999"/>
      <c r="AQ165" s="999"/>
      <c r="AR165" s="999"/>
      <c r="AS165" s="999"/>
      <c r="AT165" s="999"/>
      <c r="AU165" s="999"/>
      <c r="AV165" s="999"/>
      <c r="AW165" s="999"/>
      <c r="AX165" s="999"/>
    </row>
    <row r="166" spans="1:50">
      <c r="A166" s="999"/>
      <c r="B166" s="1016"/>
      <c r="C166" s="1016"/>
      <c r="D166" s="1016"/>
      <c r="E166" s="1016"/>
      <c r="F166" s="999"/>
      <c r="G166" s="1016"/>
      <c r="H166" s="999"/>
      <c r="M166" s="1016"/>
      <c r="N166" s="1016"/>
      <c r="O166" s="999"/>
      <c r="P166" s="999"/>
      <c r="Q166" s="999"/>
      <c r="R166" s="999"/>
      <c r="S166" s="999"/>
      <c r="T166" s="999"/>
      <c r="U166" s="999"/>
      <c r="V166" s="999"/>
      <c r="W166" s="999"/>
      <c r="X166" s="999"/>
      <c r="Y166" s="999"/>
      <c r="Z166" s="999"/>
      <c r="AA166" s="999"/>
      <c r="AB166" s="999"/>
      <c r="AC166" s="999"/>
      <c r="AD166" s="999"/>
      <c r="AE166" s="999"/>
      <c r="AF166" s="999"/>
      <c r="AG166" s="999"/>
      <c r="AH166" s="999"/>
      <c r="AI166" s="999"/>
      <c r="AJ166" s="999"/>
      <c r="AK166" s="999"/>
      <c r="AL166" s="999"/>
      <c r="AM166" s="999"/>
      <c r="AN166" s="999"/>
      <c r="AO166" s="999"/>
      <c r="AP166" s="999"/>
      <c r="AQ166" s="999"/>
      <c r="AR166" s="999"/>
      <c r="AS166" s="999"/>
      <c r="AT166" s="999"/>
      <c r="AU166" s="999"/>
      <c r="AV166" s="999"/>
      <c r="AW166" s="999"/>
      <c r="AX166" s="999"/>
    </row>
    <row r="167" spans="1:50">
      <c r="A167" s="999"/>
      <c r="B167" s="1016"/>
      <c r="C167" s="1016"/>
      <c r="D167" s="1016"/>
      <c r="E167" s="1016"/>
      <c r="F167" s="999"/>
      <c r="G167" s="1016"/>
      <c r="H167" s="999"/>
      <c r="M167" s="1016"/>
      <c r="N167" s="1016"/>
      <c r="O167" s="999"/>
      <c r="P167" s="999"/>
      <c r="Q167" s="999"/>
      <c r="R167" s="999"/>
      <c r="S167" s="999"/>
      <c r="T167" s="999"/>
      <c r="U167" s="999"/>
      <c r="V167" s="999"/>
      <c r="W167" s="999"/>
      <c r="X167" s="999"/>
      <c r="Y167" s="999"/>
      <c r="Z167" s="999"/>
      <c r="AA167" s="999"/>
      <c r="AB167" s="999"/>
      <c r="AC167" s="999"/>
      <c r="AD167" s="999"/>
      <c r="AE167" s="999"/>
      <c r="AF167" s="999"/>
      <c r="AG167" s="999"/>
      <c r="AH167" s="999"/>
      <c r="AI167" s="999"/>
      <c r="AJ167" s="999"/>
      <c r="AK167" s="999"/>
      <c r="AL167" s="999"/>
      <c r="AM167" s="999"/>
      <c r="AN167" s="999"/>
      <c r="AO167" s="999"/>
      <c r="AP167" s="999"/>
      <c r="AQ167" s="999"/>
      <c r="AR167" s="999"/>
      <c r="AS167" s="999"/>
      <c r="AT167" s="999"/>
      <c r="AU167" s="999"/>
      <c r="AV167" s="999"/>
      <c r="AW167" s="999"/>
      <c r="AX167" s="999"/>
    </row>
    <row r="168" spans="1:50">
      <c r="A168" s="999"/>
      <c r="B168" s="1016"/>
      <c r="C168" s="1016"/>
      <c r="D168" s="1016"/>
      <c r="E168" s="1016"/>
      <c r="F168" s="999"/>
      <c r="G168" s="1016"/>
      <c r="H168" s="999"/>
      <c r="M168" s="1016"/>
      <c r="N168" s="1016"/>
      <c r="O168" s="999"/>
      <c r="P168" s="999"/>
      <c r="Q168" s="999"/>
      <c r="R168" s="999"/>
      <c r="S168" s="999"/>
      <c r="T168" s="999"/>
      <c r="U168" s="999"/>
      <c r="V168" s="999"/>
      <c r="W168" s="999"/>
      <c r="X168" s="999"/>
      <c r="Y168" s="999"/>
      <c r="Z168" s="999"/>
      <c r="AA168" s="999"/>
      <c r="AB168" s="999"/>
      <c r="AC168" s="999"/>
      <c r="AD168" s="999"/>
      <c r="AE168" s="999"/>
      <c r="AF168" s="999"/>
      <c r="AG168" s="999"/>
      <c r="AH168" s="999"/>
      <c r="AI168" s="999"/>
      <c r="AJ168" s="999"/>
      <c r="AK168" s="999"/>
      <c r="AL168" s="999"/>
      <c r="AM168" s="999"/>
      <c r="AN168" s="999"/>
      <c r="AO168" s="999"/>
      <c r="AP168" s="999"/>
      <c r="AQ168" s="999"/>
      <c r="AR168" s="999"/>
      <c r="AS168" s="999"/>
      <c r="AT168" s="999"/>
      <c r="AU168" s="999"/>
      <c r="AV168" s="999"/>
      <c r="AW168" s="999"/>
      <c r="AX168" s="999"/>
    </row>
    <row r="169" spans="1:50">
      <c r="A169" s="999"/>
      <c r="B169" s="1016"/>
      <c r="C169" s="1016"/>
      <c r="D169" s="1016"/>
      <c r="E169" s="1016"/>
      <c r="F169" s="999"/>
      <c r="G169" s="1016"/>
      <c r="H169" s="999"/>
      <c r="M169" s="1016"/>
      <c r="N169" s="1016"/>
      <c r="O169" s="999"/>
      <c r="P169" s="999"/>
      <c r="Q169" s="999"/>
      <c r="R169" s="999"/>
      <c r="S169" s="999"/>
      <c r="T169" s="999"/>
      <c r="U169" s="999"/>
      <c r="V169" s="999"/>
      <c r="W169" s="999"/>
      <c r="X169" s="999"/>
      <c r="Y169" s="999"/>
      <c r="Z169" s="999"/>
      <c r="AA169" s="999"/>
      <c r="AB169" s="999"/>
      <c r="AC169" s="999"/>
      <c r="AD169" s="999"/>
      <c r="AE169" s="999"/>
      <c r="AF169" s="999"/>
      <c r="AG169" s="999"/>
      <c r="AH169" s="999"/>
      <c r="AI169" s="999"/>
      <c r="AJ169" s="999"/>
      <c r="AK169" s="999"/>
      <c r="AL169" s="999"/>
      <c r="AM169" s="999"/>
      <c r="AN169" s="999"/>
      <c r="AO169" s="999"/>
      <c r="AP169" s="999"/>
      <c r="AQ169" s="999"/>
      <c r="AR169" s="999"/>
      <c r="AS169" s="999"/>
      <c r="AT169" s="999"/>
      <c r="AU169" s="999"/>
      <c r="AV169" s="999"/>
      <c r="AW169" s="999"/>
      <c r="AX169" s="999"/>
    </row>
    <row r="170" spans="1:50">
      <c r="A170" s="999"/>
      <c r="B170" s="1016"/>
      <c r="C170" s="1016"/>
      <c r="D170" s="1016"/>
      <c r="E170" s="1016"/>
      <c r="F170" s="999"/>
      <c r="G170" s="1016"/>
      <c r="H170" s="999"/>
      <c r="M170" s="1016"/>
      <c r="N170" s="1016"/>
      <c r="O170" s="999"/>
      <c r="P170" s="999"/>
      <c r="Q170" s="999"/>
      <c r="R170" s="999"/>
      <c r="S170" s="999"/>
      <c r="T170" s="999"/>
      <c r="U170" s="999"/>
      <c r="V170" s="999"/>
      <c r="W170" s="999"/>
      <c r="X170" s="999"/>
      <c r="Y170" s="999"/>
      <c r="Z170" s="999"/>
      <c r="AA170" s="999"/>
      <c r="AB170" s="999"/>
      <c r="AC170" s="999"/>
      <c r="AD170" s="999"/>
      <c r="AE170" s="999"/>
      <c r="AF170" s="999"/>
      <c r="AG170" s="999"/>
      <c r="AH170" s="999"/>
      <c r="AI170" s="999"/>
      <c r="AJ170" s="999"/>
      <c r="AK170" s="999"/>
      <c r="AL170" s="999"/>
      <c r="AM170" s="999"/>
      <c r="AN170" s="999"/>
      <c r="AO170" s="999"/>
      <c r="AP170" s="999"/>
      <c r="AQ170" s="999"/>
      <c r="AR170" s="999"/>
      <c r="AS170" s="999"/>
      <c r="AT170" s="999"/>
      <c r="AU170" s="999"/>
      <c r="AV170" s="999"/>
      <c r="AW170" s="999"/>
      <c r="AX170" s="999"/>
    </row>
    <row r="171" spans="1:50">
      <c r="A171" s="999"/>
      <c r="B171" s="1016"/>
      <c r="C171" s="1016"/>
      <c r="D171" s="1016"/>
      <c r="E171" s="1016"/>
      <c r="F171" s="999"/>
      <c r="G171" s="1016"/>
      <c r="H171" s="999"/>
      <c r="M171" s="1016"/>
      <c r="N171" s="1016"/>
      <c r="O171" s="999"/>
      <c r="P171" s="999"/>
      <c r="Q171" s="999"/>
      <c r="R171" s="999"/>
      <c r="S171" s="999"/>
      <c r="T171" s="999"/>
      <c r="U171" s="999"/>
      <c r="V171" s="999"/>
      <c r="W171" s="999"/>
      <c r="X171" s="999"/>
      <c r="Y171" s="999"/>
      <c r="Z171" s="999"/>
      <c r="AA171" s="999"/>
      <c r="AB171" s="999"/>
      <c r="AC171" s="999"/>
      <c r="AD171" s="999"/>
      <c r="AE171" s="999"/>
      <c r="AF171" s="999"/>
      <c r="AG171" s="999"/>
      <c r="AH171" s="999"/>
      <c r="AI171" s="999"/>
      <c r="AJ171" s="999"/>
      <c r="AK171" s="999"/>
      <c r="AL171" s="999"/>
      <c r="AM171" s="999"/>
      <c r="AN171" s="999"/>
      <c r="AO171" s="999"/>
      <c r="AP171" s="999"/>
      <c r="AQ171" s="999"/>
      <c r="AR171" s="999"/>
      <c r="AS171" s="999"/>
      <c r="AT171" s="999"/>
      <c r="AU171" s="999"/>
      <c r="AV171" s="999"/>
      <c r="AW171" s="999"/>
      <c r="AX171" s="999"/>
    </row>
    <row r="172" spans="1:50">
      <c r="A172" s="999"/>
      <c r="B172" s="1016"/>
      <c r="C172" s="1016"/>
      <c r="D172" s="1016"/>
      <c r="E172" s="1016"/>
      <c r="F172" s="999"/>
      <c r="G172" s="1016"/>
      <c r="H172" s="999"/>
      <c r="M172" s="1016"/>
      <c r="N172" s="1016"/>
      <c r="O172" s="999"/>
      <c r="P172" s="999"/>
      <c r="Q172" s="999"/>
      <c r="R172" s="999"/>
      <c r="S172" s="999"/>
      <c r="T172" s="999"/>
      <c r="U172" s="999"/>
      <c r="V172" s="999"/>
      <c r="W172" s="999"/>
      <c r="X172" s="999"/>
      <c r="Y172" s="999"/>
      <c r="Z172" s="999"/>
      <c r="AA172" s="999"/>
      <c r="AB172" s="999"/>
      <c r="AC172" s="999"/>
      <c r="AD172" s="999"/>
      <c r="AE172" s="999"/>
      <c r="AF172" s="999"/>
      <c r="AG172" s="999"/>
      <c r="AH172" s="999"/>
      <c r="AI172" s="999"/>
      <c r="AJ172" s="999"/>
      <c r="AK172" s="999"/>
      <c r="AL172" s="999"/>
      <c r="AM172" s="999"/>
      <c r="AN172" s="999"/>
      <c r="AO172" s="999"/>
      <c r="AP172" s="999"/>
      <c r="AQ172" s="999"/>
      <c r="AR172" s="999"/>
      <c r="AS172" s="999"/>
      <c r="AT172" s="999"/>
      <c r="AU172" s="999"/>
      <c r="AV172" s="999"/>
      <c r="AW172" s="999"/>
      <c r="AX172" s="999"/>
    </row>
    <row r="173" spans="1:50">
      <c r="A173" s="999"/>
      <c r="B173" s="1016"/>
      <c r="C173" s="1016"/>
      <c r="D173" s="1016"/>
      <c r="E173" s="1016"/>
      <c r="F173" s="999"/>
      <c r="G173" s="1016"/>
      <c r="H173" s="999"/>
      <c r="M173" s="1016"/>
      <c r="N173" s="1016"/>
      <c r="O173" s="999"/>
      <c r="P173" s="999"/>
      <c r="Q173" s="999"/>
      <c r="R173" s="999"/>
      <c r="S173" s="999"/>
      <c r="T173" s="999"/>
      <c r="U173" s="999"/>
      <c r="V173" s="999"/>
      <c r="W173" s="999"/>
      <c r="X173" s="999"/>
      <c r="Y173" s="999"/>
      <c r="Z173" s="999"/>
      <c r="AA173" s="999"/>
      <c r="AB173" s="999"/>
      <c r="AC173" s="999"/>
      <c r="AD173" s="999"/>
      <c r="AE173" s="999"/>
      <c r="AF173" s="999"/>
      <c r="AG173" s="999"/>
      <c r="AH173" s="999"/>
      <c r="AI173" s="999"/>
      <c r="AJ173" s="999"/>
      <c r="AK173" s="999"/>
      <c r="AL173" s="999"/>
      <c r="AM173" s="999"/>
      <c r="AN173" s="999"/>
      <c r="AO173" s="999"/>
      <c r="AP173" s="999"/>
      <c r="AQ173" s="999"/>
      <c r="AR173" s="999"/>
      <c r="AS173" s="999"/>
      <c r="AT173" s="999"/>
      <c r="AU173" s="999"/>
      <c r="AV173" s="999"/>
      <c r="AW173" s="999"/>
      <c r="AX173" s="999"/>
    </row>
    <row r="174" spans="1:50">
      <c r="A174" s="999"/>
      <c r="B174" s="1016"/>
      <c r="C174" s="1016"/>
      <c r="D174" s="1016"/>
      <c r="E174" s="1016"/>
      <c r="F174" s="999"/>
      <c r="G174" s="1016"/>
      <c r="H174" s="999"/>
      <c r="M174" s="1016"/>
      <c r="N174" s="1016"/>
      <c r="O174" s="999"/>
      <c r="P174" s="999"/>
      <c r="Q174" s="999"/>
      <c r="R174" s="999"/>
      <c r="S174" s="999"/>
      <c r="T174" s="999"/>
      <c r="U174" s="999"/>
      <c r="V174" s="999"/>
      <c r="W174" s="999"/>
      <c r="X174" s="999"/>
      <c r="Y174" s="999"/>
      <c r="Z174" s="999"/>
      <c r="AA174" s="999"/>
      <c r="AB174" s="999"/>
      <c r="AC174" s="999"/>
      <c r="AD174" s="999"/>
      <c r="AE174" s="999"/>
      <c r="AF174" s="999"/>
      <c r="AG174" s="999"/>
      <c r="AH174" s="999"/>
      <c r="AI174" s="999"/>
      <c r="AJ174" s="999"/>
      <c r="AK174" s="999"/>
      <c r="AL174" s="999"/>
      <c r="AM174" s="999"/>
      <c r="AN174" s="999"/>
      <c r="AO174" s="999"/>
      <c r="AP174" s="999"/>
      <c r="AQ174" s="999"/>
      <c r="AR174" s="999"/>
      <c r="AS174" s="999"/>
      <c r="AT174" s="999"/>
      <c r="AU174" s="999"/>
      <c r="AV174" s="999"/>
      <c r="AW174" s="999"/>
      <c r="AX174" s="999"/>
    </row>
    <row r="175" spans="1:50">
      <c r="A175" s="999"/>
      <c r="B175" s="1016"/>
      <c r="C175" s="1016"/>
      <c r="D175" s="1016"/>
      <c r="E175" s="1016"/>
      <c r="F175" s="999"/>
      <c r="G175" s="1016"/>
      <c r="H175" s="999"/>
      <c r="M175" s="1016"/>
      <c r="N175" s="1016"/>
      <c r="O175" s="999"/>
      <c r="P175" s="999"/>
      <c r="Q175" s="999"/>
      <c r="R175" s="999"/>
      <c r="S175" s="999"/>
      <c r="T175" s="999"/>
      <c r="U175" s="999"/>
      <c r="V175" s="999"/>
      <c r="W175" s="999"/>
      <c r="X175" s="999"/>
      <c r="Y175" s="999"/>
      <c r="Z175" s="999"/>
      <c r="AA175" s="999"/>
      <c r="AB175" s="999"/>
      <c r="AC175" s="999"/>
      <c r="AD175" s="999"/>
      <c r="AE175" s="999"/>
      <c r="AF175" s="999"/>
      <c r="AG175" s="999"/>
      <c r="AH175" s="999"/>
      <c r="AI175" s="999"/>
      <c r="AJ175" s="999"/>
      <c r="AK175" s="999"/>
      <c r="AL175" s="999"/>
      <c r="AM175" s="999"/>
      <c r="AN175" s="999"/>
      <c r="AO175" s="999"/>
      <c r="AP175" s="999"/>
      <c r="AQ175" s="999"/>
      <c r="AR175" s="999"/>
      <c r="AS175" s="999"/>
      <c r="AT175" s="999"/>
      <c r="AU175" s="999"/>
      <c r="AV175" s="999"/>
      <c r="AW175" s="999"/>
      <c r="AX175" s="999"/>
    </row>
    <row r="176" spans="1:50">
      <c r="A176" s="999"/>
      <c r="B176" s="1016"/>
      <c r="C176" s="1016"/>
      <c r="D176" s="1016"/>
      <c r="E176" s="1016"/>
      <c r="F176" s="999"/>
      <c r="G176" s="1016"/>
      <c r="H176" s="999"/>
      <c r="M176" s="1016"/>
      <c r="N176" s="1016"/>
      <c r="O176" s="999"/>
      <c r="P176" s="999"/>
      <c r="Q176" s="999"/>
      <c r="R176" s="999"/>
      <c r="S176" s="999"/>
      <c r="T176" s="999"/>
      <c r="U176" s="999"/>
      <c r="V176" s="999"/>
      <c r="W176" s="999"/>
      <c r="X176" s="999"/>
      <c r="Y176" s="999"/>
      <c r="Z176" s="999"/>
      <c r="AA176" s="999"/>
      <c r="AB176" s="999"/>
      <c r="AC176" s="999"/>
      <c r="AD176" s="999"/>
      <c r="AE176" s="999"/>
      <c r="AF176" s="999"/>
      <c r="AG176" s="999"/>
      <c r="AH176" s="999"/>
      <c r="AI176" s="999"/>
      <c r="AJ176" s="999"/>
      <c r="AK176" s="999"/>
      <c r="AL176" s="999"/>
      <c r="AM176" s="999"/>
      <c r="AN176" s="999"/>
      <c r="AO176" s="999"/>
      <c r="AP176" s="999"/>
      <c r="AQ176" s="999"/>
      <c r="AR176" s="999"/>
      <c r="AS176" s="999"/>
      <c r="AT176" s="999"/>
      <c r="AU176" s="999"/>
      <c r="AV176" s="999"/>
      <c r="AW176" s="999"/>
      <c r="AX176" s="999"/>
    </row>
    <row r="177" spans="1:50">
      <c r="A177" s="999"/>
      <c r="B177" s="1016"/>
      <c r="C177" s="1016"/>
      <c r="D177" s="1016"/>
      <c r="E177" s="1016"/>
      <c r="F177" s="999"/>
      <c r="G177" s="1016"/>
      <c r="H177" s="999"/>
      <c r="M177" s="1016"/>
      <c r="N177" s="1016"/>
      <c r="O177" s="999"/>
      <c r="P177" s="999"/>
      <c r="Q177" s="999"/>
      <c r="R177" s="999"/>
      <c r="S177" s="999"/>
      <c r="T177" s="999"/>
      <c r="U177" s="999"/>
      <c r="V177" s="999"/>
      <c r="W177" s="999"/>
      <c r="X177" s="999"/>
      <c r="Y177" s="999"/>
      <c r="Z177" s="999"/>
      <c r="AA177" s="999"/>
      <c r="AB177" s="999"/>
      <c r="AC177" s="999"/>
      <c r="AD177" s="999"/>
      <c r="AE177" s="999"/>
      <c r="AF177" s="999"/>
      <c r="AG177" s="999"/>
      <c r="AH177" s="999"/>
      <c r="AI177" s="999"/>
      <c r="AJ177" s="999"/>
      <c r="AK177" s="999"/>
      <c r="AL177" s="999"/>
      <c r="AM177" s="999"/>
      <c r="AN177" s="999"/>
      <c r="AO177" s="999"/>
      <c r="AP177" s="999"/>
      <c r="AQ177" s="999"/>
      <c r="AR177" s="999"/>
      <c r="AS177" s="999"/>
      <c r="AT177" s="999"/>
      <c r="AU177" s="999"/>
      <c r="AV177" s="999"/>
      <c r="AW177" s="999"/>
      <c r="AX177" s="999"/>
    </row>
    <row r="178" spans="1:50">
      <c r="A178" s="999"/>
      <c r="B178" s="1016"/>
      <c r="C178" s="1016"/>
      <c r="D178" s="1016"/>
      <c r="E178" s="1016"/>
      <c r="F178" s="999"/>
      <c r="G178" s="1016"/>
      <c r="H178" s="999"/>
      <c r="M178" s="1016"/>
      <c r="N178" s="1016"/>
      <c r="O178" s="999"/>
      <c r="P178" s="999"/>
      <c r="Q178" s="999"/>
      <c r="R178" s="999"/>
      <c r="S178" s="999"/>
      <c r="T178" s="999"/>
      <c r="U178" s="999"/>
      <c r="V178" s="999"/>
      <c r="W178" s="999"/>
      <c r="X178" s="999"/>
      <c r="Y178" s="999"/>
      <c r="Z178" s="999"/>
      <c r="AA178" s="999"/>
      <c r="AB178" s="999"/>
      <c r="AC178" s="999"/>
      <c r="AD178" s="999"/>
      <c r="AE178" s="999"/>
      <c r="AF178" s="999"/>
      <c r="AG178" s="999"/>
      <c r="AH178" s="999"/>
      <c r="AI178" s="999"/>
      <c r="AJ178" s="999"/>
      <c r="AK178" s="999"/>
      <c r="AL178" s="999"/>
      <c r="AM178" s="999"/>
      <c r="AN178" s="999"/>
      <c r="AO178" s="999"/>
      <c r="AP178" s="999"/>
      <c r="AQ178" s="999"/>
      <c r="AR178" s="999"/>
      <c r="AS178" s="999"/>
      <c r="AT178" s="999"/>
      <c r="AU178" s="999"/>
      <c r="AV178" s="999"/>
      <c r="AW178" s="999"/>
      <c r="AX178" s="999"/>
    </row>
    <row r="179" spans="1:50">
      <c r="A179" s="999"/>
      <c r="B179" s="1016"/>
      <c r="C179" s="1016"/>
      <c r="D179" s="1016"/>
      <c r="E179" s="1016"/>
      <c r="F179" s="999"/>
      <c r="G179" s="1016"/>
      <c r="H179" s="999"/>
      <c r="M179" s="1016"/>
      <c r="N179" s="1016"/>
      <c r="O179" s="999"/>
      <c r="P179" s="999"/>
      <c r="Q179" s="999"/>
      <c r="R179" s="999"/>
      <c r="S179" s="999"/>
      <c r="T179" s="999"/>
      <c r="U179" s="999"/>
      <c r="V179" s="999"/>
      <c r="W179" s="999"/>
      <c r="X179" s="999"/>
      <c r="Y179" s="999"/>
      <c r="Z179" s="999"/>
      <c r="AA179" s="999"/>
      <c r="AB179" s="999"/>
      <c r="AC179" s="999"/>
      <c r="AD179" s="999"/>
      <c r="AE179" s="999"/>
      <c r="AF179" s="999"/>
      <c r="AG179" s="999"/>
      <c r="AH179" s="999"/>
      <c r="AI179" s="999"/>
      <c r="AJ179" s="999"/>
      <c r="AK179" s="999"/>
      <c r="AL179" s="999"/>
      <c r="AM179" s="999"/>
      <c r="AN179" s="999"/>
      <c r="AO179" s="999"/>
      <c r="AP179" s="999"/>
      <c r="AQ179" s="999"/>
      <c r="AR179" s="999"/>
      <c r="AS179" s="999"/>
      <c r="AT179" s="999"/>
      <c r="AU179" s="999"/>
      <c r="AV179" s="999"/>
      <c r="AW179" s="999"/>
      <c r="AX179" s="999"/>
    </row>
    <row r="180" spans="1:50">
      <c r="A180" s="999"/>
      <c r="B180" s="1016"/>
      <c r="C180" s="1016"/>
      <c r="D180" s="1016"/>
      <c r="E180" s="1016"/>
      <c r="F180" s="999"/>
      <c r="G180" s="1016"/>
      <c r="H180" s="999"/>
      <c r="M180" s="1016"/>
      <c r="N180" s="1016"/>
      <c r="O180" s="999"/>
      <c r="P180" s="999"/>
      <c r="Q180" s="999"/>
      <c r="R180" s="999"/>
      <c r="S180" s="999"/>
      <c r="T180" s="999"/>
      <c r="U180" s="999"/>
      <c r="V180" s="999"/>
      <c r="W180" s="999"/>
      <c r="X180" s="999"/>
      <c r="Y180" s="999"/>
      <c r="Z180" s="999"/>
      <c r="AA180" s="999"/>
      <c r="AB180" s="999"/>
      <c r="AC180" s="999"/>
      <c r="AD180" s="999"/>
      <c r="AE180" s="999"/>
      <c r="AF180" s="999"/>
      <c r="AG180" s="999"/>
      <c r="AH180" s="999"/>
      <c r="AI180" s="999"/>
      <c r="AJ180" s="999"/>
      <c r="AK180" s="999"/>
      <c r="AL180" s="999"/>
      <c r="AM180" s="999"/>
      <c r="AN180" s="999"/>
      <c r="AO180" s="999"/>
      <c r="AP180" s="999"/>
      <c r="AQ180" s="999"/>
      <c r="AR180" s="999"/>
      <c r="AS180" s="999"/>
      <c r="AT180" s="999"/>
      <c r="AU180" s="999"/>
      <c r="AV180" s="999"/>
      <c r="AW180" s="999"/>
      <c r="AX180" s="999"/>
    </row>
    <row r="181" spans="1:50">
      <c r="A181" s="999"/>
      <c r="B181" s="1016"/>
      <c r="C181" s="1016"/>
      <c r="D181" s="1016"/>
      <c r="E181" s="1016"/>
      <c r="F181" s="999"/>
      <c r="G181" s="1016"/>
      <c r="H181" s="999"/>
      <c r="M181" s="1016"/>
      <c r="N181" s="1016"/>
      <c r="O181" s="999"/>
      <c r="P181" s="999"/>
      <c r="Q181" s="999"/>
      <c r="R181" s="999"/>
      <c r="S181" s="999"/>
      <c r="T181" s="999"/>
      <c r="U181" s="999"/>
      <c r="V181" s="999"/>
      <c r="W181" s="999"/>
      <c r="X181" s="999"/>
      <c r="Y181" s="999"/>
      <c r="Z181" s="999"/>
      <c r="AA181" s="999"/>
      <c r="AB181" s="999"/>
      <c r="AC181" s="999"/>
      <c r="AD181" s="999"/>
      <c r="AE181" s="999"/>
      <c r="AF181" s="999"/>
      <c r="AG181" s="999"/>
      <c r="AH181" s="999"/>
      <c r="AI181" s="999"/>
      <c r="AJ181" s="999"/>
      <c r="AK181" s="999"/>
      <c r="AL181" s="999"/>
      <c r="AM181" s="999"/>
      <c r="AN181" s="999"/>
      <c r="AO181" s="999"/>
      <c r="AP181" s="999"/>
      <c r="AQ181" s="999"/>
      <c r="AR181" s="999"/>
      <c r="AS181" s="999"/>
      <c r="AT181" s="999"/>
      <c r="AU181" s="999"/>
      <c r="AV181" s="999"/>
      <c r="AW181" s="999"/>
      <c r="AX181" s="999"/>
    </row>
    <row r="182" spans="1:50">
      <c r="A182" s="999"/>
      <c r="B182" s="1016"/>
      <c r="C182" s="1016"/>
      <c r="D182" s="1016"/>
      <c r="E182" s="1016"/>
      <c r="F182" s="999"/>
      <c r="G182" s="1016"/>
      <c r="H182" s="999"/>
      <c r="M182" s="1016"/>
      <c r="N182" s="1016"/>
      <c r="O182" s="999"/>
      <c r="P182" s="999"/>
      <c r="Q182" s="999"/>
      <c r="R182" s="999"/>
      <c r="S182" s="999"/>
      <c r="T182" s="999"/>
      <c r="U182" s="999"/>
      <c r="V182" s="999"/>
      <c r="W182" s="999"/>
      <c r="X182" s="999"/>
      <c r="Y182" s="999"/>
      <c r="Z182" s="999"/>
      <c r="AA182" s="999"/>
      <c r="AB182" s="999"/>
      <c r="AC182" s="999"/>
      <c r="AD182" s="999"/>
      <c r="AE182" s="999"/>
      <c r="AF182" s="999"/>
      <c r="AG182" s="999"/>
      <c r="AH182" s="999"/>
      <c r="AI182" s="999"/>
      <c r="AJ182" s="999"/>
      <c r="AK182" s="999"/>
      <c r="AL182" s="999"/>
      <c r="AM182" s="999"/>
      <c r="AN182" s="999"/>
      <c r="AO182" s="999"/>
      <c r="AP182" s="999"/>
      <c r="AQ182" s="999"/>
      <c r="AR182" s="999"/>
      <c r="AS182" s="999"/>
      <c r="AT182" s="999"/>
      <c r="AU182" s="999"/>
      <c r="AV182" s="999"/>
      <c r="AW182" s="999"/>
      <c r="AX182" s="999"/>
    </row>
    <row r="183" spans="1:50">
      <c r="A183" s="999"/>
      <c r="B183" s="1016"/>
      <c r="C183" s="1016"/>
      <c r="D183" s="1016"/>
      <c r="E183" s="1016"/>
      <c r="F183" s="999"/>
      <c r="G183" s="1016"/>
      <c r="H183" s="999"/>
      <c r="M183" s="1016"/>
      <c r="N183" s="1016"/>
      <c r="O183" s="999"/>
      <c r="P183" s="999"/>
      <c r="Q183" s="999"/>
      <c r="R183" s="999"/>
      <c r="S183" s="999"/>
      <c r="T183" s="999"/>
      <c r="U183" s="999"/>
      <c r="V183" s="999"/>
      <c r="W183" s="999"/>
      <c r="X183" s="999"/>
      <c r="Y183" s="999"/>
      <c r="Z183" s="999"/>
      <c r="AA183" s="999"/>
      <c r="AB183" s="999"/>
      <c r="AC183" s="999"/>
      <c r="AD183" s="999"/>
      <c r="AE183" s="999"/>
      <c r="AF183" s="999"/>
      <c r="AG183" s="999"/>
      <c r="AH183" s="999"/>
      <c r="AI183" s="999"/>
      <c r="AJ183" s="999"/>
      <c r="AK183" s="999"/>
      <c r="AL183" s="999"/>
      <c r="AM183" s="999"/>
      <c r="AN183" s="999"/>
      <c r="AO183" s="999"/>
      <c r="AP183" s="999"/>
      <c r="AQ183" s="999"/>
      <c r="AR183" s="999"/>
      <c r="AS183" s="999"/>
      <c r="AT183" s="999"/>
      <c r="AU183" s="999"/>
      <c r="AV183" s="999"/>
      <c r="AW183" s="999"/>
      <c r="AX183" s="999"/>
    </row>
    <row r="184" spans="1:50">
      <c r="A184" s="999"/>
      <c r="B184" s="1016"/>
      <c r="C184" s="1016"/>
      <c r="D184" s="1016"/>
      <c r="E184" s="1016"/>
      <c r="F184" s="999"/>
      <c r="G184" s="1016"/>
      <c r="H184" s="999"/>
      <c r="M184" s="1016"/>
      <c r="N184" s="1016"/>
      <c r="O184" s="999"/>
      <c r="P184" s="999"/>
      <c r="Q184" s="999"/>
      <c r="R184" s="999"/>
      <c r="S184" s="999"/>
      <c r="T184" s="999"/>
      <c r="U184" s="999"/>
      <c r="V184" s="999"/>
      <c r="W184" s="999"/>
      <c r="X184" s="999"/>
      <c r="Y184" s="999"/>
      <c r="Z184" s="999"/>
      <c r="AA184" s="999"/>
      <c r="AB184" s="999"/>
      <c r="AC184" s="999"/>
      <c r="AD184" s="999"/>
      <c r="AE184" s="999"/>
      <c r="AF184" s="999"/>
      <c r="AG184" s="999"/>
      <c r="AH184" s="999"/>
      <c r="AI184" s="999"/>
      <c r="AJ184" s="999"/>
      <c r="AK184" s="999"/>
      <c r="AL184" s="999"/>
      <c r="AM184" s="999"/>
      <c r="AN184" s="999"/>
      <c r="AO184" s="999"/>
      <c r="AP184" s="999"/>
      <c r="AQ184" s="999"/>
      <c r="AR184" s="999"/>
      <c r="AS184" s="999"/>
      <c r="AT184" s="999"/>
      <c r="AU184" s="999"/>
      <c r="AV184" s="999"/>
      <c r="AW184" s="999"/>
      <c r="AX184" s="999"/>
    </row>
    <row r="185" spans="1:50">
      <c r="A185" s="999"/>
      <c r="B185" s="1016"/>
      <c r="C185" s="1016"/>
      <c r="D185" s="1016"/>
      <c r="E185" s="1016"/>
      <c r="F185" s="999"/>
      <c r="G185" s="1016"/>
      <c r="H185" s="999"/>
      <c r="M185" s="1016"/>
      <c r="N185" s="1016"/>
      <c r="O185" s="999"/>
      <c r="P185" s="999"/>
      <c r="Q185" s="999"/>
      <c r="R185" s="999"/>
      <c r="S185" s="999"/>
      <c r="T185" s="999"/>
      <c r="U185" s="999"/>
      <c r="V185" s="999"/>
      <c r="W185" s="999"/>
      <c r="X185" s="999"/>
      <c r="Y185" s="999"/>
      <c r="Z185" s="999"/>
      <c r="AA185" s="999"/>
      <c r="AB185" s="999"/>
      <c r="AC185" s="999"/>
      <c r="AD185" s="999"/>
      <c r="AE185" s="999"/>
      <c r="AF185" s="999"/>
      <c r="AG185" s="999"/>
      <c r="AH185" s="999"/>
      <c r="AI185" s="999"/>
      <c r="AJ185" s="999"/>
      <c r="AK185" s="999"/>
      <c r="AL185" s="999"/>
      <c r="AM185" s="999"/>
      <c r="AN185" s="999"/>
      <c r="AO185" s="999"/>
      <c r="AP185" s="999"/>
      <c r="AQ185" s="999"/>
      <c r="AR185" s="999"/>
      <c r="AS185" s="999"/>
      <c r="AT185" s="999"/>
      <c r="AU185" s="999"/>
      <c r="AV185" s="999"/>
      <c r="AW185" s="999"/>
      <c r="AX185" s="999"/>
    </row>
    <row r="186" spans="1:50">
      <c r="A186" s="999"/>
      <c r="B186" s="1016"/>
      <c r="C186" s="1016"/>
      <c r="D186" s="1016"/>
      <c r="E186" s="1016"/>
      <c r="F186" s="999"/>
      <c r="G186" s="1016"/>
      <c r="H186" s="999"/>
      <c r="M186" s="1016"/>
      <c r="N186" s="1016"/>
      <c r="O186" s="999"/>
      <c r="P186" s="999"/>
      <c r="Q186" s="999"/>
      <c r="R186" s="999"/>
      <c r="S186" s="999"/>
      <c r="T186" s="999"/>
      <c r="U186" s="999"/>
      <c r="V186" s="999"/>
      <c r="W186" s="999"/>
      <c r="X186" s="999"/>
      <c r="Y186" s="999"/>
      <c r="Z186" s="999"/>
      <c r="AA186" s="999"/>
      <c r="AB186" s="999"/>
      <c r="AC186" s="999"/>
      <c r="AD186" s="999"/>
      <c r="AE186" s="999"/>
      <c r="AF186" s="999"/>
      <c r="AG186" s="999"/>
      <c r="AH186" s="999"/>
      <c r="AI186" s="999"/>
      <c r="AJ186" s="999"/>
      <c r="AK186" s="999"/>
      <c r="AL186" s="999"/>
      <c r="AM186" s="999"/>
      <c r="AN186" s="999"/>
      <c r="AO186" s="999"/>
      <c r="AP186" s="999"/>
      <c r="AQ186" s="999"/>
      <c r="AR186" s="999"/>
      <c r="AS186" s="999"/>
      <c r="AT186" s="999"/>
      <c r="AU186" s="999"/>
      <c r="AV186" s="999"/>
      <c r="AW186" s="999"/>
      <c r="AX186" s="999"/>
    </row>
    <row r="187" spans="1:50">
      <c r="A187" s="999"/>
      <c r="B187" s="1016"/>
      <c r="C187" s="1016"/>
      <c r="D187" s="1016"/>
      <c r="E187" s="1016"/>
      <c r="F187" s="999"/>
      <c r="G187" s="1016"/>
      <c r="H187" s="999"/>
      <c r="M187" s="1016"/>
      <c r="N187" s="1016"/>
      <c r="O187" s="999"/>
      <c r="P187" s="999"/>
      <c r="Q187" s="999"/>
      <c r="R187" s="999"/>
      <c r="S187" s="999"/>
      <c r="T187" s="999"/>
      <c r="U187" s="999"/>
      <c r="V187" s="999"/>
      <c r="W187" s="999"/>
      <c r="X187" s="999"/>
      <c r="Y187" s="999"/>
      <c r="Z187" s="999"/>
      <c r="AA187" s="999"/>
      <c r="AB187" s="999"/>
      <c r="AC187" s="999"/>
      <c r="AD187" s="999"/>
      <c r="AE187" s="999"/>
      <c r="AF187" s="999"/>
      <c r="AG187" s="999"/>
      <c r="AH187" s="999"/>
      <c r="AI187" s="999"/>
      <c r="AJ187" s="999"/>
      <c r="AK187" s="999"/>
      <c r="AL187" s="999"/>
      <c r="AM187" s="999"/>
      <c r="AN187" s="999"/>
      <c r="AO187" s="999"/>
      <c r="AP187" s="999"/>
      <c r="AQ187" s="999"/>
      <c r="AR187" s="999"/>
      <c r="AS187" s="999"/>
      <c r="AT187" s="999"/>
      <c r="AU187" s="999"/>
      <c r="AV187" s="999"/>
      <c r="AW187" s="999"/>
      <c r="AX187" s="999"/>
    </row>
    <row r="188" spans="1:50">
      <c r="A188" s="999"/>
      <c r="B188" s="1016"/>
      <c r="C188" s="1016"/>
      <c r="D188" s="1016"/>
      <c r="E188" s="1016"/>
      <c r="F188" s="999"/>
      <c r="G188" s="1016"/>
      <c r="H188" s="999"/>
      <c r="M188" s="1016"/>
      <c r="N188" s="1016"/>
      <c r="O188" s="999"/>
      <c r="P188" s="999"/>
      <c r="Q188" s="999"/>
      <c r="R188" s="999"/>
      <c r="S188" s="999"/>
      <c r="T188" s="999"/>
      <c r="U188" s="999"/>
      <c r="V188" s="999"/>
      <c r="W188" s="999"/>
      <c r="X188" s="999"/>
      <c r="Y188" s="999"/>
      <c r="Z188" s="999"/>
      <c r="AA188" s="999"/>
      <c r="AB188" s="999"/>
      <c r="AC188" s="999"/>
      <c r="AD188" s="999"/>
      <c r="AE188" s="999"/>
      <c r="AF188" s="999"/>
      <c r="AG188" s="999"/>
      <c r="AH188" s="999"/>
      <c r="AI188" s="999"/>
      <c r="AJ188" s="999"/>
      <c r="AK188" s="999"/>
      <c r="AL188" s="999"/>
      <c r="AM188" s="999"/>
      <c r="AN188" s="999"/>
      <c r="AO188" s="999"/>
      <c r="AP188" s="999"/>
      <c r="AQ188" s="999"/>
      <c r="AR188" s="999"/>
      <c r="AS188" s="999"/>
      <c r="AT188" s="999"/>
      <c r="AU188" s="999"/>
      <c r="AV188" s="999"/>
      <c r="AW188" s="999"/>
      <c r="AX188" s="999"/>
    </row>
    <row r="189" spans="1:50">
      <c r="A189" s="999"/>
      <c r="B189" s="1016"/>
      <c r="C189" s="1016"/>
      <c r="D189" s="1016"/>
      <c r="E189" s="1016"/>
      <c r="F189" s="999"/>
      <c r="G189" s="1016"/>
      <c r="H189" s="999"/>
      <c r="M189" s="1016"/>
      <c r="N189" s="1016"/>
      <c r="O189" s="999"/>
      <c r="P189" s="999"/>
      <c r="Q189" s="999"/>
      <c r="R189" s="999"/>
      <c r="S189" s="999"/>
      <c r="T189" s="999"/>
      <c r="U189" s="999"/>
      <c r="V189" s="999"/>
      <c r="W189" s="999"/>
      <c r="X189" s="999"/>
      <c r="Y189" s="999"/>
      <c r="Z189" s="999"/>
      <c r="AA189" s="999"/>
      <c r="AB189" s="999"/>
      <c r="AC189" s="999"/>
      <c r="AD189" s="999"/>
      <c r="AE189" s="999"/>
      <c r="AF189" s="999"/>
      <c r="AG189" s="999"/>
      <c r="AH189" s="999"/>
      <c r="AI189" s="999"/>
      <c r="AJ189" s="999"/>
      <c r="AK189" s="999"/>
      <c r="AL189" s="999"/>
      <c r="AM189" s="999"/>
      <c r="AN189" s="999"/>
      <c r="AO189" s="999"/>
      <c r="AP189" s="999"/>
      <c r="AQ189" s="999"/>
      <c r="AR189" s="999"/>
      <c r="AS189" s="999"/>
      <c r="AT189" s="999"/>
      <c r="AU189" s="999"/>
      <c r="AV189" s="999"/>
      <c r="AW189" s="999"/>
      <c r="AX189" s="999"/>
    </row>
    <row r="190" spans="1:50">
      <c r="A190" s="999"/>
      <c r="B190" s="1016"/>
      <c r="C190" s="1016"/>
      <c r="D190" s="1016"/>
      <c r="E190" s="1016"/>
      <c r="F190" s="999"/>
      <c r="G190" s="1016"/>
      <c r="H190" s="999"/>
      <c r="M190" s="1016"/>
      <c r="N190" s="1016"/>
      <c r="O190" s="999"/>
      <c r="P190" s="999"/>
      <c r="Q190" s="999"/>
      <c r="R190" s="999"/>
      <c r="S190" s="999"/>
      <c r="T190" s="999"/>
      <c r="U190" s="999"/>
      <c r="V190" s="999"/>
      <c r="W190" s="999"/>
      <c r="X190" s="999"/>
      <c r="Y190" s="999"/>
      <c r="Z190" s="999"/>
      <c r="AA190" s="999"/>
      <c r="AB190" s="999"/>
      <c r="AC190" s="999"/>
      <c r="AD190" s="999"/>
      <c r="AE190" s="999"/>
      <c r="AF190" s="999"/>
      <c r="AG190" s="999"/>
      <c r="AH190" s="999"/>
      <c r="AI190" s="999"/>
      <c r="AJ190" s="999"/>
      <c r="AK190" s="999"/>
      <c r="AL190" s="999"/>
      <c r="AM190" s="999"/>
      <c r="AN190" s="999"/>
      <c r="AO190" s="999"/>
      <c r="AP190" s="999"/>
      <c r="AQ190" s="999"/>
      <c r="AR190" s="999"/>
      <c r="AS190" s="999"/>
      <c r="AT190" s="999"/>
      <c r="AU190" s="999"/>
      <c r="AV190" s="999"/>
      <c r="AW190" s="999"/>
      <c r="AX190" s="999"/>
    </row>
    <row r="191" spans="1:50">
      <c r="A191" s="999"/>
      <c r="B191" s="1016"/>
      <c r="C191" s="1016"/>
      <c r="D191" s="1016"/>
      <c r="E191" s="1016"/>
      <c r="F191" s="999"/>
      <c r="G191" s="1016"/>
      <c r="H191" s="999"/>
      <c r="M191" s="1016"/>
      <c r="N191" s="1016"/>
      <c r="O191" s="999"/>
      <c r="P191" s="999"/>
      <c r="Q191" s="999"/>
      <c r="R191" s="999"/>
      <c r="S191" s="999"/>
      <c r="T191" s="999"/>
      <c r="U191" s="999"/>
      <c r="V191" s="999"/>
      <c r="W191" s="999"/>
      <c r="X191" s="999"/>
      <c r="Y191" s="999"/>
      <c r="Z191" s="999"/>
      <c r="AA191" s="999"/>
      <c r="AB191" s="999"/>
      <c r="AC191" s="999"/>
      <c r="AD191" s="999"/>
      <c r="AE191" s="999"/>
      <c r="AF191" s="999"/>
      <c r="AG191" s="999"/>
      <c r="AH191" s="999"/>
      <c r="AI191" s="999"/>
      <c r="AJ191" s="999"/>
      <c r="AK191" s="999"/>
      <c r="AL191" s="999"/>
      <c r="AM191" s="999"/>
      <c r="AN191" s="999"/>
      <c r="AO191" s="999"/>
      <c r="AP191" s="999"/>
      <c r="AQ191" s="999"/>
      <c r="AR191" s="999"/>
      <c r="AS191" s="999"/>
      <c r="AT191" s="999"/>
      <c r="AU191" s="999"/>
      <c r="AV191" s="999"/>
      <c r="AW191" s="999"/>
      <c r="AX191" s="999"/>
    </row>
    <row r="192" spans="1:50">
      <c r="A192" s="999"/>
      <c r="B192" s="1016"/>
      <c r="C192" s="1016"/>
      <c r="D192" s="1016"/>
      <c r="E192" s="1016"/>
      <c r="F192" s="999"/>
      <c r="G192" s="1016"/>
      <c r="H192" s="999"/>
      <c r="M192" s="1016"/>
      <c r="N192" s="1016"/>
      <c r="O192" s="999"/>
      <c r="P192" s="999"/>
      <c r="Q192" s="999"/>
      <c r="R192" s="999"/>
      <c r="S192" s="999"/>
      <c r="T192" s="999"/>
      <c r="U192" s="999"/>
      <c r="V192" s="999"/>
      <c r="W192" s="999"/>
      <c r="X192" s="999"/>
      <c r="Y192" s="999"/>
      <c r="Z192" s="999"/>
      <c r="AA192" s="999"/>
      <c r="AB192" s="999"/>
      <c r="AC192" s="999"/>
      <c r="AD192" s="999"/>
      <c r="AE192" s="999"/>
      <c r="AF192" s="999"/>
      <c r="AG192" s="999"/>
      <c r="AH192" s="999"/>
      <c r="AI192" s="999"/>
      <c r="AJ192" s="999"/>
      <c r="AK192" s="999"/>
      <c r="AL192" s="999"/>
      <c r="AM192" s="999"/>
      <c r="AN192" s="999"/>
      <c r="AO192" s="999"/>
      <c r="AP192" s="999"/>
      <c r="AQ192" s="999"/>
      <c r="AR192" s="999"/>
      <c r="AS192" s="999"/>
      <c r="AT192" s="999"/>
      <c r="AU192" s="999"/>
      <c r="AV192" s="999"/>
      <c r="AW192" s="999"/>
      <c r="AX192" s="999"/>
    </row>
    <row r="193" spans="1:50">
      <c r="A193" s="999"/>
      <c r="B193" s="1016"/>
      <c r="C193" s="1016"/>
      <c r="D193" s="1016"/>
      <c r="E193" s="1016"/>
      <c r="F193" s="999"/>
      <c r="G193" s="1016"/>
      <c r="H193" s="999"/>
      <c r="M193" s="1016"/>
      <c r="N193" s="1016"/>
      <c r="O193" s="999"/>
      <c r="P193" s="999"/>
      <c r="Q193" s="999"/>
      <c r="R193" s="999"/>
      <c r="S193" s="999"/>
      <c r="T193" s="999"/>
      <c r="U193" s="999"/>
      <c r="V193" s="999"/>
      <c r="W193" s="999"/>
      <c r="X193" s="999"/>
      <c r="Y193" s="999"/>
      <c r="Z193" s="999"/>
      <c r="AA193" s="999"/>
      <c r="AB193" s="999"/>
      <c r="AC193" s="999"/>
      <c r="AD193" s="999"/>
      <c r="AE193" s="999"/>
      <c r="AF193" s="999"/>
      <c r="AG193" s="999"/>
      <c r="AH193" s="999"/>
      <c r="AI193" s="999"/>
      <c r="AJ193" s="999"/>
      <c r="AK193" s="999"/>
      <c r="AL193" s="999"/>
      <c r="AM193" s="999"/>
      <c r="AN193" s="999"/>
      <c r="AO193" s="999"/>
      <c r="AP193" s="999"/>
      <c r="AQ193" s="999"/>
      <c r="AR193" s="999"/>
      <c r="AS193" s="999"/>
      <c r="AT193" s="999"/>
      <c r="AU193" s="999"/>
      <c r="AV193" s="999"/>
      <c r="AW193" s="999"/>
      <c r="AX193" s="999"/>
    </row>
    <row r="194" spans="1:50">
      <c r="A194" s="999"/>
      <c r="B194" s="1016"/>
      <c r="C194" s="1016"/>
      <c r="D194" s="1016"/>
      <c r="E194" s="1016"/>
      <c r="F194" s="999"/>
      <c r="G194" s="1016"/>
      <c r="H194" s="999"/>
      <c r="M194" s="1016"/>
      <c r="N194" s="1016"/>
      <c r="O194" s="999"/>
      <c r="P194" s="999"/>
      <c r="Q194" s="999"/>
      <c r="R194" s="999"/>
      <c r="S194" s="999"/>
      <c r="T194" s="999"/>
      <c r="U194" s="999"/>
      <c r="V194" s="999"/>
      <c r="W194" s="999"/>
      <c r="X194" s="999"/>
      <c r="Y194" s="999"/>
      <c r="Z194" s="999"/>
      <c r="AA194" s="999"/>
      <c r="AB194" s="999"/>
      <c r="AC194" s="999"/>
      <c r="AD194" s="999"/>
      <c r="AE194" s="999"/>
      <c r="AF194" s="999"/>
      <c r="AG194" s="999"/>
      <c r="AH194" s="999"/>
      <c r="AI194" s="999"/>
      <c r="AJ194" s="999"/>
      <c r="AK194" s="999"/>
      <c r="AL194" s="999"/>
      <c r="AM194" s="999"/>
      <c r="AN194" s="999"/>
      <c r="AO194" s="999"/>
      <c r="AP194" s="999"/>
      <c r="AQ194" s="999"/>
      <c r="AR194" s="999"/>
      <c r="AS194" s="999"/>
      <c r="AT194" s="999"/>
      <c r="AU194" s="999"/>
      <c r="AV194" s="999"/>
      <c r="AW194" s="999"/>
      <c r="AX194" s="999"/>
    </row>
    <row r="195" spans="1:50">
      <c r="A195" s="999"/>
      <c r="B195" s="1016"/>
      <c r="C195" s="1016"/>
      <c r="D195" s="1016"/>
      <c r="E195" s="1016"/>
      <c r="F195" s="999"/>
      <c r="G195" s="1016"/>
      <c r="H195" s="999"/>
      <c r="M195" s="1016"/>
      <c r="N195" s="1016"/>
      <c r="O195" s="999"/>
      <c r="P195" s="999"/>
      <c r="Q195" s="999"/>
      <c r="R195" s="999"/>
      <c r="S195" s="999"/>
      <c r="T195" s="999"/>
      <c r="U195" s="999"/>
      <c r="V195" s="999"/>
      <c r="W195" s="999"/>
      <c r="X195" s="999"/>
      <c r="Y195" s="999"/>
      <c r="Z195" s="999"/>
      <c r="AA195" s="999"/>
      <c r="AB195" s="999"/>
      <c r="AC195" s="999"/>
      <c r="AD195" s="999"/>
      <c r="AE195" s="999"/>
      <c r="AF195" s="999"/>
      <c r="AG195" s="999"/>
      <c r="AH195" s="999"/>
      <c r="AI195" s="999"/>
      <c r="AJ195" s="999"/>
      <c r="AK195" s="999"/>
      <c r="AL195" s="999"/>
      <c r="AM195" s="999"/>
      <c r="AN195" s="999"/>
      <c r="AO195" s="999"/>
      <c r="AP195" s="999"/>
      <c r="AQ195" s="999"/>
      <c r="AR195" s="999"/>
      <c r="AS195" s="999"/>
      <c r="AT195" s="999"/>
      <c r="AU195" s="999"/>
      <c r="AV195" s="999"/>
      <c r="AW195" s="999"/>
      <c r="AX195" s="999"/>
    </row>
    <row r="196" spans="1:50">
      <c r="A196" s="999"/>
      <c r="B196" s="1016"/>
      <c r="C196" s="1016"/>
      <c r="D196" s="1016"/>
      <c r="E196" s="1016"/>
      <c r="F196" s="999"/>
      <c r="G196" s="1016"/>
      <c r="H196" s="999"/>
      <c r="M196" s="1016"/>
      <c r="N196" s="1016"/>
      <c r="O196" s="999"/>
      <c r="P196" s="999"/>
      <c r="Q196" s="999"/>
      <c r="R196" s="999"/>
      <c r="S196" s="999"/>
      <c r="T196" s="999"/>
      <c r="U196" s="999"/>
      <c r="V196" s="999"/>
      <c r="W196" s="999"/>
      <c r="X196" s="999"/>
      <c r="Y196" s="999"/>
      <c r="Z196" s="999"/>
      <c r="AA196" s="999"/>
      <c r="AB196" s="999"/>
      <c r="AC196" s="999"/>
      <c r="AD196" s="999"/>
      <c r="AE196" s="999"/>
      <c r="AF196" s="999"/>
      <c r="AG196" s="999"/>
      <c r="AH196" s="999"/>
      <c r="AI196" s="999"/>
      <c r="AJ196" s="999"/>
      <c r="AK196" s="999"/>
      <c r="AL196" s="999"/>
      <c r="AM196" s="999"/>
      <c r="AN196" s="999"/>
      <c r="AO196" s="999"/>
      <c r="AP196" s="999"/>
      <c r="AQ196" s="999"/>
      <c r="AR196" s="999"/>
      <c r="AS196" s="999"/>
      <c r="AT196" s="999"/>
      <c r="AU196" s="999"/>
      <c r="AV196" s="999"/>
      <c r="AW196" s="999"/>
      <c r="AX196" s="999"/>
    </row>
    <row r="197" spans="1:50">
      <c r="A197" s="999"/>
      <c r="B197" s="1016"/>
      <c r="C197" s="1016"/>
      <c r="D197" s="1016"/>
      <c r="E197" s="1016"/>
      <c r="F197" s="999"/>
      <c r="G197" s="1016"/>
      <c r="H197" s="999"/>
      <c r="M197" s="1016"/>
      <c r="N197" s="1016"/>
      <c r="O197" s="999"/>
      <c r="P197" s="999"/>
      <c r="Q197" s="999"/>
      <c r="R197" s="999"/>
      <c r="S197" s="999"/>
      <c r="T197" s="999"/>
      <c r="U197" s="999"/>
      <c r="V197" s="999"/>
      <c r="W197" s="999"/>
      <c r="X197" s="999"/>
      <c r="Y197" s="999"/>
      <c r="Z197" s="999"/>
      <c r="AA197" s="999"/>
      <c r="AB197" s="999"/>
      <c r="AC197" s="999"/>
      <c r="AD197" s="999"/>
      <c r="AE197" s="999"/>
      <c r="AF197" s="999"/>
      <c r="AG197" s="999"/>
      <c r="AH197" s="999"/>
      <c r="AI197" s="999"/>
      <c r="AJ197" s="999"/>
      <c r="AK197" s="999"/>
      <c r="AL197" s="999"/>
      <c r="AM197" s="999"/>
      <c r="AN197" s="999"/>
      <c r="AO197" s="999"/>
      <c r="AP197" s="999"/>
      <c r="AQ197" s="999"/>
      <c r="AR197" s="999"/>
      <c r="AS197" s="999"/>
      <c r="AT197" s="999"/>
      <c r="AU197" s="999"/>
      <c r="AV197" s="999"/>
      <c r="AW197" s="999"/>
      <c r="AX197" s="999"/>
    </row>
    <row r="198" spans="1:50">
      <c r="A198" s="999"/>
      <c r="B198" s="1016"/>
      <c r="C198" s="1016"/>
      <c r="D198" s="1016"/>
      <c r="E198" s="1016"/>
      <c r="F198" s="999"/>
      <c r="G198" s="1016"/>
      <c r="H198" s="999"/>
      <c r="M198" s="1016"/>
      <c r="N198" s="1016"/>
      <c r="O198" s="999"/>
      <c r="P198" s="999"/>
      <c r="Q198" s="999"/>
      <c r="R198" s="999"/>
      <c r="S198" s="999"/>
      <c r="T198" s="999"/>
      <c r="U198" s="999"/>
      <c r="V198" s="999"/>
      <c r="W198" s="999"/>
      <c r="X198" s="999"/>
      <c r="Y198" s="999"/>
      <c r="Z198" s="999"/>
      <c r="AA198" s="999"/>
      <c r="AB198" s="999"/>
      <c r="AC198" s="999"/>
      <c r="AD198" s="999"/>
      <c r="AE198" s="999"/>
      <c r="AF198" s="999"/>
      <c r="AG198" s="999"/>
      <c r="AH198" s="999"/>
      <c r="AI198" s="999"/>
      <c r="AJ198" s="999"/>
      <c r="AK198" s="999"/>
      <c r="AL198" s="999"/>
      <c r="AM198" s="999"/>
      <c r="AN198" s="999"/>
      <c r="AO198" s="999"/>
      <c r="AP198" s="999"/>
      <c r="AQ198" s="999"/>
      <c r="AR198" s="999"/>
      <c r="AS198" s="999"/>
      <c r="AT198" s="999"/>
      <c r="AU198" s="999"/>
      <c r="AV198" s="999"/>
      <c r="AW198" s="999"/>
      <c r="AX198" s="999"/>
    </row>
    <row r="199" spans="1:50">
      <c r="A199" s="999"/>
      <c r="B199" s="1016"/>
      <c r="C199" s="1016"/>
      <c r="D199" s="1016"/>
      <c r="E199" s="1016"/>
      <c r="F199" s="999"/>
      <c r="G199" s="1016"/>
      <c r="H199" s="999"/>
      <c r="M199" s="1016"/>
      <c r="N199" s="1016"/>
      <c r="O199" s="999"/>
      <c r="P199" s="999"/>
      <c r="Q199" s="999"/>
      <c r="R199" s="999"/>
      <c r="S199" s="999"/>
      <c r="T199" s="999"/>
      <c r="U199" s="999"/>
      <c r="V199" s="999"/>
      <c r="W199" s="999"/>
      <c r="X199" s="999"/>
      <c r="Y199" s="999"/>
      <c r="Z199" s="999"/>
      <c r="AA199" s="999"/>
      <c r="AB199" s="999"/>
      <c r="AC199" s="999"/>
      <c r="AD199" s="999"/>
      <c r="AE199" s="999"/>
      <c r="AF199" s="999"/>
      <c r="AG199" s="999"/>
      <c r="AH199" s="999"/>
      <c r="AI199" s="999"/>
      <c r="AJ199" s="999"/>
      <c r="AK199" s="999"/>
      <c r="AL199" s="999"/>
      <c r="AM199" s="999"/>
      <c r="AN199" s="999"/>
      <c r="AO199" s="999"/>
      <c r="AP199" s="999"/>
      <c r="AQ199" s="999"/>
      <c r="AR199" s="999"/>
      <c r="AS199" s="999"/>
      <c r="AT199" s="999"/>
      <c r="AU199" s="999"/>
      <c r="AV199" s="999"/>
      <c r="AW199" s="999"/>
      <c r="AX199" s="999"/>
    </row>
    <row r="200" spans="1:50">
      <c r="A200" s="999"/>
      <c r="B200" s="1016"/>
      <c r="C200" s="1016"/>
      <c r="D200" s="1016"/>
      <c r="E200" s="1016"/>
      <c r="F200" s="999"/>
      <c r="G200" s="1016"/>
      <c r="H200" s="999"/>
      <c r="M200" s="1016"/>
      <c r="N200" s="1016"/>
      <c r="O200" s="999"/>
      <c r="P200" s="999"/>
      <c r="Q200" s="999"/>
      <c r="R200" s="999"/>
      <c r="S200" s="999"/>
      <c r="T200" s="999"/>
      <c r="U200" s="999"/>
      <c r="V200" s="999"/>
      <c r="W200" s="999"/>
      <c r="X200" s="999"/>
      <c r="Y200" s="999"/>
      <c r="Z200" s="999"/>
      <c r="AA200" s="999"/>
      <c r="AB200" s="999"/>
      <c r="AC200" s="999"/>
      <c r="AD200" s="999"/>
      <c r="AE200" s="999"/>
      <c r="AF200" s="999"/>
      <c r="AG200" s="999"/>
      <c r="AH200" s="999"/>
      <c r="AI200" s="999"/>
      <c r="AJ200" s="999"/>
      <c r="AK200" s="999"/>
      <c r="AL200" s="999"/>
      <c r="AM200" s="999"/>
      <c r="AN200" s="999"/>
      <c r="AO200" s="999"/>
      <c r="AP200" s="999"/>
      <c r="AQ200" s="999"/>
      <c r="AR200" s="999"/>
      <c r="AS200" s="999"/>
      <c r="AT200" s="999"/>
      <c r="AU200" s="999"/>
      <c r="AV200" s="999"/>
      <c r="AW200" s="999"/>
      <c r="AX200" s="999"/>
    </row>
    <row r="201" spans="1:50">
      <c r="A201" s="999"/>
      <c r="B201" s="1016"/>
      <c r="C201" s="1016"/>
      <c r="D201" s="1016"/>
      <c r="E201" s="1016"/>
      <c r="F201" s="999"/>
      <c r="G201" s="1016"/>
      <c r="H201" s="999"/>
      <c r="M201" s="1016"/>
      <c r="N201" s="1016"/>
      <c r="O201" s="999"/>
      <c r="P201" s="999"/>
      <c r="Q201" s="999"/>
      <c r="R201" s="999"/>
      <c r="S201" s="999"/>
      <c r="T201" s="999"/>
      <c r="U201" s="999"/>
      <c r="V201" s="999"/>
      <c r="W201" s="999"/>
      <c r="X201" s="999"/>
      <c r="Y201" s="999"/>
      <c r="Z201" s="999"/>
      <c r="AA201" s="999"/>
      <c r="AB201" s="999"/>
      <c r="AC201" s="999"/>
      <c r="AD201" s="999"/>
      <c r="AE201" s="999"/>
      <c r="AF201" s="999"/>
      <c r="AG201" s="999"/>
      <c r="AH201" s="999"/>
      <c r="AI201" s="999"/>
      <c r="AJ201" s="999"/>
      <c r="AK201" s="999"/>
      <c r="AL201" s="999"/>
      <c r="AM201" s="999"/>
      <c r="AN201" s="999"/>
      <c r="AO201" s="999"/>
      <c r="AP201" s="999"/>
      <c r="AQ201" s="999"/>
      <c r="AR201" s="999"/>
      <c r="AS201" s="999"/>
      <c r="AT201" s="999"/>
      <c r="AU201" s="999"/>
      <c r="AV201" s="999"/>
      <c r="AW201" s="999"/>
      <c r="AX201" s="999"/>
    </row>
    <row r="202" spans="1:50">
      <c r="A202" s="999"/>
      <c r="B202" s="1016"/>
      <c r="C202" s="1016"/>
      <c r="D202" s="1016"/>
      <c r="E202" s="1016"/>
      <c r="F202" s="999"/>
      <c r="G202" s="1016"/>
      <c r="H202" s="999"/>
      <c r="M202" s="1016"/>
      <c r="N202" s="1016"/>
      <c r="O202" s="999"/>
      <c r="P202" s="999"/>
      <c r="Q202" s="999"/>
      <c r="R202" s="999"/>
      <c r="S202" s="999"/>
      <c r="T202" s="999"/>
      <c r="U202" s="999"/>
      <c r="V202" s="999"/>
      <c r="W202" s="999"/>
      <c r="X202" s="999"/>
      <c r="Y202" s="999"/>
      <c r="Z202" s="999"/>
      <c r="AA202" s="999"/>
      <c r="AB202" s="999"/>
      <c r="AC202" s="999"/>
      <c r="AD202" s="999"/>
      <c r="AE202" s="999"/>
      <c r="AF202" s="999"/>
      <c r="AG202" s="999"/>
      <c r="AH202" s="999"/>
      <c r="AI202" s="999"/>
      <c r="AJ202" s="999"/>
      <c r="AK202" s="999"/>
      <c r="AL202" s="999"/>
      <c r="AM202" s="999"/>
      <c r="AN202" s="999"/>
      <c r="AO202" s="999"/>
      <c r="AP202" s="999"/>
      <c r="AQ202" s="999"/>
      <c r="AR202" s="999"/>
      <c r="AS202" s="999"/>
      <c r="AT202" s="999"/>
      <c r="AU202" s="999"/>
      <c r="AV202" s="999"/>
      <c r="AW202" s="999"/>
      <c r="AX202" s="999"/>
    </row>
    <row r="203" spans="1:50">
      <c r="A203" s="999"/>
      <c r="B203" s="1016"/>
      <c r="C203" s="1016"/>
      <c r="D203" s="1016"/>
      <c r="E203" s="1016"/>
      <c r="F203" s="999"/>
      <c r="G203" s="1016"/>
      <c r="H203" s="999"/>
      <c r="M203" s="1016"/>
      <c r="N203" s="1016"/>
      <c r="O203" s="999"/>
      <c r="P203" s="999"/>
      <c r="Q203" s="999"/>
      <c r="R203" s="999"/>
      <c r="S203" s="999"/>
      <c r="T203" s="999"/>
      <c r="U203" s="999"/>
      <c r="V203" s="999"/>
      <c r="W203" s="999"/>
      <c r="X203" s="999"/>
      <c r="Y203" s="999"/>
      <c r="Z203" s="999"/>
      <c r="AA203" s="999"/>
      <c r="AB203" s="999"/>
      <c r="AC203" s="999"/>
      <c r="AD203" s="999"/>
      <c r="AE203" s="999"/>
      <c r="AF203" s="999"/>
      <c r="AG203" s="999"/>
      <c r="AH203" s="999"/>
      <c r="AI203" s="999"/>
      <c r="AJ203" s="999"/>
      <c r="AK203" s="999"/>
      <c r="AL203" s="999"/>
      <c r="AM203" s="999"/>
      <c r="AN203" s="999"/>
      <c r="AO203" s="999"/>
      <c r="AP203" s="999"/>
      <c r="AQ203" s="999"/>
      <c r="AR203" s="999"/>
      <c r="AS203" s="999"/>
      <c r="AT203" s="999"/>
      <c r="AU203" s="999"/>
      <c r="AV203" s="999"/>
      <c r="AW203" s="999"/>
      <c r="AX203" s="999"/>
    </row>
    <row r="204" spans="1:50">
      <c r="A204" s="999"/>
      <c r="B204" s="1016"/>
      <c r="C204" s="1016"/>
      <c r="D204" s="1016"/>
      <c r="E204" s="1016"/>
      <c r="F204" s="999"/>
      <c r="G204" s="1016"/>
      <c r="H204" s="999"/>
      <c r="M204" s="1016"/>
      <c r="N204" s="1016"/>
      <c r="O204" s="999"/>
      <c r="P204" s="999"/>
      <c r="Q204" s="999"/>
      <c r="R204" s="999"/>
      <c r="S204" s="999"/>
      <c r="T204" s="999"/>
      <c r="U204" s="999"/>
      <c r="V204" s="999"/>
      <c r="W204" s="999"/>
      <c r="X204" s="999"/>
      <c r="Y204" s="999"/>
      <c r="Z204" s="999"/>
      <c r="AA204" s="999"/>
      <c r="AB204" s="999"/>
      <c r="AC204" s="999"/>
      <c r="AD204" s="999"/>
      <c r="AE204" s="999"/>
      <c r="AF204" s="999"/>
      <c r="AG204" s="999"/>
      <c r="AH204" s="999"/>
      <c r="AI204" s="999"/>
      <c r="AJ204" s="999"/>
      <c r="AK204" s="999"/>
      <c r="AL204" s="999"/>
      <c r="AM204" s="999"/>
      <c r="AN204" s="999"/>
      <c r="AO204" s="999"/>
      <c r="AP204" s="999"/>
      <c r="AQ204" s="999"/>
      <c r="AR204" s="999"/>
      <c r="AS204" s="999"/>
      <c r="AT204" s="999"/>
      <c r="AU204" s="999"/>
      <c r="AV204" s="999"/>
      <c r="AW204" s="999"/>
      <c r="AX204" s="999"/>
    </row>
    <row r="205" spans="1:50">
      <c r="A205" s="999"/>
      <c r="B205" s="1016"/>
      <c r="C205" s="1016"/>
      <c r="D205" s="1016"/>
      <c r="E205" s="1016"/>
      <c r="F205" s="999"/>
      <c r="G205" s="1016"/>
      <c r="H205" s="999"/>
      <c r="M205" s="1016"/>
      <c r="N205" s="1016"/>
      <c r="O205" s="999"/>
      <c r="P205" s="999"/>
      <c r="Q205" s="999"/>
      <c r="R205" s="999"/>
      <c r="S205" s="999"/>
      <c r="T205" s="999"/>
      <c r="U205" s="999"/>
      <c r="V205" s="999"/>
      <c r="W205" s="999"/>
      <c r="X205" s="999"/>
      <c r="Y205" s="999"/>
      <c r="Z205" s="999"/>
      <c r="AA205" s="999"/>
      <c r="AB205" s="999"/>
      <c r="AC205" s="999"/>
      <c r="AD205" s="999"/>
      <c r="AE205" s="999"/>
      <c r="AF205" s="999"/>
      <c r="AG205" s="999"/>
      <c r="AH205" s="999"/>
      <c r="AI205" s="999"/>
      <c r="AJ205" s="999"/>
      <c r="AK205" s="999"/>
      <c r="AL205" s="999"/>
      <c r="AM205" s="999"/>
      <c r="AN205" s="999"/>
      <c r="AO205" s="999"/>
      <c r="AP205" s="999"/>
      <c r="AQ205" s="999"/>
      <c r="AR205" s="999"/>
      <c r="AS205" s="999"/>
      <c r="AT205" s="999"/>
      <c r="AU205" s="999"/>
      <c r="AV205" s="999"/>
      <c r="AW205" s="999"/>
      <c r="AX205" s="999"/>
    </row>
    <row r="206" spans="1:50">
      <c r="A206" s="999"/>
      <c r="B206" s="1016"/>
      <c r="C206" s="1016"/>
      <c r="D206" s="1016"/>
      <c r="E206" s="1016"/>
      <c r="F206" s="999"/>
      <c r="G206" s="1016"/>
      <c r="H206" s="999"/>
      <c r="M206" s="1016"/>
      <c r="N206" s="1016"/>
      <c r="O206" s="999"/>
      <c r="P206" s="999"/>
      <c r="Q206" s="999"/>
      <c r="R206" s="999"/>
      <c r="S206" s="999"/>
      <c r="T206" s="999"/>
      <c r="U206" s="999"/>
      <c r="V206" s="999"/>
      <c r="W206" s="999"/>
      <c r="X206" s="999"/>
      <c r="Y206" s="999"/>
      <c r="Z206" s="999"/>
      <c r="AA206" s="999"/>
      <c r="AB206" s="999"/>
      <c r="AC206" s="999"/>
      <c r="AD206" s="999"/>
      <c r="AE206" s="999"/>
      <c r="AF206" s="999"/>
      <c r="AG206" s="999"/>
      <c r="AH206" s="999"/>
      <c r="AI206" s="999"/>
      <c r="AJ206" s="999"/>
      <c r="AK206" s="999"/>
      <c r="AL206" s="999"/>
      <c r="AM206" s="999"/>
      <c r="AN206" s="999"/>
      <c r="AO206" s="999"/>
      <c r="AP206" s="999"/>
      <c r="AQ206" s="999"/>
      <c r="AR206" s="999"/>
      <c r="AS206" s="999"/>
      <c r="AT206" s="999"/>
      <c r="AU206" s="999"/>
      <c r="AV206" s="999"/>
      <c r="AW206" s="999"/>
      <c r="AX206" s="999"/>
    </row>
    <row r="207" spans="1:50">
      <c r="A207" s="999"/>
      <c r="B207" s="1016"/>
      <c r="C207" s="1016"/>
      <c r="D207" s="1016"/>
      <c r="E207" s="1016"/>
      <c r="F207" s="999"/>
      <c r="G207" s="1016"/>
      <c r="H207" s="999"/>
      <c r="M207" s="1016"/>
      <c r="N207" s="1016"/>
      <c r="O207" s="999"/>
      <c r="P207" s="999"/>
      <c r="Q207" s="999"/>
      <c r="R207" s="999"/>
      <c r="S207" s="999"/>
      <c r="T207" s="999"/>
      <c r="U207" s="999"/>
      <c r="V207" s="999"/>
      <c r="W207" s="999"/>
      <c r="X207" s="999"/>
      <c r="Y207" s="999"/>
      <c r="Z207" s="999"/>
      <c r="AA207" s="999"/>
      <c r="AB207" s="999"/>
      <c r="AC207" s="999"/>
      <c r="AD207" s="999"/>
      <c r="AE207" s="999"/>
      <c r="AF207" s="999"/>
      <c r="AG207" s="999"/>
      <c r="AH207" s="999"/>
      <c r="AI207" s="999"/>
      <c r="AJ207" s="999"/>
      <c r="AK207" s="999"/>
      <c r="AL207" s="999"/>
      <c r="AM207" s="999"/>
      <c r="AN207" s="999"/>
      <c r="AO207" s="999"/>
      <c r="AP207" s="999"/>
      <c r="AQ207" s="999"/>
      <c r="AR207" s="999"/>
      <c r="AS207" s="999"/>
      <c r="AT207" s="999"/>
      <c r="AU207" s="999"/>
      <c r="AV207" s="999"/>
      <c r="AW207" s="999"/>
      <c r="AX207" s="999"/>
    </row>
    <row r="208" spans="1:50">
      <c r="A208" s="999"/>
      <c r="B208" s="1016"/>
      <c r="C208" s="1016"/>
      <c r="D208" s="1016"/>
      <c r="E208" s="1016"/>
      <c r="F208" s="999"/>
      <c r="G208" s="1016"/>
      <c r="H208" s="999"/>
      <c r="M208" s="1016"/>
      <c r="N208" s="1016"/>
      <c r="O208" s="999"/>
      <c r="P208" s="999"/>
      <c r="Q208" s="999"/>
      <c r="R208" s="999"/>
      <c r="S208" s="999"/>
      <c r="T208" s="999"/>
      <c r="U208" s="999"/>
      <c r="V208" s="999"/>
      <c r="W208" s="999"/>
      <c r="X208" s="999"/>
      <c r="Y208" s="999"/>
      <c r="Z208" s="999"/>
      <c r="AA208" s="999"/>
      <c r="AB208" s="999"/>
      <c r="AC208" s="999"/>
      <c r="AD208" s="999"/>
      <c r="AE208" s="999"/>
      <c r="AF208" s="999"/>
      <c r="AG208" s="999"/>
      <c r="AH208" s="999"/>
      <c r="AI208" s="999"/>
      <c r="AJ208" s="999"/>
      <c r="AK208" s="999"/>
      <c r="AL208" s="999"/>
      <c r="AM208" s="999"/>
      <c r="AN208" s="999"/>
      <c r="AO208" s="999"/>
      <c r="AP208" s="999"/>
      <c r="AQ208" s="999"/>
      <c r="AR208" s="999"/>
      <c r="AS208" s="999"/>
      <c r="AT208" s="999"/>
      <c r="AU208" s="999"/>
      <c r="AV208" s="999"/>
      <c r="AW208" s="999"/>
      <c r="AX208" s="999"/>
    </row>
    <row r="209" spans="1:50">
      <c r="A209" s="999"/>
      <c r="B209" s="1016"/>
      <c r="C209" s="1016"/>
      <c r="D209" s="1016"/>
      <c r="E209" s="1016"/>
      <c r="F209" s="999"/>
      <c r="G209" s="1016"/>
      <c r="H209" s="999"/>
      <c r="M209" s="1016"/>
      <c r="N209" s="1016"/>
      <c r="O209" s="999"/>
      <c r="P209" s="999"/>
      <c r="Q209" s="999"/>
      <c r="R209" s="999"/>
      <c r="S209" s="999"/>
      <c r="T209" s="999"/>
      <c r="U209" s="999"/>
      <c r="V209" s="999"/>
      <c r="W209" s="999"/>
      <c r="X209" s="999"/>
      <c r="Y209" s="999"/>
      <c r="Z209" s="999"/>
      <c r="AA209" s="999"/>
      <c r="AB209" s="999"/>
      <c r="AC209" s="999"/>
      <c r="AD209" s="999"/>
      <c r="AE209" s="999"/>
      <c r="AF209" s="999"/>
      <c r="AG209" s="999"/>
      <c r="AH209" s="999"/>
      <c r="AI209" s="999"/>
      <c r="AJ209" s="999"/>
      <c r="AK209" s="999"/>
      <c r="AL209" s="999"/>
      <c r="AM209" s="999"/>
      <c r="AN209" s="999"/>
      <c r="AO209" s="999"/>
      <c r="AP209" s="999"/>
      <c r="AQ209" s="999"/>
      <c r="AR209" s="999"/>
      <c r="AS209" s="999"/>
      <c r="AT209" s="999"/>
      <c r="AU209" s="999"/>
      <c r="AV209" s="999"/>
      <c r="AW209" s="999"/>
      <c r="AX209" s="999"/>
    </row>
    <row r="210" spans="1:50">
      <c r="A210" s="999"/>
      <c r="B210" s="1016"/>
      <c r="C210" s="1016"/>
      <c r="D210" s="1016"/>
      <c r="E210" s="1016"/>
      <c r="F210" s="999"/>
      <c r="G210" s="1016"/>
      <c r="H210" s="999"/>
      <c r="M210" s="1016"/>
      <c r="N210" s="1016"/>
      <c r="O210" s="999"/>
      <c r="P210" s="999"/>
      <c r="Q210" s="999"/>
      <c r="R210" s="999"/>
      <c r="S210" s="999"/>
      <c r="T210" s="999"/>
      <c r="U210" s="999"/>
      <c r="V210" s="999"/>
      <c r="W210" s="999"/>
      <c r="X210" s="999"/>
      <c r="Y210" s="999"/>
      <c r="Z210" s="999"/>
      <c r="AA210" s="999"/>
      <c r="AB210" s="999"/>
      <c r="AC210" s="999"/>
      <c r="AD210" s="999"/>
      <c r="AE210" s="999"/>
      <c r="AF210" s="999"/>
      <c r="AG210" s="999"/>
      <c r="AH210" s="999"/>
      <c r="AI210" s="999"/>
      <c r="AJ210" s="999"/>
      <c r="AK210" s="999"/>
      <c r="AL210" s="999"/>
      <c r="AM210" s="999"/>
      <c r="AN210" s="999"/>
      <c r="AO210" s="999"/>
      <c r="AP210" s="999"/>
      <c r="AQ210" s="999"/>
      <c r="AR210" s="999"/>
      <c r="AS210" s="999"/>
      <c r="AT210" s="999"/>
      <c r="AU210" s="999"/>
      <c r="AV210" s="999"/>
      <c r="AW210" s="999"/>
      <c r="AX210" s="999"/>
    </row>
    <row r="211" spans="1:50">
      <c r="A211" s="999"/>
      <c r="B211" s="1016"/>
      <c r="C211" s="1016"/>
      <c r="D211" s="1016"/>
      <c r="E211" s="1016"/>
      <c r="F211" s="999"/>
      <c r="G211" s="1016"/>
      <c r="H211" s="999"/>
      <c r="M211" s="1016"/>
      <c r="N211" s="1016"/>
      <c r="O211" s="999"/>
      <c r="P211" s="999"/>
      <c r="Q211" s="999"/>
      <c r="R211" s="999"/>
      <c r="S211" s="999"/>
      <c r="T211" s="999"/>
      <c r="U211" s="999"/>
      <c r="V211" s="999"/>
      <c r="W211" s="999"/>
      <c r="X211" s="999"/>
      <c r="Y211" s="999"/>
      <c r="Z211" s="999"/>
      <c r="AA211" s="999"/>
      <c r="AB211" s="999"/>
      <c r="AC211" s="999"/>
      <c r="AD211" s="999"/>
      <c r="AE211" s="999"/>
      <c r="AF211" s="999"/>
      <c r="AG211" s="999"/>
      <c r="AH211" s="999"/>
      <c r="AI211" s="999"/>
      <c r="AJ211" s="999"/>
      <c r="AK211" s="999"/>
      <c r="AL211" s="999"/>
      <c r="AM211" s="999"/>
      <c r="AN211" s="999"/>
      <c r="AO211" s="999"/>
      <c r="AP211" s="999"/>
      <c r="AQ211" s="999"/>
      <c r="AR211" s="999"/>
      <c r="AS211" s="999"/>
      <c r="AT211" s="999"/>
      <c r="AU211" s="999"/>
      <c r="AV211" s="999"/>
      <c r="AW211" s="999"/>
      <c r="AX211" s="999"/>
    </row>
    <row r="212" spans="1:50">
      <c r="A212" s="999"/>
      <c r="B212" s="1016"/>
      <c r="C212" s="1016"/>
      <c r="D212" s="1016"/>
      <c r="E212" s="1016"/>
      <c r="F212" s="999"/>
      <c r="G212" s="1016"/>
      <c r="H212" s="999"/>
      <c r="M212" s="1016"/>
      <c r="N212" s="1016"/>
      <c r="O212" s="999"/>
      <c r="P212" s="999"/>
      <c r="Q212" s="999"/>
      <c r="R212" s="999"/>
      <c r="S212" s="999"/>
      <c r="T212" s="999"/>
      <c r="U212" s="999"/>
      <c r="V212" s="999"/>
      <c r="W212" s="999"/>
      <c r="X212" s="999"/>
      <c r="Y212" s="999"/>
      <c r="Z212" s="999"/>
      <c r="AA212" s="999"/>
      <c r="AB212" s="999"/>
      <c r="AC212" s="999"/>
      <c r="AD212" s="999"/>
      <c r="AE212" s="999"/>
      <c r="AF212" s="999"/>
      <c r="AG212" s="999"/>
      <c r="AH212" s="999"/>
      <c r="AI212" s="999"/>
      <c r="AJ212" s="999"/>
      <c r="AK212" s="999"/>
      <c r="AL212" s="999"/>
      <c r="AM212" s="999"/>
      <c r="AN212" s="999"/>
      <c r="AO212" s="999"/>
      <c r="AP212" s="999"/>
      <c r="AQ212" s="999"/>
      <c r="AR212" s="999"/>
      <c r="AS212" s="999"/>
      <c r="AT212" s="999"/>
      <c r="AU212" s="999"/>
      <c r="AV212" s="999"/>
      <c r="AW212" s="999"/>
      <c r="AX212" s="999"/>
    </row>
    <row r="213" spans="1:50">
      <c r="A213" s="999"/>
      <c r="B213" s="1016"/>
      <c r="C213" s="1016"/>
      <c r="D213" s="1016"/>
      <c r="E213" s="1016"/>
      <c r="F213" s="999"/>
      <c r="G213" s="1016"/>
      <c r="H213" s="999"/>
      <c r="M213" s="1016"/>
      <c r="N213" s="1016"/>
      <c r="O213" s="999"/>
      <c r="P213" s="999"/>
      <c r="Q213" s="999"/>
      <c r="R213" s="999"/>
      <c r="S213" s="999"/>
      <c r="T213" s="999"/>
      <c r="U213" s="999"/>
      <c r="V213" s="999"/>
      <c r="W213" s="999"/>
      <c r="X213" s="999"/>
      <c r="Y213" s="999"/>
      <c r="Z213" s="999"/>
      <c r="AA213" s="999"/>
      <c r="AB213" s="999"/>
      <c r="AC213" s="999"/>
      <c r="AD213" s="999"/>
      <c r="AE213" s="999"/>
      <c r="AF213" s="999"/>
      <c r="AG213" s="999"/>
      <c r="AH213" s="999"/>
      <c r="AI213" s="999"/>
      <c r="AJ213" s="999"/>
      <c r="AK213" s="999"/>
      <c r="AL213" s="999"/>
      <c r="AM213" s="999"/>
      <c r="AN213" s="999"/>
      <c r="AO213" s="999"/>
      <c r="AP213" s="999"/>
      <c r="AQ213" s="999"/>
      <c r="AR213" s="999"/>
      <c r="AS213" s="999"/>
      <c r="AT213" s="999"/>
      <c r="AU213" s="999"/>
      <c r="AV213" s="999"/>
      <c r="AW213" s="999"/>
      <c r="AX213" s="999"/>
    </row>
    <row r="214" spans="1:50">
      <c r="A214" s="999"/>
      <c r="B214" s="1016"/>
      <c r="C214" s="1016"/>
      <c r="D214" s="1016"/>
      <c r="E214" s="1016"/>
      <c r="F214" s="999"/>
      <c r="G214" s="1016"/>
      <c r="H214" s="999"/>
      <c r="M214" s="1016"/>
      <c r="N214" s="1016"/>
      <c r="O214" s="999"/>
      <c r="P214" s="999"/>
      <c r="Q214" s="999"/>
      <c r="R214" s="999"/>
      <c r="S214" s="999"/>
      <c r="T214" s="999"/>
      <c r="U214" s="999"/>
      <c r="V214" s="999"/>
      <c r="W214" s="999"/>
      <c r="X214" s="999"/>
      <c r="Y214" s="999"/>
      <c r="Z214" s="999"/>
      <c r="AA214" s="999"/>
      <c r="AB214" s="999"/>
      <c r="AC214" s="999"/>
      <c r="AD214" s="999"/>
      <c r="AE214" s="999"/>
      <c r="AF214" s="999"/>
      <c r="AG214" s="999"/>
      <c r="AH214" s="999"/>
      <c r="AI214" s="999"/>
      <c r="AJ214" s="999"/>
      <c r="AK214" s="999"/>
      <c r="AL214" s="999"/>
      <c r="AM214" s="999"/>
      <c r="AN214" s="999"/>
      <c r="AO214" s="999"/>
      <c r="AP214" s="999"/>
      <c r="AQ214" s="999"/>
      <c r="AR214" s="999"/>
      <c r="AS214" s="999"/>
      <c r="AT214" s="999"/>
      <c r="AU214" s="999"/>
      <c r="AV214" s="999"/>
      <c r="AW214" s="999"/>
      <c r="AX214" s="999"/>
    </row>
    <row r="215" spans="1:50">
      <c r="A215" s="999"/>
      <c r="B215" s="1016"/>
      <c r="C215" s="1016"/>
      <c r="D215" s="1016"/>
      <c r="E215" s="1016"/>
      <c r="F215" s="999"/>
      <c r="G215" s="1016"/>
      <c r="H215" s="999"/>
      <c r="M215" s="1016"/>
      <c r="N215" s="1016"/>
      <c r="O215" s="999"/>
      <c r="P215" s="999"/>
      <c r="Q215" s="999"/>
      <c r="R215" s="999"/>
      <c r="S215" s="999"/>
      <c r="T215" s="999"/>
      <c r="U215" s="999"/>
      <c r="V215" s="999"/>
      <c r="W215" s="999"/>
      <c r="X215" s="999"/>
      <c r="Y215" s="999"/>
      <c r="Z215" s="999"/>
      <c r="AA215" s="999"/>
      <c r="AB215" s="999"/>
      <c r="AC215" s="999"/>
      <c r="AD215" s="999"/>
      <c r="AE215" s="999"/>
      <c r="AF215" s="999"/>
      <c r="AG215" s="999"/>
      <c r="AH215" s="999"/>
      <c r="AI215" s="999"/>
      <c r="AJ215" s="999"/>
      <c r="AK215" s="999"/>
      <c r="AL215" s="999"/>
      <c r="AM215" s="999"/>
      <c r="AN215" s="999"/>
      <c r="AO215" s="999"/>
      <c r="AP215" s="999"/>
      <c r="AQ215" s="999"/>
      <c r="AR215" s="999"/>
      <c r="AS215" s="999"/>
      <c r="AT215" s="999"/>
      <c r="AU215" s="999"/>
      <c r="AV215" s="999"/>
      <c r="AW215" s="999"/>
      <c r="AX215" s="999"/>
    </row>
    <row r="216" spans="1:50">
      <c r="A216" s="999"/>
      <c r="B216" s="1016"/>
      <c r="C216" s="1016"/>
      <c r="D216" s="1016"/>
      <c r="E216" s="1016"/>
      <c r="F216" s="999"/>
      <c r="G216" s="1016"/>
      <c r="H216" s="999"/>
      <c r="M216" s="1016"/>
      <c r="N216" s="1016"/>
      <c r="O216" s="999"/>
      <c r="P216" s="999"/>
      <c r="Q216" s="999"/>
      <c r="R216" s="999"/>
      <c r="S216" s="999"/>
      <c r="T216" s="999"/>
      <c r="U216" s="999"/>
      <c r="V216" s="999"/>
      <c r="W216" s="999"/>
      <c r="X216" s="999"/>
      <c r="Y216" s="999"/>
      <c r="Z216" s="999"/>
      <c r="AA216" s="999"/>
      <c r="AB216" s="999"/>
      <c r="AC216" s="999"/>
      <c r="AD216" s="999"/>
      <c r="AE216" s="999"/>
      <c r="AF216" s="999"/>
      <c r="AG216" s="999"/>
      <c r="AH216" s="999"/>
      <c r="AI216" s="999"/>
      <c r="AJ216" s="999"/>
      <c r="AK216" s="999"/>
      <c r="AL216" s="999"/>
      <c r="AM216" s="999"/>
      <c r="AN216" s="999"/>
      <c r="AO216" s="999"/>
      <c r="AP216" s="999"/>
      <c r="AQ216" s="999"/>
      <c r="AR216" s="999"/>
      <c r="AS216" s="999"/>
      <c r="AT216" s="999"/>
      <c r="AU216" s="999"/>
      <c r="AV216" s="999"/>
      <c r="AW216" s="999"/>
      <c r="AX216" s="999"/>
    </row>
    <row r="217" spans="1:50">
      <c r="A217" s="999"/>
      <c r="B217" s="1016"/>
      <c r="C217" s="1016"/>
      <c r="D217" s="1016"/>
      <c r="E217" s="1016"/>
      <c r="F217" s="999"/>
      <c r="G217" s="1016"/>
      <c r="H217" s="999"/>
      <c r="M217" s="1016"/>
      <c r="N217" s="1016"/>
      <c r="O217" s="999"/>
      <c r="P217" s="999"/>
      <c r="Q217" s="999"/>
      <c r="R217" s="999"/>
      <c r="S217" s="999"/>
      <c r="T217" s="999"/>
      <c r="U217" s="999"/>
      <c r="V217" s="999"/>
      <c r="W217" s="999"/>
      <c r="X217" s="999"/>
      <c r="Y217" s="999"/>
      <c r="Z217" s="999"/>
      <c r="AA217" s="999"/>
      <c r="AB217" s="999"/>
      <c r="AC217" s="999"/>
      <c r="AD217" s="999"/>
      <c r="AE217" s="999"/>
      <c r="AF217" s="999"/>
      <c r="AG217" s="999"/>
      <c r="AH217" s="999"/>
      <c r="AI217" s="999"/>
      <c r="AJ217" s="999"/>
      <c r="AK217" s="999"/>
      <c r="AL217" s="999"/>
      <c r="AM217" s="999"/>
      <c r="AN217" s="999"/>
      <c r="AO217" s="999"/>
      <c r="AP217" s="999"/>
      <c r="AQ217" s="999"/>
      <c r="AR217" s="999"/>
      <c r="AS217" s="999"/>
      <c r="AT217" s="999"/>
      <c r="AU217" s="999"/>
      <c r="AV217" s="999"/>
      <c r="AW217" s="999"/>
      <c r="AX217" s="999"/>
    </row>
    <row r="218" spans="1:50">
      <c r="A218" s="999"/>
      <c r="B218" s="1016"/>
      <c r="C218" s="1016"/>
      <c r="D218" s="1016"/>
      <c r="E218" s="1016"/>
      <c r="F218" s="999"/>
      <c r="G218" s="1016"/>
      <c r="H218" s="999"/>
      <c r="M218" s="1016"/>
      <c r="N218" s="1016"/>
      <c r="O218" s="999"/>
      <c r="P218" s="999"/>
      <c r="Q218" s="999"/>
      <c r="R218" s="999"/>
      <c r="S218" s="999"/>
      <c r="T218" s="999"/>
      <c r="U218" s="999"/>
      <c r="V218" s="999"/>
      <c r="W218" s="999"/>
      <c r="X218" s="999"/>
      <c r="Y218" s="999"/>
      <c r="Z218" s="999"/>
      <c r="AA218" s="999"/>
      <c r="AB218" s="999"/>
      <c r="AC218" s="999"/>
      <c r="AD218" s="999"/>
      <c r="AE218" s="999"/>
      <c r="AF218" s="999"/>
      <c r="AG218" s="999"/>
      <c r="AH218" s="999"/>
      <c r="AI218" s="999"/>
      <c r="AJ218" s="999"/>
      <c r="AK218" s="999"/>
      <c r="AL218" s="999"/>
      <c r="AM218" s="999"/>
      <c r="AN218" s="999"/>
      <c r="AO218" s="999"/>
      <c r="AP218" s="999"/>
      <c r="AQ218" s="999"/>
      <c r="AR218" s="999"/>
      <c r="AS218" s="999"/>
      <c r="AT218" s="999"/>
      <c r="AU218" s="999"/>
      <c r="AV218" s="999"/>
      <c r="AW218" s="999"/>
      <c r="AX218" s="999"/>
    </row>
    <row r="219" spans="1:50">
      <c r="A219" s="999"/>
      <c r="B219" s="1016"/>
      <c r="C219" s="1016"/>
      <c r="D219" s="1016"/>
      <c r="E219" s="1016"/>
      <c r="F219" s="999"/>
      <c r="G219" s="1016"/>
      <c r="H219" s="999"/>
      <c r="M219" s="1016"/>
      <c r="N219" s="1016"/>
      <c r="O219" s="999"/>
      <c r="P219" s="999"/>
      <c r="Q219" s="999"/>
      <c r="R219" s="999"/>
      <c r="S219" s="999"/>
      <c r="T219" s="999"/>
      <c r="U219" s="999"/>
      <c r="V219" s="999"/>
      <c r="W219" s="999"/>
      <c r="X219" s="999"/>
      <c r="Y219" s="999"/>
      <c r="Z219" s="999"/>
      <c r="AA219" s="999"/>
      <c r="AB219" s="999"/>
      <c r="AC219" s="999"/>
      <c r="AD219" s="999"/>
      <c r="AE219" s="999"/>
      <c r="AF219" s="999"/>
      <c r="AG219" s="999"/>
      <c r="AH219" s="999"/>
      <c r="AI219" s="999"/>
      <c r="AJ219" s="999"/>
      <c r="AK219" s="999"/>
      <c r="AL219" s="999"/>
      <c r="AM219" s="999"/>
      <c r="AN219" s="999"/>
      <c r="AO219" s="999"/>
      <c r="AP219" s="999"/>
      <c r="AQ219" s="999"/>
      <c r="AR219" s="999"/>
      <c r="AS219" s="999"/>
      <c r="AT219" s="999"/>
      <c r="AU219" s="999"/>
      <c r="AV219" s="999"/>
      <c r="AW219" s="999"/>
      <c r="AX219" s="999"/>
    </row>
    <row r="220" spans="1:50">
      <c r="A220" s="999"/>
      <c r="B220" s="1016"/>
      <c r="C220" s="1016"/>
      <c r="D220" s="1016"/>
      <c r="E220" s="1016"/>
      <c r="F220" s="999"/>
      <c r="G220" s="1016"/>
      <c r="H220" s="999"/>
      <c r="M220" s="1016"/>
      <c r="N220" s="1016"/>
      <c r="O220" s="999"/>
      <c r="P220" s="999"/>
      <c r="Q220" s="999"/>
      <c r="R220" s="999"/>
      <c r="S220" s="999"/>
      <c r="T220" s="999"/>
      <c r="U220" s="999"/>
      <c r="V220" s="999"/>
      <c r="W220" s="999"/>
      <c r="X220" s="999"/>
      <c r="Y220" s="999"/>
      <c r="Z220" s="999"/>
      <c r="AA220" s="999"/>
      <c r="AB220" s="999"/>
      <c r="AC220" s="999"/>
      <c r="AD220" s="999"/>
      <c r="AE220" s="999"/>
      <c r="AF220" s="999"/>
      <c r="AG220" s="999"/>
      <c r="AH220" s="999"/>
      <c r="AI220" s="999"/>
      <c r="AJ220" s="999"/>
      <c r="AK220" s="999"/>
      <c r="AL220" s="999"/>
      <c r="AM220" s="999"/>
      <c r="AN220" s="999"/>
      <c r="AO220" s="999"/>
      <c r="AP220" s="999"/>
      <c r="AQ220" s="999"/>
      <c r="AR220" s="999"/>
      <c r="AS220" s="999"/>
      <c r="AT220" s="999"/>
      <c r="AU220" s="999"/>
      <c r="AV220" s="999"/>
      <c r="AW220" s="999"/>
      <c r="AX220" s="999"/>
    </row>
    <row r="221" spans="1:50">
      <c r="A221" s="999"/>
      <c r="B221" s="1016"/>
      <c r="C221" s="1016"/>
      <c r="D221" s="1016"/>
      <c r="E221" s="1016"/>
      <c r="F221" s="999"/>
      <c r="G221" s="1016"/>
      <c r="H221" s="999"/>
      <c r="M221" s="1016"/>
      <c r="N221" s="1016"/>
      <c r="O221" s="999"/>
      <c r="P221" s="999"/>
      <c r="Q221" s="999"/>
      <c r="R221" s="999"/>
      <c r="S221" s="999"/>
      <c r="T221" s="999"/>
      <c r="U221" s="999"/>
      <c r="V221" s="999"/>
      <c r="W221" s="999"/>
      <c r="X221" s="999"/>
      <c r="Y221" s="999"/>
      <c r="Z221" s="999"/>
      <c r="AA221" s="999"/>
      <c r="AB221" s="999"/>
      <c r="AC221" s="999"/>
      <c r="AD221" s="999"/>
      <c r="AE221" s="999"/>
      <c r="AF221" s="999"/>
      <c r="AG221" s="999"/>
      <c r="AH221" s="999"/>
      <c r="AI221" s="999"/>
      <c r="AJ221" s="999"/>
      <c r="AK221" s="999"/>
      <c r="AL221" s="999"/>
      <c r="AM221" s="999"/>
      <c r="AN221" s="999"/>
      <c r="AO221" s="999"/>
      <c r="AP221" s="999"/>
      <c r="AQ221" s="999"/>
      <c r="AR221" s="999"/>
      <c r="AS221" s="999"/>
      <c r="AT221" s="999"/>
      <c r="AU221" s="999"/>
      <c r="AV221" s="999"/>
      <c r="AW221" s="999"/>
      <c r="AX221" s="999"/>
    </row>
    <row r="222" spans="1:50">
      <c r="A222" s="999"/>
      <c r="B222" s="1016"/>
      <c r="C222" s="1016"/>
      <c r="D222" s="1016"/>
      <c r="E222" s="1016"/>
      <c r="F222" s="999"/>
      <c r="G222" s="1016"/>
      <c r="H222" s="999"/>
      <c r="M222" s="1016"/>
      <c r="N222" s="1016"/>
      <c r="O222" s="999"/>
      <c r="P222" s="999"/>
      <c r="Q222" s="999"/>
      <c r="R222" s="999"/>
      <c r="S222" s="999"/>
      <c r="T222" s="999"/>
      <c r="U222" s="999"/>
      <c r="V222" s="999"/>
      <c r="W222" s="999"/>
      <c r="X222" s="999"/>
      <c r="Y222" s="999"/>
      <c r="Z222" s="999"/>
      <c r="AA222" s="999"/>
      <c r="AB222" s="999"/>
      <c r="AC222" s="999"/>
      <c r="AD222" s="999"/>
      <c r="AE222" s="999"/>
      <c r="AF222" s="999"/>
      <c r="AG222" s="999"/>
      <c r="AH222" s="999"/>
      <c r="AI222" s="999"/>
      <c r="AJ222" s="999"/>
      <c r="AK222" s="999"/>
      <c r="AL222" s="999"/>
      <c r="AM222" s="999"/>
      <c r="AN222" s="999"/>
      <c r="AO222" s="999"/>
      <c r="AP222" s="999"/>
      <c r="AQ222" s="999"/>
      <c r="AR222" s="999"/>
      <c r="AS222" s="999"/>
      <c r="AT222" s="999"/>
      <c r="AU222" s="999"/>
      <c r="AV222" s="999"/>
      <c r="AW222" s="999"/>
      <c r="AX222" s="999"/>
    </row>
    <row r="223" spans="1:50">
      <c r="A223" s="999"/>
      <c r="B223" s="1016"/>
      <c r="C223" s="1016"/>
      <c r="D223" s="1016"/>
      <c r="E223" s="1016"/>
      <c r="F223" s="999"/>
      <c r="G223" s="1016"/>
      <c r="H223" s="999"/>
      <c r="M223" s="1016"/>
      <c r="N223" s="1016"/>
      <c r="O223" s="999"/>
      <c r="P223" s="999"/>
      <c r="Q223" s="999"/>
      <c r="R223" s="999"/>
      <c r="S223" s="999"/>
      <c r="T223" s="999"/>
      <c r="U223" s="999"/>
      <c r="V223" s="999"/>
      <c r="W223" s="999"/>
      <c r="X223" s="999"/>
      <c r="Y223" s="999"/>
      <c r="Z223" s="999"/>
      <c r="AA223" s="999"/>
      <c r="AB223" s="999"/>
      <c r="AC223" s="999"/>
      <c r="AD223" s="999"/>
      <c r="AE223" s="999"/>
      <c r="AF223" s="999"/>
      <c r="AG223" s="999"/>
      <c r="AH223" s="999"/>
      <c r="AI223" s="999"/>
      <c r="AJ223" s="999"/>
      <c r="AK223" s="999"/>
      <c r="AL223" s="999"/>
      <c r="AM223" s="999"/>
      <c r="AN223" s="999"/>
      <c r="AO223" s="999"/>
      <c r="AP223" s="999"/>
      <c r="AQ223" s="999"/>
      <c r="AR223" s="999"/>
      <c r="AS223" s="999"/>
      <c r="AT223" s="999"/>
      <c r="AU223" s="999"/>
      <c r="AV223" s="999"/>
      <c r="AW223" s="999"/>
      <c r="AX223" s="999"/>
    </row>
    <row r="224" spans="1:50">
      <c r="A224" s="999"/>
      <c r="B224" s="1016"/>
      <c r="C224" s="1016"/>
      <c r="D224" s="1016"/>
      <c r="E224" s="1016"/>
      <c r="F224" s="999"/>
      <c r="G224" s="1016"/>
      <c r="H224" s="999"/>
      <c r="M224" s="1016"/>
      <c r="N224" s="1016"/>
      <c r="O224" s="999"/>
      <c r="P224" s="999"/>
      <c r="Q224" s="999"/>
      <c r="R224" s="999"/>
      <c r="S224" s="999"/>
      <c r="T224" s="999"/>
      <c r="U224" s="999"/>
      <c r="V224" s="999"/>
      <c r="W224" s="999"/>
      <c r="X224" s="999"/>
      <c r="Y224" s="999"/>
      <c r="Z224" s="999"/>
      <c r="AA224" s="999"/>
      <c r="AB224" s="999"/>
      <c r="AC224" s="999"/>
      <c r="AD224" s="999"/>
      <c r="AE224" s="999"/>
      <c r="AF224" s="999"/>
      <c r="AG224" s="999"/>
      <c r="AH224" s="999"/>
      <c r="AI224" s="999"/>
      <c r="AJ224" s="999"/>
      <c r="AK224" s="999"/>
      <c r="AL224" s="999"/>
      <c r="AM224" s="999"/>
      <c r="AN224" s="999"/>
      <c r="AO224" s="999"/>
      <c r="AP224" s="999"/>
      <c r="AQ224" s="999"/>
      <c r="AR224" s="999"/>
      <c r="AS224" s="999"/>
      <c r="AT224" s="999"/>
      <c r="AU224" s="999"/>
      <c r="AV224" s="999"/>
      <c r="AW224" s="999"/>
      <c r="AX224" s="999"/>
    </row>
    <row r="225" spans="1:50">
      <c r="A225" s="999"/>
      <c r="B225" s="1016"/>
      <c r="C225" s="1016"/>
      <c r="D225" s="1016"/>
      <c r="E225" s="1016"/>
      <c r="F225" s="999"/>
      <c r="G225" s="1016"/>
      <c r="H225" s="999"/>
      <c r="M225" s="1016"/>
      <c r="N225" s="1016"/>
      <c r="O225" s="999"/>
      <c r="P225" s="999"/>
      <c r="Q225" s="999"/>
      <c r="R225" s="999"/>
      <c r="S225" s="999"/>
      <c r="T225" s="999"/>
      <c r="U225" s="999"/>
      <c r="V225" s="999"/>
      <c r="W225" s="999"/>
      <c r="X225" s="999"/>
      <c r="Y225" s="999"/>
      <c r="Z225" s="999"/>
      <c r="AA225" s="999"/>
      <c r="AB225" s="999"/>
      <c r="AC225" s="999"/>
      <c r="AD225" s="999"/>
      <c r="AE225" s="999"/>
      <c r="AF225" s="999"/>
      <c r="AG225" s="999"/>
      <c r="AH225" s="999"/>
      <c r="AI225" s="999"/>
      <c r="AJ225" s="999"/>
      <c r="AK225" s="999"/>
      <c r="AL225" s="999"/>
      <c r="AM225" s="999"/>
      <c r="AN225" s="999"/>
      <c r="AO225" s="999"/>
      <c r="AP225" s="999"/>
      <c r="AQ225" s="999"/>
      <c r="AR225" s="999"/>
      <c r="AS225" s="999"/>
      <c r="AT225" s="999"/>
      <c r="AU225" s="999"/>
      <c r="AV225" s="999"/>
      <c r="AW225" s="999"/>
      <c r="AX225" s="999"/>
    </row>
    <row r="226" spans="1:50">
      <c r="A226" s="999"/>
      <c r="B226" s="1016"/>
      <c r="C226" s="1016"/>
      <c r="D226" s="1016"/>
      <c r="E226" s="1016"/>
      <c r="F226" s="999"/>
      <c r="G226" s="1016"/>
      <c r="H226" s="999"/>
      <c r="M226" s="1016"/>
      <c r="N226" s="1016"/>
      <c r="O226" s="999"/>
      <c r="P226" s="999"/>
      <c r="Q226" s="999"/>
      <c r="R226" s="999"/>
      <c r="S226" s="999"/>
      <c r="T226" s="999"/>
      <c r="U226" s="999"/>
      <c r="V226" s="999"/>
      <c r="W226" s="999"/>
      <c r="X226" s="999"/>
      <c r="Y226" s="999"/>
      <c r="Z226" s="999"/>
      <c r="AA226" s="999"/>
      <c r="AB226" s="999"/>
      <c r="AC226" s="999"/>
      <c r="AD226" s="999"/>
      <c r="AE226" s="999"/>
      <c r="AF226" s="999"/>
      <c r="AG226" s="999"/>
      <c r="AH226" s="999"/>
      <c r="AI226" s="999"/>
      <c r="AJ226" s="999"/>
      <c r="AK226" s="999"/>
      <c r="AL226" s="999"/>
      <c r="AM226" s="999"/>
      <c r="AN226" s="999"/>
      <c r="AO226" s="999"/>
      <c r="AP226" s="999"/>
      <c r="AQ226" s="999"/>
      <c r="AR226" s="999"/>
      <c r="AS226" s="999"/>
      <c r="AT226" s="999"/>
      <c r="AU226" s="999"/>
      <c r="AV226" s="999"/>
      <c r="AW226" s="999"/>
      <c r="AX226" s="999"/>
    </row>
    <row r="227" spans="1:50">
      <c r="A227" s="999"/>
      <c r="B227" s="1016"/>
      <c r="C227" s="1016"/>
      <c r="D227" s="1016"/>
      <c r="E227" s="1016"/>
      <c r="F227" s="999"/>
      <c r="G227" s="1016"/>
      <c r="H227" s="999"/>
      <c r="M227" s="1016"/>
      <c r="N227" s="1016"/>
      <c r="O227" s="999"/>
      <c r="P227" s="999"/>
      <c r="Q227" s="999"/>
      <c r="R227" s="999"/>
      <c r="S227" s="999"/>
      <c r="T227" s="999"/>
      <c r="U227" s="999"/>
      <c r="V227" s="999"/>
      <c r="W227" s="999"/>
      <c r="X227" s="999"/>
      <c r="Y227" s="999"/>
      <c r="Z227" s="999"/>
      <c r="AA227" s="999"/>
      <c r="AB227" s="999"/>
      <c r="AC227" s="999"/>
      <c r="AD227" s="999"/>
      <c r="AE227" s="999"/>
      <c r="AF227" s="999"/>
      <c r="AG227" s="999"/>
      <c r="AH227" s="999"/>
      <c r="AI227" s="999"/>
      <c r="AJ227" s="999"/>
      <c r="AK227" s="999"/>
      <c r="AL227" s="999"/>
      <c r="AM227" s="999"/>
      <c r="AN227" s="999"/>
      <c r="AO227" s="999"/>
      <c r="AP227" s="999"/>
      <c r="AQ227" s="999"/>
      <c r="AR227" s="999"/>
      <c r="AS227" s="999"/>
      <c r="AT227" s="999"/>
      <c r="AU227" s="999"/>
      <c r="AV227" s="999"/>
      <c r="AW227" s="999"/>
      <c r="AX227" s="999"/>
    </row>
    <row r="228" spans="1:50">
      <c r="A228" s="999"/>
      <c r="B228" s="1016"/>
      <c r="C228" s="1016"/>
      <c r="D228" s="1016"/>
      <c r="E228" s="1016"/>
      <c r="F228" s="999"/>
      <c r="G228" s="1016"/>
      <c r="H228" s="999"/>
      <c r="M228" s="1016"/>
      <c r="N228" s="1016"/>
      <c r="O228" s="999"/>
      <c r="P228" s="999"/>
      <c r="Q228" s="999"/>
      <c r="R228" s="999"/>
      <c r="S228" s="999"/>
      <c r="T228" s="999"/>
      <c r="U228" s="999"/>
      <c r="V228" s="999"/>
      <c r="W228" s="999"/>
      <c r="X228" s="999"/>
      <c r="Y228" s="999"/>
      <c r="Z228" s="999"/>
      <c r="AA228" s="999"/>
      <c r="AB228" s="999"/>
      <c r="AC228" s="999"/>
      <c r="AD228" s="999"/>
      <c r="AE228" s="999"/>
      <c r="AF228" s="999"/>
      <c r="AG228" s="999"/>
      <c r="AH228" s="999"/>
      <c r="AI228" s="999"/>
      <c r="AJ228" s="999"/>
      <c r="AK228" s="999"/>
      <c r="AL228" s="999"/>
      <c r="AM228" s="999"/>
      <c r="AN228" s="999"/>
      <c r="AO228" s="999"/>
      <c r="AP228" s="999"/>
      <c r="AQ228" s="999"/>
      <c r="AR228" s="999"/>
      <c r="AS228" s="999"/>
      <c r="AT228" s="999"/>
      <c r="AU228" s="999"/>
      <c r="AV228" s="999"/>
      <c r="AW228" s="999"/>
      <c r="AX228" s="999"/>
    </row>
    <row r="229" spans="1:50">
      <c r="A229" s="999"/>
      <c r="B229" s="1016"/>
      <c r="C229" s="1016"/>
      <c r="D229" s="1016"/>
      <c r="E229" s="1016"/>
      <c r="F229" s="999"/>
      <c r="G229" s="1016"/>
      <c r="H229" s="999"/>
      <c r="M229" s="1016"/>
      <c r="N229" s="1016"/>
      <c r="O229" s="999"/>
      <c r="P229" s="999"/>
      <c r="Q229" s="999"/>
      <c r="R229" s="999"/>
      <c r="S229" s="999"/>
      <c r="T229" s="999"/>
      <c r="U229" s="999"/>
      <c r="V229" s="999"/>
      <c r="W229" s="999"/>
      <c r="X229" s="999"/>
      <c r="Y229" s="999"/>
      <c r="Z229" s="999"/>
      <c r="AA229" s="999"/>
      <c r="AB229" s="999"/>
      <c r="AC229" s="999"/>
      <c r="AD229" s="999"/>
      <c r="AE229" s="999"/>
      <c r="AF229" s="999"/>
      <c r="AG229" s="999"/>
      <c r="AH229" s="999"/>
      <c r="AI229" s="999"/>
      <c r="AJ229" s="999"/>
      <c r="AK229" s="999"/>
      <c r="AL229" s="999"/>
      <c r="AM229" s="999"/>
      <c r="AN229" s="999"/>
      <c r="AO229" s="999"/>
      <c r="AP229" s="999"/>
      <c r="AQ229" s="999"/>
      <c r="AR229" s="999"/>
      <c r="AS229" s="999"/>
      <c r="AT229" s="999"/>
      <c r="AU229" s="999"/>
      <c r="AV229" s="999"/>
      <c r="AW229" s="999"/>
      <c r="AX229" s="999"/>
    </row>
    <row r="230" spans="1:50">
      <c r="A230" s="999"/>
      <c r="B230" s="1016"/>
      <c r="C230" s="1016"/>
      <c r="D230" s="1016"/>
      <c r="E230" s="1016"/>
      <c r="F230" s="999"/>
      <c r="G230" s="1016"/>
      <c r="H230" s="999"/>
      <c r="M230" s="1016"/>
      <c r="N230" s="1016"/>
      <c r="O230" s="999"/>
      <c r="P230" s="999"/>
      <c r="Q230" s="999"/>
      <c r="R230" s="999"/>
      <c r="S230" s="999"/>
      <c r="T230" s="999"/>
      <c r="U230" s="999"/>
      <c r="V230" s="999"/>
      <c r="W230" s="999"/>
      <c r="X230" s="999"/>
      <c r="Y230" s="999"/>
      <c r="Z230" s="999"/>
      <c r="AA230" s="999"/>
      <c r="AB230" s="999"/>
      <c r="AC230" s="999"/>
      <c r="AD230" s="999"/>
      <c r="AE230" s="999"/>
      <c r="AF230" s="999"/>
      <c r="AG230" s="999"/>
      <c r="AH230" s="999"/>
      <c r="AI230" s="999"/>
      <c r="AJ230" s="999"/>
      <c r="AK230" s="999"/>
      <c r="AL230" s="999"/>
      <c r="AM230" s="999"/>
      <c r="AN230" s="999"/>
      <c r="AO230" s="999"/>
      <c r="AP230" s="999"/>
      <c r="AQ230" s="999"/>
      <c r="AR230" s="999"/>
      <c r="AS230" s="999"/>
      <c r="AT230" s="999"/>
      <c r="AU230" s="999"/>
      <c r="AV230" s="999"/>
      <c r="AW230" s="999"/>
      <c r="AX230" s="999"/>
    </row>
    <row r="231" spans="1:50">
      <c r="A231" s="999"/>
      <c r="B231" s="1016"/>
      <c r="C231" s="1016"/>
      <c r="D231" s="1016"/>
      <c r="E231" s="1016"/>
      <c r="F231" s="999"/>
      <c r="G231" s="1016"/>
      <c r="H231" s="999"/>
      <c r="M231" s="1016"/>
      <c r="N231" s="1016"/>
      <c r="O231" s="999"/>
      <c r="P231" s="999"/>
      <c r="Q231" s="999"/>
      <c r="R231" s="999"/>
      <c r="S231" s="999"/>
      <c r="T231" s="999"/>
      <c r="U231" s="999"/>
      <c r="V231" s="999"/>
      <c r="W231" s="999"/>
      <c r="X231" s="999"/>
      <c r="Y231" s="999"/>
      <c r="Z231" s="999"/>
      <c r="AA231" s="999"/>
      <c r="AB231" s="999"/>
      <c r="AC231" s="999"/>
      <c r="AD231" s="999"/>
      <c r="AE231" s="999"/>
      <c r="AF231" s="999"/>
      <c r="AG231" s="999"/>
      <c r="AH231" s="999"/>
      <c r="AI231" s="999"/>
      <c r="AJ231" s="999"/>
      <c r="AK231" s="999"/>
      <c r="AL231" s="999"/>
      <c r="AM231" s="999"/>
      <c r="AN231" s="999"/>
      <c r="AO231" s="999"/>
      <c r="AP231" s="999"/>
      <c r="AQ231" s="999"/>
      <c r="AR231" s="999"/>
      <c r="AS231" s="999"/>
      <c r="AT231" s="999"/>
      <c r="AU231" s="999"/>
      <c r="AV231" s="999"/>
      <c r="AW231" s="999"/>
      <c r="AX231" s="999"/>
    </row>
    <row r="232" spans="1:50">
      <c r="A232" s="999"/>
      <c r="B232" s="1016"/>
      <c r="C232" s="1016"/>
      <c r="D232" s="1016"/>
      <c r="E232" s="1016"/>
      <c r="F232" s="999"/>
      <c r="G232" s="1016"/>
      <c r="H232" s="999"/>
      <c r="M232" s="1016"/>
      <c r="N232" s="1016"/>
      <c r="O232" s="999"/>
      <c r="P232" s="999"/>
      <c r="Q232" s="999"/>
      <c r="R232" s="999"/>
      <c r="S232" s="999"/>
      <c r="T232" s="999"/>
      <c r="U232" s="999"/>
      <c r="V232" s="999"/>
      <c r="W232" s="999"/>
      <c r="X232" s="999"/>
      <c r="Y232" s="999"/>
      <c r="Z232" s="999"/>
      <c r="AA232" s="999"/>
      <c r="AB232" s="999"/>
      <c r="AC232" s="999"/>
      <c r="AD232" s="999"/>
      <c r="AE232" s="999"/>
      <c r="AF232" s="999"/>
      <c r="AG232" s="999"/>
      <c r="AH232" s="999"/>
      <c r="AI232" s="999"/>
      <c r="AJ232" s="999"/>
      <c r="AK232" s="999"/>
      <c r="AL232" s="999"/>
      <c r="AM232" s="999"/>
      <c r="AN232" s="999"/>
      <c r="AO232" s="999"/>
      <c r="AP232" s="999"/>
      <c r="AQ232" s="999"/>
      <c r="AR232" s="999"/>
      <c r="AS232" s="999"/>
      <c r="AT232" s="999"/>
      <c r="AU232" s="999"/>
      <c r="AV232" s="999"/>
      <c r="AW232" s="999"/>
      <c r="AX232" s="999"/>
    </row>
    <row r="233" spans="1:50">
      <c r="A233" s="999"/>
      <c r="B233" s="1016"/>
      <c r="C233" s="1016"/>
      <c r="D233" s="1016"/>
      <c r="E233" s="1016"/>
      <c r="F233" s="999"/>
      <c r="G233" s="1016"/>
      <c r="H233" s="999"/>
      <c r="M233" s="1016"/>
      <c r="N233" s="1016"/>
      <c r="O233" s="999"/>
      <c r="P233" s="999"/>
      <c r="Q233" s="999"/>
      <c r="R233" s="999"/>
      <c r="S233" s="999"/>
      <c r="T233" s="999"/>
      <c r="U233" s="999"/>
      <c r="V233" s="999"/>
      <c r="W233" s="999"/>
      <c r="X233" s="999"/>
      <c r="Y233" s="999"/>
      <c r="Z233" s="999"/>
      <c r="AA233" s="999"/>
      <c r="AB233" s="999"/>
      <c r="AC233" s="999"/>
      <c r="AD233" s="999"/>
      <c r="AE233" s="999"/>
      <c r="AF233" s="999"/>
      <c r="AG233" s="999"/>
      <c r="AH233" s="999"/>
      <c r="AI233" s="999"/>
      <c r="AJ233" s="999"/>
      <c r="AK233" s="999"/>
      <c r="AL233" s="999"/>
      <c r="AM233" s="999"/>
      <c r="AN233" s="999"/>
      <c r="AO233" s="999"/>
      <c r="AP233" s="999"/>
      <c r="AQ233" s="999"/>
      <c r="AR233" s="999"/>
      <c r="AS233" s="999"/>
      <c r="AT233" s="999"/>
      <c r="AU233" s="999"/>
      <c r="AV233" s="999"/>
      <c r="AW233" s="999"/>
      <c r="AX233" s="999"/>
    </row>
    <row r="234" spans="1:50">
      <c r="A234" s="999"/>
      <c r="B234" s="1016"/>
      <c r="C234" s="1016"/>
      <c r="D234" s="1016"/>
      <c r="E234" s="1016"/>
      <c r="F234" s="999"/>
      <c r="G234" s="1016"/>
      <c r="H234" s="999"/>
      <c r="M234" s="1016"/>
      <c r="N234" s="1016"/>
      <c r="O234" s="999"/>
      <c r="P234" s="999"/>
      <c r="Q234" s="999"/>
      <c r="R234" s="999"/>
      <c r="S234" s="999"/>
      <c r="T234" s="999"/>
      <c r="U234" s="999"/>
      <c r="V234" s="999"/>
      <c r="W234" s="999"/>
      <c r="X234" s="999"/>
      <c r="Y234" s="999"/>
      <c r="Z234" s="999"/>
      <c r="AA234" s="999"/>
      <c r="AB234" s="999"/>
      <c r="AC234" s="999"/>
      <c r="AD234" s="999"/>
      <c r="AE234" s="999"/>
      <c r="AF234" s="999"/>
      <c r="AG234" s="999"/>
      <c r="AH234" s="999"/>
      <c r="AI234" s="999"/>
      <c r="AJ234" s="999"/>
      <c r="AK234" s="999"/>
      <c r="AL234" s="999"/>
      <c r="AM234" s="999"/>
      <c r="AN234" s="999"/>
      <c r="AO234" s="999"/>
      <c r="AP234" s="999"/>
      <c r="AQ234" s="999"/>
      <c r="AR234" s="999"/>
      <c r="AS234" s="999"/>
      <c r="AT234" s="999"/>
      <c r="AU234" s="999"/>
      <c r="AV234" s="999"/>
      <c r="AW234" s="999"/>
      <c r="AX234" s="999"/>
    </row>
    <row r="235" spans="1:50">
      <c r="A235" s="999"/>
      <c r="B235" s="1016"/>
      <c r="C235" s="1016"/>
      <c r="D235" s="1016"/>
      <c r="E235" s="1016"/>
      <c r="F235" s="999"/>
      <c r="G235" s="1016"/>
      <c r="H235" s="999"/>
      <c r="M235" s="1016"/>
      <c r="N235" s="1016"/>
      <c r="O235" s="999"/>
      <c r="P235" s="999"/>
      <c r="Q235" s="999"/>
      <c r="R235" s="999"/>
      <c r="S235" s="999"/>
      <c r="T235" s="999"/>
      <c r="U235" s="999"/>
      <c r="V235" s="999"/>
      <c r="W235" s="999"/>
      <c r="X235" s="999"/>
      <c r="Y235" s="999"/>
      <c r="Z235" s="999"/>
      <c r="AA235" s="999"/>
      <c r="AB235" s="999"/>
      <c r="AC235" s="999"/>
      <c r="AD235" s="999"/>
      <c r="AE235" s="999"/>
      <c r="AF235" s="999"/>
      <c r="AG235" s="999"/>
      <c r="AH235" s="999"/>
      <c r="AI235" s="999"/>
      <c r="AJ235" s="999"/>
      <c r="AK235" s="999"/>
      <c r="AL235" s="999"/>
      <c r="AM235" s="999"/>
      <c r="AN235" s="999"/>
      <c r="AO235" s="999"/>
      <c r="AP235" s="999"/>
      <c r="AQ235" s="999"/>
      <c r="AR235" s="999"/>
      <c r="AS235" s="999"/>
      <c r="AT235" s="999"/>
      <c r="AU235" s="999"/>
      <c r="AV235" s="999"/>
      <c r="AW235" s="999"/>
      <c r="AX235" s="999"/>
    </row>
    <row r="236" spans="1:50">
      <c r="A236" s="999"/>
      <c r="B236" s="1016"/>
      <c r="C236" s="1016"/>
      <c r="D236" s="1016"/>
      <c r="E236" s="1016"/>
      <c r="F236" s="999"/>
      <c r="G236" s="1016"/>
      <c r="H236" s="999"/>
      <c r="M236" s="1016"/>
      <c r="N236" s="1016"/>
      <c r="O236" s="999"/>
      <c r="P236" s="999"/>
      <c r="Q236" s="999"/>
      <c r="R236" s="999"/>
      <c r="S236" s="999"/>
      <c r="T236" s="999"/>
      <c r="U236" s="999"/>
      <c r="V236" s="999"/>
      <c r="W236" s="999"/>
      <c r="X236" s="999"/>
      <c r="Y236" s="999"/>
      <c r="Z236" s="999"/>
      <c r="AA236" s="999"/>
      <c r="AB236" s="999"/>
      <c r="AC236" s="999"/>
      <c r="AD236" s="999"/>
      <c r="AE236" s="999"/>
      <c r="AF236" s="999"/>
      <c r="AG236" s="999"/>
      <c r="AH236" s="999"/>
      <c r="AI236" s="999"/>
      <c r="AJ236" s="999"/>
      <c r="AK236" s="999"/>
      <c r="AL236" s="999"/>
      <c r="AM236" s="999"/>
      <c r="AN236" s="999"/>
      <c r="AO236" s="999"/>
      <c r="AP236" s="999"/>
      <c r="AQ236" s="999"/>
      <c r="AR236" s="999"/>
      <c r="AS236" s="999"/>
      <c r="AT236" s="999"/>
      <c r="AU236" s="999"/>
      <c r="AV236" s="999"/>
      <c r="AW236" s="999"/>
      <c r="AX236" s="999"/>
    </row>
    <row r="237" spans="1:50">
      <c r="A237" s="999"/>
      <c r="B237" s="1016"/>
      <c r="C237" s="1016"/>
      <c r="D237" s="1016"/>
      <c r="E237" s="1016"/>
      <c r="F237" s="999"/>
      <c r="G237" s="1016"/>
      <c r="H237" s="999"/>
      <c r="M237" s="1016"/>
      <c r="N237" s="1016"/>
      <c r="O237" s="999"/>
      <c r="P237" s="999"/>
      <c r="Q237" s="999"/>
      <c r="R237" s="999"/>
      <c r="S237" s="999"/>
      <c r="T237" s="999"/>
      <c r="U237" s="999"/>
      <c r="V237" s="999"/>
      <c r="W237" s="999"/>
      <c r="X237" s="999"/>
      <c r="Y237" s="999"/>
      <c r="Z237" s="999"/>
      <c r="AA237" s="999"/>
      <c r="AB237" s="999"/>
      <c r="AC237" s="999"/>
      <c r="AD237" s="999"/>
      <c r="AE237" s="999"/>
      <c r="AF237" s="999"/>
      <c r="AG237" s="999"/>
      <c r="AH237" s="999"/>
      <c r="AI237" s="999"/>
      <c r="AJ237" s="999"/>
      <c r="AK237" s="999"/>
      <c r="AL237" s="999"/>
      <c r="AM237" s="999"/>
      <c r="AN237" s="999"/>
      <c r="AO237" s="999"/>
      <c r="AP237" s="999"/>
      <c r="AQ237" s="999"/>
      <c r="AR237" s="999"/>
      <c r="AS237" s="999"/>
      <c r="AT237" s="999"/>
      <c r="AU237" s="999"/>
      <c r="AV237" s="999"/>
      <c r="AW237" s="999"/>
      <c r="AX237" s="999"/>
    </row>
    <row r="238" spans="1:50">
      <c r="A238" s="999"/>
      <c r="B238" s="1016"/>
      <c r="C238" s="1016"/>
      <c r="D238" s="1016"/>
      <c r="E238" s="1016"/>
      <c r="F238" s="999"/>
      <c r="G238" s="1016"/>
      <c r="H238" s="999"/>
      <c r="M238" s="1016"/>
      <c r="N238" s="1016"/>
      <c r="O238" s="999"/>
      <c r="P238" s="999"/>
      <c r="Q238" s="999"/>
      <c r="R238" s="999"/>
      <c r="S238" s="999"/>
      <c r="T238" s="999"/>
      <c r="U238" s="999"/>
      <c r="V238" s="999"/>
      <c r="W238" s="999"/>
      <c r="X238" s="999"/>
      <c r="Y238" s="999"/>
      <c r="Z238" s="999"/>
      <c r="AA238" s="999"/>
      <c r="AB238" s="999"/>
      <c r="AC238" s="999"/>
      <c r="AD238" s="999"/>
      <c r="AE238" s="999"/>
      <c r="AF238" s="999"/>
      <c r="AG238" s="999"/>
      <c r="AH238" s="999"/>
      <c r="AI238" s="999"/>
      <c r="AJ238" s="999"/>
      <c r="AK238" s="999"/>
      <c r="AL238" s="999"/>
      <c r="AM238" s="999"/>
      <c r="AN238" s="999"/>
      <c r="AO238" s="999"/>
      <c r="AP238" s="999"/>
      <c r="AQ238" s="999"/>
      <c r="AR238" s="999"/>
      <c r="AS238" s="999"/>
      <c r="AT238" s="999"/>
      <c r="AU238" s="999"/>
      <c r="AV238" s="999"/>
      <c r="AW238" s="999"/>
      <c r="AX238" s="999"/>
    </row>
    <row r="239" spans="1:50">
      <c r="A239" s="999"/>
      <c r="B239" s="1016"/>
      <c r="C239" s="1016"/>
      <c r="D239" s="1016"/>
      <c r="E239" s="1016"/>
      <c r="F239" s="999"/>
      <c r="G239" s="1016"/>
      <c r="H239" s="999"/>
      <c r="M239" s="1016"/>
      <c r="N239" s="1016"/>
      <c r="O239" s="999"/>
      <c r="P239" s="999"/>
      <c r="Q239" s="999"/>
      <c r="R239" s="999"/>
      <c r="S239" s="999"/>
      <c r="T239" s="999"/>
      <c r="U239" s="999"/>
      <c r="V239" s="999"/>
      <c r="W239" s="999"/>
      <c r="X239" s="999"/>
      <c r="Y239" s="999"/>
      <c r="Z239" s="999"/>
      <c r="AA239" s="999"/>
      <c r="AB239" s="999"/>
      <c r="AC239" s="999"/>
      <c r="AD239" s="999"/>
      <c r="AE239" s="999"/>
      <c r="AF239" s="999"/>
      <c r="AG239" s="999"/>
      <c r="AH239" s="999"/>
      <c r="AI239" s="999"/>
      <c r="AJ239" s="999"/>
      <c r="AK239" s="999"/>
      <c r="AL239" s="999"/>
      <c r="AM239" s="999"/>
      <c r="AN239" s="999"/>
      <c r="AO239" s="999"/>
      <c r="AP239" s="999"/>
      <c r="AQ239" s="999"/>
      <c r="AR239" s="999"/>
      <c r="AS239" s="999"/>
      <c r="AT239" s="999"/>
      <c r="AU239" s="999"/>
      <c r="AV239" s="999"/>
      <c r="AW239" s="999"/>
      <c r="AX239" s="999"/>
    </row>
    <row r="240" spans="1:50">
      <c r="A240" s="999"/>
      <c r="B240" s="1016"/>
      <c r="C240" s="1016"/>
      <c r="D240" s="1016"/>
      <c r="E240" s="1016"/>
      <c r="F240" s="999"/>
      <c r="G240" s="1016"/>
      <c r="H240" s="999"/>
      <c r="M240" s="1016"/>
      <c r="N240" s="1016"/>
      <c r="O240" s="999"/>
      <c r="P240" s="999"/>
      <c r="Q240" s="999"/>
      <c r="R240" s="999"/>
      <c r="S240" s="999"/>
      <c r="T240" s="999"/>
      <c r="U240" s="999"/>
      <c r="V240" s="999"/>
      <c r="W240" s="999"/>
      <c r="X240" s="999"/>
      <c r="Y240" s="999"/>
      <c r="Z240" s="999"/>
      <c r="AA240" s="999"/>
      <c r="AB240" s="999"/>
      <c r="AC240" s="999"/>
      <c r="AD240" s="999"/>
      <c r="AE240" s="999"/>
      <c r="AF240" s="999"/>
      <c r="AG240" s="999"/>
      <c r="AH240" s="999"/>
      <c r="AI240" s="999"/>
      <c r="AJ240" s="999"/>
      <c r="AK240" s="999"/>
      <c r="AL240" s="999"/>
      <c r="AM240" s="999"/>
      <c r="AN240" s="999"/>
      <c r="AO240" s="999"/>
      <c r="AP240" s="999"/>
      <c r="AQ240" s="999"/>
      <c r="AR240" s="999"/>
      <c r="AS240" s="999"/>
      <c r="AT240" s="999"/>
      <c r="AU240" s="999"/>
      <c r="AV240" s="999"/>
      <c r="AW240" s="999"/>
      <c r="AX240" s="999"/>
    </row>
    <row r="241" spans="1:50">
      <c r="A241" s="999"/>
      <c r="B241" s="1016"/>
      <c r="C241" s="1016"/>
      <c r="D241" s="1016"/>
      <c r="E241" s="1016"/>
      <c r="F241" s="999"/>
      <c r="G241" s="1016"/>
      <c r="H241" s="999"/>
      <c r="M241" s="1016"/>
      <c r="N241" s="1016"/>
      <c r="O241" s="999"/>
      <c r="P241" s="999"/>
      <c r="Q241" s="999"/>
      <c r="R241" s="999"/>
      <c r="S241" s="999"/>
      <c r="T241" s="999"/>
      <c r="U241" s="999"/>
      <c r="V241" s="999"/>
      <c r="W241" s="999"/>
      <c r="X241" s="999"/>
      <c r="Y241" s="999"/>
      <c r="Z241" s="999"/>
      <c r="AA241" s="999"/>
      <c r="AB241" s="999"/>
      <c r="AC241" s="999"/>
      <c r="AD241" s="999"/>
      <c r="AE241" s="999"/>
      <c r="AF241" s="999"/>
      <c r="AG241" s="999"/>
      <c r="AH241" s="999"/>
      <c r="AI241" s="999"/>
      <c r="AJ241" s="999"/>
      <c r="AK241" s="999"/>
      <c r="AL241" s="999"/>
      <c r="AM241" s="999"/>
      <c r="AN241" s="999"/>
      <c r="AO241" s="999"/>
      <c r="AP241" s="999"/>
      <c r="AQ241" s="999"/>
      <c r="AR241" s="999"/>
      <c r="AS241" s="999"/>
      <c r="AT241" s="999"/>
      <c r="AU241" s="999"/>
      <c r="AV241" s="999"/>
      <c r="AW241" s="999"/>
      <c r="AX241" s="999"/>
    </row>
    <row r="242" spans="1:50">
      <c r="A242" s="999"/>
      <c r="B242" s="1016"/>
      <c r="C242" s="1016"/>
      <c r="D242" s="1016"/>
      <c r="E242" s="1016"/>
      <c r="F242" s="999"/>
      <c r="G242" s="1016"/>
      <c r="H242" s="999"/>
      <c r="M242" s="1016"/>
      <c r="N242" s="1016"/>
      <c r="O242" s="999"/>
      <c r="P242" s="999"/>
      <c r="Q242" s="999"/>
      <c r="R242" s="999"/>
      <c r="S242" s="999"/>
      <c r="T242" s="999"/>
      <c r="U242" s="999"/>
      <c r="V242" s="999"/>
      <c r="W242" s="999"/>
      <c r="X242" s="999"/>
      <c r="Y242" s="999"/>
      <c r="Z242" s="999"/>
      <c r="AA242" s="999"/>
      <c r="AB242" s="999"/>
      <c r="AC242" s="999"/>
      <c r="AD242" s="999"/>
      <c r="AE242" s="999"/>
      <c r="AF242" s="999"/>
      <c r="AG242" s="999"/>
      <c r="AH242" s="999"/>
      <c r="AI242" s="999"/>
      <c r="AJ242" s="999"/>
      <c r="AK242" s="999"/>
      <c r="AL242" s="999"/>
      <c r="AM242" s="999"/>
      <c r="AN242" s="999"/>
      <c r="AO242" s="999"/>
      <c r="AP242" s="999"/>
      <c r="AQ242" s="999"/>
      <c r="AR242" s="999"/>
      <c r="AS242" s="999"/>
      <c r="AT242" s="999"/>
      <c r="AU242" s="999"/>
      <c r="AV242" s="999"/>
      <c r="AW242" s="999"/>
      <c r="AX242" s="999"/>
    </row>
    <row r="243" spans="1:50">
      <c r="A243" s="999"/>
      <c r="B243" s="1016"/>
      <c r="C243" s="1016"/>
      <c r="D243" s="1016"/>
      <c r="E243" s="1016"/>
      <c r="F243" s="999"/>
      <c r="G243" s="1016"/>
      <c r="H243" s="999"/>
      <c r="M243" s="1016"/>
      <c r="N243" s="1016"/>
      <c r="O243" s="999"/>
      <c r="P243" s="999"/>
      <c r="Q243" s="999"/>
      <c r="R243" s="999"/>
      <c r="S243" s="999"/>
      <c r="T243" s="999"/>
      <c r="U243" s="999"/>
      <c r="V243" s="999"/>
      <c r="W243" s="999"/>
      <c r="X243" s="999"/>
      <c r="Y243" s="999"/>
      <c r="Z243" s="999"/>
      <c r="AA243" s="999"/>
      <c r="AB243" s="999"/>
      <c r="AC243" s="999"/>
      <c r="AD243" s="999"/>
      <c r="AE243" s="999"/>
      <c r="AF243" s="999"/>
      <c r="AG243" s="999"/>
      <c r="AH243" s="999"/>
      <c r="AI243" s="999"/>
      <c r="AJ243" s="999"/>
      <c r="AK243" s="999"/>
      <c r="AL243" s="999"/>
      <c r="AM243" s="999"/>
      <c r="AN243" s="999"/>
      <c r="AO243" s="999"/>
      <c r="AP243" s="999"/>
      <c r="AQ243" s="999"/>
      <c r="AR243" s="999"/>
      <c r="AS243" s="999"/>
      <c r="AT243" s="999"/>
      <c r="AU243" s="999"/>
      <c r="AV243" s="999"/>
      <c r="AW243" s="999"/>
      <c r="AX243" s="999"/>
    </row>
    <row r="244" spans="1:50">
      <c r="A244" s="999"/>
      <c r="B244" s="1016"/>
      <c r="C244" s="1016"/>
      <c r="D244" s="1016"/>
      <c r="E244" s="1016"/>
      <c r="F244" s="999"/>
      <c r="G244" s="1016"/>
      <c r="H244" s="999"/>
      <c r="M244" s="1016"/>
      <c r="N244" s="1016"/>
      <c r="O244" s="999"/>
      <c r="P244" s="999"/>
      <c r="Q244" s="999"/>
      <c r="R244" s="999"/>
      <c r="S244" s="999"/>
      <c r="T244" s="999"/>
      <c r="U244" s="999"/>
      <c r="V244" s="999"/>
      <c r="W244" s="999"/>
      <c r="X244" s="999"/>
      <c r="Y244" s="999"/>
      <c r="Z244" s="999"/>
      <c r="AA244" s="999"/>
      <c r="AB244" s="999"/>
      <c r="AC244" s="999"/>
      <c r="AD244" s="999"/>
      <c r="AE244" s="999"/>
      <c r="AF244" s="999"/>
      <c r="AG244" s="999"/>
      <c r="AH244" s="999"/>
      <c r="AI244" s="999"/>
      <c r="AJ244" s="999"/>
      <c r="AK244" s="999"/>
      <c r="AL244" s="999"/>
      <c r="AM244" s="999"/>
      <c r="AN244" s="999"/>
      <c r="AO244" s="999"/>
      <c r="AP244" s="999"/>
      <c r="AQ244" s="999"/>
      <c r="AR244" s="999"/>
      <c r="AS244" s="999"/>
      <c r="AT244" s="999"/>
      <c r="AU244" s="999"/>
      <c r="AV244" s="999"/>
      <c r="AW244" s="999"/>
      <c r="AX244" s="999"/>
    </row>
    <row r="245" spans="1:50">
      <c r="A245" s="999"/>
      <c r="B245" s="1016"/>
      <c r="C245" s="1016"/>
      <c r="D245" s="1016"/>
      <c r="E245" s="1016"/>
      <c r="F245" s="999"/>
      <c r="G245" s="1016"/>
      <c r="H245" s="999"/>
      <c r="M245" s="1016"/>
      <c r="N245" s="1016"/>
      <c r="O245" s="999"/>
      <c r="P245" s="999"/>
      <c r="Q245" s="999"/>
      <c r="R245" s="999"/>
      <c r="S245" s="999"/>
      <c r="T245" s="999"/>
      <c r="U245" s="999"/>
      <c r="V245" s="999"/>
      <c r="W245" s="999"/>
      <c r="X245" s="999"/>
      <c r="Y245" s="999"/>
      <c r="Z245" s="999"/>
      <c r="AA245" s="999"/>
      <c r="AB245" s="999"/>
      <c r="AC245" s="999"/>
      <c r="AD245" s="999"/>
      <c r="AE245" s="999"/>
      <c r="AF245" s="999"/>
      <c r="AG245" s="999"/>
      <c r="AH245" s="999"/>
      <c r="AI245" s="999"/>
      <c r="AJ245" s="999"/>
      <c r="AK245" s="999"/>
      <c r="AL245" s="999"/>
      <c r="AM245" s="999"/>
      <c r="AN245" s="999"/>
      <c r="AO245" s="999"/>
      <c r="AP245" s="999"/>
      <c r="AQ245" s="999"/>
      <c r="AR245" s="999"/>
      <c r="AS245" s="999"/>
      <c r="AT245" s="999"/>
      <c r="AU245" s="999"/>
      <c r="AV245" s="999"/>
      <c r="AW245" s="999"/>
      <c r="AX245" s="999"/>
    </row>
    <row r="246" spans="1:50">
      <c r="A246" s="999"/>
      <c r="B246" s="1016"/>
      <c r="C246" s="1016"/>
      <c r="D246" s="1016"/>
      <c r="E246" s="1016"/>
      <c r="F246" s="999"/>
      <c r="G246" s="1016"/>
      <c r="H246" s="999"/>
      <c r="M246" s="1016"/>
      <c r="N246" s="1016"/>
      <c r="O246" s="999"/>
      <c r="P246" s="999"/>
      <c r="Q246" s="999"/>
      <c r="R246" s="999"/>
      <c r="S246" s="999"/>
      <c r="T246" s="999"/>
      <c r="U246" s="999"/>
      <c r="V246" s="999"/>
      <c r="W246" s="999"/>
      <c r="X246" s="999"/>
      <c r="Y246" s="999"/>
      <c r="Z246" s="999"/>
      <c r="AA246" s="999"/>
      <c r="AB246" s="999"/>
      <c r="AC246" s="999"/>
      <c r="AD246" s="999"/>
      <c r="AE246" s="999"/>
      <c r="AF246" s="999"/>
      <c r="AG246" s="999"/>
      <c r="AH246" s="999"/>
      <c r="AI246" s="999"/>
      <c r="AJ246" s="999"/>
      <c r="AK246" s="999"/>
      <c r="AL246" s="999"/>
      <c r="AM246" s="999"/>
      <c r="AN246" s="999"/>
      <c r="AO246" s="999"/>
      <c r="AP246" s="999"/>
      <c r="AQ246" s="999"/>
      <c r="AR246" s="999"/>
      <c r="AS246" s="999"/>
      <c r="AT246" s="999"/>
      <c r="AU246" s="999"/>
      <c r="AV246" s="999"/>
      <c r="AW246" s="999"/>
      <c r="AX246" s="999"/>
    </row>
    <row r="247" spans="1:50">
      <c r="A247" s="999"/>
      <c r="B247" s="1016"/>
      <c r="C247" s="1016"/>
      <c r="D247" s="1016"/>
      <c r="E247" s="1016"/>
      <c r="F247" s="999"/>
      <c r="G247" s="1016"/>
      <c r="H247" s="999"/>
      <c r="M247" s="1016"/>
      <c r="N247" s="1016"/>
      <c r="O247" s="999"/>
      <c r="P247" s="999"/>
      <c r="Q247" s="999"/>
      <c r="R247" s="999"/>
      <c r="S247" s="999"/>
      <c r="T247" s="999"/>
      <c r="U247" s="999"/>
      <c r="V247" s="999"/>
      <c r="W247" s="999"/>
      <c r="X247" s="999"/>
      <c r="Y247" s="999"/>
      <c r="Z247" s="999"/>
      <c r="AA247" s="999"/>
      <c r="AB247" s="999"/>
      <c r="AC247" s="999"/>
      <c r="AD247" s="999"/>
      <c r="AE247" s="999"/>
      <c r="AF247" s="999"/>
      <c r="AG247" s="999"/>
      <c r="AH247" s="999"/>
      <c r="AI247" s="999"/>
      <c r="AJ247" s="999"/>
      <c r="AK247" s="999"/>
      <c r="AL247" s="999"/>
      <c r="AM247" s="999"/>
      <c r="AN247" s="999"/>
      <c r="AO247" s="999"/>
      <c r="AP247" s="999"/>
      <c r="AQ247" s="999"/>
      <c r="AR247" s="999"/>
      <c r="AS247" s="999"/>
      <c r="AT247" s="999"/>
      <c r="AU247" s="999"/>
      <c r="AV247" s="999"/>
      <c r="AW247" s="999"/>
      <c r="AX247" s="999"/>
    </row>
    <row r="248" spans="1:50">
      <c r="A248" s="999"/>
      <c r="B248" s="1016"/>
      <c r="C248" s="1016"/>
      <c r="D248" s="1016"/>
      <c r="E248" s="1016"/>
      <c r="F248" s="999"/>
      <c r="G248" s="1016"/>
      <c r="H248" s="999"/>
      <c r="M248" s="1016"/>
      <c r="N248" s="1016"/>
      <c r="O248" s="999"/>
      <c r="P248" s="999"/>
      <c r="Q248" s="999"/>
      <c r="R248" s="999"/>
      <c r="S248" s="999"/>
      <c r="T248" s="999"/>
      <c r="U248" s="999"/>
      <c r="V248" s="999"/>
      <c r="W248" s="999"/>
      <c r="X248" s="999"/>
      <c r="Y248" s="999"/>
      <c r="Z248" s="999"/>
      <c r="AA248" s="999"/>
      <c r="AB248" s="999"/>
      <c r="AC248" s="999"/>
      <c r="AD248" s="999"/>
      <c r="AE248" s="999"/>
      <c r="AF248" s="999"/>
      <c r="AG248" s="999"/>
      <c r="AH248" s="999"/>
      <c r="AI248" s="999"/>
      <c r="AJ248" s="999"/>
      <c r="AK248" s="999"/>
      <c r="AL248" s="999"/>
      <c r="AM248" s="999"/>
      <c r="AN248" s="999"/>
      <c r="AO248" s="999"/>
      <c r="AP248" s="999"/>
      <c r="AQ248" s="999"/>
      <c r="AR248" s="999"/>
      <c r="AS248" s="999"/>
      <c r="AT248" s="999"/>
      <c r="AU248" s="999"/>
      <c r="AV248" s="999"/>
      <c r="AW248" s="999"/>
      <c r="AX248" s="999"/>
    </row>
    <row r="249" spans="1:50">
      <c r="A249" s="999"/>
      <c r="B249" s="1016"/>
      <c r="C249" s="1016"/>
      <c r="D249" s="1016"/>
      <c r="E249" s="1016"/>
      <c r="F249" s="999"/>
      <c r="G249" s="1016"/>
      <c r="H249" s="999"/>
      <c r="M249" s="1016"/>
      <c r="N249" s="1016"/>
      <c r="O249" s="999"/>
      <c r="P249" s="999"/>
      <c r="Q249" s="999"/>
      <c r="R249" s="999"/>
      <c r="S249" s="999"/>
      <c r="T249" s="999"/>
      <c r="U249" s="999"/>
      <c r="V249" s="999"/>
      <c r="W249" s="999"/>
      <c r="X249" s="999"/>
      <c r="Y249" s="999"/>
      <c r="Z249" s="999"/>
      <c r="AA249" s="999"/>
      <c r="AB249" s="999"/>
      <c r="AC249" s="999"/>
      <c r="AD249" s="999"/>
      <c r="AE249" s="999"/>
      <c r="AF249" s="999"/>
      <c r="AG249" s="999"/>
      <c r="AH249" s="999"/>
      <c r="AI249" s="999"/>
      <c r="AJ249" s="999"/>
      <c r="AK249" s="999"/>
      <c r="AL249" s="999"/>
      <c r="AM249" s="999"/>
      <c r="AN249" s="999"/>
      <c r="AO249" s="999"/>
      <c r="AP249" s="999"/>
      <c r="AQ249" s="999"/>
      <c r="AR249" s="999"/>
      <c r="AS249" s="999"/>
      <c r="AT249" s="999"/>
      <c r="AU249" s="999"/>
      <c r="AV249" s="999"/>
      <c r="AW249" s="999"/>
      <c r="AX249" s="999"/>
    </row>
    <row r="250" spans="1:50">
      <c r="A250" s="999"/>
      <c r="B250" s="1016"/>
      <c r="C250" s="1016"/>
      <c r="D250" s="1016"/>
      <c r="E250" s="1016"/>
      <c r="F250" s="999"/>
      <c r="G250" s="1016"/>
      <c r="H250" s="999"/>
      <c r="M250" s="1016"/>
      <c r="N250" s="1016"/>
      <c r="O250" s="999"/>
      <c r="P250" s="999"/>
      <c r="Q250" s="999"/>
      <c r="R250" s="999"/>
      <c r="S250" s="999"/>
      <c r="T250" s="999"/>
      <c r="U250" s="999"/>
      <c r="V250" s="999"/>
      <c r="W250" s="999"/>
      <c r="X250" s="999"/>
      <c r="Y250" s="999"/>
      <c r="Z250" s="999"/>
      <c r="AA250" s="999"/>
      <c r="AB250" s="999"/>
      <c r="AC250" s="999"/>
      <c r="AD250" s="999"/>
      <c r="AE250" s="999"/>
      <c r="AF250" s="999"/>
      <c r="AG250" s="999"/>
      <c r="AH250" s="999"/>
      <c r="AI250" s="999"/>
      <c r="AJ250" s="999"/>
      <c r="AK250" s="999"/>
      <c r="AL250" s="999"/>
      <c r="AM250" s="999"/>
      <c r="AN250" s="999"/>
      <c r="AO250" s="999"/>
      <c r="AP250" s="999"/>
      <c r="AQ250" s="999"/>
      <c r="AR250" s="999"/>
      <c r="AS250" s="999"/>
      <c r="AT250" s="999"/>
      <c r="AU250" s="999"/>
      <c r="AV250" s="999"/>
      <c r="AW250" s="999"/>
      <c r="AX250" s="999"/>
    </row>
    <row r="251" spans="1:50">
      <c r="A251" s="999"/>
      <c r="B251" s="1016"/>
      <c r="C251" s="1016"/>
      <c r="D251" s="1016"/>
      <c r="E251" s="1016"/>
      <c r="F251" s="999"/>
      <c r="G251" s="1016"/>
      <c r="H251" s="999"/>
      <c r="M251" s="1016"/>
      <c r="N251" s="1016"/>
      <c r="O251" s="999"/>
      <c r="P251" s="999"/>
      <c r="Q251" s="999"/>
      <c r="R251" s="999"/>
      <c r="S251" s="999"/>
      <c r="T251" s="999"/>
      <c r="U251" s="999"/>
      <c r="V251" s="999"/>
      <c r="W251" s="999"/>
      <c r="X251" s="999"/>
      <c r="Y251" s="999"/>
      <c r="Z251" s="999"/>
      <c r="AA251" s="999"/>
      <c r="AB251" s="999"/>
      <c r="AC251" s="999"/>
      <c r="AD251" s="999"/>
      <c r="AE251" s="999"/>
      <c r="AF251" s="999"/>
      <c r="AG251" s="999"/>
      <c r="AH251" s="999"/>
      <c r="AI251" s="999"/>
      <c r="AJ251" s="999"/>
      <c r="AK251" s="999"/>
      <c r="AL251" s="999"/>
      <c r="AM251" s="999"/>
      <c r="AN251" s="999"/>
      <c r="AO251" s="999"/>
      <c r="AP251" s="999"/>
      <c r="AQ251" s="999"/>
      <c r="AR251" s="999"/>
      <c r="AS251" s="999"/>
      <c r="AT251" s="999"/>
      <c r="AU251" s="999"/>
      <c r="AV251" s="999"/>
      <c r="AW251" s="999"/>
      <c r="AX251" s="999"/>
    </row>
    <row r="252" spans="1:50">
      <c r="A252" s="999"/>
      <c r="B252" s="1016"/>
      <c r="C252" s="1016"/>
      <c r="D252" s="1016"/>
      <c r="E252" s="1016"/>
      <c r="F252" s="999"/>
      <c r="G252" s="1016"/>
      <c r="H252" s="999"/>
      <c r="M252" s="1016"/>
      <c r="N252" s="1016"/>
      <c r="O252" s="999"/>
      <c r="P252" s="999"/>
      <c r="Q252" s="999"/>
      <c r="R252" s="999"/>
      <c r="S252" s="999"/>
      <c r="T252" s="999"/>
      <c r="U252" s="999"/>
      <c r="V252" s="999"/>
      <c r="W252" s="999"/>
      <c r="X252" s="999"/>
      <c r="Y252" s="999"/>
      <c r="Z252" s="999"/>
      <c r="AA252" s="999"/>
      <c r="AB252" s="999"/>
      <c r="AC252" s="999"/>
      <c r="AD252" s="999"/>
      <c r="AE252" s="999"/>
      <c r="AF252" s="999"/>
      <c r="AG252" s="999"/>
      <c r="AH252" s="999"/>
      <c r="AI252" s="999"/>
      <c r="AJ252" s="999"/>
      <c r="AK252" s="999"/>
      <c r="AL252" s="999"/>
      <c r="AM252" s="999"/>
      <c r="AN252" s="999"/>
      <c r="AO252" s="999"/>
      <c r="AP252" s="999"/>
      <c r="AQ252" s="999"/>
      <c r="AR252" s="999"/>
      <c r="AS252" s="999"/>
      <c r="AT252" s="999"/>
      <c r="AU252" s="999"/>
      <c r="AV252" s="999"/>
      <c r="AW252" s="999"/>
      <c r="AX252" s="999"/>
    </row>
    <row r="253" spans="1:50">
      <c r="A253" s="999"/>
      <c r="B253" s="1016"/>
      <c r="C253" s="1016"/>
      <c r="D253" s="1016"/>
      <c r="E253" s="1016"/>
      <c r="F253" s="999"/>
      <c r="G253" s="1016"/>
      <c r="H253" s="999"/>
      <c r="M253" s="1016"/>
      <c r="N253" s="1016"/>
      <c r="O253" s="999"/>
      <c r="P253" s="999"/>
      <c r="Q253" s="999"/>
      <c r="R253" s="999"/>
      <c r="S253" s="999"/>
      <c r="T253" s="999"/>
      <c r="U253" s="999"/>
      <c r="V253" s="999"/>
      <c r="W253" s="999"/>
      <c r="X253" s="999"/>
      <c r="Y253" s="999"/>
      <c r="Z253" s="999"/>
      <c r="AA253" s="999"/>
      <c r="AB253" s="999"/>
      <c r="AC253" s="999"/>
      <c r="AD253" s="999"/>
      <c r="AE253" s="999"/>
      <c r="AF253" s="999"/>
      <c r="AG253" s="999"/>
      <c r="AH253" s="999"/>
      <c r="AI253" s="999"/>
      <c r="AJ253" s="999"/>
      <c r="AK253" s="999"/>
      <c r="AL253" s="999"/>
      <c r="AM253" s="999"/>
      <c r="AN253" s="999"/>
      <c r="AO253" s="999"/>
      <c r="AP253" s="999"/>
      <c r="AQ253" s="999"/>
      <c r="AR253" s="999"/>
      <c r="AS253" s="999"/>
      <c r="AT253" s="999"/>
      <c r="AU253" s="999"/>
      <c r="AV253" s="999"/>
      <c r="AW253" s="999"/>
      <c r="AX253" s="999"/>
    </row>
    <row r="254" spans="1:50">
      <c r="A254" s="999"/>
      <c r="B254" s="1016"/>
      <c r="C254" s="1016"/>
      <c r="D254" s="1016"/>
      <c r="E254" s="1016"/>
      <c r="F254" s="999"/>
      <c r="G254" s="1016"/>
      <c r="H254" s="999"/>
      <c r="M254" s="1016"/>
      <c r="N254" s="1016"/>
      <c r="O254" s="999"/>
      <c r="P254" s="999"/>
      <c r="Q254" s="999"/>
      <c r="R254" s="999"/>
      <c r="S254" s="999"/>
      <c r="T254" s="999"/>
      <c r="U254" s="999"/>
      <c r="V254" s="999"/>
      <c r="W254" s="999"/>
      <c r="X254" s="999"/>
      <c r="Y254" s="999"/>
      <c r="Z254" s="999"/>
      <c r="AA254" s="999"/>
      <c r="AB254" s="999"/>
      <c r="AC254" s="999"/>
      <c r="AD254" s="999"/>
      <c r="AE254" s="999"/>
      <c r="AF254" s="999"/>
      <c r="AG254" s="999"/>
      <c r="AH254" s="999"/>
      <c r="AI254" s="999"/>
      <c r="AJ254" s="999"/>
      <c r="AK254" s="999"/>
      <c r="AL254" s="999"/>
      <c r="AM254" s="999"/>
      <c r="AN254" s="999"/>
      <c r="AO254" s="999"/>
      <c r="AP254" s="999"/>
      <c r="AQ254" s="999"/>
      <c r="AR254" s="999"/>
      <c r="AS254" s="999"/>
      <c r="AT254" s="999"/>
      <c r="AU254" s="999"/>
      <c r="AV254" s="999"/>
      <c r="AW254" s="999"/>
      <c r="AX254" s="999"/>
    </row>
    <row r="255" spans="1:50">
      <c r="A255" s="999"/>
      <c r="B255" s="1016"/>
      <c r="C255" s="1016"/>
      <c r="D255" s="1016"/>
      <c r="E255" s="1016"/>
      <c r="F255" s="999"/>
      <c r="G255" s="1016"/>
      <c r="H255" s="999"/>
      <c r="M255" s="1016"/>
      <c r="N255" s="1016"/>
      <c r="O255" s="999"/>
      <c r="P255" s="999"/>
      <c r="Q255" s="999"/>
      <c r="R255" s="999"/>
      <c r="S255" s="999"/>
      <c r="T255" s="999"/>
      <c r="U255" s="999"/>
      <c r="V255" s="999"/>
      <c r="W255" s="999"/>
      <c r="X255" s="999"/>
      <c r="Y255" s="999"/>
      <c r="Z255" s="999"/>
      <c r="AA255" s="999"/>
      <c r="AB255" s="999"/>
      <c r="AC255" s="999"/>
      <c r="AD255" s="999"/>
      <c r="AE255" s="999"/>
      <c r="AF255" s="999"/>
      <c r="AG255" s="999"/>
      <c r="AH255" s="999"/>
      <c r="AI255" s="999"/>
      <c r="AJ255" s="999"/>
      <c r="AK255" s="999"/>
      <c r="AL255" s="999"/>
      <c r="AM255" s="999"/>
      <c r="AN255" s="999"/>
      <c r="AO255" s="999"/>
      <c r="AP255" s="999"/>
      <c r="AQ255" s="999"/>
      <c r="AR255" s="999"/>
      <c r="AS255" s="999"/>
      <c r="AT255" s="999"/>
      <c r="AU255" s="999"/>
      <c r="AV255" s="999"/>
      <c r="AW255" s="999"/>
      <c r="AX255" s="999"/>
    </row>
    <row r="256" spans="1:50">
      <c r="A256" s="999"/>
      <c r="B256" s="1016"/>
      <c r="C256" s="1016"/>
      <c r="D256" s="1016"/>
      <c r="E256" s="1016"/>
      <c r="F256" s="999"/>
      <c r="G256" s="1016"/>
      <c r="H256" s="999"/>
      <c r="M256" s="1016"/>
      <c r="N256" s="1016"/>
      <c r="O256" s="999"/>
      <c r="P256" s="999"/>
      <c r="Q256" s="999"/>
      <c r="R256" s="999"/>
      <c r="S256" s="999"/>
      <c r="T256" s="999"/>
      <c r="U256" s="999"/>
      <c r="V256" s="999"/>
      <c r="W256" s="999"/>
      <c r="X256" s="999"/>
      <c r="Y256" s="999"/>
      <c r="Z256" s="999"/>
      <c r="AA256" s="999"/>
      <c r="AB256" s="999"/>
      <c r="AC256" s="999"/>
      <c r="AD256" s="999"/>
      <c r="AE256" s="999"/>
      <c r="AF256" s="999"/>
      <c r="AG256" s="999"/>
      <c r="AH256" s="999"/>
      <c r="AI256" s="999"/>
      <c r="AJ256" s="999"/>
      <c r="AK256" s="999"/>
      <c r="AL256" s="999"/>
      <c r="AM256" s="999"/>
      <c r="AN256" s="999"/>
      <c r="AO256" s="999"/>
      <c r="AP256" s="999"/>
      <c r="AQ256" s="999"/>
      <c r="AR256" s="999"/>
      <c r="AS256" s="999"/>
      <c r="AT256" s="999"/>
      <c r="AU256" s="999"/>
      <c r="AV256" s="999"/>
      <c r="AW256" s="999"/>
      <c r="AX256" s="999"/>
    </row>
    <row r="257" spans="1:50">
      <c r="A257" s="999"/>
      <c r="B257" s="1016"/>
      <c r="C257" s="1016"/>
      <c r="D257" s="1016"/>
      <c r="E257" s="1016"/>
      <c r="F257" s="999"/>
      <c r="G257" s="1016"/>
      <c r="H257" s="999"/>
      <c r="M257" s="1016"/>
      <c r="N257" s="1016"/>
      <c r="O257" s="999"/>
      <c r="P257" s="999"/>
      <c r="Q257" s="999"/>
      <c r="R257" s="999"/>
      <c r="S257" s="999"/>
      <c r="T257" s="999"/>
      <c r="U257" s="999"/>
      <c r="V257" s="999"/>
      <c r="W257" s="999"/>
      <c r="X257" s="999"/>
      <c r="Y257" s="999"/>
      <c r="Z257" s="999"/>
      <c r="AA257" s="999"/>
      <c r="AB257" s="999"/>
      <c r="AC257" s="999"/>
      <c r="AD257" s="999"/>
      <c r="AE257" s="999"/>
      <c r="AF257" s="999"/>
      <c r="AG257" s="999"/>
      <c r="AH257" s="999"/>
      <c r="AI257" s="999"/>
      <c r="AJ257" s="999"/>
      <c r="AK257" s="999"/>
      <c r="AL257" s="999"/>
      <c r="AM257" s="999"/>
      <c r="AN257" s="999"/>
      <c r="AO257" s="999"/>
      <c r="AP257" s="999"/>
      <c r="AQ257" s="999"/>
      <c r="AR257" s="999"/>
      <c r="AS257" s="999"/>
      <c r="AT257" s="999"/>
      <c r="AU257" s="999"/>
      <c r="AV257" s="999"/>
      <c r="AW257" s="999"/>
      <c r="AX257" s="999"/>
    </row>
    <row r="258" spans="1:50">
      <c r="A258" s="999"/>
      <c r="B258" s="1016"/>
      <c r="C258" s="1016"/>
      <c r="D258" s="1016"/>
      <c r="E258" s="1016"/>
      <c r="F258" s="999"/>
      <c r="G258" s="1016"/>
      <c r="H258" s="999"/>
      <c r="M258" s="1016"/>
      <c r="N258" s="1016"/>
      <c r="O258" s="999"/>
      <c r="P258" s="999"/>
      <c r="Q258" s="999"/>
      <c r="R258" s="999"/>
      <c r="S258" s="999"/>
      <c r="T258" s="999"/>
      <c r="U258" s="999"/>
      <c r="V258" s="999"/>
      <c r="W258" s="999"/>
      <c r="X258" s="999"/>
      <c r="Y258" s="999"/>
      <c r="Z258" s="999"/>
      <c r="AA258" s="999"/>
      <c r="AB258" s="999"/>
      <c r="AC258" s="999"/>
      <c r="AD258" s="999"/>
      <c r="AE258" s="999"/>
      <c r="AF258" s="999"/>
      <c r="AG258" s="999"/>
      <c r="AH258" s="999"/>
      <c r="AI258" s="999"/>
      <c r="AJ258" s="999"/>
      <c r="AK258" s="999"/>
      <c r="AL258" s="999"/>
      <c r="AM258" s="999"/>
      <c r="AN258" s="999"/>
      <c r="AO258" s="999"/>
      <c r="AP258" s="999"/>
      <c r="AQ258" s="999"/>
      <c r="AR258" s="999"/>
      <c r="AS258" s="999"/>
      <c r="AT258" s="999"/>
      <c r="AU258" s="999"/>
      <c r="AV258" s="999"/>
      <c r="AW258" s="999"/>
      <c r="AX258" s="999"/>
    </row>
    <row r="259" spans="1:50">
      <c r="A259" s="999"/>
      <c r="B259" s="1016"/>
      <c r="C259" s="1016"/>
      <c r="D259" s="1016"/>
      <c r="E259" s="1016"/>
      <c r="F259" s="999"/>
      <c r="G259" s="1016"/>
      <c r="H259" s="999"/>
      <c r="M259" s="1016"/>
      <c r="N259" s="1016"/>
      <c r="O259" s="999"/>
      <c r="P259" s="999"/>
      <c r="Q259" s="999"/>
      <c r="R259" s="999"/>
      <c r="S259" s="999"/>
      <c r="T259" s="999"/>
      <c r="U259" s="999"/>
      <c r="V259" s="999"/>
      <c r="W259" s="999"/>
      <c r="X259" s="999"/>
      <c r="Y259" s="999"/>
      <c r="Z259" s="999"/>
      <c r="AA259" s="999"/>
      <c r="AB259" s="999"/>
      <c r="AC259" s="999"/>
      <c r="AD259" s="999"/>
      <c r="AE259" s="999"/>
      <c r="AF259" s="999"/>
      <c r="AG259" s="999"/>
      <c r="AH259" s="999"/>
      <c r="AI259" s="999"/>
      <c r="AJ259" s="999"/>
      <c r="AK259" s="999"/>
      <c r="AL259" s="999"/>
      <c r="AM259" s="999"/>
      <c r="AN259" s="999"/>
      <c r="AO259" s="999"/>
      <c r="AP259" s="999"/>
      <c r="AQ259" s="999"/>
      <c r="AR259" s="999"/>
      <c r="AS259" s="999"/>
      <c r="AT259" s="999"/>
      <c r="AU259" s="999"/>
      <c r="AV259" s="999"/>
      <c r="AW259" s="999"/>
      <c r="AX259" s="999"/>
    </row>
    <row r="260" spans="1:50">
      <c r="A260" s="999"/>
      <c r="B260" s="1016"/>
      <c r="C260" s="1016"/>
      <c r="D260" s="1016"/>
      <c r="E260" s="1016"/>
      <c r="F260" s="999"/>
      <c r="G260" s="1016"/>
      <c r="H260" s="999"/>
      <c r="M260" s="1016"/>
      <c r="N260" s="1016"/>
      <c r="O260" s="999"/>
      <c r="P260" s="999"/>
      <c r="Q260" s="999"/>
      <c r="R260" s="999"/>
      <c r="S260" s="999"/>
      <c r="T260" s="999"/>
      <c r="U260" s="999"/>
      <c r="V260" s="999"/>
      <c r="W260" s="999"/>
      <c r="X260" s="999"/>
      <c r="Y260" s="999"/>
      <c r="Z260" s="999"/>
      <c r="AA260" s="999"/>
      <c r="AB260" s="999"/>
      <c r="AC260" s="999"/>
      <c r="AD260" s="999"/>
      <c r="AE260" s="999"/>
      <c r="AF260" s="999"/>
      <c r="AG260" s="999"/>
      <c r="AH260" s="999"/>
      <c r="AI260" s="999"/>
      <c r="AJ260" s="999"/>
      <c r="AK260" s="999"/>
      <c r="AL260" s="999"/>
      <c r="AM260" s="999"/>
      <c r="AN260" s="999"/>
      <c r="AO260" s="999"/>
      <c r="AP260" s="999"/>
      <c r="AQ260" s="999"/>
      <c r="AR260" s="999"/>
      <c r="AS260" s="999"/>
      <c r="AT260" s="999"/>
      <c r="AU260" s="999"/>
      <c r="AV260" s="999"/>
      <c r="AW260" s="999"/>
      <c r="AX260" s="999"/>
    </row>
    <row r="261" spans="1:50">
      <c r="A261" s="999"/>
      <c r="B261" s="1016"/>
      <c r="C261" s="1016"/>
      <c r="D261" s="1016"/>
      <c r="E261" s="1016"/>
      <c r="F261" s="999"/>
      <c r="G261" s="1016"/>
      <c r="H261" s="999"/>
      <c r="M261" s="1016"/>
      <c r="N261" s="1016"/>
      <c r="O261" s="999"/>
      <c r="P261" s="999"/>
      <c r="Q261" s="999"/>
      <c r="R261" s="999"/>
      <c r="S261" s="999"/>
      <c r="T261" s="999"/>
      <c r="U261" s="999"/>
      <c r="V261" s="999"/>
      <c r="W261" s="999"/>
      <c r="X261" s="999"/>
      <c r="Y261" s="999"/>
      <c r="Z261" s="999"/>
      <c r="AA261" s="999"/>
      <c r="AB261" s="999"/>
      <c r="AC261" s="999"/>
      <c r="AD261" s="999"/>
      <c r="AE261" s="999"/>
      <c r="AF261" s="999"/>
      <c r="AG261" s="999"/>
      <c r="AH261" s="999"/>
      <c r="AI261" s="999"/>
      <c r="AJ261" s="999"/>
      <c r="AK261" s="999"/>
      <c r="AL261" s="999"/>
      <c r="AM261" s="999"/>
      <c r="AN261" s="999"/>
      <c r="AO261" s="999"/>
      <c r="AP261" s="999"/>
      <c r="AQ261" s="999"/>
      <c r="AR261" s="999"/>
      <c r="AS261" s="999"/>
      <c r="AT261" s="999"/>
      <c r="AU261" s="999"/>
      <c r="AV261" s="999"/>
      <c r="AW261" s="999"/>
      <c r="AX261" s="999"/>
    </row>
    <row r="262" spans="1:50">
      <c r="A262" s="999"/>
      <c r="B262" s="1016"/>
      <c r="C262" s="1016"/>
      <c r="D262" s="1016"/>
      <c r="E262" s="1016"/>
      <c r="F262" s="999"/>
      <c r="G262" s="1016"/>
      <c r="H262" s="999"/>
      <c r="M262" s="1016"/>
      <c r="N262" s="1016"/>
      <c r="O262" s="999"/>
      <c r="P262" s="999"/>
      <c r="Q262" s="999"/>
      <c r="R262" s="999"/>
      <c r="S262" s="999"/>
      <c r="T262" s="999"/>
      <c r="U262" s="999"/>
      <c r="V262" s="999"/>
      <c r="W262" s="999"/>
      <c r="X262" s="999"/>
      <c r="Y262" s="999"/>
      <c r="Z262" s="999"/>
      <c r="AA262" s="999"/>
      <c r="AB262" s="999"/>
      <c r="AC262" s="999"/>
      <c r="AD262" s="999"/>
      <c r="AE262" s="999"/>
      <c r="AF262" s="999"/>
      <c r="AG262" s="999"/>
      <c r="AH262" s="999"/>
      <c r="AI262" s="999"/>
      <c r="AJ262" s="999"/>
      <c r="AK262" s="999"/>
      <c r="AL262" s="999"/>
      <c r="AM262" s="999"/>
      <c r="AN262" s="999"/>
      <c r="AO262" s="999"/>
      <c r="AP262" s="999"/>
      <c r="AQ262" s="999"/>
      <c r="AR262" s="999"/>
      <c r="AS262" s="999"/>
      <c r="AT262" s="999"/>
      <c r="AU262" s="999"/>
      <c r="AV262" s="999"/>
      <c r="AW262" s="999"/>
      <c r="AX262" s="999"/>
    </row>
    <row r="263" spans="1:50">
      <c r="A263" s="999"/>
      <c r="B263" s="1016"/>
      <c r="C263" s="1016"/>
      <c r="D263" s="1016"/>
      <c r="E263" s="1016"/>
      <c r="F263" s="999"/>
      <c r="G263" s="1016"/>
      <c r="H263" s="999"/>
      <c r="M263" s="1016"/>
      <c r="N263" s="1016"/>
      <c r="O263" s="999"/>
      <c r="P263" s="999"/>
      <c r="Q263" s="999"/>
      <c r="R263" s="999"/>
      <c r="S263" s="999"/>
      <c r="T263" s="999"/>
      <c r="U263" s="999"/>
      <c r="V263" s="999"/>
      <c r="W263" s="999"/>
      <c r="X263" s="999"/>
      <c r="Y263" s="999"/>
      <c r="Z263" s="999"/>
      <c r="AA263" s="999"/>
      <c r="AB263" s="999"/>
      <c r="AC263" s="999"/>
      <c r="AD263" s="999"/>
      <c r="AE263" s="999"/>
      <c r="AF263" s="999"/>
      <c r="AG263" s="999"/>
      <c r="AH263" s="999"/>
      <c r="AI263" s="999"/>
      <c r="AJ263" s="999"/>
      <c r="AK263" s="999"/>
      <c r="AL263" s="999"/>
      <c r="AM263" s="999"/>
      <c r="AN263" s="999"/>
      <c r="AO263" s="999"/>
      <c r="AP263" s="999"/>
      <c r="AQ263" s="999"/>
      <c r="AR263" s="999"/>
      <c r="AS263" s="999"/>
      <c r="AT263" s="999"/>
      <c r="AU263" s="999"/>
      <c r="AV263" s="999"/>
      <c r="AW263" s="999"/>
      <c r="AX263" s="999"/>
    </row>
    <row r="264" spans="1:50">
      <c r="A264" s="999"/>
      <c r="B264" s="1016"/>
      <c r="C264" s="1016"/>
      <c r="D264" s="1016"/>
      <c r="E264" s="1016"/>
      <c r="F264" s="999"/>
      <c r="G264" s="1016"/>
      <c r="H264" s="999"/>
      <c r="M264" s="1016"/>
      <c r="N264" s="1016"/>
      <c r="O264" s="999"/>
      <c r="P264" s="999"/>
      <c r="Q264" s="999"/>
      <c r="R264" s="999"/>
      <c r="S264" s="999"/>
      <c r="T264" s="999"/>
      <c r="U264" s="999"/>
      <c r="V264" s="999"/>
      <c r="W264" s="999"/>
      <c r="X264" s="999"/>
      <c r="Y264" s="999"/>
      <c r="Z264" s="999"/>
      <c r="AA264" s="999"/>
      <c r="AB264" s="999"/>
      <c r="AC264" s="999"/>
      <c r="AD264" s="999"/>
      <c r="AE264" s="999"/>
      <c r="AF264" s="999"/>
      <c r="AG264" s="999"/>
      <c r="AH264" s="999"/>
      <c r="AI264" s="999"/>
      <c r="AJ264" s="999"/>
      <c r="AK264" s="999"/>
      <c r="AL264" s="999"/>
      <c r="AM264" s="999"/>
      <c r="AN264" s="999"/>
      <c r="AO264" s="999"/>
      <c r="AP264" s="999"/>
      <c r="AQ264" s="999"/>
      <c r="AR264" s="999"/>
      <c r="AS264" s="999"/>
      <c r="AT264" s="999"/>
      <c r="AU264" s="999"/>
      <c r="AV264" s="999"/>
      <c r="AW264" s="999"/>
      <c r="AX264" s="999"/>
    </row>
    <row r="265" spans="1:50">
      <c r="A265" s="999"/>
      <c r="B265" s="1016"/>
      <c r="C265" s="1016"/>
      <c r="D265" s="1016"/>
      <c r="E265" s="1016"/>
      <c r="F265" s="999"/>
      <c r="G265" s="1016"/>
      <c r="H265" s="999"/>
      <c r="M265" s="1016"/>
      <c r="N265" s="1016"/>
      <c r="O265" s="999"/>
      <c r="P265" s="999"/>
      <c r="Q265" s="999"/>
      <c r="R265" s="999"/>
      <c r="S265" s="999"/>
      <c r="T265" s="999"/>
      <c r="U265" s="999"/>
      <c r="V265" s="999"/>
      <c r="W265" s="999"/>
      <c r="X265" s="999"/>
      <c r="Y265" s="999"/>
      <c r="Z265" s="999"/>
      <c r="AA265" s="999"/>
      <c r="AB265" s="999"/>
      <c r="AC265" s="999"/>
      <c r="AD265" s="999"/>
      <c r="AE265" s="999"/>
      <c r="AF265" s="999"/>
      <c r="AG265" s="999"/>
      <c r="AH265" s="999"/>
      <c r="AI265" s="999"/>
      <c r="AJ265" s="999"/>
      <c r="AK265" s="999"/>
      <c r="AL265" s="999"/>
      <c r="AM265" s="999"/>
      <c r="AN265" s="999"/>
      <c r="AO265" s="999"/>
      <c r="AP265" s="999"/>
      <c r="AQ265" s="999"/>
      <c r="AR265" s="999"/>
      <c r="AS265" s="999"/>
      <c r="AT265" s="999"/>
      <c r="AU265" s="999"/>
      <c r="AV265" s="999"/>
      <c r="AW265" s="999"/>
      <c r="AX265" s="999"/>
    </row>
    <row r="266" spans="1:50">
      <c r="A266" s="999"/>
      <c r="B266" s="1016"/>
      <c r="C266" s="1016"/>
      <c r="D266" s="1016"/>
      <c r="E266" s="1016"/>
      <c r="F266" s="999"/>
      <c r="G266" s="1016"/>
      <c r="H266" s="999"/>
      <c r="M266" s="1016"/>
      <c r="N266" s="1016"/>
      <c r="O266" s="999"/>
      <c r="P266" s="999"/>
      <c r="Q266" s="999"/>
      <c r="R266" s="999"/>
      <c r="S266" s="999"/>
      <c r="T266" s="999"/>
      <c r="U266" s="999"/>
      <c r="V266" s="999"/>
      <c r="W266" s="999"/>
      <c r="X266" s="999"/>
      <c r="Y266" s="999"/>
      <c r="Z266" s="999"/>
      <c r="AA266" s="999"/>
      <c r="AB266" s="999"/>
      <c r="AC266" s="999"/>
      <c r="AD266" s="999"/>
      <c r="AE266" s="999"/>
      <c r="AF266" s="999"/>
      <c r="AG266" s="999"/>
      <c r="AH266" s="999"/>
      <c r="AI266" s="999"/>
      <c r="AJ266" s="999"/>
      <c r="AK266" s="999"/>
      <c r="AL266" s="999"/>
      <c r="AM266" s="999"/>
      <c r="AN266" s="999"/>
      <c r="AO266" s="999"/>
      <c r="AP266" s="999"/>
      <c r="AQ266" s="999"/>
      <c r="AR266" s="999"/>
      <c r="AS266" s="999"/>
      <c r="AT266" s="999"/>
      <c r="AU266" s="999"/>
      <c r="AV266" s="999"/>
      <c r="AW266" s="999"/>
      <c r="AX266" s="999"/>
    </row>
    <row r="267" spans="1:50">
      <c r="A267" s="999"/>
      <c r="B267" s="1016"/>
      <c r="C267" s="1016"/>
      <c r="D267" s="1016"/>
      <c r="E267" s="1016"/>
      <c r="F267" s="999"/>
      <c r="G267" s="1016"/>
      <c r="H267" s="999"/>
      <c r="M267" s="1016"/>
      <c r="N267" s="1016"/>
      <c r="O267" s="999"/>
      <c r="P267" s="999"/>
      <c r="Q267" s="999"/>
      <c r="R267" s="999"/>
      <c r="S267" s="999"/>
      <c r="T267" s="999"/>
      <c r="U267" s="999"/>
      <c r="V267" s="999"/>
      <c r="W267" s="999"/>
      <c r="X267" s="999"/>
      <c r="Y267" s="999"/>
      <c r="Z267" s="999"/>
      <c r="AA267" s="999"/>
      <c r="AB267" s="999"/>
      <c r="AC267" s="999"/>
      <c r="AD267" s="999"/>
      <c r="AE267" s="999"/>
      <c r="AF267" s="999"/>
      <c r="AG267" s="999"/>
      <c r="AH267" s="999"/>
      <c r="AI267" s="999"/>
      <c r="AJ267" s="999"/>
      <c r="AK267" s="999"/>
      <c r="AL267" s="999"/>
      <c r="AM267" s="999"/>
      <c r="AN267" s="999"/>
      <c r="AO267" s="999"/>
      <c r="AP267" s="999"/>
      <c r="AQ267" s="999"/>
      <c r="AR267" s="999"/>
      <c r="AS267" s="999"/>
      <c r="AT267" s="999"/>
      <c r="AU267" s="999"/>
      <c r="AV267" s="999"/>
      <c r="AW267" s="999"/>
      <c r="AX267" s="999"/>
    </row>
    <row r="268" spans="1:50">
      <c r="A268" s="999"/>
      <c r="B268" s="1016"/>
      <c r="C268" s="1016"/>
      <c r="D268" s="1016"/>
      <c r="E268" s="1016"/>
      <c r="F268" s="999"/>
      <c r="G268" s="1016"/>
      <c r="H268" s="999"/>
      <c r="M268" s="1016"/>
      <c r="N268" s="1016"/>
      <c r="O268" s="999"/>
      <c r="P268" s="999"/>
      <c r="Q268" s="999"/>
      <c r="R268" s="999"/>
      <c r="S268" s="999"/>
      <c r="T268" s="999"/>
      <c r="U268" s="999"/>
      <c r="V268" s="999"/>
      <c r="W268" s="999"/>
      <c r="X268" s="999"/>
      <c r="Y268" s="999"/>
      <c r="Z268" s="999"/>
      <c r="AA268" s="999"/>
      <c r="AB268" s="999"/>
      <c r="AC268" s="999"/>
      <c r="AD268" s="999"/>
      <c r="AE268" s="999"/>
      <c r="AF268" s="999"/>
      <c r="AG268" s="999"/>
      <c r="AH268" s="999"/>
      <c r="AI268" s="999"/>
      <c r="AJ268" s="999"/>
      <c r="AK268" s="999"/>
      <c r="AL268" s="999"/>
      <c r="AM268" s="999"/>
      <c r="AN268" s="999"/>
      <c r="AO268" s="999"/>
      <c r="AP268" s="999"/>
      <c r="AQ268" s="999"/>
      <c r="AR268" s="999"/>
      <c r="AS268" s="999"/>
      <c r="AT268" s="999"/>
      <c r="AU268" s="999"/>
      <c r="AV268" s="999"/>
      <c r="AW268" s="999"/>
      <c r="AX268" s="999"/>
    </row>
    <row r="269" spans="1:50">
      <c r="A269" s="999"/>
      <c r="B269" s="1016"/>
      <c r="C269" s="1016"/>
      <c r="D269" s="1016"/>
      <c r="E269" s="1016"/>
      <c r="F269" s="999"/>
      <c r="G269" s="1016"/>
      <c r="H269" s="999"/>
      <c r="M269" s="1016"/>
      <c r="N269" s="1016"/>
      <c r="O269" s="999"/>
      <c r="P269" s="999"/>
      <c r="Q269" s="999"/>
      <c r="R269" s="999"/>
      <c r="S269" s="999"/>
      <c r="T269" s="999"/>
      <c r="U269" s="999"/>
      <c r="V269" s="999"/>
      <c r="W269" s="999"/>
      <c r="X269" s="999"/>
      <c r="Y269" s="999"/>
      <c r="Z269" s="999"/>
      <c r="AA269" s="999"/>
      <c r="AB269" s="999"/>
      <c r="AC269" s="999"/>
      <c r="AD269" s="999"/>
      <c r="AE269" s="999"/>
      <c r="AF269" s="999"/>
      <c r="AG269" s="999"/>
      <c r="AH269" s="999"/>
      <c r="AI269" s="999"/>
      <c r="AJ269" s="999"/>
      <c r="AK269" s="999"/>
      <c r="AL269" s="999"/>
      <c r="AM269" s="999"/>
      <c r="AN269" s="999"/>
      <c r="AO269" s="999"/>
      <c r="AP269" s="999"/>
      <c r="AQ269" s="999"/>
      <c r="AR269" s="999"/>
      <c r="AS269" s="999"/>
      <c r="AT269" s="999"/>
      <c r="AU269" s="999"/>
      <c r="AV269" s="999"/>
      <c r="AW269" s="999"/>
      <c r="AX269" s="999"/>
    </row>
    <row r="270" spans="1:50">
      <c r="A270" s="999"/>
      <c r="B270" s="1016"/>
      <c r="C270" s="1016"/>
      <c r="D270" s="1016"/>
      <c r="E270" s="1016"/>
      <c r="F270" s="999"/>
      <c r="G270" s="1016"/>
      <c r="H270" s="999"/>
      <c r="M270" s="1016"/>
      <c r="N270" s="1016"/>
      <c r="O270" s="999"/>
      <c r="P270" s="999"/>
      <c r="Q270" s="999"/>
      <c r="R270" s="999"/>
      <c r="S270" s="999"/>
      <c r="T270" s="999"/>
      <c r="U270" s="999"/>
      <c r="V270" s="999"/>
      <c r="W270" s="999"/>
      <c r="X270" s="999"/>
      <c r="Y270" s="999"/>
      <c r="Z270" s="999"/>
      <c r="AA270" s="999"/>
      <c r="AB270" s="999"/>
      <c r="AC270" s="999"/>
      <c r="AD270" s="999"/>
      <c r="AE270" s="999"/>
      <c r="AF270" s="999"/>
      <c r="AG270" s="999"/>
      <c r="AH270" s="999"/>
      <c r="AI270" s="999"/>
      <c r="AJ270" s="999"/>
      <c r="AK270" s="999"/>
      <c r="AL270" s="999"/>
      <c r="AM270" s="999"/>
      <c r="AN270" s="999"/>
      <c r="AO270" s="999"/>
      <c r="AP270" s="999"/>
      <c r="AQ270" s="999"/>
      <c r="AR270" s="999"/>
      <c r="AS270" s="999"/>
      <c r="AT270" s="999"/>
      <c r="AU270" s="999"/>
      <c r="AV270" s="999"/>
      <c r="AW270" s="999"/>
      <c r="AX270" s="999"/>
    </row>
    <row r="271" spans="1:50">
      <c r="A271" s="999"/>
      <c r="B271" s="1016"/>
      <c r="C271" s="1016"/>
      <c r="D271" s="1016"/>
      <c r="E271" s="1016"/>
      <c r="F271" s="999"/>
      <c r="G271" s="1016"/>
      <c r="H271" s="999"/>
      <c r="M271" s="1016"/>
      <c r="N271" s="1016"/>
      <c r="O271" s="999"/>
      <c r="P271" s="999"/>
      <c r="Q271" s="999"/>
      <c r="R271" s="999"/>
      <c r="S271" s="999"/>
      <c r="T271" s="999"/>
      <c r="U271" s="999"/>
      <c r="V271" s="999"/>
      <c r="W271" s="999"/>
      <c r="X271" s="999"/>
      <c r="Y271" s="999"/>
      <c r="Z271" s="999"/>
      <c r="AA271" s="999"/>
      <c r="AB271" s="999"/>
      <c r="AC271" s="999"/>
      <c r="AD271" s="999"/>
      <c r="AE271" s="999"/>
      <c r="AF271" s="999"/>
      <c r="AG271" s="999"/>
      <c r="AH271" s="999"/>
      <c r="AI271" s="999"/>
      <c r="AJ271" s="999"/>
      <c r="AK271" s="999"/>
      <c r="AL271" s="999"/>
      <c r="AM271" s="999"/>
      <c r="AN271" s="999"/>
      <c r="AO271" s="999"/>
      <c r="AP271" s="999"/>
      <c r="AQ271" s="999"/>
      <c r="AR271" s="999"/>
      <c r="AS271" s="999"/>
      <c r="AT271" s="999"/>
      <c r="AU271" s="999"/>
      <c r="AV271" s="999"/>
      <c r="AW271" s="999"/>
      <c r="AX271" s="999"/>
    </row>
    <row r="272" spans="1:50">
      <c r="A272" s="999"/>
      <c r="B272" s="1016"/>
      <c r="C272" s="1016"/>
      <c r="D272" s="1016"/>
      <c r="E272" s="1016"/>
      <c r="F272" s="999"/>
      <c r="G272" s="1016"/>
      <c r="H272" s="999"/>
      <c r="M272" s="1016"/>
      <c r="N272" s="1016"/>
      <c r="O272" s="999"/>
      <c r="P272" s="999"/>
      <c r="Q272" s="999"/>
      <c r="R272" s="999"/>
      <c r="S272" s="999"/>
      <c r="T272" s="999"/>
      <c r="U272" s="999"/>
      <c r="V272" s="999"/>
      <c r="W272" s="999"/>
      <c r="X272" s="999"/>
      <c r="Y272" s="999"/>
      <c r="Z272" s="999"/>
      <c r="AA272" s="999"/>
      <c r="AB272" s="999"/>
      <c r="AC272" s="999"/>
      <c r="AD272" s="999"/>
      <c r="AE272" s="999"/>
      <c r="AF272" s="999"/>
      <c r="AG272" s="999"/>
      <c r="AH272" s="999"/>
      <c r="AI272" s="999"/>
      <c r="AJ272" s="999"/>
      <c r="AK272" s="999"/>
      <c r="AL272" s="999"/>
      <c r="AM272" s="999"/>
      <c r="AN272" s="999"/>
      <c r="AO272" s="999"/>
      <c r="AP272" s="999"/>
      <c r="AQ272" s="999"/>
      <c r="AR272" s="999"/>
      <c r="AS272" s="999"/>
      <c r="AT272" s="999"/>
      <c r="AU272" s="999"/>
      <c r="AV272" s="999"/>
      <c r="AW272" s="999"/>
      <c r="AX272" s="999"/>
    </row>
    <row r="273" spans="1:50">
      <c r="A273" s="999"/>
      <c r="B273" s="1016"/>
      <c r="C273" s="1016"/>
      <c r="D273" s="1016"/>
      <c r="E273" s="1016"/>
      <c r="F273" s="999"/>
      <c r="G273" s="1016"/>
      <c r="H273" s="999"/>
      <c r="M273" s="1016"/>
      <c r="N273" s="1016"/>
      <c r="O273" s="999"/>
      <c r="P273" s="999"/>
      <c r="Q273" s="999"/>
      <c r="R273" s="999"/>
      <c r="S273" s="999"/>
      <c r="T273" s="999"/>
      <c r="U273" s="999"/>
      <c r="V273" s="999"/>
      <c r="W273" s="999"/>
      <c r="X273" s="999"/>
      <c r="Y273" s="999"/>
      <c r="Z273" s="999"/>
      <c r="AA273" s="999"/>
      <c r="AB273" s="999"/>
      <c r="AC273" s="999"/>
      <c r="AD273" s="999"/>
      <c r="AE273" s="999"/>
      <c r="AF273" s="999"/>
      <c r="AG273" s="999"/>
      <c r="AH273" s="999"/>
      <c r="AI273" s="999"/>
      <c r="AJ273" s="999"/>
      <c r="AK273" s="999"/>
      <c r="AL273" s="999"/>
      <c r="AM273" s="999"/>
      <c r="AN273" s="999"/>
      <c r="AO273" s="999"/>
      <c r="AP273" s="999"/>
      <c r="AQ273" s="999"/>
      <c r="AR273" s="999"/>
      <c r="AS273" s="999"/>
      <c r="AT273" s="999"/>
      <c r="AU273" s="999"/>
      <c r="AV273" s="999"/>
      <c r="AW273" s="999"/>
      <c r="AX273" s="999"/>
    </row>
    <row r="274" spans="1:50">
      <c r="A274" s="999"/>
      <c r="B274" s="1016"/>
      <c r="C274" s="1016"/>
      <c r="D274" s="1016"/>
      <c r="E274" s="1016"/>
      <c r="F274" s="999"/>
      <c r="G274" s="1016"/>
      <c r="H274" s="999"/>
      <c r="M274" s="1016"/>
      <c r="N274" s="1016"/>
      <c r="O274" s="999"/>
      <c r="P274" s="999"/>
      <c r="Q274" s="999"/>
      <c r="R274" s="999"/>
      <c r="S274" s="999"/>
      <c r="T274" s="999"/>
      <c r="U274" s="999"/>
      <c r="V274" s="999"/>
      <c r="W274" s="999"/>
      <c r="X274" s="999"/>
      <c r="Y274" s="999"/>
      <c r="Z274" s="999"/>
      <c r="AA274" s="999"/>
      <c r="AB274" s="999"/>
      <c r="AC274" s="999"/>
      <c r="AD274" s="999"/>
      <c r="AE274" s="999"/>
      <c r="AF274" s="999"/>
      <c r="AG274" s="999"/>
      <c r="AH274" s="999"/>
      <c r="AI274" s="999"/>
      <c r="AJ274" s="999"/>
      <c r="AK274" s="999"/>
      <c r="AL274" s="999"/>
      <c r="AM274" s="999"/>
      <c r="AN274" s="999"/>
      <c r="AO274" s="999"/>
      <c r="AP274" s="999"/>
      <c r="AQ274" s="999"/>
      <c r="AR274" s="999"/>
      <c r="AS274" s="999"/>
      <c r="AT274" s="999"/>
      <c r="AU274" s="999"/>
      <c r="AV274" s="999"/>
      <c r="AW274" s="999"/>
      <c r="AX274" s="999"/>
    </row>
    <row r="275" spans="1:50">
      <c r="A275" s="999"/>
      <c r="B275" s="1016"/>
      <c r="C275" s="1016"/>
      <c r="D275" s="1016"/>
      <c r="E275" s="1016"/>
      <c r="F275" s="999"/>
      <c r="G275" s="1016"/>
      <c r="H275" s="999"/>
      <c r="M275" s="1016"/>
      <c r="N275" s="1016"/>
      <c r="O275" s="999"/>
      <c r="P275" s="999"/>
      <c r="Q275" s="999"/>
      <c r="R275" s="999"/>
      <c r="S275" s="999"/>
      <c r="T275" s="999"/>
      <c r="U275" s="999"/>
      <c r="V275" s="999"/>
      <c r="W275" s="999"/>
      <c r="X275" s="999"/>
      <c r="Y275" s="999"/>
      <c r="Z275" s="999"/>
      <c r="AA275" s="999"/>
      <c r="AB275" s="999"/>
      <c r="AC275" s="999"/>
      <c r="AD275" s="999"/>
      <c r="AE275" s="999"/>
      <c r="AF275" s="999"/>
      <c r="AG275" s="999"/>
      <c r="AH275" s="999"/>
      <c r="AI275" s="999"/>
      <c r="AJ275" s="999"/>
      <c r="AK275" s="999"/>
      <c r="AL275" s="999"/>
      <c r="AM275" s="999"/>
      <c r="AN275" s="999"/>
      <c r="AO275" s="999"/>
      <c r="AP275" s="999"/>
      <c r="AQ275" s="999"/>
      <c r="AR275" s="999"/>
      <c r="AS275" s="999"/>
      <c r="AT275" s="999"/>
      <c r="AU275" s="999"/>
      <c r="AV275" s="999"/>
      <c r="AW275" s="999"/>
      <c r="AX275" s="999"/>
    </row>
    <row r="276" spans="1:50">
      <c r="A276" s="999"/>
      <c r="B276" s="1016"/>
      <c r="C276" s="1016"/>
      <c r="D276" s="1016"/>
      <c r="E276" s="1016"/>
      <c r="F276" s="999"/>
      <c r="G276" s="1016"/>
      <c r="H276" s="999"/>
      <c r="M276" s="1016"/>
      <c r="N276" s="1016"/>
      <c r="O276" s="999"/>
      <c r="P276" s="999"/>
      <c r="Q276" s="999"/>
      <c r="R276" s="999"/>
      <c r="S276" s="999"/>
      <c r="T276" s="999"/>
      <c r="U276" s="999"/>
      <c r="V276" s="999"/>
      <c r="W276" s="999"/>
      <c r="X276" s="999"/>
      <c r="Y276" s="999"/>
      <c r="Z276" s="999"/>
      <c r="AA276" s="999"/>
      <c r="AB276" s="999"/>
      <c r="AC276" s="999"/>
      <c r="AD276" s="999"/>
      <c r="AE276" s="999"/>
      <c r="AF276" s="999"/>
      <c r="AG276" s="999"/>
      <c r="AH276" s="999"/>
      <c r="AI276" s="999"/>
      <c r="AJ276" s="999"/>
      <c r="AK276" s="999"/>
      <c r="AL276" s="999"/>
      <c r="AM276" s="999"/>
      <c r="AN276" s="999"/>
      <c r="AO276" s="999"/>
      <c r="AP276" s="999"/>
      <c r="AQ276" s="999"/>
      <c r="AR276" s="999"/>
      <c r="AS276" s="999"/>
      <c r="AT276" s="999"/>
      <c r="AU276" s="999"/>
      <c r="AV276" s="999"/>
      <c r="AW276" s="999"/>
      <c r="AX276" s="999"/>
    </row>
    <row r="277" spans="1:50">
      <c r="A277" s="999"/>
      <c r="B277" s="1016"/>
      <c r="C277" s="1016"/>
      <c r="D277" s="1016"/>
      <c r="E277" s="1016"/>
      <c r="F277" s="999"/>
      <c r="G277" s="1016"/>
      <c r="H277" s="999"/>
      <c r="M277" s="1016"/>
      <c r="N277" s="1016"/>
      <c r="O277" s="999"/>
      <c r="P277" s="999"/>
      <c r="Q277" s="999"/>
      <c r="R277" s="999"/>
      <c r="S277" s="999"/>
      <c r="T277" s="999"/>
      <c r="U277" s="999"/>
      <c r="V277" s="999"/>
      <c r="W277" s="999"/>
      <c r="X277" s="999"/>
      <c r="Y277" s="999"/>
      <c r="Z277" s="999"/>
      <c r="AA277" s="999"/>
      <c r="AB277" s="999"/>
      <c r="AC277" s="999"/>
      <c r="AD277" s="999"/>
      <c r="AE277" s="999"/>
      <c r="AF277" s="999"/>
      <c r="AG277" s="999"/>
      <c r="AH277" s="999"/>
      <c r="AI277" s="999"/>
      <c r="AJ277" s="999"/>
      <c r="AK277" s="999"/>
      <c r="AL277" s="999"/>
      <c r="AM277" s="999"/>
      <c r="AN277" s="999"/>
      <c r="AO277" s="999"/>
      <c r="AP277" s="999"/>
      <c r="AQ277" s="999"/>
      <c r="AR277" s="999"/>
      <c r="AS277" s="999"/>
      <c r="AT277" s="999"/>
      <c r="AU277" s="999"/>
      <c r="AV277" s="999"/>
      <c r="AW277" s="999"/>
      <c r="AX277" s="999"/>
    </row>
    <row r="278" spans="1:50">
      <c r="A278" s="999"/>
      <c r="B278" s="1016"/>
      <c r="C278" s="1016"/>
      <c r="D278" s="1016"/>
      <c r="E278" s="1016"/>
      <c r="F278" s="999"/>
      <c r="G278" s="1016"/>
      <c r="H278" s="999"/>
      <c r="M278" s="1016"/>
      <c r="N278" s="1016"/>
      <c r="O278" s="999"/>
      <c r="P278" s="999"/>
      <c r="Q278" s="999"/>
      <c r="R278" s="999"/>
      <c r="S278" s="999"/>
      <c r="T278" s="999"/>
      <c r="U278" s="999"/>
      <c r="V278" s="999"/>
      <c r="W278" s="999"/>
      <c r="X278" s="999"/>
      <c r="Y278" s="999"/>
      <c r="Z278" s="999"/>
      <c r="AA278" s="999"/>
      <c r="AB278" s="999"/>
      <c r="AC278" s="999"/>
      <c r="AD278" s="999"/>
      <c r="AE278" s="999"/>
      <c r="AF278" s="999"/>
      <c r="AG278" s="999"/>
      <c r="AH278" s="999"/>
      <c r="AI278" s="999"/>
      <c r="AJ278" s="999"/>
      <c r="AK278" s="999"/>
      <c r="AL278" s="999"/>
      <c r="AM278" s="999"/>
      <c r="AN278" s="999"/>
      <c r="AO278" s="999"/>
      <c r="AP278" s="999"/>
      <c r="AQ278" s="999"/>
      <c r="AR278" s="999"/>
      <c r="AS278" s="999"/>
      <c r="AT278" s="999"/>
      <c r="AU278" s="999"/>
      <c r="AV278" s="999"/>
      <c r="AW278" s="999"/>
      <c r="AX278" s="999"/>
    </row>
    <row r="279" spans="1:50">
      <c r="A279" s="999"/>
      <c r="B279" s="1016"/>
      <c r="C279" s="1016"/>
      <c r="D279" s="1016"/>
      <c r="E279" s="1016"/>
      <c r="F279" s="999"/>
      <c r="G279" s="1016"/>
      <c r="H279" s="999"/>
      <c r="M279" s="1016"/>
      <c r="N279" s="1016"/>
      <c r="O279" s="999"/>
      <c r="P279" s="999"/>
      <c r="Q279" s="999"/>
      <c r="R279" s="999"/>
      <c r="S279" s="999"/>
      <c r="T279" s="999"/>
      <c r="U279" s="999"/>
      <c r="V279" s="999"/>
      <c r="W279" s="999"/>
      <c r="X279" s="999"/>
      <c r="Y279" s="999"/>
      <c r="Z279" s="999"/>
      <c r="AA279" s="999"/>
      <c r="AB279" s="999"/>
      <c r="AC279" s="999"/>
      <c r="AD279" s="999"/>
      <c r="AE279" s="999"/>
      <c r="AF279" s="999"/>
      <c r="AG279" s="999"/>
      <c r="AH279" s="999"/>
      <c r="AI279" s="999"/>
      <c r="AJ279" s="999"/>
      <c r="AK279" s="999"/>
      <c r="AL279" s="999"/>
      <c r="AM279" s="999"/>
      <c r="AN279" s="999"/>
      <c r="AO279" s="999"/>
      <c r="AP279" s="999"/>
      <c r="AQ279" s="999"/>
      <c r="AR279" s="999"/>
      <c r="AS279" s="999"/>
      <c r="AT279" s="999"/>
      <c r="AU279" s="999"/>
      <c r="AV279" s="999"/>
      <c r="AW279" s="999"/>
      <c r="AX279" s="999"/>
    </row>
    <row r="280" spans="1:50">
      <c r="A280" s="999"/>
      <c r="B280" s="1016"/>
      <c r="C280" s="1016"/>
      <c r="D280" s="1016"/>
      <c r="E280" s="1016"/>
      <c r="F280" s="999"/>
      <c r="G280" s="1016"/>
      <c r="H280" s="999"/>
      <c r="M280" s="1016"/>
      <c r="N280" s="1016"/>
      <c r="O280" s="999"/>
      <c r="P280" s="999"/>
      <c r="Q280" s="999"/>
      <c r="R280" s="999"/>
      <c r="S280" s="999"/>
      <c r="T280" s="999"/>
      <c r="U280" s="999"/>
      <c r="V280" s="999"/>
      <c r="W280" s="999"/>
      <c r="X280" s="999"/>
      <c r="Y280" s="999"/>
      <c r="Z280" s="999"/>
      <c r="AA280" s="999"/>
      <c r="AB280" s="999"/>
      <c r="AC280" s="999"/>
      <c r="AD280" s="999"/>
      <c r="AE280" s="999"/>
      <c r="AF280" s="999"/>
      <c r="AG280" s="999"/>
      <c r="AH280" s="999"/>
      <c r="AI280" s="999"/>
      <c r="AJ280" s="999"/>
      <c r="AK280" s="999"/>
      <c r="AL280" s="999"/>
      <c r="AM280" s="999"/>
      <c r="AN280" s="999"/>
      <c r="AO280" s="999"/>
      <c r="AP280" s="999"/>
      <c r="AQ280" s="999"/>
      <c r="AR280" s="999"/>
      <c r="AS280" s="999"/>
      <c r="AT280" s="999"/>
      <c r="AU280" s="999"/>
      <c r="AV280" s="999"/>
      <c r="AW280" s="999"/>
      <c r="AX280" s="999"/>
    </row>
    <row r="281" spans="1:50">
      <c r="A281" s="999"/>
      <c r="B281" s="1016"/>
      <c r="C281" s="1016"/>
      <c r="D281" s="1016"/>
      <c r="E281" s="1016"/>
      <c r="F281" s="999"/>
      <c r="G281" s="1016"/>
      <c r="H281" s="999"/>
      <c r="M281" s="1016"/>
      <c r="N281" s="1016"/>
      <c r="O281" s="999"/>
      <c r="P281" s="999"/>
      <c r="Q281" s="999"/>
      <c r="R281" s="999"/>
      <c r="S281" s="999"/>
      <c r="T281" s="999"/>
      <c r="U281" s="999"/>
      <c r="V281" s="999"/>
      <c r="W281" s="999"/>
      <c r="X281" s="999"/>
      <c r="Y281" s="999"/>
      <c r="Z281" s="999"/>
      <c r="AA281" s="999"/>
      <c r="AB281" s="999"/>
      <c r="AC281" s="999"/>
      <c r="AD281" s="999"/>
      <c r="AE281" s="999"/>
      <c r="AF281" s="999"/>
      <c r="AG281" s="999"/>
      <c r="AH281" s="999"/>
      <c r="AI281" s="999"/>
      <c r="AJ281" s="999"/>
      <c r="AK281" s="999"/>
      <c r="AL281" s="999"/>
      <c r="AM281" s="999"/>
      <c r="AN281" s="999"/>
      <c r="AO281" s="999"/>
      <c r="AP281" s="999"/>
      <c r="AQ281" s="999"/>
      <c r="AR281" s="999"/>
      <c r="AS281" s="999"/>
      <c r="AT281" s="999"/>
      <c r="AU281" s="999"/>
      <c r="AV281" s="999"/>
      <c r="AW281" s="999"/>
      <c r="AX281" s="999"/>
    </row>
    <row r="282" spans="1:50">
      <c r="A282" s="999"/>
      <c r="B282" s="1016"/>
      <c r="C282" s="1016"/>
      <c r="D282" s="1016"/>
      <c r="E282" s="1016"/>
      <c r="F282" s="999"/>
      <c r="G282" s="1016"/>
      <c r="H282" s="999"/>
      <c r="M282" s="1016"/>
      <c r="N282" s="1016"/>
      <c r="O282" s="999"/>
      <c r="P282" s="999"/>
      <c r="Q282" s="999"/>
      <c r="R282" s="999"/>
      <c r="S282" s="999"/>
      <c r="T282" s="999"/>
      <c r="U282" s="999"/>
      <c r="V282" s="999"/>
      <c r="W282" s="999"/>
      <c r="X282" s="999"/>
      <c r="Y282" s="999"/>
      <c r="Z282" s="999"/>
      <c r="AA282" s="999"/>
      <c r="AB282" s="999"/>
      <c r="AC282" s="999"/>
      <c r="AD282" s="999"/>
      <c r="AE282" s="999"/>
      <c r="AF282" s="999"/>
      <c r="AG282" s="999"/>
      <c r="AH282" s="999"/>
      <c r="AI282" s="999"/>
      <c r="AJ282" s="999"/>
      <c r="AK282" s="999"/>
      <c r="AL282" s="999"/>
      <c r="AM282" s="999"/>
      <c r="AN282" s="999"/>
      <c r="AO282" s="999"/>
      <c r="AP282" s="999"/>
      <c r="AQ282" s="999"/>
      <c r="AR282" s="999"/>
      <c r="AS282" s="999"/>
      <c r="AT282" s="999"/>
      <c r="AU282" s="999"/>
      <c r="AV282" s="999"/>
      <c r="AW282" s="999"/>
      <c r="AX282" s="999"/>
    </row>
    <row r="283" spans="1:50">
      <c r="A283" s="999"/>
      <c r="B283" s="1016"/>
      <c r="C283" s="1016"/>
      <c r="D283" s="1016"/>
      <c r="E283" s="1016"/>
      <c r="F283" s="999"/>
      <c r="G283" s="1016"/>
      <c r="H283" s="999"/>
      <c r="M283" s="1016"/>
      <c r="N283" s="1016"/>
      <c r="O283" s="999"/>
      <c r="P283" s="999"/>
      <c r="Q283" s="999"/>
      <c r="R283" s="999"/>
      <c r="S283" s="999"/>
      <c r="T283" s="999"/>
      <c r="U283" s="999"/>
      <c r="V283" s="999"/>
      <c r="W283" s="999"/>
      <c r="X283" s="999"/>
      <c r="Y283" s="999"/>
      <c r="Z283" s="999"/>
      <c r="AA283" s="999"/>
      <c r="AB283" s="999"/>
      <c r="AC283" s="999"/>
      <c r="AD283" s="999"/>
      <c r="AE283" s="999"/>
      <c r="AF283" s="999"/>
      <c r="AG283" s="999"/>
      <c r="AH283" s="999"/>
      <c r="AI283" s="999"/>
      <c r="AJ283" s="999"/>
      <c r="AK283" s="999"/>
      <c r="AL283" s="999"/>
      <c r="AM283" s="999"/>
      <c r="AN283" s="999"/>
      <c r="AO283" s="999"/>
      <c r="AP283" s="999"/>
      <c r="AQ283" s="999"/>
      <c r="AR283" s="999"/>
      <c r="AS283" s="999"/>
      <c r="AT283" s="999"/>
      <c r="AU283" s="999"/>
      <c r="AV283" s="999"/>
      <c r="AW283" s="999"/>
      <c r="AX283" s="999"/>
    </row>
    <row r="284" spans="1:50">
      <c r="A284" s="999"/>
      <c r="B284" s="1016"/>
      <c r="C284" s="1016"/>
      <c r="D284" s="1016"/>
      <c r="E284" s="1016"/>
      <c r="F284" s="999"/>
      <c r="G284" s="1016"/>
      <c r="H284" s="999"/>
      <c r="M284" s="1016"/>
      <c r="N284" s="1016"/>
      <c r="O284" s="999"/>
      <c r="P284" s="999"/>
      <c r="Q284" s="999"/>
      <c r="R284" s="999"/>
      <c r="S284" s="999"/>
      <c r="T284" s="999"/>
      <c r="U284" s="999"/>
      <c r="V284" s="999"/>
      <c r="W284" s="999"/>
      <c r="X284" s="999"/>
      <c r="Y284" s="999"/>
      <c r="Z284" s="999"/>
      <c r="AA284" s="999"/>
      <c r="AB284" s="999"/>
      <c r="AC284" s="999"/>
      <c r="AD284" s="999"/>
      <c r="AE284" s="999"/>
      <c r="AF284" s="999"/>
      <c r="AG284" s="999"/>
      <c r="AH284" s="999"/>
      <c r="AI284" s="999"/>
      <c r="AJ284" s="999"/>
      <c r="AK284" s="999"/>
      <c r="AL284" s="999"/>
      <c r="AM284" s="999"/>
      <c r="AN284" s="999"/>
      <c r="AO284" s="999"/>
      <c r="AP284" s="999"/>
      <c r="AQ284" s="999"/>
      <c r="AR284" s="999"/>
      <c r="AS284" s="999"/>
      <c r="AT284" s="999"/>
      <c r="AU284" s="999"/>
      <c r="AV284" s="999"/>
      <c r="AW284" s="999"/>
      <c r="AX284" s="999"/>
    </row>
    <row r="285" spans="1:50">
      <c r="A285" s="999"/>
      <c r="B285" s="1016"/>
      <c r="C285" s="1016"/>
      <c r="D285" s="1016"/>
      <c r="E285" s="1016"/>
      <c r="F285" s="999"/>
      <c r="G285" s="1016"/>
      <c r="H285" s="999"/>
      <c r="M285" s="1016"/>
      <c r="N285" s="1016"/>
      <c r="O285" s="999"/>
      <c r="P285" s="999"/>
      <c r="Q285" s="999"/>
      <c r="R285" s="999"/>
      <c r="S285" s="999"/>
      <c r="T285" s="999"/>
      <c r="U285" s="999"/>
      <c r="V285" s="999"/>
      <c r="W285" s="999"/>
      <c r="X285" s="999"/>
      <c r="Y285" s="999"/>
      <c r="Z285" s="999"/>
      <c r="AA285" s="999"/>
      <c r="AB285" s="999"/>
      <c r="AC285" s="999"/>
      <c r="AD285" s="999"/>
      <c r="AE285" s="999"/>
      <c r="AF285" s="999"/>
      <c r="AG285" s="999"/>
      <c r="AH285" s="999"/>
      <c r="AI285" s="999"/>
      <c r="AJ285" s="999"/>
      <c r="AK285" s="999"/>
      <c r="AL285" s="999"/>
      <c r="AM285" s="999"/>
      <c r="AN285" s="999"/>
      <c r="AO285" s="999"/>
      <c r="AP285" s="999"/>
      <c r="AQ285" s="999"/>
      <c r="AR285" s="999"/>
      <c r="AS285" s="999"/>
      <c r="AT285" s="999"/>
      <c r="AU285" s="999"/>
      <c r="AV285" s="999"/>
      <c r="AW285" s="999"/>
      <c r="AX285" s="999"/>
    </row>
    <row r="286" spans="1:50">
      <c r="A286" s="999"/>
      <c r="B286" s="1016"/>
      <c r="C286" s="1016"/>
      <c r="D286" s="1016"/>
      <c r="E286" s="1016"/>
      <c r="F286" s="999"/>
      <c r="G286" s="1016"/>
      <c r="H286" s="999"/>
      <c r="M286" s="1016"/>
      <c r="N286" s="1016"/>
      <c r="O286" s="999"/>
      <c r="P286" s="999"/>
      <c r="Q286" s="999"/>
      <c r="R286" s="999"/>
      <c r="S286" s="999"/>
      <c r="T286" s="999"/>
      <c r="U286" s="999"/>
      <c r="V286" s="999"/>
      <c r="W286" s="999"/>
      <c r="X286" s="999"/>
      <c r="Y286" s="999"/>
      <c r="Z286" s="999"/>
      <c r="AA286" s="999"/>
      <c r="AB286" s="999"/>
      <c r="AC286" s="999"/>
      <c r="AD286" s="999"/>
      <c r="AE286" s="999"/>
      <c r="AF286" s="999"/>
      <c r="AG286" s="999"/>
      <c r="AH286" s="999"/>
      <c r="AI286" s="999"/>
      <c r="AJ286" s="999"/>
      <c r="AK286" s="999"/>
      <c r="AL286" s="999"/>
      <c r="AM286" s="999"/>
      <c r="AN286" s="999"/>
      <c r="AO286" s="999"/>
      <c r="AP286" s="999"/>
      <c r="AQ286" s="999"/>
      <c r="AR286" s="999"/>
      <c r="AS286" s="999"/>
      <c r="AT286" s="999"/>
      <c r="AU286" s="999"/>
      <c r="AV286" s="999"/>
      <c r="AW286" s="999"/>
      <c r="AX286" s="999"/>
    </row>
    <row r="287" spans="1:50">
      <c r="A287" s="999"/>
      <c r="B287" s="1016"/>
      <c r="C287" s="1016"/>
      <c r="D287" s="1016"/>
      <c r="E287" s="1016"/>
      <c r="F287" s="999"/>
      <c r="G287" s="1016"/>
      <c r="H287" s="999"/>
      <c r="M287" s="1016"/>
      <c r="N287" s="1016"/>
      <c r="O287" s="999"/>
      <c r="P287" s="999"/>
      <c r="Q287" s="999"/>
      <c r="R287" s="999"/>
      <c r="S287" s="999"/>
      <c r="T287" s="999"/>
      <c r="U287" s="999"/>
      <c r="V287" s="999"/>
      <c r="W287" s="999"/>
      <c r="X287" s="999"/>
      <c r="Y287" s="999"/>
      <c r="Z287" s="999"/>
      <c r="AA287" s="999"/>
      <c r="AB287" s="999"/>
      <c r="AC287" s="999"/>
      <c r="AD287" s="999"/>
      <c r="AE287" s="999"/>
      <c r="AF287" s="999"/>
      <c r="AG287" s="999"/>
      <c r="AH287" s="999"/>
      <c r="AI287" s="999"/>
      <c r="AJ287" s="999"/>
      <c r="AK287" s="999"/>
      <c r="AL287" s="999"/>
      <c r="AM287" s="999"/>
      <c r="AN287" s="999"/>
      <c r="AO287" s="999"/>
      <c r="AP287" s="999"/>
      <c r="AQ287" s="999"/>
      <c r="AR287" s="999"/>
      <c r="AS287" s="999"/>
      <c r="AT287" s="999"/>
      <c r="AU287" s="999"/>
      <c r="AV287" s="999"/>
      <c r="AW287" s="999"/>
      <c r="AX287" s="999"/>
    </row>
    <row r="288" spans="1:50">
      <c r="A288" s="999"/>
      <c r="B288" s="1016"/>
      <c r="C288" s="1016"/>
      <c r="D288" s="1016"/>
      <c r="E288" s="1016"/>
      <c r="F288" s="999"/>
      <c r="G288" s="1016"/>
      <c r="H288" s="999"/>
      <c r="M288" s="1016"/>
      <c r="N288" s="1016"/>
      <c r="O288" s="999"/>
      <c r="P288" s="999"/>
      <c r="Q288" s="999"/>
      <c r="R288" s="999"/>
      <c r="S288" s="999"/>
      <c r="T288" s="999"/>
      <c r="U288" s="999"/>
      <c r="V288" s="999"/>
      <c r="W288" s="999"/>
      <c r="X288" s="999"/>
      <c r="Y288" s="999"/>
      <c r="Z288" s="999"/>
      <c r="AA288" s="999"/>
      <c r="AB288" s="999"/>
      <c r="AC288" s="999"/>
      <c r="AD288" s="999"/>
      <c r="AE288" s="999"/>
      <c r="AF288" s="999"/>
      <c r="AG288" s="999"/>
      <c r="AH288" s="999"/>
      <c r="AI288" s="999"/>
      <c r="AJ288" s="999"/>
      <c r="AK288" s="999"/>
      <c r="AL288" s="999"/>
      <c r="AM288" s="999"/>
      <c r="AN288" s="999"/>
      <c r="AO288" s="999"/>
      <c r="AP288" s="999"/>
      <c r="AQ288" s="999"/>
      <c r="AR288" s="999"/>
      <c r="AS288" s="999"/>
      <c r="AT288" s="999"/>
      <c r="AU288" s="999"/>
      <c r="AV288" s="999"/>
      <c r="AW288" s="999"/>
      <c r="AX288" s="999"/>
    </row>
    <row r="289" spans="1:50">
      <c r="A289" s="999"/>
      <c r="B289" s="1016"/>
      <c r="C289" s="1016"/>
      <c r="D289" s="1016"/>
      <c r="E289" s="1016"/>
      <c r="F289" s="999"/>
      <c r="G289" s="1016"/>
      <c r="H289" s="999"/>
      <c r="M289" s="1016"/>
      <c r="N289" s="1016"/>
      <c r="O289" s="999"/>
      <c r="P289" s="999"/>
      <c r="Q289" s="999"/>
      <c r="R289" s="999"/>
      <c r="S289" s="999"/>
      <c r="T289" s="999"/>
      <c r="U289" s="999"/>
      <c r="V289" s="999"/>
      <c r="W289" s="999"/>
      <c r="X289" s="999"/>
      <c r="Y289" s="999"/>
      <c r="Z289" s="999"/>
      <c r="AA289" s="999"/>
      <c r="AB289" s="999"/>
      <c r="AC289" s="999"/>
      <c r="AD289" s="999"/>
      <c r="AE289" s="999"/>
      <c r="AF289" s="999"/>
      <c r="AG289" s="999"/>
      <c r="AH289" s="999"/>
      <c r="AI289" s="999"/>
      <c r="AJ289" s="999"/>
      <c r="AK289" s="999"/>
      <c r="AL289" s="999"/>
      <c r="AM289" s="999"/>
      <c r="AN289" s="999"/>
      <c r="AO289" s="999"/>
      <c r="AP289" s="999"/>
      <c r="AQ289" s="999"/>
      <c r="AR289" s="999"/>
      <c r="AS289" s="999"/>
      <c r="AT289" s="999"/>
      <c r="AU289" s="999"/>
      <c r="AV289" s="999"/>
      <c r="AW289" s="999"/>
      <c r="AX289" s="999"/>
    </row>
    <row r="290" spans="1:50">
      <c r="A290" s="999"/>
      <c r="B290" s="1016"/>
      <c r="C290" s="1016"/>
      <c r="D290" s="1016"/>
      <c r="E290" s="1016"/>
      <c r="F290" s="999"/>
      <c r="G290" s="1016"/>
      <c r="H290" s="999"/>
      <c r="M290" s="1016"/>
      <c r="N290" s="1016"/>
      <c r="O290" s="999"/>
      <c r="P290" s="999"/>
      <c r="Q290" s="999"/>
      <c r="R290" s="999"/>
      <c r="S290" s="999"/>
      <c r="T290" s="999"/>
      <c r="U290" s="999"/>
      <c r="V290" s="999"/>
      <c r="W290" s="999"/>
      <c r="X290" s="999"/>
      <c r="Y290" s="999"/>
      <c r="Z290" s="999"/>
      <c r="AA290" s="999"/>
      <c r="AB290" s="999"/>
      <c r="AC290" s="999"/>
      <c r="AD290" s="999"/>
      <c r="AE290" s="999"/>
      <c r="AF290" s="999"/>
      <c r="AG290" s="999"/>
      <c r="AH290" s="999"/>
      <c r="AI290" s="999"/>
      <c r="AJ290" s="999"/>
      <c r="AK290" s="999"/>
      <c r="AL290" s="999"/>
      <c r="AM290" s="999"/>
      <c r="AN290" s="999"/>
      <c r="AO290" s="999"/>
      <c r="AP290" s="999"/>
      <c r="AQ290" s="999"/>
      <c r="AR290" s="999"/>
      <c r="AS290" s="999"/>
      <c r="AT290" s="999"/>
      <c r="AU290" s="999"/>
      <c r="AV290" s="999"/>
      <c r="AW290" s="999"/>
      <c r="AX290" s="999"/>
    </row>
    <row r="291" spans="1:50">
      <c r="A291" s="999"/>
      <c r="B291" s="1016"/>
      <c r="C291" s="1016"/>
      <c r="D291" s="1016"/>
      <c r="E291" s="1016"/>
      <c r="F291" s="999"/>
      <c r="G291" s="1016"/>
      <c r="H291" s="999"/>
      <c r="M291" s="1016"/>
      <c r="N291" s="1016"/>
      <c r="O291" s="999"/>
      <c r="P291" s="999"/>
      <c r="Q291" s="999"/>
      <c r="R291" s="999"/>
      <c r="S291" s="999"/>
      <c r="T291" s="999"/>
      <c r="U291" s="999"/>
      <c r="V291" s="999"/>
      <c r="W291" s="999"/>
      <c r="X291" s="999"/>
      <c r="Y291" s="999"/>
      <c r="Z291" s="999"/>
      <c r="AA291" s="999"/>
      <c r="AB291" s="999"/>
      <c r="AC291" s="999"/>
      <c r="AD291" s="999"/>
      <c r="AE291" s="999"/>
      <c r="AF291" s="999"/>
      <c r="AG291" s="999"/>
      <c r="AH291" s="999"/>
      <c r="AI291" s="999"/>
      <c r="AJ291" s="999"/>
      <c r="AK291" s="999"/>
      <c r="AL291" s="999"/>
      <c r="AM291" s="999"/>
      <c r="AN291" s="999"/>
      <c r="AO291" s="999"/>
      <c r="AP291" s="999"/>
      <c r="AQ291" s="999"/>
      <c r="AR291" s="999"/>
      <c r="AS291" s="999"/>
      <c r="AT291" s="999"/>
      <c r="AU291" s="999"/>
      <c r="AV291" s="999"/>
      <c r="AW291" s="999"/>
      <c r="AX291" s="999"/>
    </row>
    <row r="292" spans="1:50">
      <c r="A292" s="999"/>
      <c r="B292" s="1016"/>
      <c r="C292" s="1016"/>
      <c r="D292" s="1016"/>
      <c r="E292" s="1016"/>
      <c r="F292" s="999"/>
      <c r="G292" s="1016"/>
      <c r="H292" s="999"/>
      <c r="M292" s="1016"/>
      <c r="N292" s="1016"/>
      <c r="O292" s="999"/>
      <c r="P292" s="999"/>
      <c r="Q292" s="999"/>
      <c r="R292" s="999"/>
      <c r="S292" s="999"/>
      <c r="T292" s="999"/>
      <c r="U292" s="999"/>
      <c r="V292" s="999"/>
      <c r="W292" s="999"/>
      <c r="X292" s="999"/>
      <c r="Y292" s="999"/>
      <c r="Z292" s="999"/>
      <c r="AA292" s="999"/>
      <c r="AB292" s="999"/>
      <c r="AC292" s="999"/>
      <c r="AD292" s="999"/>
      <c r="AE292" s="999"/>
      <c r="AF292" s="999"/>
      <c r="AG292" s="999"/>
      <c r="AH292" s="999"/>
      <c r="AI292" s="999"/>
      <c r="AJ292" s="999"/>
      <c r="AK292" s="999"/>
      <c r="AL292" s="999"/>
      <c r="AM292" s="999"/>
      <c r="AN292" s="999"/>
      <c r="AO292" s="999"/>
      <c r="AP292" s="999"/>
      <c r="AQ292" s="999"/>
      <c r="AR292" s="999"/>
      <c r="AS292" s="999"/>
      <c r="AT292" s="999"/>
      <c r="AU292" s="999"/>
      <c r="AV292" s="999"/>
      <c r="AW292" s="999"/>
      <c r="AX292" s="999"/>
    </row>
    <row r="293" spans="1:50">
      <c r="A293" s="999"/>
      <c r="B293" s="1016"/>
      <c r="C293" s="1016"/>
      <c r="D293" s="1016"/>
      <c r="E293" s="1016"/>
      <c r="F293" s="999"/>
      <c r="G293" s="1016"/>
      <c r="H293" s="999"/>
      <c r="M293" s="1016"/>
      <c r="N293" s="1016"/>
      <c r="O293" s="999"/>
      <c r="P293" s="999"/>
      <c r="Q293" s="999"/>
      <c r="R293" s="999"/>
      <c r="S293" s="999"/>
      <c r="T293" s="999"/>
      <c r="U293" s="999"/>
      <c r="V293" s="999"/>
      <c r="W293" s="999"/>
      <c r="X293" s="999"/>
      <c r="Y293" s="999"/>
      <c r="Z293" s="999"/>
      <c r="AA293" s="999"/>
      <c r="AB293" s="999"/>
      <c r="AC293" s="999"/>
      <c r="AD293" s="999"/>
      <c r="AE293" s="999"/>
      <c r="AF293" s="999"/>
      <c r="AG293" s="999"/>
      <c r="AH293" s="999"/>
      <c r="AI293" s="999"/>
      <c r="AJ293" s="999"/>
      <c r="AK293" s="999"/>
      <c r="AL293" s="999"/>
      <c r="AM293" s="999"/>
      <c r="AN293" s="999"/>
      <c r="AO293" s="999"/>
      <c r="AP293" s="999"/>
      <c r="AQ293" s="999"/>
      <c r="AR293" s="999"/>
      <c r="AS293" s="999"/>
      <c r="AT293" s="999"/>
      <c r="AU293" s="999"/>
      <c r="AV293" s="999"/>
      <c r="AW293" s="999"/>
      <c r="AX293" s="999"/>
    </row>
    <row r="294" spans="1:50">
      <c r="A294" s="999"/>
      <c r="B294" s="1016"/>
      <c r="C294" s="1016"/>
      <c r="D294" s="1016"/>
      <c r="E294" s="1016"/>
      <c r="F294" s="999"/>
      <c r="G294" s="1016"/>
      <c r="H294" s="999"/>
      <c r="M294" s="1016"/>
      <c r="N294" s="1016"/>
      <c r="O294" s="999"/>
      <c r="P294" s="999"/>
      <c r="Q294" s="999"/>
      <c r="R294" s="999"/>
      <c r="S294" s="999"/>
      <c r="T294" s="999"/>
      <c r="U294" s="999"/>
      <c r="V294" s="999"/>
      <c r="W294" s="999"/>
      <c r="X294" s="999"/>
      <c r="Y294" s="999"/>
      <c r="Z294" s="999"/>
      <c r="AA294" s="999"/>
      <c r="AB294" s="999"/>
      <c r="AC294" s="999"/>
      <c r="AD294" s="999"/>
      <c r="AE294" s="999"/>
      <c r="AF294" s="999"/>
      <c r="AG294" s="999"/>
      <c r="AH294" s="999"/>
      <c r="AI294" s="999"/>
      <c r="AJ294" s="999"/>
      <c r="AK294" s="999"/>
      <c r="AL294" s="999"/>
      <c r="AM294" s="999"/>
      <c r="AN294" s="999"/>
      <c r="AO294" s="999"/>
      <c r="AP294" s="999"/>
      <c r="AQ294" s="999"/>
      <c r="AR294" s="999"/>
      <c r="AS294" s="999"/>
      <c r="AT294" s="999"/>
      <c r="AU294" s="999"/>
      <c r="AV294" s="999"/>
      <c r="AW294" s="999"/>
      <c r="AX294" s="999"/>
    </row>
    <row r="295" spans="1:50">
      <c r="A295" s="999"/>
      <c r="B295" s="1016"/>
      <c r="C295" s="1016"/>
      <c r="D295" s="1016"/>
      <c r="E295" s="1016"/>
      <c r="F295" s="999"/>
      <c r="G295" s="1016"/>
      <c r="H295" s="999"/>
      <c r="M295" s="1016"/>
      <c r="N295" s="1016"/>
      <c r="O295" s="999"/>
      <c r="P295" s="999"/>
      <c r="Q295" s="999"/>
      <c r="R295" s="999"/>
      <c r="S295" s="999"/>
      <c r="T295" s="999"/>
      <c r="U295" s="999"/>
      <c r="V295" s="999"/>
      <c r="W295" s="999"/>
      <c r="X295" s="999"/>
      <c r="Y295" s="999"/>
      <c r="Z295" s="999"/>
      <c r="AA295" s="999"/>
      <c r="AB295" s="999"/>
      <c r="AC295" s="999"/>
      <c r="AD295" s="999"/>
      <c r="AE295" s="999"/>
      <c r="AF295" s="999"/>
      <c r="AG295" s="999"/>
      <c r="AH295" s="999"/>
      <c r="AI295" s="999"/>
      <c r="AJ295" s="999"/>
      <c r="AK295" s="999"/>
      <c r="AL295" s="999"/>
      <c r="AM295" s="999"/>
      <c r="AN295" s="999"/>
      <c r="AO295" s="999"/>
      <c r="AP295" s="999"/>
      <c r="AQ295" s="999"/>
      <c r="AR295" s="999"/>
      <c r="AS295" s="999"/>
      <c r="AT295" s="999"/>
      <c r="AU295" s="999"/>
      <c r="AV295" s="999"/>
      <c r="AW295" s="999"/>
      <c r="AX295" s="999"/>
    </row>
    <row r="296" spans="1:50">
      <c r="A296" s="999"/>
      <c r="B296" s="1016"/>
      <c r="C296" s="1016"/>
      <c r="D296" s="1016"/>
      <c r="E296" s="1016"/>
      <c r="F296" s="999"/>
      <c r="G296" s="1016"/>
      <c r="H296" s="999"/>
      <c r="M296" s="1016"/>
      <c r="N296" s="1016"/>
      <c r="O296" s="999"/>
      <c r="P296" s="999"/>
      <c r="Q296" s="999"/>
      <c r="R296" s="999"/>
      <c r="S296" s="999"/>
      <c r="T296" s="999"/>
      <c r="U296" s="999"/>
      <c r="V296" s="999"/>
      <c r="W296" s="999"/>
      <c r="X296" s="999"/>
      <c r="Y296" s="999"/>
      <c r="Z296" s="999"/>
      <c r="AA296" s="999"/>
      <c r="AB296" s="999"/>
      <c r="AC296" s="999"/>
      <c r="AD296" s="999"/>
      <c r="AE296" s="999"/>
      <c r="AF296" s="999"/>
      <c r="AG296" s="999"/>
      <c r="AH296" s="999"/>
      <c r="AI296" s="999"/>
      <c r="AJ296" s="999"/>
      <c r="AK296" s="999"/>
      <c r="AL296" s="999"/>
      <c r="AM296" s="999"/>
      <c r="AN296" s="999"/>
      <c r="AO296" s="999"/>
      <c r="AP296" s="999"/>
      <c r="AQ296" s="999"/>
      <c r="AR296" s="999"/>
      <c r="AS296" s="999"/>
      <c r="AT296" s="999"/>
      <c r="AU296" s="999"/>
      <c r="AV296" s="999"/>
      <c r="AW296" s="999"/>
      <c r="AX296" s="999"/>
    </row>
    <row r="297" spans="1:50">
      <c r="A297" s="999"/>
      <c r="B297" s="1016"/>
      <c r="C297" s="1016"/>
      <c r="D297" s="1016"/>
      <c r="E297" s="1016"/>
      <c r="F297" s="999"/>
      <c r="G297" s="1016"/>
      <c r="H297" s="999"/>
      <c r="M297" s="1016"/>
      <c r="N297" s="1016"/>
      <c r="O297" s="999"/>
      <c r="P297" s="999"/>
      <c r="Q297" s="999"/>
      <c r="R297" s="999"/>
      <c r="S297" s="999"/>
      <c r="T297" s="999"/>
      <c r="U297" s="999"/>
      <c r="V297" s="999"/>
      <c r="W297" s="999"/>
      <c r="X297" s="999"/>
      <c r="Y297" s="999"/>
      <c r="Z297" s="999"/>
      <c r="AA297" s="999"/>
      <c r="AB297" s="999"/>
      <c r="AC297" s="999"/>
      <c r="AD297" s="999"/>
      <c r="AE297" s="999"/>
      <c r="AF297" s="999"/>
      <c r="AG297" s="999"/>
      <c r="AH297" s="999"/>
      <c r="AI297" s="999"/>
      <c r="AJ297" s="999"/>
      <c r="AK297" s="999"/>
      <c r="AL297" s="999"/>
      <c r="AM297" s="999"/>
      <c r="AN297" s="999"/>
      <c r="AO297" s="999"/>
      <c r="AP297" s="999"/>
      <c r="AQ297" s="999"/>
      <c r="AR297" s="999"/>
      <c r="AS297" s="999"/>
      <c r="AT297" s="999"/>
      <c r="AU297" s="999"/>
      <c r="AV297" s="999"/>
      <c r="AW297" s="999"/>
      <c r="AX297" s="999"/>
    </row>
    <row r="298" spans="1:50">
      <c r="A298" s="999"/>
      <c r="B298" s="1016"/>
      <c r="C298" s="1016"/>
      <c r="D298" s="1016"/>
      <c r="E298" s="1016"/>
      <c r="F298" s="999"/>
      <c r="G298" s="1016"/>
      <c r="H298" s="999"/>
      <c r="M298" s="1016"/>
      <c r="N298" s="1016"/>
      <c r="O298" s="999"/>
      <c r="P298" s="999"/>
      <c r="Q298" s="999"/>
      <c r="R298" s="999"/>
      <c r="S298" s="999"/>
      <c r="T298" s="999"/>
      <c r="U298" s="999"/>
      <c r="V298" s="999"/>
      <c r="W298" s="999"/>
      <c r="X298" s="999"/>
      <c r="Y298" s="999"/>
      <c r="Z298" s="999"/>
      <c r="AA298" s="999"/>
      <c r="AB298" s="999"/>
      <c r="AC298" s="999"/>
      <c r="AD298" s="999"/>
      <c r="AE298" s="999"/>
      <c r="AF298" s="999"/>
      <c r="AG298" s="999"/>
      <c r="AH298" s="999"/>
      <c r="AI298" s="999"/>
      <c r="AJ298" s="999"/>
      <c r="AK298" s="999"/>
      <c r="AL298" s="999"/>
      <c r="AM298" s="999"/>
      <c r="AN298" s="999"/>
      <c r="AO298" s="999"/>
      <c r="AP298" s="999"/>
      <c r="AQ298" s="999"/>
      <c r="AR298" s="999"/>
      <c r="AS298" s="999"/>
      <c r="AT298" s="999"/>
      <c r="AU298" s="999"/>
      <c r="AV298" s="999"/>
      <c r="AW298" s="999"/>
      <c r="AX298" s="999"/>
    </row>
    <row r="299" spans="1:50">
      <c r="A299" s="999"/>
      <c r="B299" s="1016"/>
      <c r="C299" s="1016"/>
      <c r="D299" s="1016"/>
      <c r="E299" s="1016"/>
      <c r="F299" s="999"/>
      <c r="G299" s="1016"/>
      <c r="H299" s="999"/>
      <c r="M299" s="1016"/>
      <c r="N299" s="1016"/>
      <c r="O299" s="999"/>
      <c r="P299" s="999"/>
      <c r="Q299" s="999"/>
      <c r="R299" s="999"/>
      <c r="S299" s="999"/>
      <c r="T299" s="999"/>
      <c r="U299" s="999"/>
      <c r="V299" s="999"/>
      <c r="W299" s="999"/>
      <c r="X299" s="999"/>
      <c r="Y299" s="999"/>
      <c r="Z299" s="999"/>
      <c r="AA299" s="999"/>
      <c r="AB299" s="999"/>
      <c r="AC299" s="999"/>
      <c r="AD299" s="999"/>
      <c r="AE299" s="999"/>
      <c r="AF299" s="999"/>
      <c r="AG299" s="999"/>
      <c r="AH299" s="999"/>
      <c r="AI299" s="999"/>
      <c r="AJ299" s="999"/>
      <c r="AK299" s="999"/>
      <c r="AL299" s="999"/>
      <c r="AM299" s="999"/>
      <c r="AN299" s="999"/>
      <c r="AO299" s="999"/>
      <c r="AP299" s="999"/>
      <c r="AQ299" s="999"/>
      <c r="AR299" s="999"/>
      <c r="AS299" s="999"/>
      <c r="AT299" s="999"/>
      <c r="AU299" s="999"/>
      <c r="AV299" s="999"/>
      <c r="AW299" s="999"/>
      <c r="AX299" s="999"/>
    </row>
    <row r="300" spans="1:50">
      <c r="A300" s="999"/>
      <c r="B300" s="1016"/>
      <c r="C300" s="1016"/>
      <c r="D300" s="1016"/>
      <c r="E300" s="1016"/>
      <c r="F300" s="999"/>
      <c r="G300" s="1016"/>
      <c r="H300" s="999"/>
      <c r="M300" s="1016"/>
      <c r="N300" s="1016"/>
      <c r="O300" s="999"/>
      <c r="P300" s="999"/>
      <c r="Q300" s="999"/>
      <c r="R300" s="999"/>
      <c r="S300" s="999"/>
      <c r="T300" s="999"/>
      <c r="U300" s="999"/>
      <c r="V300" s="999"/>
      <c r="W300" s="999"/>
      <c r="X300" s="999"/>
      <c r="Y300" s="999"/>
      <c r="Z300" s="999"/>
      <c r="AA300" s="999"/>
      <c r="AB300" s="999"/>
      <c r="AC300" s="999"/>
      <c r="AD300" s="999"/>
      <c r="AE300" s="999"/>
      <c r="AF300" s="999"/>
      <c r="AG300" s="999"/>
      <c r="AH300" s="999"/>
      <c r="AI300" s="999"/>
      <c r="AJ300" s="999"/>
      <c r="AK300" s="999"/>
      <c r="AL300" s="999"/>
      <c r="AM300" s="999"/>
      <c r="AN300" s="999"/>
      <c r="AO300" s="999"/>
      <c r="AP300" s="999"/>
      <c r="AQ300" s="999"/>
      <c r="AR300" s="999"/>
      <c r="AS300" s="999"/>
      <c r="AT300" s="999"/>
      <c r="AU300" s="999"/>
      <c r="AV300" s="999"/>
      <c r="AW300" s="999"/>
      <c r="AX300" s="999"/>
    </row>
    <row r="301" spans="1:50">
      <c r="A301" s="999"/>
      <c r="B301" s="1016"/>
      <c r="C301" s="1016"/>
      <c r="D301" s="1016"/>
      <c r="E301" s="1016"/>
      <c r="F301" s="999"/>
      <c r="G301" s="1016"/>
      <c r="H301" s="999"/>
      <c r="M301" s="1016"/>
      <c r="N301" s="1016"/>
      <c r="O301" s="999"/>
      <c r="P301" s="999"/>
      <c r="Q301" s="999"/>
      <c r="R301" s="999"/>
      <c r="S301" s="999"/>
      <c r="T301" s="999"/>
      <c r="U301" s="999"/>
      <c r="V301" s="999"/>
      <c r="W301" s="999"/>
      <c r="X301" s="999"/>
      <c r="Y301" s="999"/>
      <c r="Z301" s="999"/>
      <c r="AA301" s="999"/>
      <c r="AB301" s="999"/>
      <c r="AC301" s="999"/>
      <c r="AD301" s="999"/>
      <c r="AE301" s="999"/>
      <c r="AF301" s="999"/>
      <c r="AG301" s="999"/>
      <c r="AH301" s="999"/>
      <c r="AI301" s="999"/>
      <c r="AJ301" s="999"/>
      <c r="AK301" s="999"/>
      <c r="AL301" s="999"/>
      <c r="AM301" s="999"/>
      <c r="AN301" s="999"/>
      <c r="AO301" s="999"/>
      <c r="AP301" s="999"/>
      <c r="AQ301" s="999"/>
      <c r="AR301" s="999"/>
      <c r="AS301" s="999"/>
      <c r="AT301" s="999"/>
      <c r="AU301" s="999"/>
      <c r="AV301" s="999"/>
      <c r="AW301" s="999"/>
      <c r="AX301" s="999"/>
    </row>
    <row r="302" spans="1:50">
      <c r="A302" s="999"/>
      <c r="B302" s="1016"/>
      <c r="C302" s="1016"/>
      <c r="D302" s="1016"/>
      <c r="E302" s="1016"/>
      <c r="F302" s="999"/>
      <c r="G302" s="1016"/>
      <c r="H302" s="999"/>
      <c r="M302" s="1016"/>
      <c r="N302" s="1016"/>
      <c r="O302" s="999"/>
      <c r="P302" s="999"/>
      <c r="Q302" s="999"/>
      <c r="R302" s="999"/>
      <c r="S302" s="999"/>
      <c r="T302" s="999"/>
      <c r="U302" s="999"/>
      <c r="V302" s="999"/>
      <c r="W302" s="999"/>
      <c r="X302" s="999"/>
      <c r="Y302" s="999"/>
      <c r="Z302" s="999"/>
      <c r="AA302" s="999"/>
      <c r="AB302" s="999"/>
      <c r="AC302" s="999"/>
      <c r="AD302" s="999"/>
      <c r="AE302" s="999"/>
      <c r="AF302" s="999"/>
      <c r="AG302" s="999"/>
      <c r="AH302" s="999"/>
      <c r="AI302" s="999"/>
      <c r="AJ302" s="999"/>
      <c r="AK302" s="999"/>
      <c r="AL302" s="999"/>
      <c r="AM302" s="999"/>
      <c r="AN302" s="999"/>
      <c r="AO302" s="999"/>
      <c r="AP302" s="999"/>
      <c r="AQ302" s="999"/>
      <c r="AR302" s="999"/>
      <c r="AS302" s="999"/>
      <c r="AT302" s="999"/>
      <c r="AU302" s="999"/>
      <c r="AV302" s="999"/>
      <c r="AW302" s="999"/>
      <c r="AX302" s="999"/>
    </row>
    <row r="303" spans="1:50">
      <c r="A303" s="999"/>
      <c r="B303" s="1016"/>
      <c r="C303" s="1016"/>
      <c r="D303" s="1016"/>
      <c r="E303" s="1016"/>
      <c r="F303" s="999"/>
      <c r="G303" s="1016"/>
      <c r="H303" s="999"/>
      <c r="M303" s="1016"/>
      <c r="N303" s="1016"/>
      <c r="O303" s="999"/>
      <c r="P303" s="999"/>
      <c r="Q303" s="999"/>
      <c r="R303" s="999"/>
      <c r="S303" s="999"/>
      <c r="T303" s="999"/>
      <c r="U303" s="999"/>
      <c r="V303" s="999"/>
      <c r="W303" s="999"/>
      <c r="X303" s="999"/>
      <c r="Y303" s="999"/>
      <c r="Z303" s="999"/>
      <c r="AA303" s="999"/>
      <c r="AB303" s="999"/>
      <c r="AC303" s="999"/>
      <c r="AD303" s="999"/>
      <c r="AE303" s="999"/>
      <c r="AF303" s="999"/>
      <c r="AG303" s="999"/>
      <c r="AH303" s="999"/>
      <c r="AI303" s="999"/>
      <c r="AJ303" s="999"/>
      <c r="AK303" s="999"/>
      <c r="AL303" s="999"/>
      <c r="AM303" s="999"/>
      <c r="AN303" s="999"/>
      <c r="AO303" s="999"/>
      <c r="AP303" s="999"/>
      <c r="AQ303" s="999"/>
      <c r="AR303" s="999"/>
      <c r="AS303" s="999"/>
      <c r="AT303" s="999"/>
      <c r="AU303" s="999"/>
      <c r="AV303" s="999"/>
      <c r="AW303" s="999"/>
      <c r="AX303" s="999"/>
    </row>
    <row r="304" spans="1:50">
      <c r="A304" s="999"/>
      <c r="B304" s="1016"/>
      <c r="C304" s="1016"/>
      <c r="D304" s="1016"/>
      <c r="E304" s="1016"/>
      <c r="F304" s="999"/>
      <c r="G304" s="1016"/>
      <c r="H304" s="999"/>
      <c r="M304" s="1016"/>
      <c r="N304" s="1016"/>
      <c r="O304" s="999"/>
      <c r="P304" s="999"/>
      <c r="Q304" s="999"/>
      <c r="R304" s="999"/>
      <c r="S304" s="999"/>
      <c r="T304" s="999"/>
      <c r="U304" s="999"/>
      <c r="V304" s="999"/>
      <c r="W304" s="999"/>
      <c r="X304" s="999"/>
      <c r="Y304" s="999"/>
      <c r="Z304" s="999"/>
      <c r="AA304" s="999"/>
      <c r="AB304" s="999"/>
      <c r="AC304" s="999"/>
      <c r="AD304" s="999"/>
      <c r="AE304" s="999"/>
      <c r="AF304" s="999"/>
      <c r="AG304" s="999"/>
      <c r="AH304" s="999"/>
      <c r="AI304" s="999"/>
      <c r="AJ304" s="999"/>
      <c r="AK304" s="999"/>
      <c r="AL304" s="999"/>
      <c r="AM304" s="999"/>
      <c r="AN304" s="999"/>
      <c r="AO304" s="999"/>
      <c r="AP304" s="999"/>
      <c r="AQ304" s="999"/>
      <c r="AR304" s="999"/>
      <c r="AS304" s="999"/>
      <c r="AT304" s="999"/>
      <c r="AU304" s="999"/>
      <c r="AV304" s="999"/>
      <c r="AW304" s="999"/>
      <c r="AX304" s="999"/>
    </row>
    <row r="305" spans="1:50">
      <c r="A305" s="999"/>
      <c r="B305" s="1016"/>
      <c r="C305" s="1016"/>
      <c r="D305" s="1016"/>
      <c r="E305" s="1016"/>
      <c r="F305" s="999"/>
      <c r="G305" s="1016"/>
      <c r="H305" s="999"/>
      <c r="M305" s="1016"/>
      <c r="N305" s="1016"/>
      <c r="O305" s="999"/>
      <c r="P305" s="999"/>
      <c r="Q305" s="999"/>
      <c r="R305" s="999"/>
      <c r="S305" s="999"/>
      <c r="T305" s="999"/>
      <c r="U305" s="999"/>
      <c r="V305" s="999"/>
      <c r="W305" s="999"/>
      <c r="X305" s="999"/>
      <c r="Y305" s="999"/>
      <c r="Z305" s="999"/>
      <c r="AA305" s="999"/>
      <c r="AB305" s="999"/>
      <c r="AC305" s="999"/>
      <c r="AD305" s="999"/>
      <c r="AE305" s="999"/>
      <c r="AF305" s="999"/>
      <c r="AG305" s="999"/>
      <c r="AH305" s="999"/>
      <c r="AI305" s="999"/>
      <c r="AJ305" s="999"/>
      <c r="AK305" s="999"/>
      <c r="AL305" s="999"/>
      <c r="AM305" s="999"/>
      <c r="AN305" s="999"/>
      <c r="AO305" s="999"/>
      <c r="AP305" s="999"/>
      <c r="AQ305" s="999"/>
      <c r="AR305" s="999"/>
      <c r="AS305" s="999"/>
      <c r="AT305" s="999"/>
      <c r="AU305" s="999"/>
      <c r="AV305" s="999"/>
      <c r="AW305" s="999"/>
      <c r="AX305" s="999"/>
    </row>
    <row r="306" spans="1:50">
      <c r="A306" s="999"/>
      <c r="B306" s="1016"/>
      <c r="C306" s="1016"/>
      <c r="D306" s="1016"/>
      <c r="E306" s="1016"/>
      <c r="F306" s="999"/>
      <c r="G306" s="1016"/>
      <c r="H306" s="999"/>
      <c r="M306" s="1016"/>
      <c r="N306" s="1016"/>
      <c r="O306" s="999"/>
      <c r="P306" s="999"/>
      <c r="Q306" s="999"/>
      <c r="R306" s="999"/>
      <c r="S306" s="999"/>
      <c r="T306" s="999"/>
      <c r="U306" s="999"/>
      <c r="V306" s="999"/>
      <c r="W306" s="999"/>
      <c r="X306" s="999"/>
      <c r="Y306" s="999"/>
      <c r="Z306" s="999"/>
      <c r="AA306" s="999"/>
      <c r="AB306" s="999"/>
      <c r="AC306" s="999"/>
      <c r="AD306" s="999"/>
      <c r="AE306" s="999"/>
      <c r="AF306" s="999"/>
      <c r="AG306" s="999"/>
      <c r="AH306" s="999"/>
      <c r="AI306" s="999"/>
      <c r="AJ306" s="999"/>
      <c r="AK306" s="999"/>
      <c r="AL306" s="999"/>
      <c r="AM306" s="999"/>
      <c r="AN306" s="999"/>
      <c r="AO306" s="999"/>
      <c r="AP306" s="999"/>
      <c r="AQ306" s="999"/>
      <c r="AR306" s="999"/>
      <c r="AS306" s="999"/>
      <c r="AT306" s="999"/>
      <c r="AU306" s="999"/>
      <c r="AV306" s="999"/>
      <c r="AW306" s="999"/>
      <c r="AX306" s="999"/>
    </row>
    <row r="307" spans="1:50">
      <c r="A307" s="999"/>
      <c r="B307" s="1016"/>
      <c r="C307" s="1016"/>
      <c r="D307" s="1016"/>
      <c r="E307" s="1016"/>
      <c r="F307" s="999"/>
      <c r="G307" s="1016"/>
      <c r="H307" s="999"/>
      <c r="M307" s="1016"/>
      <c r="N307" s="1016"/>
      <c r="O307" s="999"/>
      <c r="P307" s="999"/>
      <c r="Q307" s="999"/>
      <c r="R307" s="999"/>
      <c r="S307" s="999"/>
      <c r="T307" s="999"/>
      <c r="U307" s="999"/>
      <c r="V307" s="999"/>
      <c r="W307" s="999"/>
      <c r="X307" s="999"/>
      <c r="Y307" s="999"/>
      <c r="Z307" s="999"/>
      <c r="AA307" s="999"/>
      <c r="AB307" s="999"/>
      <c r="AC307" s="999"/>
      <c r="AD307" s="999"/>
      <c r="AE307" s="999"/>
      <c r="AF307" s="999"/>
      <c r="AG307" s="999"/>
      <c r="AH307" s="999"/>
      <c r="AI307" s="999"/>
      <c r="AJ307" s="999"/>
      <c r="AK307" s="999"/>
      <c r="AL307" s="999"/>
      <c r="AM307" s="999"/>
      <c r="AN307" s="999"/>
      <c r="AO307" s="999"/>
      <c r="AP307" s="999"/>
      <c r="AQ307" s="999"/>
      <c r="AR307" s="999"/>
      <c r="AS307" s="999"/>
      <c r="AT307" s="999"/>
      <c r="AU307" s="999"/>
      <c r="AV307" s="999"/>
      <c r="AW307" s="999"/>
      <c r="AX307" s="999"/>
    </row>
    <row r="308" spans="1:50">
      <c r="A308" s="999"/>
      <c r="B308" s="1016"/>
      <c r="C308" s="1016"/>
      <c r="D308" s="1016"/>
      <c r="E308" s="1016"/>
      <c r="F308" s="999"/>
      <c r="G308" s="1016"/>
      <c r="H308" s="999"/>
      <c r="M308" s="1016"/>
      <c r="N308" s="1016"/>
      <c r="O308" s="999"/>
      <c r="P308" s="999"/>
      <c r="Q308" s="999"/>
      <c r="R308" s="999"/>
      <c r="S308" s="999"/>
      <c r="T308" s="999"/>
      <c r="U308" s="999"/>
      <c r="V308" s="999"/>
      <c r="W308" s="999"/>
      <c r="X308" s="999"/>
      <c r="Y308" s="999"/>
      <c r="Z308" s="999"/>
      <c r="AA308" s="999"/>
      <c r="AB308" s="999"/>
      <c r="AC308" s="999"/>
      <c r="AD308" s="999"/>
      <c r="AE308" s="999"/>
      <c r="AF308" s="999"/>
      <c r="AG308" s="999"/>
      <c r="AH308" s="999"/>
      <c r="AI308" s="999"/>
      <c r="AJ308" s="999"/>
      <c r="AK308" s="999"/>
      <c r="AL308" s="999"/>
      <c r="AM308" s="999"/>
      <c r="AN308" s="999"/>
      <c r="AO308" s="999"/>
      <c r="AP308" s="999"/>
      <c r="AQ308" s="999"/>
      <c r="AR308" s="999"/>
      <c r="AS308" s="999"/>
      <c r="AT308" s="999"/>
      <c r="AU308" s="999"/>
      <c r="AV308" s="999"/>
      <c r="AW308" s="999"/>
      <c r="AX308" s="999"/>
    </row>
    <row r="309" spans="1:50">
      <c r="A309" s="999"/>
      <c r="B309" s="1016"/>
      <c r="C309" s="1016"/>
      <c r="D309" s="1016"/>
      <c r="E309" s="1016"/>
      <c r="F309" s="999"/>
      <c r="G309" s="1016"/>
      <c r="H309" s="999"/>
      <c r="M309" s="1016"/>
      <c r="N309" s="1016"/>
      <c r="O309" s="999"/>
      <c r="P309" s="999"/>
      <c r="Q309" s="999"/>
      <c r="R309" s="999"/>
      <c r="S309" s="999"/>
      <c r="T309" s="999"/>
      <c r="U309" s="999"/>
      <c r="V309" s="999"/>
      <c r="W309" s="999"/>
      <c r="X309" s="999"/>
      <c r="Y309" s="999"/>
      <c r="Z309" s="999"/>
      <c r="AA309" s="999"/>
      <c r="AB309" s="999"/>
      <c r="AC309" s="999"/>
      <c r="AD309" s="999"/>
      <c r="AE309" s="999"/>
      <c r="AF309" s="999"/>
      <c r="AG309" s="999"/>
      <c r="AH309" s="999"/>
      <c r="AI309" s="999"/>
      <c r="AJ309" s="999"/>
      <c r="AK309" s="999"/>
      <c r="AL309" s="999"/>
      <c r="AM309" s="999"/>
      <c r="AN309" s="999"/>
      <c r="AO309" s="999"/>
      <c r="AP309" s="999"/>
      <c r="AQ309" s="999"/>
      <c r="AR309" s="999"/>
      <c r="AS309" s="999"/>
      <c r="AT309" s="999"/>
      <c r="AU309" s="999"/>
      <c r="AV309" s="999"/>
      <c r="AW309" s="999"/>
      <c r="AX309" s="999"/>
    </row>
    <row r="310" spans="1:50">
      <c r="A310" s="999"/>
      <c r="B310" s="1016"/>
      <c r="C310" s="1016"/>
      <c r="D310" s="1016"/>
      <c r="E310" s="1016"/>
      <c r="F310" s="999"/>
      <c r="G310" s="1016"/>
      <c r="H310" s="999"/>
      <c r="M310" s="1016"/>
      <c r="N310" s="1016"/>
      <c r="O310" s="999"/>
      <c r="P310" s="999"/>
      <c r="Q310" s="999"/>
      <c r="R310" s="999"/>
      <c r="S310" s="999"/>
      <c r="T310" s="999"/>
      <c r="U310" s="999"/>
      <c r="V310" s="999"/>
      <c r="W310" s="999"/>
      <c r="X310" s="999"/>
      <c r="Y310" s="999"/>
      <c r="Z310" s="999"/>
      <c r="AA310" s="999"/>
      <c r="AB310" s="999"/>
      <c r="AC310" s="999"/>
      <c r="AD310" s="999"/>
      <c r="AE310" s="999"/>
      <c r="AF310" s="999"/>
      <c r="AG310" s="999"/>
      <c r="AH310" s="999"/>
      <c r="AI310" s="999"/>
      <c r="AJ310" s="999"/>
      <c r="AK310" s="999"/>
      <c r="AL310" s="999"/>
      <c r="AM310" s="999"/>
      <c r="AN310" s="999"/>
      <c r="AO310" s="999"/>
      <c r="AP310" s="999"/>
      <c r="AQ310" s="999"/>
      <c r="AR310" s="999"/>
      <c r="AS310" s="999"/>
      <c r="AT310" s="999"/>
      <c r="AU310" s="999"/>
      <c r="AV310" s="999"/>
      <c r="AW310" s="999"/>
      <c r="AX310" s="999"/>
    </row>
    <row r="311" spans="1:50">
      <c r="A311" s="999"/>
      <c r="B311" s="1016"/>
      <c r="C311" s="1016"/>
      <c r="D311" s="1016"/>
      <c r="E311" s="1016"/>
      <c r="F311" s="999"/>
      <c r="G311" s="1016"/>
      <c r="H311" s="999"/>
      <c r="M311" s="1016"/>
      <c r="N311" s="1016"/>
      <c r="O311" s="999"/>
      <c r="P311" s="999"/>
      <c r="Q311" s="999"/>
      <c r="R311" s="999"/>
      <c r="S311" s="999"/>
      <c r="T311" s="999"/>
      <c r="U311" s="999"/>
      <c r="V311" s="999"/>
      <c r="W311" s="999"/>
      <c r="X311" s="999"/>
      <c r="Y311" s="999"/>
      <c r="Z311" s="999"/>
      <c r="AA311" s="999"/>
      <c r="AB311" s="999"/>
      <c r="AC311" s="999"/>
      <c r="AD311" s="999"/>
      <c r="AE311" s="999"/>
      <c r="AF311" s="999"/>
      <c r="AG311" s="999"/>
      <c r="AH311" s="999"/>
      <c r="AI311" s="999"/>
      <c r="AJ311" s="999"/>
      <c r="AK311" s="999"/>
      <c r="AL311" s="999"/>
      <c r="AM311" s="999"/>
      <c r="AN311" s="999"/>
      <c r="AO311" s="999"/>
      <c r="AP311" s="999"/>
      <c r="AQ311" s="999"/>
      <c r="AR311" s="999"/>
      <c r="AS311" s="999"/>
      <c r="AT311" s="999"/>
      <c r="AU311" s="999"/>
      <c r="AV311" s="999"/>
      <c r="AW311" s="999"/>
      <c r="AX311" s="999"/>
    </row>
    <row r="312" spans="1:50">
      <c r="A312" s="999"/>
      <c r="B312" s="1016"/>
      <c r="C312" s="1016"/>
      <c r="D312" s="1016"/>
      <c r="E312" s="1016"/>
      <c r="F312" s="999"/>
      <c r="G312" s="1016"/>
      <c r="H312" s="999"/>
      <c r="M312" s="1016"/>
      <c r="N312" s="1016"/>
      <c r="O312" s="999"/>
      <c r="P312" s="999"/>
      <c r="Q312" s="999"/>
      <c r="R312" s="999"/>
      <c r="S312" s="999"/>
      <c r="T312" s="999"/>
      <c r="U312" s="999"/>
      <c r="V312" s="999"/>
      <c r="W312" s="999"/>
      <c r="X312" s="999"/>
      <c r="Y312" s="999"/>
      <c r="Z312" s="999"/>
      <c r="AA312" s="999"/>
      <c r="AB312" s="999"/>
      <c r="AC312" s="999"/>
      <c r="AD312" s="999"/>
      <c r="AE312" s="999"/>
      <c r="AF312" s="999"/>
      <c r="AG312" s="999"/>
      <c r="AH312" s="999"/>
      <c r="AI312" s="999"/>
      <c r="AJ312" s="999"/>
      <c r="AK312" s="999"/>
      <c r="AL312" s="999"/>
      <c r="AM312" s="999"/>
      <c r="AN312" s="999"/>
      <c r="AO312" s="999"/>
      <c r="AP312" s="999"/>
      <c r="AQ312" s="999"/>
      <c r="AR312" s="999"/>
      <c r="AS312" s="999"/>
      <c r="AT312" s="999"/>
      <c r="AU312" s="999"/>
      <c r="AV312" s="999"/>
      <c r="AW312" s="999"/>
      <c r="AX312" s="999"/>
    </row>
    <row r="313" spans="1:50">
      <c r="A313" s="999"/>
      <c r="B313" s="1016"/>
      <c r="C313" s="1016"/>
      <c r="D313" s="1016"/>
      <c r="E313" s="1016"/>
      <c r="F313" s="999"/>
      <c r="G313" s="1016"/>
      <c r="H313" s="999"/>
      <c r="M313" s="1016"/>
      <c r="N313" s="1016"/>
      <c r="O313" s="999"/>
      <c r="P313" s="999"/>
      <c r="Q313" s="999"/>
      <c r="R313" s="999"/>
      <c r="S313" s="999"/>
      <c r="T313" s="999"/>
      <c r="U313" s="999"/>
      <c r="V313" s="999"/>
      <c r="W313" s="999"/>
      <c r="X313" s="999"/>
      <c r="Y313" s="999"/>
      <c r="Z313" s="999"/>
      <c r="AA313" s="999"/>
      <c r="AB313" s="999"/>
      <c r="AC313" s="999"/>
      <c r="AD313" s="999"/>
      <c r="AE313" s="999"/>
      <c r="AF313" s="999"/>
      <c r="AG313" s="999"/>
      <c r="AH313" s="999"/>
      <c r="AI313" s="999"/>
      <c r="AJ313" s="999"/>
      <c r="AK313" s="999"/>
      <c r="AL313" s="999"/>
      <c r="AM313" s="999"/>
      <c r="AN313" s="999"/>
      <c r="AO313" s="999"/>
      <c r="AP313" s="999"/>
      <c r="AQ313" s="999"/>
      <c r="AR313" s="999"/>
      <c r="AS313" s="999"/>
      <c r="AT313" s="999"/>
      <c r="AU313" s="999"/>
      <c r="AV313" s="999"/>
      <c r="AW313" s="999"/>
      <c r="AX313" s="999"/>
    </row>
    <row r="314" spans="1:50">
      <c r="A314" s="999"/>
      <c r="B314" s="1016"/>
      <c r="C314" s="1016"/>
      <c r="D314" s="1016"/>
      <c r="E314" s="1016"/>
      <c r="F314" s="999"/>
      <c r="G314" s="1016"/>
      <c r="H314" s="999"/>
      <c r="M314" s="1016"/>
      <c r="N314" s="1016"/>
      <c r="O314" s="999"/>
      <c r="P314" s="999"/>
      <c r="Q314" s="999"/>
      <c r="R314" s="999"/>
      <c r="S314" s="999"/>
      <c r="T314" s="999"/>
      <c r="U314" s="999"/>
      <c r="V314" s="999"/>
      <c r="W314" s="999"/>
      <c r="X314" s="999"/>
      <c r="Y314" s="999"/>
      <c r="Z314" s="999"/>
      <c r="AA314" s="999"/>
      <c r="AB314" s="999"/>
      <c r="AC314" s="999"/>
      <c r="AD314" s="999"/>
      <c r="AE314" s="999"/>
      <c r="AF314" s="999"/>
      <c r="AG314" s="999"/>
      <c r="AH314" s="999"/>
      <c r="AI314" s="999"/>
      <c r="AJ314" s="999"/>
      <c r="AK314" s="999"/>
      <c r="AL314" s="999"/>
      <c r="AM314" s="999"/>
      <c r="AN314" s="999"/>
      <c r="AO314" s="999"/>
      <c r="AP314" s="999"/>
      <c r="AQ314" s="999"/>
      <c r="AR314" s="999"/>
      <c r="AS314" s="999"/>
      <c r="AT314" s="999"/>
      <c r="AU314" s="999"/>
      <c r="AV314" s="999"/>
      <c r="AW314" s="999"/>
      <c r="AX314" s="999"/>
    </row>
    <row r="315" spans="1:50">
      <c r="A315" s="999"/>
      <c r="B315" s="1016"/>
      <c r="C315" s="1016"/>
      <c r="D315" s="1016"/>
      <c r="E315" s="1016"/>
      <c r="F315" s="999"/>
      <c r="G315" s="1016"/>
      <c r="H315" s="999"/>
      <c r="M315" s="1016"/>
      <c r="N315" s="1016"/>
      <c r="O315" s="999"/>
      <c r="P315" s="999"/>
      <c r="Q315" s="999"/>
      <c r="R315" s="999"/>
      <c r="S315" s="999"/>
      <c r="T315" s="999"/>
      <c r="U315" s="999"/>
      <c r="V315" s="999"/>
      <c r="W315" s="999"/>
      <c r="X315" s="999"/>
      <c r="Y315" s="999"/>
      <c r="Z315" s="999"/>
      <c r="AA315" s="999"/>
      <c r="AB315" s="999"/>
      <c r="AC315" s="999"/>
      <c r="AD315" s="999"/>
      <c r="AE315" s="999"/>
      <c r="AF315" s="999"/>
      <c r="AG315" s="999"/>
      <c r="AH315" s="999"/>
      <c r="AI315" s="999"/>
      <c r="AJ315" s="999"/>
      <c r="AK315" s="999"/>
      <c r="AL315" s="999"/>
      <c r="AM315" s="999"/>
      <c r="AN315" s="999"/>
      <c r="AO315" s="999"/>
      <c r="AP315" s="999"/>
      <c r="AQ315" s="999"/>
      <c r="AR315" s="999"/>
      <c r="AS315" s="999"/>
      <c r="AT315" s="999"/>
      <c r="AU315" s="999"/>
      <c r="AV315" s="999"/>
      <c r="AW315" s="999"/>
      <c r="AX315" s="999"/>
    </row>
    <row r="316" spans="1:50">
      <c r="A316" s="999"/>
      <c r="B316" s="1016"/>
      <c r="C316" s="1016"/>
      <c r="D316" s="1016"/>
      <c r="E316" s="1016"/>
      <c r="F316" s="999"/>
      <c r="G316" s="1016"/>
      <c r="H316" s="999"/>
      <c r="M316" s="1016"/>
      <c r="N316" s="1016"/>
      <c r="O316" s="999"/>
      <c r="P316" s="999"/>
      <c r="Q316" s="999"/>
      <c r="R316" s="999"/>
      <c r="S316" s="999"/>
      <c r="T316" s="999"/>
      <c r="U316" s="999"/>
      <c r="V316" s="999"/>
      <c r="W316" s="999"/>
      <c r="X316" s="999"/>
      <c r="Y316" s="999"/>
      <c r="Z316" s="999"/>
      <c r="AA316" s="999"/>
      <c r="AB316" s="999"/>
      <c r="AC316" s="999"/>
      <c r="AD316" s="999"/>
      <c r="AE316" s="999"/>
      <c r="AF316" s="999"/>
      <c r="AG316" s="999"/>
      <c r="AH316" s="999"/>
      <c r="AI316" s="999"/>
      <c r="AJ316" s="999"/>
      <c r="AK316" s="999"/>
      <c r="AL316" s="999"/>
      <c r="AM316" s="999"/>
      <c r="AN316" s="999"/>
      <c r="AO316" s="999"/>
      <c r="AP316" s="999"/>
      <c r="AQ316" s="999"/>
      <c r="AR316" s="999"/>
      <c r="AS316" s="999"/>
      <c r="AT316" s="999"/>
      <c r="AU316" s="999"/>
      <c r="AV316" s="999"/>
      <c r="AW316" s="999"/>
      <c r="AX316" s="999"/>
    </row>
    <row r="317" spans="1:50">
      <c r="A317" s="999"/>
      <c r="B317" s="1016"/>
      <c r="C317" s="1016"/>
      <c r="D317" s="1016"/>
      <c r="E317" s="1016"/>
      <c r="F317" s="999"/>
      <c r="G317" s="1016"/>
      <c r="H317" s="999"/>
      <c r="M317" s="1016"/>
      <c r="N317" s="1016"/>
      <c r="O317" s="999"/>
      <c r="P317" s="999"/>
      <c r="Q317" s="999"/>
      <c r="R317" s="999"/>
      <c r="S317" s="999"/>
      <c r="T317" s="999"/>
      <c r="U317" s="999"/>
      <c r="V317" s="999"/>
      <c r="W317" s="999"/>
      <c r="X317" s="999"/>
      <c r="Y317" s="999"/>
      <c r="Z317" s="999"/>
      <c r="AA317" s="999"/>
      <c r="AB317" s="999"/>
      <c r="AC317" s="999"/>
      <c r="AD317" s="999"/>
      <c r="AE317" s="999"/>
      <c r="AF317" s="999"/>
      <c r="AG317" s="999"/>
      <c r="AH317" s="999"/>
      <c r="AI317" s="999"/>
      <c r="AJ317" s="999"/>
      <c r="AK317" s="999"/>
      <c r="AL317" s="999"/>
      <c r="AM317" s="999"/>
      <c r="AN317" s="999"/>
      <c r="AO317" s="999"/>
      <c r="AP317" s="999"/>
      <c r="AQ317" s="999"/>
      <c r="AR317" s="999"/>
      <c r="AS317" s="999"/>
      <c r="AT317" s="999"/>
      <c r="AU317" s="999"/>
      <c r="AV317" s="999"/>
      <c r="AW317" s="999"/>
      <c r="AX317" s="999"/>
    </row>
    <row r="318" spans="1:50">
      <c r="A318" s="999"/>
      <c r="B318" s="1016"/>
      <c r="C318" s="1016"/>
      <c r="D318" s="1016"/>
      <c r="E318" s="1016"/>
      <c r="F318" s="999"/>
      <c r="G318" s="1016"/>
      <c r="H318" s="999"/>
      <c r="M318" s="1016"/>
      <c r="N318" s="1016"/>
      <c r="O318" s="999"/>
      <c r="P318" s="999"/>
      <c r="Q318" s="999"/>
      <c r="R318" s="999"/>
      <c r="S318" s="999"/>
      <c r="T318" s="999"/>
      <c r="U318" s="999"/>
      <c r="V318" s="999"/>
      <c r="W318" s="999"/>
      <c r="X318" s="999"/>
      <c r="Y318" s="999"/>
      <c r="Z318" s="999"/>
      <c r="AA318" s="999"/>
      <c r="AB318" s="999"/>
      <c r="AC318" s="999"/>
      <c r="AD318" s="999"/>
      <c r="AE318" s="999"/>
      <c r="AF318" s="999"/>
      <c r="AG318" s="999"/>
      <c r="AH318" s="999"/>
      <c r="AI318" s="999"/>
      <c r="AJ318" s="999"/>
      <c r="AK318" s="999"/>
      <c r="AL318" s="999"/>
      <c r="AM318" s="999"/>
      <c r="AN318" s="999"/>
      <c r="AO318" s="999"/>
      <c r="AP318" s="999"/>
      <c r="AQ318" s="999"/>
      <c r="AR318" s="999"/>
      <c r="AS318" s="999"/>
      <c r="AT318" s="999"/>
      <c r="AU318" s="999"/>
      <c r="AV318" s="999"/>
      <c r="AW318" s="999"/>
      <c r="AX318" s="999"/>
    </row>
    <row r="319" spans="1:50">
      <c r="A319" s="999"/>
      <c r="B319" s="1016"/>
      <c r="C319" s="1016"/>
      <c r="D319" s="1016"/>
      <c r="E319" s="1016"/>
      <c r="F319" s="999"/>
      <c r="G319" s="1016"/>
      <c r="H319" s="999"/>
      <c r="M319" s="1016"/>
      <c r="N319" s="1016"/>
      <c r="O319" s="999"/>
      <c r="P319" s="999"/>
      <c r="Q319" s="999"/>
      <c r="R319" s="999"/>
      <c r="S319" s="999"/>
      <c r="T319" s="999"/>
      <c r="U319" s="999"/>
      <c r="V319" s="999"/>
      <c r="W319" s="999"/>
      <c r="X319" s="999"/>
      <c r="Y319" s="999"/>
      <c r="Z319" s="999"/>
      <c r="AA319" s="999"/>
      <c r="AB319" s="999"/>
      <c r="AC319" s="999"/>
      <c r="AD319" s="999"/>
      <c r="AE319" s="999"/>
      <c r="AF319" s="999"/>
      <c r="AG319" s="999"/>
      <c r="AH319" s="999"/>
      <c r="AI319" s="999"/>
      <c r="AJ319" s="999"/>
      <c r="AK319" s="999"/>
      <c r="AL319" s="999"/>
      <c r="AM319" s="999"/>
      <c r="AN319" s="999"/>
      <c r="AO319" s="999"/>
      <c r="AP319" s="999"/>
      <c r="AQ319" s="999"/>
      <c r="AR319" s="999"/>
      <c r="AS319" s="999"/>
      <c r="AT319" s="999"/>
      <c r="AU319" s="999"/>
      <c r="AV319" s="999"/>
      <c r="AW319" s="999"/>
      <c r="AX319" s="999"/>
    </row>
    <row r="320" spans="1:50">
      <c r="A320" s="999"/>
      <c r="B320" s="1016"/>
      <c r="C320" s="1016"/>
      <c r="D320" s="1016"/>
      <c r="E320" s="1016"/>
      <c r="F320" s="999"/>
      <c r="G320" s="1016"/>
      <c r="H320" s="999"/>
      <c r="M320" s="1016"/>
      <c r="N320" s="1016"/>
      <c r="O320" s="999"/>
      <c r="P320" s="999"/>
      <c r="Q320" s="999"/>
      <c r="R320" s="999"/>
      <c r="S320" s="999"/>
      <c r="T320" s="999"/>
      <c r="U320" s="999"/>
      <c r="V320" s="999"/>
      <c r="W320" s="999"/>
      <c r="X320" s="999"/>
      <c r="Y320" s="999"/>
      <c r="Z320" s="999"/>
      <c r="AA320" s="999"/>
      <c r="AB320" s="999"/>
      <c r="AC320" s="999"/>
      <c r="AD320" s="999"/>
      <c r="AE320" s="999"/>
      <c r="AF320" s="999"/>
      <c r="AG320" s="999"/>
      <c r="AH320" s="999"/>
      <c r="AI320" s="999"/>
      <c r="AJ320" s="999"/>
      <c r="AK320" s="999"/>
      <c r="AL320" s="999"/>
      <c r="AM320" s="999"/>
      <c r="AN320" s="999"/>
      <c r="AO320" s="999"/>
      <c r="AP320" s="999"/>
      <c r="AQ320" s="999"/>
      <c r="AR320" s="999"/>
      <c r="AS320" s="999"/>
      <c r="AT320" s="999"/>
      <c r="AU320" s="999"/>
      <c r="AV320" s="999"/>
      <c r="AW320" s="999"/>
      <c r="AX320" s="999"/>
    </row>
    <row r="321" spans="1:50">
      <c r="A321" s="999"/>
      <c r="B321" s="1016"/>
      <c r="C321" s="1016"/>
      <c r="D321" s="1016"/>
      <c r="E321" s="1016"/>
      <c r="F321" s="999"/>
      <c r="G321" s="1016"/>
      <c r="H321" s="999"/>
      <c r="M321" s="1016"/>
      <c r="N321" s="1016"/>
      <c r="O321" s="999"/>
      <c r="P321" s="999"/>
      <c r="Q321" s="999"/>
      <c r="R321" s="999"/>
      <c r="S321" s="999"/>
      <c r="T321" s="999"/>
      <c r="U321" s="999"/>
      <c r="V321" s="999"/>
      <c r="W321" s="999"/>
      <c r="X321" s="999"/>
      <c r="Y321" s="999"/>
      <c r="Z321" s="999"/>
      <c r="AA321" s="999"/>
      <c r="AB321" s="999"/>
      <c r="AC321" s="999"/>
      <c r="AD321" s="999"/>
      <c r="AE321" s="999"/>
      <c r="AF321" s="999"/>
      <c r="AG321" s="999"/>
      <c r="AH321" s="999"/>
      <c r="AI321" s="999"/>
      <c r="AJ321" s="999"/>
      <c r="AK321" s="999"/>
      <c r="AL321" s="999"/>
      <c r="AM321" s="999"/>
      <c r="AN321" s="999"/>
      <c r="AO321" s="999"/>
      <c r="AP321" s="999"/>
      <c r="AQ321" s="999"/>
      <c r="AR321" s="999"/>
      <c r="AS321" s="999"/>
      <c r="AT321" s="999"/>
      <c r="AU321" s="999"/>
      <c r="AV321" s="999"/>
      <c r="AW321" s="999"/>
      <c r="AX321" s="999"/>
    </row>
    <row r="322" spans="1:50">
      <c r="A322" s="999"/>
      <c r="B322" s="1016"/>
      <c r="C322" s="1016"/>
      <c r="D322" s="1016"/>
      <c r="E322" s="1016"/>
      <c r="F322" s="999"/>
      <c r="G322" s="1016"/>
      <c r="H322" s="999"/>
      <c r="M322" s="1016"/>
      <c r="N322" s="1016"/>
      <c r="O322" s="999"/>
      <c r="P322" s="999"/>
      <c r="Q322" s="999"/>
      <c r="R322" s="999"/>
      <c r="S322" s="999"/>
      <c r="T322" s="999"/>
      <c r="U322" s="999"/>
      <c r="V322" s="999"/>
      <c r="W322" s="999"/>
      <c r="X322" s="999"/>
      <c r="Y322" s="999"/>
      <c r="Z322" s="999"/>
      <c r="AA322" s="999"/>
      <c r="AB322" s="999"/>
      <c r="AC322" s="999"/>
      <c r="AD322" s="999"/>
      <c r="AE322" s="999"/>
      <c r="AF322" s="999"/>
      <c r="AG322" s="999"/>
      <c r="AH322" s="999"/>
      <c r="AI322" s="999"/>
      <c r="AJ322" s="999"/>
      <c r="AK322" s="999"/>
      <c r="AL322" s="999"/>
      <c r="AM322" s="999"/>
      <c r="AN322" s="999"/>
      <c r="AO322" s="999"/>
      <c r="AP322" s="999"/>
      <c r="AQ322" s="999"/>
      <c r="AR322" s="999"/>
      <c r="AS322" s="999"/>
      <c r="AT322" s="999"/>
      <c r="AU322" s="999"/>
      <c r="AV322" s="999"/>
      <c r="AW322" s="999"/>
      <c r="AX322" s="999"/>
    </row>
    <row r="323" spans="1:50">
      <c r="A323" s="999"/>
      <c r="B323" s="1016"/>
      <c r="C323" s="1016"/>
      <c r="D323" s="1016"/>
      <c r="E323" s="1016"/>
      <c r="F323" s="999"/>
      <c r="G323" s="1016"/>
      <c r="H323" s="999"/>
      <c r="M323" s="1016"/>
      <c r="N323" s="1016"/>
      <c r="O323" s="999"/>
      <c r="P323" s="999"/>
      <c r="Q323" s="999"/>
      <c r="R323" s="999"/>
      <c r="S323" s="999"/>
      <c r="T323" s="999"/>
      <c r="U323" s="999"/>
      <c r="V323" s="999"/>
      <c r="W323" s="999"/>
      <c r="X323" s="999"/>
      <c r="Y323" s="999"/>
      <c r="Z323" s="999"/>
      <c r="AA323" s="999"/>
      <c r="AB323" s="999"/>
      <c r="AC323" s="999"/>
      <c r="AD323" s="999"/>
      <c r="AE323" s="999"/>
      <c r="AF323" s="999"/>
      <c r="AG323" s="999"/>
      <c r="AH323" s="999"/>
      <c r="AI323" s="999"/>
      <c r="AJ323" s="999"/>
      <c r="AK323" s="999"/>
      <c r="AL323" s="999"/>
      <c r="AM323" s="999"/>
      <c r="AN323" s="999"/>
      <c r="AO323" s="999"/>
      <c r="AP323" s="999"/>
      <c r="AQ323" s="999"/>
      <c r="AR323" s="999"/>
      <c r="AS323" s="999"/>
      <c r="AT323" s="999"/>
      <c r="AU323" s="999"/>
      <c r="AV323" s="999"/>
      <c r="AW323" s="999"/>
      <c r="AX323" s="999"/>
    </row>
    <row r="324" spans="1:50">
      <c r="A324" s="999"/>
      <c r="B324" s="1016"/>
      <c r="C324" s="1016"/>
      <c r="D324" s="1016"/>
      <c r="E324" s="1016"/>
      <c r="F324" s="999"/>
      <c r="G324" s="1016"/>
      <c r="H324" s="999"/>
      <c r="M324" s="1016"/>
      <c r="N324" s="1016"/>
      <c r="O324" s="999"/>
      <c r="P324" s="999"/>
      <c r="Q324" s="999"/>
      <c r="R324" s="999"/>
      <c r="S324" s="999"/>
      <c r="T324" s="999"/>
      <c r="U324" s="999"/>
      <c r="V324" s="999"/>
      <c r="W324" s="999"/>
      <c r="X324" s="999"/>
      <c r="Y324" s="999"/>
      <c r="Z324" s="999"/>
      <c r="AA324" s="999"/>
      <c r="AB324" s="999"/>
      <c r="AC324" s="999"/>
      <c r="AD324" s="999"/>
      <c r="AE324" s="999"/>
      <c r="AF324" s="999"/>
      <c r="AG324" s="999"/>
      <c r="AH324" s="999"/>
      <c r="AI324" s="999"/>
      <c r="AJ324" s="999"/>
      <c r="AK324" s="999"/>
      <c r="AL324" s="999"/>
      <c r="AM324" s="999"/>
      <c r="AN324" s="999"/>
      <c r="AO324" s="999"/>
      <c r="AP324" s="999"/>
      <c r="AQ324" s="999"/>
      <c r="AR324" s="999"/>
      <c r="AS324" s="999"/>
      <c r="AT324" s="999"/>
      <c r="AU324" s="999"/>
      <c r="AV324" s="999"/>
      <c r="AW324" s="999"/>
      <c r="AX324" s="999"/>
    </row>
    <row r="325" spans="1:50">
      <c r="A325" s="999"/>
      <c r="B325" s="1016"/>
      <c r="C325" s="1016"/>
      <c r="D325" s="1016"/>
      <c r="E325" s="1016"/>
      <c r="F325" s="999"/>
      <c r="G325" s="1016"/>
      <c r="H325" s="999"/>
      <c r="M325" s="1016"/>
      <c r="N325" s="1016"/>
      <c r="O325" s="999"/>
      <c r="P325" s="999"/>
      <c r="Q325" s="999"/>
      <c r="R325" s="999"/>
      <c r="S325" s="999"/>
      <c r="T325" s="999"/>
      <c r="U325" s="999"/>
      <c r="V325" s="999"/>
      <c r="W325" s="999"/>
      <c r="X325" s="999"/>
      <c r="Y325" s="999"/>
      <c r="Z325" s="999"/>
      <c r="AA325" s="999"/>
      <c r="AB325" s="999"/>
      <c r="AC325" s="999"/>
      <c r="AD325" s="999"/>
      <c r="AE325" s="999"/>
      <c r="AF325" s="999"/>
      <c r="AG325" s="999"/>
      <c r="AH325" s="999"/>
      <c r="AI325" s="999"/>
      <c r="AJ325" s="999"/>
      <c r="AK325" s="999"/>
      <c r="AL325" s="999"/>
      <c r="AM325" s="999"/>
      <c r="AN325" s="999"/>
      <c r="AO325" s="999"/>
      <c r="AP325" s="999"/>
      <c r="AQ325" s="999"/>
      <c r="AR325" s="999"/>
      <c r="AS325" s="999"/>
      <c r="AT325" s="999"/>
      <c r="AU325" s="999"/>
      <c r="AV325" s="999"/>
      <c r="AW325" s="999"/>
      <c r="AX325" s="999"/>
    </row>
    <row r="326" spans="1:50">
      <c r="A326" s="999"/>
      <c r="B326" s="1016"/>
      <c r="C326" s="1016"/>
      <c r="D326" s="1016"/>
      <c r="E326" s="1016"/>
      <c r="F326" s="999"/>
      <c r="G326" s="1016"/>
      <c r="H326" s="999"/>
      <c r="M326" s="1016"/>
      <c r="N326" s="1016"/>
      <c r="O326" s="999"/>
      <c r="P326" s="999"/>
      <c r="Q326" s="999"/>
      <c r="R326" s="999"/>
      <c r="S326" s="999"/>
      <c r="T326" s="999"/>
      <c r="U326" s="999"/>
      <c r="V326" s="999"/>
      <c r="W326" s="999"/>
      <c r="X326" s="999"/>
      <c r="Y326" s="999"/>
      <c r="Z326" s="999"/>
      <c r="AA326" s="999"/>
      <c r="AB326" s="999"/>
      <c r="AC326" s="999"/>
      <c r="AD326" s="999"/>
      <c r="AE326" s="999"/>
      <c r="AF326" s="999"/>
      <c r="AG326" s="999"/>
      <c r="AH326" s="999"/>
      <c r="AI326" s="999"/>
      <c r="AJ326" s="999"/>
      <c r="AK326" s="999"/>
      <c r="AL326" s="999"/>
      <c r="AM326" s="999"/>
      <c r="AN326" s="999"/>
      <c r="AO326" s="999"/>
      <c r="AP326" s="999"/>
      <c r="AQ326" s="999"/>
      <c r="AR326" s="999"/>
      <c r="AS326" s="999"/>
      <c r="AT326" s="999"/>
      <c r="AU326" s="999"/>
      <c r="AV326" s="999"/>
      <c r="AW326" s="999"/>
      <c r="AX326" s="999"/>
    </row>
    <row r="327" spans="1:50">
      <c r="A327" s="999"/>
      <c r="B327" s="1016"/>
      <c r="C327" s="1016"/>
      <c r="D327" s="1016"/>
      <c r="E327" s="1016"/>
      <c r="F327" s="999"/>
      <c r="G327" s="1016"/>
      <c r="H327" s="999"/>
      <c r="M327" s="1016"/>
      <c r="N327" s="1016"/>
      <c r="O327" s="999"/>
      <c r="P327" s="999"/>
      <c r="Q327" s="999"/>
      <c r="R327" s="999"/>
      <c r="S327" s="999"/>
      <c r="T327" s="999"/>
      <c r="U327" s="999"/>
      <c r="V327" s="999"/>
      <c r="W327" s="999"/>
      <c r="X327" s="999"/>
      <c r="Y327" s="999"/>
      <c r="Z327" s="999"/>
      <c r="AA327" s="999"/>
      <c r="AB327" s="999"/>
      <c r="AC327" s="999"/>
      <c r="AD327" s="999"/>
      <c r="AE327" s="999"/>
      <c r="AF327" s="999"/>
      <c r="AG327" s="999"/>
      <c r="AH327" s="999"/>
      <c r="AI327" s="999"/>
      <c r="AJ327" s="999"/>
      <c r="AK327" s="999"/>
      <c r="AL327" s="999"/>
      <c r="AM327" s="999"/>
      <c r="AN327" s="999"/>
      <c r="AO327" s="999"/>
      <c r="AP327" s="999"/>
      <c r="AQ327" s="999"/>
      <c r="AR327" s="999"/>
      <c r="AS327" s="999"/>
      <c r="AT327" s="999"/>
      <c r="AU327" s="999"/>
      <c r="AV327" s="999"/>
      <c r="AW327" s="999"/>
      <c r="AX327" s="999"/>
    </row>
    <row r="328" spans="1:50">
      <c r="A328" s="999"/>
      <c r="B328" s="1016"/>
      <c r="C328" s="1016"/>
      <c r="D328" s="1016"/>
      <c r="E328" s="1016"/>
      <c r="F328" s="999"/>
      <c r="G328" s="1016"/>
      <c r="H328" s="999"/>
      <c r="M328" s="1016"/>
      <c r="N328" s="1016"/>
      <c r="O328" s="999"/>
      <c r="P328" s="999"/>
      <c r="Q328" s="999"/>
      <c r="R328" s="999"/>
      <c r="S328" s="999"/>
      <c r="T328" s="999"/>
      <c r="U328" s="999"/>
      <c r="V328" s="999"/>
      <c r="W328" s="999"/>
      <c r="X328" s="999"/>
      <c r="Y328" s="999"/>
      <c r="Z328" s="999"/>
      <c r="AA328" s="999"/>
      <c r="AB328" s="999"/>
      <c r="AC328" s="999"/>
      <c r="AD328" s="999"/>
      <c r="AE328" s="999"/>
      <c r="AF328" s="999"/>
      <c r="AG328" s="999"/>
      <c r="AH328" s="999"/>
      <c r="AI328" s="999"/>
      <c r="AJ328" s="999"/>
      <c r="AK328" s="999"/>
      <c r="AL328" s="999"/>
      <c r="AM328" s="999"/>
      <c r="AN328" s="999"/>
      <c r="AO328" s="999"/>
      <c r="AP328" s="999"/>
      <c r="AQ328" s="999"/>
      <c r="AR328" s="999"/>
      <c r="AS328" s="999"/>
      <c r="AT328" s="999"/>
      <c r="AU328" s="999"/>
      <c r="AV328" s="999"/>
      <c r="AW328" s="999"/>
      <c r="AX328" s="999"/>
    </row>
    <row r="329" spans="1:50">
      <c r="A329" s="999"/>
      <c r="B329" s="1016"/>
      <c r="C329" s="1016"/>
      <c r="D329" s="1016"/>
      <c r="E329" s="1016"/>
      <c r="F329" s="999"/>
      <c r="G329" s="1016"/>
      <c r="H329" s="999"/>
      <c r="M329" s="1016"/>
      <c r="N329" s="1016"/>
      <c r="O329" s="999"/>
      <c r="P329" s="999"/>
      <c r="Q329" s="999"/>
      <c r="R329" s="999"/>
      <c r="S329" s="999"/>
      <c r="T329" s="999"/>
      <c r="U329" s="999"/>
      <c r="V329" s="999"/>
      <c r="W329" s="999"/>
      <c r="X329" s="999"/>
      <c r="Y329" s="999"/>
      <c r="Z329" s="999"/>
      <c r="AA329" s="999"/>
      <c r="AB329" s="999"/>
      <c r="AC329" s="999"/>
      <c r="AD329" s="999"/>
      <c r="AE329" s="999"/>
      <c r="AF329" s="999"/>
      <c r="AG329" s="999"/>
      <c r="AH329" s="999"/>
      <c r="AI329" s="999"/>
      <c r="AJ329" s="999"/>
      <c r="AK329" s="999"/>
      <c r="AL329" s="999"/>
      <c r="AM329" s="999"/>
      <c r="AN329" s="999"/>
      <c r="AO329" s="999"/>
      <c r="AP329" s="999"/>
      <c r="AQ329" s="999"/>
      <c r="AR329" s="999"/>
      <c r="AS329" s="999"/>
      <c r="AT329" s="999"/>
      <c r="AU329" s="999"/>
      <c r="AV329" s="999"/>
      <c r="AW329" s="999"/>
      <c r="AX329" s="999"/>
    </row>
    <row r="330" spans="1:50">
      <c r="A330" s="999"/>
      <c r="B330" s="1016"/>
      <c r="C330" s="1016"/>
      <c r="D330" s="1016"/>
      <c r="E330" s="1016"/>
      <c r="F330" s="999"/>
      <c r="G330" s="1016"/>
      <c r="H330" s="999"/>
      <c r="M330" s="1016"/>
      <c r="N330" s="1016"/>
      <c r="O330" s="999"/>
      <c r="P330" s="999"/>
      <c r="Q330" s="999"/>
      <c r="R330" s="999"/>
      <c r="S330" s="999"/>
      <c r="T330" s="999"/>
      <c r="U330" s="999"/>
      <c r="V330" s="999"/>
      <c r="W330" s="999"/>
      <c r="X330" s="999"/>
      <c r="Y330" s="999"/>
      <c r="Z330" s="999"/>
      <c r="AA330" s="999"/>
      <c r="AB330" s="999"/>
      <c r="AC330" s="999"/>
      <c r="AD330" s="999"/>
      <c r="AE330" s="999"/>
      <c r="AF330" s="999"/>
      <c r="AG330" s="999"/>
      <c r="AH330" s="999"/>
      <c r="AI330" s="999"/>
      <c r="AJ330" s="999"/>
      <c r="AK330" s="999"/>
      <c r="AL330" s="999"/>
      <c r="AM330" s="999"/>
      <c r="AN330" s="999"/>
      <c r="AO330" s="999"/>
      <c r="AP330" s="999"/>
      <c r="AQ330" s="999"/>
      <c r="AR330" s="999"/>
      <c r="AS330" s="999"/>
      <c r="AT330" s="999"/>
      <c r="AU330" s="999"/>
      <c r="AV330" s="999"/>
      <c r="AW330" s="999"/>
      <c r="AX330" s="999"/>
    </row>
    <row r="331" spans="1:50">
      <c r="A331" s="999"/>
      <c r="B331" s="1016"/>
      <c r="C331" s="1016"/>
      <c r="D331" s="1016"/>
      <c r="E331" s="1016"/>
      <c r="F331" s="999"/>
      <c r="G331" s="1016"/>
      <c r="H331" s="999"/>
      <c r="M331" s="1016"/>
      <c r="N331" s="1016"/>
      <c r="O331" s="999"/>
      <c r="P331" s="999"/>
      <c r="Q331" s="999"/>
      <c r="R331" s="999"/>
      <c r="S331" s="999"/>
      <c r="T331" s="999"/>
      <c r="U331" s="999"/>
      <c r="V331" s="999"/>
      <c r="W331" s="999"/>
      <c r="X331" s="999"/>
      <c r="Y331" s="999"/>
      <c r="Z331" s="999"/>
      <c r="AA331" s="999"/>
      <c r="AB331" s="999"/>
      <c r="AC331" s="999"/>
      <c r="AD331" s="999"/>
      <c r="AE331" s="999"/>
      <c r="AF331" s="999"/>
      <c r="AG331" s="999"/>
      <c r="AH331" s="999"/>
      <c r="AI331" s="999"/>
      <c r="AJ331" s="999"/>
      <c r="AK331" s="999"/>
      <c r="AL331" s="999"/>
      <c r="AM331" s="999"/>
      <c r="AN331" s="999"/>
      <c r="AO331" s="999"/>
      <c r="AP331" s="999"/>
      <c r="AQ331" s="999"/>
      <c r="AR331" s="999"/>
      <c r="AS331" s="999"/>
      <c r="AT331" s="999"/>
      <c r="AU331" s="999"/>
      <c r="AV331" s="999"/>
      <c r="AW331" s="999"/>
      <c r="AX331" s="999"/>
    </row>
    <row r="332" spans="1:50">
      <c r="A332" s="999"/>
      <c r="B332" s="1016"/>
      <c r="C332" s="1016"/>
      <c r="D332" s="1016"/>
      <c r="E332" s="1016"/>
      <c r="F332" s="999"/>
      <c r="G332" s="1016"/>
      <c r="H332" s="999"/>
      <c r="M332" s="1016"/>
      <c r="N332" s="1016"/>
      <c r="O332" s="999"/>
      <c r="P332" s="999"/>
      <c r="Q332" s="999"/>
      <c r="R332" s="999"/>
      <c r="S332" s="999"/>
      <c r="T332" s="999"/>
      <c r="U332" s="999"/>
      <c r="V332" s="999"/>
      <c r="W332" s="999"/>
      <c r="X332" s="999"/>
      <c r="Y332" s="999"/>
      <c r="Z332" s="999"/>
      <c r="AA332" s="999"/>
      <c r="AB332" s="999"/>
      <c r="AC332" s="999"/>
      <c r="AD332" s="999"/>
      <c r="AE332" s="999"/>
      <c r="AF332" s="999"/>
      <c r="AG332" s="999"/>
      <c r="AH332" s="999"/>
      <c r="AI332" s="999"/>
      <c r="AJ332" s="999"/>
      <c r="AK332" s="999"/>
      <c r="AL332" s="999"/>
      <c r="AM332" s="999"/>
      <c r="AN332" s="999"/>
      <c r="AO332" s="999"/>
      <c r="AP332" s="999"/>
      <c r="AQ332" s="999"/>
      <c r="AR332" s="999"/>
      <c r="AS332" s="999"/>
      <c r="AT332" s="999"/>
      <c r="AU332" s="999"/>
      <c r="AV332" s="999"/>
      <c r="AW332" s="999"/>
      <c r="AX332" s="999"/>
    </row>
    <row r="333" spans="1:50">
      <c r="A333" s="999"/>
      <c r="B333" s="1016"/>
      <c r="C333" s="1016"/>
      <c r="D333" s="1016"/>
      <c r="E333" s="1016"/>
      <c r="F333" s="999"/>
      <c r="G333" s="1016"/>
      <c r="H333" s="999"/>
      <c r="M333" s="1016"/>
      <c r="N333" s="1016"/>
      <c r="O333" s="999"/>
      <c r="P333" s="999"/>
      <c r="Q333" s="999"/>
      <c r="R333" s="999"/>
      <c r="S333" s="999"/>
      <c r="T333" s="999"/>
      <c r="U333" s="999"/>
      <c r="V333" s="999"/>
      <c r="W333" s="999"/>
      <c r="X333" s="999"/>
      <c r="Y333" s="999"/>
      <c r="Z333" s="999"/>
      <c r="AA333" s="999"/>
      <c r="AB333" s="999"/>
      <c r="AC333" s="999"/>
      <c r="AD333" s="999"/>
      <c r="AE333" s="999"/>
      <c r="AF333" s="999"/>
      <c r="AG333" s="999"/>
      <c r="AH333" s="999"/>
      <c r="AI333" s="999"/>
      <c r="AJ333" s="999"/>
      <c r="AK333" s="999"/>
      <c r="AL333" s="999"/>
      <c r="AM333" s="999"/>
      <c r="AN333" s="999"/>
      <c r="AO333" s="999"/>
      <c r="AP333" s="999"/>
      <c r="AQ333" s="999"/>
      <c r="AR333" s="999"/>
      <c r="AS333" s="999"/>
      <c r="AT333" s="999"/>
      <c r="AU333" s="999"/>
      <c r="AV333" s="999"/>
      <c r="AW333" s="999"/>
      <c r="AX333" s="999"/>
    </row>
    <row r="334" spans="1:50">
      <c r="A334" s="999"/>
      <c r="B334" s="1016"/>
      <c r="C334" s="1016"/>
      <c r="D334" s="1016"/>
      <c r="E334" s="1016"/>
      <c r="F334" s="999"/>
      <c r="G334" s="1016"/>
      <c r="H334" s="999"/>
      <c r="M334" s="1016"/>
      <c r="N334" s="1016"/>
      <c r="O334" s="999"/>
      <c r="P334" s="999"/>
      <c r="Q334" s="999"/>
      <c r="R334" s="999"/>
      <c r="S334" s="999"/>
      <c r="T334" s="999"/>
      <c r="U334" s="999"/>
      <c r="V334" s="999"/>
      <c r="W334" s="999"/>
      <c r="X334" s="999"/>
      <c r="Y334" s="999"/>
      <c r="Z334" s="999"/>
      <c r="AA334" s="999"/>
      <c r="AB334" s="999"/>
      <c r="AC334" s="999"/>
      <c r="AD334" s="999"/>
      <c r="AE334" s="999"/>
      <c r="AF334" s="999"/>
      <c r="AG334" s="999"/>
      <c r="AH334" s="999"/>
      <c r="AI334" s="999"/>
      <c r="AJ334" s="999"/>
      <c r="AK334" s="999"/>
      <c r="AL334" s="999"/>
      <c r="AM334" s="999"/>
      <c r="AN334" s="999"/>
      <c r="AO334" s="999"/>
      <c r="AP334" s="999"/>
      <c r="AQ334" s="999"/>
      <c r="AR334" s="999"/>
      <c r="AS334" s="999"/>
      <c r="AT334" s="999"/>
      <c r="AU334" s="999"/>
      <c r="AV334" s="999"/>
      <c r="AW334" s="999"/>
      <c r="AX334" s="999"/>
    </row>
    <row r="335" spans="1:50">
      <c r="A335" s="999"/>
      <c r="B335" s="1016"/>
      <c r="C335" s="1016"/>
      <c r="D335" s="1016"/>
      <c r="E335" s="1016"/>
      <c r="F335" s="999"/>
      <c r="G335" s="1016"/>
      <c r="H335" s="999"/>
      <c r="M335" s="1016"/>
      <c r="N335" s="1016"/>
      <c r="O335" s="999"/>
      <c r="P335" s="999"/>
      <c r="Q335" s="999"/>
      <c r="R335" s="999"/>
      <c r="S335" s="999"/>
      <c r="T335" s="999"/>
      <c r="U335" s="999"/>
      <c r="V335" s="999"/>
      <c r="W335" s="999"/>
      <c r="X335" s="999"/>
      <c r="Y335" s="999"/>
      <c r="Z335" s="999"/>
      <c r="AA335" s="999"/>
      <c r="AB335" s="999"/>
      <c r="AC335" s="999"/>
      <c r="AD335" s="999"/>
      <c r="AE335" s="999"/>
      <c r="AF335" s="999"/>
      <c r="AG335" s="999"/>
      <c r="AH335" s="999"/>
      <c r="AI335" s="999"/>
      <c r="AJ335" s="999"/>
      <c r="AK335" s="999"/>
      <c r="AL335" s="999"/>
      <c r="AM335" s="999"/>
      <c r="AN335" s="999"/>
      <c r="AO335" s="999"/>
      <c r="AP335" s="999"/>
      <c r="AQ335" s="999"/>
      <c r="AR335" s="999"/>
      <c r="AS335" s="999"/>
      <c r="AT335" s="999"/>
      <c r="AU335" s="999"/>
      <c r="AV335" s="999"/>
      <c r="AW335" s="999"/>
      <c r="AX335" s="999"/>
    </row>
    <row r="336" spans="1:50">
      <c r="A336" s="999"/>
      <c r="B336" s="1016"/>
      <c r="C336" s="1016"/>
      <c r="D336" s="1016"/>
      <c r="E336" s="1016"/>
      <c r="F336" s="999"/>
      <c r="G336" s="1016"/>
      <c r="H336" s="999"/>
      <c r="M336" s="1016"/>
      <c r="N336" s="1016"/>
      <c r="O336" s="999"/>
      <c r="P336" s="999"/>
      <c r="Q336" s="999"/>
      <c r="R336" s="999"/>
      <c r="S336" s="999"/>
      <c r="T336" s="999"/>
      <c r="U336" s="999"/>
      <c r="V336" s="999"/>
      <c r="W336" s="999"/>
      <c r="X336" s="999"/>
      <c r="Y336" s="999"/>
      <c r="Z336" s="999"/>
      <c r="AA336" s="999"/>
      <c r="AB336" s="999"/>
      <c r="AC336" s="999"/>
      <c r="AD336" s="999"/>
      <c r="AE336" s="999"/>
      <c r="AF336" s="999"/>
      <c r="AG336" s="999"/>
      <c r="AH336" s="999"/>
      <c r="AI336" s="999"/>
      <c r="AJ336" s="999"/>
      <c r="AK336" s="999"/>
      <c r="AL336" s="999"/>
      <c r="AM336" s="999"/>
      <c r="AN336" s="999"/>
      <c r="AO336" s="999"/>
      <c r="AP336" s="999"/>
      <c r="AQ336" s="999"/>
      <c r="AR336" s="999"/>
      <c r="AS336" s="999"/>
      <c r="AT336" s="999"/>
      <c r="AU336" s="999"/>
      <c r="AV336" s="999"/>
      <c r="AW336" s="999"/>
      <c r="AX336" s="999"/>
    </row>
    <row r="337" spans="1:50">
      <c r="A337" s="999"/>
      <c r="B337" s="1016"/>
      <c r="C337" s="1016"/>
      <c r="D337" s="1016"/>
      <c r="E337" s="1016"/>
      <c r="F337" s="999"/>
      <c r="G337" s="1016"/>
      <c r="H337" s="999"/>
      <c r="M337" s="1016"/>
      <c r="N337" s="1016"/>
      <c r="O337" s="999"/>
      <c r="P337" s="999"/>
      <c r="Q337" s="999"/>
      <c r="R337" s="999"/>
      <c r="S337" s="999"/>
      <c r="T337" s="999"/>
      <c r="U337" s="999"/>
      <c r="V337" s="999"/>
      <c r="W337" s="999"/>
      <c r="X337" s="999"/>
      <c r="Y337" s="999"/>
      <c r="Z337" s="999"/>
      <c r="AA337" s="999"/>
      <c r="AB337" s="999"/>
      <c r="AC337" s="999"/>
      <c r="AD337" s="999"/>
      <c r="AE337" s="999"/>
      <c r="AF337" s="999"/>
      <c r="AG337" s="999"/>
      <c r="AH337" s="999"/>
      <c r="AI337" s="999"/>
      <c r="AJ337" s="999"/>
      <c r="AK337" s="999"/>
      <c r="AL337" s="999"/>
      <c r="AM337" s="999"/>
      <c r="AN337" s="999"/>
      <c r="AO337" s="999"/>
      <c r="AP337" s="999"/>
      <c r="AQ337" s="999"/>
      <c r="AR337" s="999"/>
      <c r="AS337" s="999"/>
      <c r="AT337" s="999"/>
      <c r="AU337" s="999"/>
      <c r="AV337" s="999"/>
      <c r="AW337" s="999"/>
      <c r="AX337" s="999"/>
    </row>
    <row r="338" spans="1:50">
      <c r="A338" s="999"/>
      <c r="B338" s="1016"/>
      <c r="C338" s="1016"/>
      <c r="D338" s="1016"/>
      <c r="E338" s="1016"/>
      <c r="F338" s="999"/>
      <c r="G338" s="1016"/>
      <c r="H338" s="999"/>
      <c r="M338" s="1016"/>
      <c r="N338" s="1016"/>
      <c r="O338" s="999"/>
      <c r="P338" s="999"/>
      <c r="Q338" s="999"/>
      <c r="R338" s="999"/>
      <c r="S338" s="999"/>
      <c r="T338" s="999"/>
      <c r="U338" s="999"/>
      <c r="V338" s="999"/>
      <c r="W338" s="999"/>
      <c r="X338" s="999"/>
      <c r="Y338" s="999"/>
      <c r="Z338" s="999"/>
      <c r="AA338" s="999"/>
      <c r="AB338" s="999"/>
      <c r="AC338" s="999"/>
      <c r="AD338" s="999"/>
      <c r="AE338" s="999"/>
      <c r="AF338" s="999"/>
      <c r="AG338" s="999"/>
      <c r="AH338" s="999"/>
      <c r="AI338" s="999"/>
      <c r="AJ338" s="999"/>
      <c r="AK338" s="999"/>
      <c r="AL338" s="999"/>
      <c r="AM338" s="999"/>
      <c r="AN338" s="999"/>
      <c r="AO338" s="999"/>
      <c r="AP338" s="999"/>
      <c r="AQ338" s="999"/>
      <c r="AR338" s="999"/>
      <c r="AS338" s="999"/>
      <c r="AT338" s="999"/>
      <c r="AU338" s="999"/>
      <c r="AV338" s="999"/>
      <c r="AW338" s="999"/>
      <c r="AX338" s="999"/>
    </row>
    <row r="339" spans="1:50">
      <c r="A339" s="999"/>
      <c r="B339" s="1016"/>
      <c r="C339" s="1016"/>
      <c r="D339" s="1016"/>
      <c r="E339" s="1016"/>
      <c r="F339" s="999"/>
      <c r="G339" s="1016"/>
      <c r="H339" s="999"/>
      <c r="M339" s="1016"/>
      <c r="N339" s="1016"/>
      <c r="O339" s="999"/>
      <c r="P339" s="999"/>
      <c r="Q339" s="999"/>
      <c r="R339" s="999"/>
      <c r="S339" s="999"/>
      <c r="T339" s="999"/>
      <c r="U339" s="999"/>
      <c r="V339" s="999"/>
      <c r="W339" s="999"/>
      <c r="X339" s="999"/>
      <c r="Y339" s="999"/>
      <c r="Z339" s="999"/>
      <c r="AA339" s="999"/>
      <c r="AB339" s="999"/>
      <c r="AC339" s="999"/>
      <c r="AD339" s="999"/>
      <c r="AE339" s="999"/>
      <c r="AF339" s="999"/>
      <c r="AG339" s="999"/>
      <c r="AH339" s="999"/>
      <c r="AI339" s="999"/>
      <c r="AJ339" s="999"/>
      <c r="AK339" s="999"/>
      <c r="AL339" s="999"/>
      <c r="AM339" s="999"/>
      <c r="AN339" s="999"/>
      <c r="AO339" s="999"/>
      <c r="AP339" s="999"/>
      <c r="AQ339" s="999"/>
      <c r="AR339" s="999"/>
      <c r="AS339" s="999"/>
      <c r="AT339" s="999"/>
      <c r="AU339" s="999"/>
      <c r="AV339" s="999"/>
      <c r="AW339" s="999"/>
      <c r="AX339" s="999"/>
    </row>
    <row r="340" spans="1:50">
      <c r="A340" s="999"/>
      <c r="B340" s="1016"/>
      <c r="C340" s="1016"/>
      <c r="D340" s="1016"/>
      <c r="E340" s="1016"/>
      <c r="F340" s="999"/>
      <c r="G340" s="1016"/>
      <c r="H340" s="999"/>
      <c r="M340" s="1016"/>
      <c r="N340" s="1016"/>
      <c r="O340" s="999"/>
      <c r="P340" s="999"/>
      <c r="Q340" s="999"/>
      <c r="R340" s="999"/>
      <c r="S340" s="999"/>
      <c r="T340" s="999"/>
      <c r="U340" s="999"/>
      <c r="V340" s="999"/>
      <c r="W340" s="999"/>
      <c r="X340" s="999"/>
      <c r="Y340" s="999"/>
      <c r="Z340" s="999"/>
      <c r="AA340" s="999"/>
      <c r="AB340" s="999"/>
      <c r="AC340" s="999"/>
      <c r="AD340" s="999"/>
      <c r="AE340" s="999"/>
      <c r="AF340" s="999"/>
      <c r="AG340" s="999"/>
      <c r="AH340" s="999"/>
      <c r="AI340" s="999"/>
      <c r="AJ340" s="999"/>
      <c r="AK340" s="999"/>
      <c r="AL340" s="999"/>
      <c r="AM340" s="999"/>
      <c r="AN340" s="999"/>
      <c r="AO340" s="999"/>
      <c r="AP340" s="999"/>
      <c r="AQ340" s="999"/>
      <c r="AR340" s="999"/>
      <c r="AS340" s="999"/>
      <c r="AT340" s="999"/>
      <c r="AU340" s="999"/>
      <c r="AV340" s="999"/>
      <c r="AW340" s="999"/>
      <c r="AX340" s="999"/>
    </row>
    <row r="341" spans="1:50">
      <c r="A341" s="999"/>
      <c r="B341" s="1016"/>
      <c r="C341" s="1016"/>
      <c r="D341" s="1016"/>
      <c r="E341" s="1016"/>
      <c r="F341" s="999"/>
      <c r="G341" s="1016"/>
      <c r="H341" s="999"/>
      <c r="M341" s="1016"/>
      <c r="N341" s="1016"/>
      <c r="O341" s="999"/>
      <c r="P341" s="999"/>
      <c r="Q341" s="999"/>
      <c r="R341" s="999"/>
      <c r="S341" s="999"/>
      <c r="T341" s="999"/>
      <c r="U341" s="999"/>
      <c r="V341" s="999"/>
      <c r="W341" s="999"/>
      <c r="X341" s="999"/>
      <c r="Y341" s="999"/>
      <c r="Z341" s="999"/>
      <c r="AA341" s="999"/>
      <c r="AB341" s="999"/>
      <c r="AC341" s="999"/>
      <c r="AD341" s="999"/>
      <c r="AE341" s="999"/>
      <c r="AF341" s="999"/>
      <c r="AG341" s="999"/>
      <c r="AH341" s="999"/>
      <c r="AI341" s="999"/>
      <c r="AJ341" s="999"/>
      <c r="AK341" s="999"/>
      <c r="AL341" s="999"/>
      <c r="AM341" s="999"/>
      <c r="AN341" s="999"/>
      <c r="AO341" s="999"/>
      <c r="AP341" s="999"/>
      <c r="AQ341" s="999"/>
      <c r="AR341" s="999"/>
      <c r="AS341" s="999"/>
      <c r="AT341" s="999"/>
      <c r="AU341" s="999"/>
      <c r="AV341" s="999"/>
      <c r="AW341" s="999"/>
      <c r="AX341" s="999"/>
    </row>
    <row r="342" spans="1:50">
      <c r="A342" s="999"/>
      <c r="B342" s="1016"/>
      <c r="C342" s="1016"/>
      <c r="D342" s="1016"/>
      <c r="E342" s="1016"/>
      <c r="F342" s="999"/>
      <c r="G342" s="1016"/>
      <c r="H342" s="999"/>
      <c r="M342" s="1016"/>
      <c r="N342" s="1016"/>
      <c r="O342" s="999"/>
      <c r="P342" s="999"/>
      <c r="Q342" s="999"/>
      <c r="R342" s="999"/>
      <c r="S342" s="999"/>
      <c r="T342" s="999"/>
      <c r="U342" s="999"/>
      <c r="V342" s="999"/>
      <c r="W342" s="999"/>
      <c r="X342" s="999"/>
      <c r="Y342" s="999"/>
      <c r="Z342" s="999"/>
      <c r="AA342" s="999"/>
      <c r="AB342" s="999"/>
      <c r="AC342" s="999"/>
      <c r="AD342" s="999"/>
      <c r="AE342" s="999"/>
      <c r="AF342" s="999"/>
      <c r="AG342" s="999"/>
      <c r="AH342" s="999"/>
      <c r="AI342" s="999"/>
      <c r="AJ342" s="999"/>
      <c r="AK342" s="999"/>
      <c r="AL342" s="999"/>
      <c r="AM342" s="999"/>
      <c r="AN342" s="999"/>
      <c r="AO342" s="999"/>
      <c r="AP342" s="999"/>
      <c r="AQ342" s="999"/>
      <c r="AR342" s="999"/>
      <c r="AS342" s="999"/>
      <c r="AT342" s="999"/>
      <c r="AU342" s="999"/>
      <c r="AV342" s="999"/>
      <c r="AW342" s="999"/>
      <c r="AX342" s="999"/>
    </row>
    <row r="343" spans="1:50">
      <c r="A343" s="999"/>
      <c r="B343" s="1016"/>
      <c r="C343" s="1016"/>
      <c r="D343" s="1016"/>
      <c r="E343" s="1016"/>
      <c r="F343" s="999"/>
      <c r="G343" s="1016"/>
      <c r="H343" s="999"/>
      <c r="M343" s="1016"/>
      <c r="N343" s="1016"/>
      <c r="O343" s="999"/>
      <c r="P343" s="999"/>
      <c r="Q343" s="999"/>
      <c r="R343" s="999"/>
      <c r="S343" s="999"/>
      <c r="T343" s="999"/>
      <c r="U343" s="999"/>
      <c r="V343" s="999"/>
      <c r="W343" s="999"/>
      <c r="X343" s="999"/>
      <c r="Y343" s="999"/>
      <c r="Z343" s="999"/>
      <c r="AA343" s="999"/>
      <c r="AB343" s="999"/>
      <c r="AC343" s="999"/>
      <c r="AD343" s="999"/>
      <c r="AE343" s="999"/>
      <c r="AF343" s="999"/>
      <c r="AG343" s="999"/>
      <c r="AH343" s="999"/>
      <c r="AI343" s="999"/>
      <c r="AJ343" s="999"/>
      <c r="AK343" s="999"/>
      <c r="AL343" s="999"/>
      <c r="AM343" s="999"/>
      <c r="AN343" s="999"/>
      <c r="AO343" s="999"/>
      <c r="AP343" s="999"/>
      <c r="AQ343" s="999"/>
      <c r="AR343" s="999"/>
      <c r="AS343" s="999"/>
      <c r="AT343" s="999"/>
      <c r="AU343" s="999"/>
      <c r="AV343" s="999"/>
      <c r="AW343" s="999"/>
      <c r="AX343" s="999"/>
    </row>
    <row r="344" spans="1:50">
      <c r="A344" s="999"/>
      <c r="B344" s="1016"/>
      <c r="C344" s="1016"/>
      <c r="D344" s="1016"/>
      <c r="E344" s="1016"/>
      <c r="F344" s="999"/>
      <c r="G344" s="1016"/>
      <c r="H344" s="999"/>
      <c r="M344" s="1016"/>
      <c r="N344" s="1016"/>
      <c r="O344" s="999"/>
      <c r="P344" s="999"/>
      <c r="Q344" s="999"/>
      <c r="R344" s="999"/>
      <c r="S344" s="999"/>
      <c r="T344" s="999"/>
      <c r="U344" s="999"/>
      <c r="V344" s="999"/>
      <c r="W344" s="999"/>
      <c r="X344" s="999"/>
      <c r="Y344" s="999"/>
      <c r="Z344" s="999"/>
      <c r="AA344" s="999"/>
      <c r="AB344" s="999"/>
      <c r="AC344" s="999"/>
      <c r="AD344" s="999"/>
      <c r="AE344" s="999"/>
      <c r="AF344" s="999"/>
      <c r="AG344" s="999"/>
      <c r="AH344" s="999"/>
      <c r="AI344" s="999"/>
      <c r="AJ344" s="999"/>
      <c r="AK344" s="999"/>
      <c r="AL344" s="999"/>
      <c r="AM344" s="999"/>
      <c r="AN344" s="999"/>
      <c r="AO344" s="999"/>
      <c r="AP344" s="999"/>
      <c r="AQ344" s="999"/>
      <c r="AR344" s="999"/>
      <c r="AS344" s="999"/>
      <c r="AT344" s="999"/>
      <c r="AU344" s="999"/>
      <c r="AV344" s="999"/>
      <c r="AW344" s="999"/>
      <c r="AX344" s="999"/>
    </row>
    <row r="345" spans="1:50">
      <c r="A345" s="999"/>
      <c r="B345" s="1016"/>
      <c r="C345" s="1016"/>
      <c r="D345" s="1016"/>
      <c r="E345" s="1016"/>
      <c r="F345" s="999"/>
      <c r="G345" s="1016"/>
      <c r="H345" s="999"/>
      <c r="M345" s="1016"/>
      <c r="N345" s="1016"/>
      <c r="O345" s="999"/>
      <c r="P345" s="999"/>
      <c r="Q345" s="999"/>
      <c r="R345" s="999"/>
      <c r="S345" s="999"/>
      <c r="T345" s="999"/>
      <c r="U345" s="999"/>
      <c r="V345" s="999"/>
      <c r="W345" s="999"/>
      <c r="X345" s="999"/>
      <c r="Y345" s="999"/>
      <c r="Z345" s="999"/>
      <c r="AA345" s="999"/>
      <c r="AB345" s="999"/>
      <c r="AC345" s="999"/>
      <c r="AD345" s="999"/>
      <c r="AE345" s="999"/>
      <c r="AF345" s="999"/>
      <c r="AG345" s="999"/>
      <c r="AH345" s="999"/>
      <c r="AI345" s="999"/>
      <c r="AJ345" s="999"/>
      <c r="AK345" s="999"/>
      <c r="AL345" s="999"/>
      <c r="AM345" s="999"/>
      <c r="AN345" s="999"/>
      <c r="AO345" s="999"/>
      <c r="AP345" s="999"/>
      <c r="AQ345" s="999"/>
      <c r="AR345" s="999"/>
      <c r="AS345" s="999"/>
      <c r="AT345" s="999"/>
      <c r="AU345" s="999"/>
      <c r="AV345" s="999"/>
      <c r="AW345" s="999"/>
      <c r="AX345" s="999"/>
    </row>
    <row r="346" spans="1:50">
      <c r="A346" s="999"/>
      <c r="B346" s="1016"/>
      <c r="C346" s="1016"/>
      <c r="D346" s="1016"/>
      <c r="E346" s="1016"/>
      <c r="F346" s="999"/>
      <c r="G346" s="1016"/>
      <c r="H346" s="999"/>
      <c r="M346" s="1016"/>
      <c r="N346" s="1016"/>
      <c r="O346" s="999"/>
      <c r="P346" s="999"/>
      <c r="Q346" s="999"/>
      <c r="R346" s="999"/>
      <c r="S346" s="999"/>
      <c r="T346" s="999"/>
      <c r="U346" s="999"/>
      <c r="V346" s="999"/>
      <c r="W346" s="999"/>
      <c r="X346" s="999"/>
      <c r="Y346" s="999"/>
      <c r="Z346" s="999"/>
      <c r="AA346" s="999"/>
      <c r="AB346" s="999"/>
      <c r="AC346" s="999"/>
      <c r="AD346" s="999"/>
      <c r="AE346" s="999"/>
      <c r="AF346" s="999"/>
      <c r="AG346" s="999"/>
      <c r="AH346" s="999"/>
      <c r="AI346" s="999"/>
      <c r="AJ346" s="999"/>
      <c r="AK346" s="999"/>
      <c r="AL346" s="999"/>
      <c r="AM346" s="999"/>
      <c r="AN346" s="999"/>
      <c r="AO346" s="999"/>
      <c r="AP346" s="999"/>
      <c r="AQ346" s="999"/>
      <c r="AR346" s="999"/>
      <c r="AS346" s="999"/>
      <c r="AT346" s="999"/>
      <c r="AU346" s="999"/>
      <c r="AV346" s="999"/>
      <c r="AW346" s="999"/>
      <c r="AX346" s="999"/>
    </row>
    <row r="347" spans="1:50">
      <c r="A347" s="999"/>
      <c r="B347" s="1016"/>
      <c r="C347" s="1016"/>
      <c r="D347" s="1016"/>
      <c r="E347" s="1016"/>
      <c r="F347" s="999"/>
      <c r="G347" s="1016"/>
      <c r="H347" s="999"/>
      <c r="M347" s="1016"/>
      <c r="N347" s="1016"/>
      <c r="O347" s="999"/>
      <c r="P347" s="999"/>
      <c r="Q347" s="999"/>
      <c r="R347" s="999"/>
      <c r="S347" s="999"/>
      <c r="T347" s="999"/>
      <c r="U347" s="999"/>
      <c r="V347" s="999"/>
      <c r="W347" s="999"/>
      <c r="X347" s="999"/>
      <c r="Y347" s="999"/>
      <c r="Z347" s="999"/>
      <c r="AA347" s="999"/>
      <c r="AB347" s="999"/>
      <c r="AC347" s="999"/>
      <c r="AD347" s="999"/>
      <c r="AE347" s="999"/>
      <c r="AF347" s="999"/>
      <c r="AG347" s="999"/>
      <c r="AH347" s="999"/>
      <c r="AI347" s="999"/>
      <c r="AJ347" s="999"/>
      <c r="AK347" s="999"/>
      <c r="AL347" s="999"/>
      <c r="AM347" s="999"/>
      <c r="AN347" s="999"/>
      <c r="AO347" s="999"/>
      <c r="AP347" s="999"/>
      <c r="AQ347" s="999"/>
      <c r="AR347" s="999"/>
      <c r="AS347" s="999"/>
      <c r="AT347" s="999"/>
      <c r="AU347" s="999"/>
      <c r="AV347" s="999"/>
      <c r="AW347" s="999"/>
      <c r="AX347" s="999"/>
    </row>
    <row r="348" spans="1:50">
      <c r="A348" s="999"/>
      <c r="B348" s="1016"/>
      <c r="C348" s="1016"/>
      <c r="D348" s="1016"/>
      <c r="E348" s="1016"/>
      <c r="F348" s="999"/>
      <c r="G348" s="1016"/>
      <c r="H348" s="999"/>
      <c r="M348" s="1016"/>
      <c r="N348" s="1016"/>
      <c r="O348" s="999"/>
      <c r="P348" s="999"/>
      <c r="Q348" s="999"/>
      <c r="R348" s="999"/>
      <c r="S348" s="999"/>
      <c r="T348" s="999"/>
      <c r="U348" s="999"/>
      <c r="V348" s="999"/>
      <c r="W348" s="999"/>
      <c r="X348" s="999"/>
      <c r="Y348" s="999"/>
      <c r="Z348" s="999"/>
      <c r="AA348" s="999"/>
      <c r="AB348" s="999"/>
      <c r="AC348" s="999"/>
      <c r="AD348" s="999"/>
      <c r="AE348" s="999"/>
      <c r="AF348" s="999"/>
      <c r="AG348" s="999"/>
      <c r="AH348" s="999"/>
      <c r="AI348" s="999"/>
      <c r="AJ348" s="999"/>
      <c r="AK348" s="999"/>
      <c r="AL348" s="999"/>
      <c r="AM348" s="999"/>
      <c r="AN348" s="999"/>
      <c r="AO348" s="999"/>
      <c r="AP348" s="999"/>
      <c r="AQ348" s="999"/>
      <c r="AR348" s="999"/>
      <c r="AS348" s="999"/>
      <c r="AT348" s="999"/>
      <c r="AU348" s="999"/>
      <c r="AV348" s="999"/>
      <c r="AW348" s="999"/>
      <c r="AX348" s="999"/>
    </row>
    <row r="349" spans="1:50">
      <c r="A349" s="999"/>
      <c r="B349" s="1016"/>
      <c r="C349" s="1016"/>
      <c r="D349" s="1016"/>
      <c r="E349" s="1016"/>
      <c r="F349" s="999"/>
      <c r="G349" s="1016"/>
      <c r="H349" s="999"/>
      <c r="M349" s="1016"/>
      <c r="N349" s="1016"/>
      <c r="O349" s="999"/>
      <c r="P349" s="999"/>
      <c r="Q349" s="999"/>
      <c r="R349" s="999"/>
      <c r="S349" s="999"/>
      <c r="T349" s="999"/>
      <c r="U349" s="999"/>
      <c r="V349" s="999"/>
      <c r="W349" s="999"/>
      <c r="X349" s="999"/>
      <c r="Y349" s="999"/>
      <c r="Z349" s="999"/>
      <c r="AA349" s="999"/>
      <c r="AB349" s="999"/>
      <c r="AC349" s="999"/>
      <c r="AD349" s="999"/>
      <c r="AE349" s="999"/>
      <c r="AF349" s="999"/>
      <c r="AG349" s="999"/>
      <c r="AH349" s="999"/>
      <c r="AI349" s="999"/>
      <c r="AJ349" s="999"/>
      <c r="AK349" s="999"/>
      <c r="AL349" s="999"/>
      <c r="AM349" s="999"/>
      <c r="AN349" s="999"/>
      <c r="AO349" s="999"/>
      <c r="AP349" s="999"/>
      <c r="AQ349" s="999"/>
      <c r="AR349" s="999"/>
      <c r="AS349" s="999"/>
      <c r="AT349" s="999"/>
      <c r="AU349" s="999"/>
      <c r="AV349" s="999"/>
      <c r="AW349" s="999"/>
      <c r="AX349" s="999"/>
    </row>
    <row r="350" spans="1:50">
      <c r="A350" s="999"/>
      <c r="B350" s="1016"/>
      <c r="C350" s="1016"/>
      <c r="D350" s="1016"/>
      <c r="E350" s="1016"/>
      <c r="F350" s="999"/>
      <c r="G350" s="1016"/>
      <c r="H350" s="999"/>
      <c r="M350" s="1016"/>
      <c r="N350" s="1016"/>
      <c r="O350" s="999"/>
      <c r="P350" s="999"/>
      <c r="Q350" s="999"/>
      <c r="R350" s="999"/>
      <c r="S350" s="999"/>
      <c r="T350" s="999"/>
      <c r="U350" s="999"/>
      <c r="V350" s="999"/>
      <c r="W350" s="999"/>
      <c r="X350" s="999"/>
      <c r="Y350" s="999"/>
      <c r="Z350" s="999"/>
      <c r="AA350" s="999"/>
      <c r="AB350" s="999"/>
      <c r="AC350" s="999"/>
      <c r="AD350" s="999"/>
      <c r="AE350" s="999"/>
      <c r="AF350" s="999"/>
      <c r="AG350" s="999"/>
      <c r="AH350" s="999"/>
      <c r="AI350" s="999"/>
      <c r="AJ350" s="999"/>
      <c r="AK350" s="999"/>
      <c r="AL350" s="999"/>
      <c r="AM350" s="999"/>
      <c r="AN350" s="999"/>
      <c r="AO350" s="999"/>
      <c r="AP350" s="999"/>
      <c r="AQ350" s="999"/>
      <c r="AR350" s="999"/>
      <c r="AS350" s="999"/>
      <c r="AT350" s="999"/>
      <c r="AU350" s="999"/>
      <c r="AV350" s="999"/>
      <c r="AW350" s="999"/>
      <c r="AX350" s="999"/>
    </row>
    <row r="351" spans="1:50">
      <c r="A351" s="999"/>
      <c r="B351" s="1016"/>
      <c r="C351" s="1016"/>
      <c r="D351" s="1016"/>
      <c r="E351" s="1016"/>
      <c r="F351" s="999"/>
      <c r="G351" s="1016"/>
      <c r="H351" s="999"/>
      <c r="M351" s="1016"/>
      <c r="N351" s="1016"/>
      <c r="O351" s="999"/>
      <c r="P351" s="999"/>
      <c r="Q351" s="999"/>
      <c r="R351" s="999"/>
      <c r="S351" s="999"/>
      <c r="T351" s="999"/>
      <c r="U351" s="999"/>
      <c r="V351" s="999"/>
      <c r="W351" s="999"/>
      <c r="X351" s="999"/>
      <c r="Y351" s="999"/>
      <c r="Z351" s="999"/>
      <c r="AA351" s="999"/>
      <c r="AB351" s="999"/>
      <c r="AC351" s="999"/>
      <c r="AD351" s="999"/>
      <c r="AE351" s="999"/>
      <c r="AF351" s="999"/>
      <c r="AG351" s="999"/>
      <c r="AH351" s="999"/>
      <c r="AI351" s="999"/>
      <c r="AJ351" s="999"/>
      <c r="AK351" s="999"/>
      <c r="AL351" s="999"/>
      <c r="AM351" s="999"/>
      <c r="AN351" s="999"/>
      <c r="AO351" s="999"/>
      <c r="AP351" s="999"/>
      <c r="AQ351" s="999"/>
      <c r="AR351" s="999"/>
      <c r="AS351" s="999"/>
      <c r="AT351" s="999"/>
      <c r="AU351" s="999"/>
      <c r="AV351" s="999"/>
      <c r="AW351" s="999"/>
      <c r="AX351" s="999"/>
    </row>
    <row r="352" spans="1:50">
      <c r="A352" s="999"/>
      <c r="B352" s="1016"/>
      <c r="C352" s="1016"/>
      <c r="D352" s="1016"/>
      <c r="E352" s="1016"/>
      <c r="F352" s="999"/>
      <c r="G352" s="1016"/>
      <c r="H352" s="999"/>
      <c r="M352" s="1016"/>
      <c r="N352" s="1016"/>
      <c r="O352" s="999"/>
      <c r="P352" s="999"/>
      <c r="Q352" s="999"/>
      <c r="R352" s="999"/>
      <c r="S352" s="999"/>
      <c r="T352" s="999"/>
      <c r="U352" s="999"/>
      <c r="V352" s="999"/>
      <c r="W352" s="999"/>
      <c r="X352" s="999"/>
      <c r="Y352" s="999"/>
      <c r="Z352" s="999"/>
      <c r="AA352" s="999"/>
      <c r="AB352" s="999"/>
      <c r="AC352" s="999"/>
      <c r="AD352" s="999"/>
      <c r="AE352" s="999"/>
      <c r="AF352" s="999"/>
      <c r="AG352" s="999"/>
      <c r="AH352" s="999"/>
      <c r="AI352" s="999"/>
      <c r="AJ352" s="999"/>
      <c r="AK352" s="999"/>
      <c r="AL352" s="999"/>
      <c r="AM352" s="999"/>
      <c r="AN352" s="999"/>
      <c r="AO352" s="999"/>
      <c r="AP352" s="999"/>
      <c r="AQ352" s="999"/>
      <c r="AR352" s="999"/>
      <c r="AS352" s="999"/>
      <c r="AT352" s="999"/>
      <c r="AU352" s="999"/>
      <c r="AV352" s="999"/>
      <c r="AW352" s="999"/>
      <c r="AX352" s="999"/>
    </row>
    <row r="353" spans="1:50">
      <c r="A353" s="999"/>
      <c r="B353" s="1016"/>
      <c r="C353" s="1016"/>
      <c r="D353" s="1016"/>
      <c r="E353" s="1016"/>
      <c r="F353" s="999"/>
      <c r="G353" s="1016"/>
      <c r="H353" s="999"/>
      <c r="M353" s="1016"/>
      <c r="N353" s="1016"/>
      <c r="O353" s="999"/>
      <c r="P353" s="999"/>
      <c r="Q353" s="999"/>
      <c r="R353" s="999"/>
      <c r="S353" s="999"/>
      <c r="T353" s="999"/>
      <c r="U353" s="999"/>
      <c r="V353" s="999"/>
      <c r="W353" s="999"/>
      <c r="X353" s="999"/>
      <c r="Y353" s="999"/>
      <c r="Z353" s="999"/>
      <c r="AA353" s="999"/>
      <c r="AB353" s="999"/>
      <c r="AC353" s="999"/>
      <c r="AD353" s="999"/>
      <c r="AE353" s="999"/>
      <c r="AF353" s="999"/>
      <c r="AG353" s="999"/>
      <c r="AH353" s="999"/>
      <c r="AI353" s="999"/>
      <c r="AJ353" s="999"/>
      <c r="AK353" s="999"/>
      <c r="AL353" s="999"/>
      <c r="AM353" s="999"/>
      <c r="AN353" s="999"/>
      <c r="AO353" s="999"/>
      <c r="AP353" s="999"/>
      <c r="AQ353" s="999"/>
      <c r="AR353" s="999"/>
      <c r="AS353" s="999"/>
      <c r="AT353" s="999"/>
      <c r="AU353" s="999"/>
      <c r="AV353" s="999"/>
      <c r="AW353" s="999"/>
      <c r="AX353" s="999"/>
    </row>
    <row r="354" spans="1:50">
      <c r="A354" s="999"/>
      <c r="B354" s="1016"/>
      <c r="C354" s="1016"/>
      <c r="D354" s="1016"/>
      <c r="E354" s="1016"/>
      <c r="F354" s="999"/>
      <c r="G354" s="1016"/>
      <c r="H354" s="999"/>
      <c r="M354" s="1016"/>
      <c r="N354" s="1016"/>
      <c r="O354" s="999"/>
      <c r="P354" s="999"/>
      <c r="Q354" s="999"/>
      <c r="R354" s="999"/>
      <c r="S354" s="999"/>
      <c r="T354" s="999"/>
      <c r="U354" s="999"/>
      <c r="V354" s="999"/>
      <c r="W354" s="999"/>
      <c r="X354" s="999"/>
      <c r="Y354" s="999"/>
      <c r="Z354" s="999"/>
      <c r="AA354" s="999"/>
      <c r="AB354" s="999"/>
      <c r="AC354" s="999"/>
      <c r="AD354" s="999"/>
      <c r="AE354" s="999"/>
      <c r="AF354" s="999"/>
      <c r="AG354" s="999"/>
      <c r="AH354" s="999"/>
      <c r="AI354" s="999"/>
      <c r="AJ354" s="999"/>
      <c r="AK354" s="999"/>
      <c r="AL354" s="999"/>
      <c r="AM354" s="999"/>
      <c r="AN354" s="999"/>
      <c r="AO354" s="999"/>
      <c r="AP354" s="999"/>
      <c r="AQ354" s="999"/>
      <c r="AR354" s="999"/>
      <c r="AS354" s="999"/>
      <c r="AT354" s="999"/>
      <c r="AU354" s="999"/>
      <c r="AV354" s="999"/>
      <c r="AW354" s="999"/>
      <c r="AX354" s="999"/>
    </row>
    <row r="355" spans="1:50">
      <c r="A355" s="999"/>
      <c r="B355" s="1016"/>
      <c r="C355" s="1016"/>
      <c r="D355" s="1016"/>
      <c r="E355" s="1016"/>
      <c r="F355" s="999"/>
      <c r="G355" s="1016"/>
      <c r="H355" s="999"/>
      <c r="M355" s="1016"/>
      <c r="N355" s="1016"/>
      <c r="O355" s="999"/>
      <c r="P355" s="999"/>
      <c r="Q355" s="999"/>
      <c r="R355" s="999"/>
      <c r="S355" s="999"/>
      <c r="T355" s="999"/>
      <c r="U355" s="999"/>
      <c r="V355" s="999"/>
      <c r="W355" s="999"/>
      <c r="X355" s="999"/>
      <c r="Y355" s="999"/>
      <c r="Z355" s="999"/>
      <c r="AA355" s="999"/>
      <c r="AB355" s="999"/>
      <c r="AC355" s="999"/>
      <c r="AD355" s="999"/>
      <c r="AE355" s="999"/>
      <c r="AF355" s="999"/>
      <c r="AG355" s="999"/>
      <c r="AH355" s="999"/>
      <c r="AI355" s="999"/>
      <c r="AJ355" s="999"/>
      <c r="AK355" s="999"/>
      <c r="AL355" s="999"/>
      <c r="AM355" s="999"/>
      <c r="AN355" s="999"/>
      <c r="AO355" s="999"/>
      <c r="AP355" s="999"/>
      <c r="AQ355" s="999"/>
      <c r="AR355" s="999"/>
      <c r="AS355" s="999"/>
      <c r="AT355" s="999"/>
      <c r="AU355" s="999"/>
      <c r="AV355" s="999"/>
      <c r="AW355" s="999"/>
      <c r="AX355" s="999"/>
    </row>
    <row r="356" spans="1:50">
      <c r="A356" s="999"/>
      <c r="B356" s="1016"/>
      <c r="C356" s="1016"/>
      <c r="D356" s="1016"/>
      <c r="E356" s="1016"/>
      <c r="F356" s="999"/>
      <c r="G356" s="1016"/>
      <c r="H356" s="999"/>
      <c r="M356" s="1016"/>
      <c r="N356" s="1016"/>
      <c r="O356" s="999"/>
      <c r="P356" s="999"/>
      <c r="Q356" s="999"/>
      <c r="R356" s="999"/>
      <c r="S356" s="999"/>
      <c r="T356" s="999"/>
      <c r="U356" s="999"/>
      <c r="V356" s="999"/>
      <c r="W356" s="999"/>
      <c r="X356" s="999"/>
      <c r="Y356" s="999"/>
      <c r="Z356" s="999"/>
      <c r="AA356" s="999"/>
      <c r="AB356" s="999"/>
      <c r="AC356" s="999"/>
      <c r="AD356" s="999"/>
      <c r="AE356" s="999"/>
      <c r="AF356" s="999"/>
      <c r="AG356" s="999"/>
      <c r="AH356" s="999"/>
      <c r="AI356" s="999"/>
      <c r="AJ356" s="999"/>
      <c r="AK356" s="999"/>
      <c r="AL356" s="999"/>
      <c r="AM356" s="999"/>
      <c r="AN356" s="999"/>
      <c r="AO356" s="999"/>
      <c r="AP356" s="999"/>
      <c r="AQ356" s="999"/>
      <c r="AR356" s="999"/>
      <c r="AS356" s="999"/>
      <c r="AT356" s="999"/>
      <c r="AU356" s="999"/>
      <c r="AV356" s="999"/>
      <c r="AW356" s="999"/>
      <c r="AX356" s="999"/>
    </row>
    <row r="357" spans="1:50">
      <c r="A357" s="999"/>
      <c r="B357" s="1016"/>
      <c r="C357" s="1016"/>
      <c r="D357" s="1016"/>
      <c r="E357" s="1016"/>
      <c r="F357" s="999"/>
      <c r="G357" s="1016"/>
      <c r="H357" s="999"/>
      <c r="M357" s="1016"/>
      <c r="N357" s="1016"/>
      <c r="O357" s="999"/>
      <c r="P357" s="999"/>
      <c r="Q357" s="999"/>
      <c r="R357" s="999"/>
      <c r="S357" s="999"/>
      <c r="T357" s="999"/>
      <c r="U357" s="999"/>
      <c r="V357" s="999"/>
      <c r="W357" s="999"/>
      <c r="X357" s="999"/>
      <c r="Y357" s="999"/>
      <c r="Z357" s="999"/>
      <c r="AA357" s="999"/>
      <c r="AB357" s="999"/>
      <c r="AC357" s="999"/>
      <c r="AD357" s="999"/>
      <c r="AE357" s="999"/>
      <c r="AF357" s="999"/>
      <c r="AG357" s="999"/>
      <c r="AH357" s="999"/>
      <c r="AI357" s="999"/>
      <c r="AJ357" s="999"/>
      <c r="AK357" s="999"/>
      <c r="AL357" s="999"/>
      <c r="AM357" s="999"/>
      <c r="AN357" s="999"/>
      <c r="AO357" s="999"/>
      <c r="AP357" s="999"/>
      <c r="AQ357" s="999"/>
      <c r="AR357" s="999"/>
      <c r="AS357" s="999"/>
      <c r="AT357" s="999"/>
      <c r="AU357" s="999"/>
      <c r="AV357" s="999"/>
      <c r="AW357" s="999"/>
      <c r="AX357" s="999"/>
    </row>
    <row r="358" spans="1:50">
      <c r="A358" s="999"/>
      <c r="B358" s="1016"/>
      <c r="C358" s="1016"/>
      <c r="D358" s="1016"/>
      <c r="E358" s="1016"/>
      <c r="F358" s="999"/>
      <c r="G358" s="1016"/>
      <c r="H358" s="999"/>
      <c r="M358" s="1016"/>
      <c r="N358" s="1016"/>
      <c r="O358" s="999"/>
      <c r="P358" s="999"/>
      <c r="Q358" s="999"/>
      <c r="R358" s="999"/>
      <c r="S358" s="999"/>
      <c r="T358" s="999"/>
      <c r="U358" s="999"/>
      <c r="V358" s="999"/>
      <c r="W358" s="999"/>
      <c r="X358" s="999"/>
      <c r="Y358" s="999"/>
      <c r="Z358" s="999"/>
      <c r="AA358" s="999"/>
      <c r="AB358" s="999"/>
      <c r="AC358" s="999"/>
      <c r="AD358" s="999"/>
      <c r="AE358" s="999"/>
      <c r="AF358" s="999"/>
      <c r="AG358" s="999"/>
      <c r="AH358" s="999"/>
      <c r="AI358" s="999"/>
      <c r="AJ358" s="999"/>
      <c r="AK358" s="999"/>
      <c r="AL358" s="999"/>
      <c r="AM358" s="999"/>
      <c r="AN358" s="999"/>
      <c r="AO358" s="999"/>
      <c r="AP358" s="999"/>
      <c r="AQ358" s="999"/>
      <c r="AR358" s="999"/>
      <c r="AS358" s="999"/>
      <c r="AT358" s="999"/>
      <c r="AU358" s="999"/>
      <c r="AV358" s="999"/>
      <c r="AW358" s="999"/>
      <c r="AX358" s="999"/>
    </row>
    <row r="359" spans="1:50">
      <c r="A359" s="999"/>
      <c r="B359" s="1016"/>
      <c r="C359" s="1016"/>
      <c r="D359" s="1016"/>
      <c r="E359" s="1016"/>
      <c r="F359" s="999"/>
      <c r="G359" s="1016"/>
      <c r="H359" s="999"/>
      <c r="M359" s="1016"/>
      <c r="N359" s="1016"/>
      <c r="O359" s="999"/>
      <c r="P359" s="999"/>
      <c r="Q359" s="999"/>
      <c r="R359" s="999"/>
      <c r="S359" s="999"/>
      <c r="T359" s="999"/>
      <c r="U359" s="999"/>
      <c r="V359" s="999"/>
      <c r="W359" s="999"/>
      <c r="X359" s="999"/>
      <c r="Y359" s="999"/>
      <c r="Z359" s="999"/>
      <c r="AA359" s="999"/>
      <c r="AB359" s="999"/>
      <c r="AC359" s="999"/>
      <c r="AD359" s="999"/>
      <c r="AE359" s="999"/>
      <c r="AF359" s="999"/>
      <c r="AG359" s="999"/>
      <c r="AH359" s="999"/>
      <c r="AI359" s="999"/>
      <c r="AJ359" s="999"/>
      <c r="AK359" s="999"/>
      <c r="AL359" s="999"/>
      <c r="AM359" s="999"/>
      <c r="AN359" s="999"/>
      <c r="AO359" s="999"/>
      <c r="AP359" s="999"/>
      <c r="AQ359" s="999"/>
      <c r="AR359" s="999"/>
      <c r="AS359" s="999"/>
      <c r="AT359" s="999"/>
      <c r="AU359" s="999"/>
      <c r="AV359" s="999"/>
      <c r="AW359" s="999"/>
      <c r="AX359" s="999"/>
    </row>
    <row r="360" spans="1:50">
      <c r="A360" s="999"/>
      <c r="B360" s="1016"/>
      <c r="C360" s="1016"/>
      <c r="D360" s="1016"/>
      <c r="E360" s="1016"/>
      <c r="F360" s="999"/>
      <c r="G360" s="1016"/>
      <c r="H360" s="999"/>
      <c r="M360" s="1016"/>
      <c r="N360" s="1016"/>
      <c r="O360" s="999"/>
      <c r="P360" s="999"/>
      <c r="Q360" s="999"/>
      <c r="R360" s="999"/>
      <c r="S360" s="999"/>
      <c r="T360" s="999"/>
      <c r="U360" s="999"/>
      <c r="V360" s="999"/>
      <c r="W360" s="999"/>
      <c r="X360" s="999"/>
      <c r="Y360" s="999"/>
      <c r="Z360" s="999"/>
      <c r="AA360" s="999"/>
      <c r="AB360" s="999"/>
      <c r="AC360" s="999"/>
      <c r="AD360" s="999"/>
      <c r="AE360" s="999"/>
      <c r="AF360" s="999"/>
      <c r="AG360" s="999"/>
      <c r="AH360" s="999"/>
      <c r="AI360" s="999"/>
      <c r="AJ360" s="999"/>
      <c r="AK360" s="999"/>
      <c r="AL360" s="999"/>
      <c r="AM360" s="999"/>
      <c r="AN360" s="999"/>
      <c r="AO360" s="999"/>
      <c r="AP360" s="999"/>
      <c r="AQ360" s="999"/>
      <c r="AR360" s="999"/>
      <c r="AS360" s="999"/>
      <c r="AT360" s="999"/>
      <c r="AU360" s="999"/>
      <c r="AV360" s="999"/>
      <c r="AW360" s="999"/>
      <c r="AX360" s="999"/>
    </row>
    <row r="361" spans="1:50">
      <c r="A361" s="999"/>
      <c r="B361" s="1016"/>
      <c r="C361" s="1016"/>
      <c r="D361" s="1016"/>
      <c r="E361" s="1016"/>
      <c r="F361" s="999"/>
      <c r="G361" s="1016"/>
      <c r="H361" s="999"/>
      <c r="M361" s="1016"/>
      <c r="N361" s="1016"/>
      <c r="O361" s="999"/>
      <c r="P361" s="999"/>
      <c r="Q361" s="999"/>
      <c r="R361" s="999"/>
      <c r="S361" s="999"/>
      <c r="T361" s="999"/>
      <c r="U361" s="999"/>
      <c r="V361" s="999"/>
      <c r="W361" s="999"/>
      <c r="X361" s="999"/>
      <c r="Y361" s="999"/>
      <c r="Z361" s="999"/>
      <c r="AA361" s="999"/>
      <c r="AB361" s="999"/>
      <c r="AC361" s="999"/>
      <c r="AD361" s="999"/>
      <c r="AE361" s="999"/>
      <c r="AF361" s="999"/>
      <c r="AG361" s="999"/>
      <c r="AH361" s="999"/>
      <c r="AI361" s="999"/>
      <c r="AJ361" s="999"/>
      <c r="AK361" s="999"/>
      <c r="AL361" s="999"/>
      <c r="AM361" s="999"/>
      <c r="AN361" s="999"/>
      <c r="AO361" s="999"/>
      <c r="AP361" s="999"/>
      <c r="AQ361" s="999"/>
      <c r="AR361" s="999"/>
      <c r="AS361" s="999"/>
      <c r="AT361" s="999"/>
      <c r="AU361" s="999"/>
      <c r="AV361" s="999"/>
      <c r="AW361" s="999"/>
      <c r="AX361" s="999"/>
    </row>
    <row r="362" spans="1:50">
      <c r="A362" s="999"/>
      <c r="B362" s="1016"/>
      <c r="C362" s="1016"/>
      <c r="D362" s="1016"/>
      <c r="E362" s="1016"/>
      <c r="F362" s="999"/>
      <c r="G362" s="1016"/>
      <c r="H362" s="999"/>
      <c r="M362" s="1016"/>
      <c r="N362" s="1016"/>
      <c r="O362" s="999"/>
      <c r="P362" s="999"/>
      <c r="Q362" s="999"/>
      <c r="R362" s="999"/>
      <c r="S362" s="999"/>
      <c r="T362" s="999"/>
      <c r="U362" s="999"/>
      <c r="V362" s="999"/>
      <c r="W362" s="999"/>
      <c r="X362" s="999"/>
      <c r="Y362" s="999"/>
      <c r="Z362" s="999"/>
      <c r="AA362" s="999"/>
      <c r="AB362" s="999"/>
      <c r="AC362" s="999"/>
      <c r="AD362" s="999"/>
      <c r="AE362" s="999"/>
      <c r="AF362" s="999"/>
      <c r="AG362" s="999"/>
      <c r="AH362" s="999"/>
      <c r="AI362" s="999"/>
      <c r="AJ362" s="999"/>
      <c r="AK362" s="999"/>
      <c r="AL362" s="999"/>
      <c r="AM362" s="999"/>
      <c r="AN362" s="999"/>
      <c r="AO362" s="999"/>
      <c r="AP362" s="999"/>
      <c r="AQ362" s="999"/>
      <c r="AR362" s="999"/>
      <c r="AS362" s="999"/>
      <c r="AT362" s="999"/>
      <c r="AU362" s="999"/>
      <c r="AV362" s="999"/>
      <c r="AW362" s="999"/>
      <c r="AX362" s="999"/>
    </row>
    <row r="363" spans="1:50">
      <c r="A363" s="999"/>
      <c r="B363" s="1016"/>
      <c r="C363" s="1016"/>
      <c r="D363" s="1016"/>
      <c r="E363" s="1016"/>
      <c r="F363" s="999"/>
      <c r="G363" s="1016"/>
      <c r="H363" s="999"/>
      <c r="M363" s="1016"/>
      <c r="N363" s="1016"/>
      <c r="O363" s="999"/>
      <c r="P363" s="999"/>
      <c r="Q363" s="999"/>
      <c r="R363" s="999"/>
      <c r="S363" s="999"/>
      <c r="T363" s="999"/>
      <c r="U363" s="999"/>
      <c r="V363" s="999"/>
      <c r="W363" s="999"/>
      <c r="X363" s="999"/>
      <c r="Y363" s="999"/>
      <c r="Z363" s="999"/>
      <c r="AA363" s="999"/>
      <c r="AB363" s="999"/>
      <c r="AC363" s="999"/>
      <c r="AD363" s="999"/>
      <c r="AE363" s="999"/>
      <c r="AF363" s="999"/>
      <c r="AG363" s="999"/>
      <c r="AH363" s="999"/>
      <c r="AI363" s="999"/>
      <c r="AJ363" s="999"/>
      <c r="AK363" s="999"/>
      <c r="AL363" s="999"/>
      <c r="AM363" s="999"/>
      <c r="AN363" s="999"/>
      <c r="AO363" s="999"/>
      <c r="AP363" s="999"/>
      <c r="AQ363" s="999"/>
      <c r="AR363" s="999"/>
      <c r="AS363" s="999"/>
      <c r="AT363" s="999"/>
      <c r="AU363" s="999"/>
      <c r="AV363" s="999"/>
      <c r="AW363" s="999"/>
      <c r="AX363" s="999"/>
    </row>
    <row r="364" spans="1:50">
      <c r="A364" s="999"/>
      <c r="B364" s="1016"/>
      <c r="C364" s="1016"/>
      <c r="D364" s="1016"/>
      <c r="E364" s="1016"/>
      <c r="F364" s="999"/>
      <c r="G364" s="1016"/>
      <c r="H364" s="999"/>
      <c r="M364" s="1016"/>
      <c r="N364" s="1016"/>
      <c r="O364" s="999"/>
      <c r="P364" s="999"/>
      <c r="Q364" s="999"/>
      <c r="R364" s="999"/>
      <c r="S364" s="999"/>
      <c r="T364" s="999"/>
      <c r="U364" s="999"/>
      <c r="V364" s="999"/>
      <c r="W364" s="999"/>
      <c r="X364" s="999"/>
      <c r="Y364" s="999"/>
      <c r="Z364" s="999"/>
      <c r="AA364" s="999"/>
      <c r="AB364" s="999"/>
      <c r="AC364" s="999"/>
      <c r="AD364" s="999"/>
      <c r="AE364" s="999"/>
      <c r="AF364" s="999"/>
      <c r="AG364" s="999"/>
      <c r="AH364" s="999"/>
      <c r="AI364" s="999"/>
      <c r="AJ364" s="999"/>
      <c r="AK364" s="999"/>
      <c r="AL364" s="999"/>
      <c r="AM364" s="999"/>
      <c r="AN364" s="999"/>
      <c r="AO364" s="999"/>
      <c r="AP364" s="999"/>
      <c r="AQ364" s="999"/>
      <c r="AR364" s="999"/>
      <c r="AS364" s="999"/>
      <c r="AT364" s="999"/>
      <c r="AU364" s="999"/>
      <c r="AV364" s="999"/>
      <c r="AW364" s="999"/>
      <c r="AX364" s="999"/>
    </row>
    <row r="365" spans="1:50">
      <c r="A365" s="999"/>
      <c r="B365" s="1016"/>
      <c r="C365" s="1016"/>
      <c r="D365" s="1016"/>
      <c r="E365" s="1016"/>
      <c r="F365" s="999"/>
      <c r="G365" s="1016"/>
      <c r="H365" s="999"/>
      <c r="M365" s="1016"/>
      <c r="N365" s="1016"/>
      <c r="O365" s="999"/>
      <c r="P365" s="999"/>
      <c r="Q365" s="999"/>
      <c r="R365" s="999"/>
      <c r="S365" s="999"/>
      <c r="T365" s="999"/>
      <c r="U365" s="999"/>
      <c r="V365" s="999"/>
      <c r="W365" s="999"/>
      <c r="X365" s="999"/>
      <c r="Y365" s="999"/>
      <c r="Z365" s="999"/>
      <c r="AA365" s="999"/>
      <c r="AB365" s="999"/>
      <c r="AC365" s="999"/>
      <c r="AD365" s="999"/>
      <c r="AE365" s="999"/>
      <c r="AF365" s="999"/>
      <c r="AG365" s="999"/>
      <c r="AH365" s="999"/>
      <c r="AI365" s="999"/>
      <c r="AJ365" s="999"/>
      <c r="AK365" s="999"/>
      <c r="AL365" s="999"/>
      <c r="AM365" s="999"/>
      <c r="AN365" s="999"/>
      <c r="AO365" s="999"/>
      <c r="AP365" s="999"/>
      <c r="AQ365" s="999"/>
      <c r="AR365" s="999"/>
      <c r="AS365" s="999"/>
      <c r="AT365" s="999"/>
      <c r="AU365" s="999"/>
      <c r="AV365" s="999"/>
      <c r="AW365" s="999"/>
      <c r="AX365" s="999"/>
    </row>
    <row r="366" spans="1:50">
      <c r="A366" s="999"/>
      <c r="B366" s="1016"/>
      <c r="C366" s="1016"/>
      <c r="D366" s="1016"/>
      <c r="E366" s="1016"/>
      <c r="F366" s="999"/>
      <c r="G366" s="1016"/>
      <c r="H366" s="999"/>
      <c r="M366" s="1016"/>
      <c r="N366" s="1016"/>
      <c r="O366" s="999"/>
      <c r="P366" s="999"/>
      <c r="Q366" s="999"/>
      <c r="R366" s="999"/>
      <c r="S366" s="999"/>
      <c r="T366" s="999"/>
      <c r="U366" s="999"/>
      <c r="V366" s="999"/>
      <c r="W366" s="999"/>
      <c r="X366" s="999"/>
      <c r="Y366" s="999"/>
      <c r="Z366" s="999"/>
      <c r="AA366" s="999"/>
      <c r="AB366" s="999"/>
      <c r="AC366" s="999"/>
      <c r="AD366" s="999"/>
      <c r="AE366" s="999"/>
      <c r="AF366" s="999"/>
      <c r="AG366" s="999"/>
      <c r="AH366" s="999"/>
      <c r="AI366" s="999"/>
      <c r="AJ366" s="999"/>
      <c r="AK366" s="999"/>
      <c r="AL366" s="999"/>
      <c r="AM366" s="999"/>
      <c r="AN366" s="999"/>
      <c r="AO366" s="999"/>
      <c r="AP366" s="999"/>
      <c r="AQ366" s="999"/>
      <c r="AR366" s="999"/>
      <c r="AS366" s="999"/>
      <c r="AT366" s="999"/>
      <c r="AU366" s="999"/>
      <c r="AV366" s="999"/>
      <c r="AW366" s="999"/>
      <c r="AX366" s="999"/>
    </row>
    <row r="367" spans="1:50">
      <c r="A367" s="999"/>
      <c r="B367" s="1016"/>
      <c r="C367" s="1016"/>
      <c r="D367" s="1016"/>
      <c r="E367" s="1016"/>
      <c r="F367" s="999"/>
      <c r="G367" s="1016"/>
      <c r="H367" s="999"/>
      <c r="M367" s="1016"/>
      <c r="N367" s="1016"/>
      <c r="O367" s="999"/>
      <c r="P367" s="999"/>
      <c r="Q367" s="999"/>
      <c r="R367" s="999"/>
      <c r="S367" s="999"/>
      <c r="T367" s="999"/>
      <c r="U367" s="999"/>
      <c r="V367" s="999"/>
      <c r="W367" s="999"/>
      <c r="X367" s="999"/>
      <c r="Y367" s="999"/>
      <c r="Z367" s="999"/>
      <c r="AA367" s="999"/>
      <c r="AB367" s="999"/>
      <c r="AC367" s="999"/>
      <c r="AD367" s="999"/>
      <c r="AE367" s="999"/>
      <c r="AF367" s="999"/>
      <c r="AG367" s="999"/>
      <c r="AH367" s="999"/>
      <c r="AI367" s="999"/>
      <c r="AJ367" s="999"/>
      <c r="AK367" s="999"/>
      <c r="AL367" s="999"/>
      <c r="AM367" s="999"/>
      <c r="AN367" s="999"/>
      <c r="AO367" s="999"/>
      <c r="AP367" s="999"/>
      <c r="AQ367" s="999"/>
      <c r="AR367" s="999"/>
      <c r="AS367" s="999"/>
      <c r="AT367" s="999"/>
      <c r="AU367" s="999"/>
      <c r="AV367" s="999"/>
      <c r="AW367" s="999"/>
      <c r="AX367" s="999"/>
    </row>
    <row r="368" spans="1:50">
      <c r="A368" s="999"/>
      <c r="B368" s="1016"/>
      <c r="C368" s="1016"/>
      <c r="D368" s="1016"/>
      <c r="E368" s="1016"/>
      <c r="F368" s="999"/>
      <c r="G368" s="1016"/>
      <c r="H368" s="999"/>
      <c r="M368" s="1016"/>
      <c r="N368" s="1016"/>
      <c r="O368" s="999"/>
      <c r="P368" s="999"/>
      <c r="Q368" s="999"/>
      <c r="R368" s="999"/>
      <c r="S368" s="999"/>
      <c r="T368" s="999"/>
      <c r="U368" s="999"/>
      <c r="V368" s="999"/>
      <c r="W368" s="999"/>
      <c r="X368" s="999"/>
      <c r="Y368" s="999"/>
      <c r="Z368" s="999"/>
      <c r="AA368" s="999"/>
      <c r="AB368" s="999"/>
      <c r="AC368" s="999"/>
      <c r="AD368" s="999"/>
      <c r="AE368" s="999"/>
      <c r="AF368" s="999"/>
      <c r="AG368" s="999"/>
      <c r="AH368" s="999"/>
      <c r="AI368" s="999"/>
      <c r="AJ368" s="999"/>
      <c r="AK368" s="999"/>
      <c r="AL368" s="999"/>
      <c r="AM368" s="999"/>
      <c r="AN368" s="999"/>
      <c r="AO368" s="999"/>
      <c r="AP368" s="999"/>
      <c r="AQ368" s="999"/>
      <c r="AR368" s="999"/>
      <c r="AS368" s="999"/>
      <c r="AT368" s="999"/>
      <c r="AU368" s="999"/>
      <c r="AV368" s="999"/>
      <c r="AW368" s="999"/>
      <c r="AX368" s="999"/>
    </row>
    <row r="369" spans="1:50">
      <c r="A369" s="999"/>
      <c r="B369" s="1016"/>
      <c r="C369" s="1016"/>
      <c r="D369" s="1016"/>
      <c r="E369" s="1016"/>
      <c r="F369" s="999"/>
      <c r="G369" s="1016"/>
      <c r="H369" s="999"/>
      <c r="M369" s="1016"/>
      <c r="N369" s="1016"/>
      <c r="O369" s="999"/>
      <c r="P369" s="999"/>
      <c r="Q369" s="999"/>
      <c r="R369" s="999"/>
      <c r="S369" s="999"/>
      <c r="T369" s="999"/>
      <c r="U369" s="999"/>
      <c r="V369" s="999"/>
      <c r="W369" s="999"/>
      <c r="X369" s="999"/>
      <c r="Y369" s="999"/>
      <c r="Z369" s="999"/>
      <c r="AA369" s="999"/>
      <c r="AB369" s="999"/>
      <c r="AC369" s="999"/>
      <c r="AD369" s="999"/>
      <c r="AE369" s="999"/>
      <c r="AF369" s="999"/>
      <c r="AG369" s="999"/>
      <c r="AH369" s="999"/>
      <c r="AI369" s="999"/>
      <c r="AJ369" s="999"/>
      <c r="AK369" s="999"/>
      <c r="AL369" s="999"/>
      <c r="AM369" s="999"/>
      <c r="AN369" s="999"/>
      <c r="AO369" s="999"/>
      <c r="AP369" s="999"/>
      <c r="AQ369" s="999"/>
      <c r="AR369" s="999"/>
      <c r="AS369" s="999"/>
      <c r="AT369" s="999"/>
      <c r="AU369" s="999"/>
      <c r="AV369" s="999"/>
      <c r="AW369" s="999"/>
      <c r="AX369" s="999"/>
    </row>
    <row r="370" spans="1:50">
      <c r="A370" s="999"/>
      <c r="B370" s="1016"/>
      <c r="C370" s="1016"/>
      <c r="D370" s="1016"/>
      <c r="E370" s="1016"/>
      <c r="F370" s="999"/>
      <c r="G370" s="1016"/>
      <c r="H370" s="999"/>
      <c r="M370" s="1016"/>
      <c r="N370" s="1016"/>
      <c r="O370" s="999"/>
      <c r="P370" s="999"/>
      <c r="Q370" s="999"/>
      <c r="R370" s="999"/>
      <c r="S370" s="999"/>
      <c r="T370" s="999"/>
      <c r="U370" s="999"/>
      <c r="V370" s="999"/>
      <c r="W370" s="999"/>
      <c r="X370" s="999"/>
      <c r="Y370" s="999"/>
      <c r="Z370" s="999"/>
      <c r="AA370" s="999"/>
      <c r="AB370" s="999"/>
      <c r="AC370" s="999"/>
      <c r="AD370" s="999"/>
      <c r="AE370" s="999"/>
      <c r="AF370" s="999"/>
      <c r="AG370" s="999"/>
      <c r="AH370" s="999"/>
      <c r="AI370" s="999"/>
      <c r="AJ370" s="999"/>
      <c r="AK370" s="999"/>
      <c r="AL370" s="999"/>
      <c r="AM370" s="999"/>
      <c r="AN370" s="999"/>
      <c r="AO370" s="999"/>
      <c r="AP370" s="999"/>
      <c r="AQ370" s="999"/>
      <c r="AR370" s="999"/>
      <c r="AS370" s="999"/>
      <c r="AT370" s="999"/>
      <c r="AU370" s="999"/>
      <c r="AV370" s="999"/>
      <c r="AW370" s="999"/>
      <c r="AX370" s="999"/>
    </row>
    <row r="371" spans="1:50">
      <c r="A371" s="999"/>
      <c r="B371" s="1016"/>
      <c r="C371" s="1016"/>
      <c r="D371" s="1016"/>
      <c r="E371" s="1016"/>
      <c r="F371" s="999"/>
      <c r="G371" s="1016"/>
      <c r="H371" s="999"/>
      <c r="M371" s="1016"/>
      <c r="N371" s="1016"/>
      <c r="O371" s="999"/>
      <c r="P371" s="999"/>
      <c r="Q371" s="999"/>
      <c r="R371" s="999"/>
      <c r="S371" s="999"/>
      <c r="T371" s="999"/>
      <c r="U371" s="999"/>
      <c r="V371" s="999"/>
      <c r="W371" s="999"/>
      <c r="X371" s="999"/>
      <c r="Y371" s="999"/>
      <c r="Z371" s="999"/>
      <c r="AA371" s="999"/>
      <c r="AB371" s="999"/>
      <c r="AC371" s="999"/>
      <c r="AD371" s="999"/>
      <c r="AE371" s="999"/>
      <c r="AF371" s="999"/>
      <c r="AG371" s="999"/>
      <c r="AH371" s="999"/>
      <c r="AI371" s="999"/>
      <c r="AJ371" s="999"/>
      <c r="AK371" s="999"/>
      <c r="AL371" s="999"/>
      <c r="AM371" s="999"/>
      <c r="AN371" s="999"/>
      <c r="AO371" s="999"/>
      <c r="AP371" s="999"/>
      <c r="AQ371" s="999"/>
      <c r="AR371" s="999"/>
      <c r="AS371" s="999"/>
      <c r="AT371" s="999"/>
      <c r="AU371" s="999"/>
      <c r="AV371" s="999"/>
      <c r="AW371" s="999"/>
      <c r="AX371" s="999"/>
    </row>
    <row r="372" spans="1:50">
      <c r="A372" s="999"/>
      <c r="B372" s="1016"/>
      <c r="C372" s="1016"/>
      <c r="D372" s="1016"/>
      <c r="E372" s="1016"/>
      <c r="F372" s="999"/>
      <c r="G372" s="1016"/>
      <c r="H372" s="999"/>
      <c r="M372" s="1016"/>
      <c r="N372" s="1016"/>
      <c r="O372" s="999"/>
      <c r="P372" s="999"/>
      <c r="Q372" s="999"/>
      <c r="R372" s="999"/>
      <c r="S372" s="999"/>
      <c r="T372" s="999"/>
      <c r="U372" s="999"/>
      <c r="V372" s="999"/>
      <c r="W372" s="999"/>
      <c r="X372" s="999"/>
      <c r="Y372" s="999"/>
      <c r="Z372" s="999"/>
      <c r="AA372" s="999"/>
      <c r="AB372" s="999"/>
      <c r="AC372" s="999"/>
      <c r="AD372" s="999"/>
      <c r="AE372" s="999"/>
      <c r="AF372" s="999"/>
      <c r="AG372" s="999"/>
      <c r="AH372" s="999"/>
      <c r="AI372" s="999"/>
      <c r="AJ372" s="999"/>
      <c r="AK372" s="999"/>
      <c r="AL372" s="999"/>
      <c r="AM372" s="999"/>
      <c r="AN372" s="999"/>
      <c r="AO372" s="999"/>
      <c r="AP372" s="999"/>
      <c r="AQ372" s="999"/>
      <c r="AR372" s="999"/>
      <c r="AS372" s="999"/>
      <c r="AT372" s="999"/>
      <c r="AU372" s="999"/>
      <c r="AV372" s="999"/>
      <c r="AW372" s="999"/>
      <c r="AX372" s="999"/>
    </row>
    <row r="373" spans="1:50">
      <c r="A373" s="999"/>
      <c r="B373" s="1016"/>
      <c r="C373" s="1016"/>
      <c r="D373" s="1016"/>
      <c r="E373" s="1016"/>
      <c r="F373" s="999"/>
      <c r="G373" s="1016"/>
      <c r="H373" s="999"/>
      <c r="M373" s="1016"/>
      <c r="N373" s="1016"/>
      <c r="O373" s="999"/>
      <c r="P373" s="999"/>
      <c r="Q373" s="999"/>
      <c r="R373" s="999"/>
      <c r="S373" s="999"/>
      <c r="T373" s="999"/>
      <c r="U373" s="999"/>
      <c r="V373" s="999"/>
      <c r="W373" s="999"/>
      <c r="X373" s="999"/>
      <c r="Y373" s="999"/>
      <c r="Z373" s="999"/>
      <c r="AA373" s="999"/>
      <c r="AB373" s="999"/>
      <c r="AC373" s="999"/>
      <c r="AD373" s="999"/>
      <c r="AE373" s="999"/>
      <c r="AF373" s="999"/>
      <c r="AG373" s="999"/>
      <c r="AH373" s="999"/>
      <c r="AI373" s="999"/>
      <c r="AJ373" s="999"/>
      <c r="AK373" s="999"/>
      <c r="AL373" s="999"/>
      <c r="AM373" s="999"/>
      <c r="AN373" s="999"/>
      <c r="AO373" s="999"/>
      <c r="AP373" s="999"/>
      <c r="AQ373" s="999"/>
      <c r="AR373" s="999"/>
      <c r="AS373" s="999"/>
      <c r="AT373" s="999"/>
      <c r="AU373" s="999"/>
      <c r="AV373" s="999"/>
      <c r="AW373" s="999"/>
      <c r="AX373" s="999"/>
    </row>
    <row r="374" spans="1:50">
      <c r="A374" s="999"/>
      <c r="B374" s="1016"/>
      <c r="C374" s="1016"/>
      <c r="D374" s="1016"/>
      <c r="E374" s="1016"/>
      <c r="F374" s="999"/>
      <c r="G374" s="1016"/>
      <c r="H374" s="999"/>
      <c r="M374" s="1016"/>
      <c r="N374" s="1016"/>
      <c r="O374" s="999"/>
      <c r="P374" s="999"/>
      <c r="Q374" s="999"/>
      <c r="R374" s="999"/>
      <c r="S374" s="999"/>
      <c r="T374" s="999"/>
      <c r="U374" s="999"/>
      <c r="V374" s="999"/>
      <c r="W374" s="999"/>
      <c r="X374" s="999"/>
      <c r="Y374" s="999"/>
      <c r="Z374" s="999"/>
      <c r="AA374" s="999"/>
      <c r="AB374" s="999"/>
      <c r="AC374" s="999"/>
      <c r="AD374" s="999"/>
      <c r="AE374" s="999"/>
      <c r="AF374" s="999"/>
      <c r="AG374" s="999"/>
      <c r="AH374" s="999"/>
      <c r="AI374" s="999"/>
      <c r="AJ374" s="999"/>
      <c r="AK374" s="999"/>
      <c r="AL374" s="999"/>
      <c r="AM374" s="999"/>
      <c r="AN374" s="999"/>
      <c r="AO374" s="999"/>
      <c r="AP374" s="999"/>
      <c r="AQ374" s="999"/>
      <c r="AR374" s="999"/>
      <c r="AS374" s="999"/>
      <c r="AT374" s="999"/>
      <c r="AU374" s="999"/>
      <c r="AV374" s="999"/>
      <c r="AW374" s="999"/>
      <c r="AX374" s="999"/>
    </row>
    <row r="375" spans="1:50">
      <c r="A375" s="999"/>
      <c r="B375" s="1016"/>
      <c r="C375" s="1016"/>
      <c r="D375" s="1016"/>
      <c r="E375" s="1016"/>
      <c r="F375" s="999"/>
      <c r="G375" s="1016"/>
      <c r="H375" s="999"/>
      <c r="M375" s="1016"/>
      <c r="N375" s="1016"/>
      <c r="O375" s="999"/>
      <c r="P375" s="999"/>
      <c r="Q375" s="999"/>
      <c r="R375" s="999"/>
      <c r="S375" s="999"/>
      <c r="T375" s="999"/>
      <c r="U375" s="999"/>
      <c r="V375" s="999"/>
      <c r="W375" s="999"/>
      <c r="X375" s="999"/>
      <c r="Y375" s="999"/>
      <c r="Z375" s="999"/>
      <c r="AA375" s="999"/>
      <c r="AB375" s="999"/>
      <c r="AC375" s="999"/>
      <c r="AD375" s="999"/>
      <c r="AE375" s="999"/>
      <c r="AF375" s="999"/>
      <c r="AG375" s="999"/>
      <c r="AH375" s="999"/>
      <c r="AI375" s="999"/>
      <c r="AJ375" s="999"/>
      <c r="AK375" s="999"/>
      <c r="AL375" s="999"/>
      <c r="AM375" s="999"/>
      <c r="AN375" s="999"/>
      <c r="AO375" s="999"/>
      <c r="AP375" s="999"/>
      <c r="AQ375" s="999"/>
      <c r="AR375" s="999"/>
      <c r="AS375" s="999"/>
      <c r="AT375" s="999"/>
      <c r="AU375" s="999"/>
      <c r="AV375" s="999"/>
      <c r="AW375" s="999"/>
      <c r="AX375" s="999"/>
    </row>
    <row r="376" spans="1:50">
      <c r="A376" s="999"/>
      <c r="B376" s="1016"/>
      <c r="C376" s="1016"/>
      <c r="D376" s="1016"/>
      <c r="E376" s="1016"/>
      <c r="F376" s="999"/>
      <c r="G376" s="1016"/>
      <c r="H376" s="999"/>
      <c r="M376" s="1016"/>
      <c r="N376" s="1016"/>
      <c r="O376" s="999"/>
      <c r="P376" s="999"/>
      <c r="Q376" s="999"/>
      <c r="R376" s="999"/>
      <c r="S376" s="999"/>
      <c r="T376" s="999"/>
      <c r="U376" s="999"/>
      <c r="V376" s="999"/>
      <c r="W376" s="999"/>
      <c r="X376" s="999"/>
      <c r="Y376" s="999"/>
      <c r="Z376" s="999"/>
      <c r="AA376" s="999"/>
      <c r="AB376" s="999"/>
      <c r="AC376" s="999"/>
      <c r="AD376" s="999"/>
      <c r="AE376" s="999"/>
      <c r="AF376" s="999"/>
      <c r="AG376" s="999"/>
      <c r="AH376" s="999"/>
      <c r="AI376" s="999"/>
      <c r="AJ376" s="999"/>
      <c r="AK376" s="999"/>
      <c r="AL376" s="999"/>
      <c r="AM376" s="999"/>
      <c r="AN376" s="999"/>
      <c r="AO376" s="999"/>
      <c r="AP376" s="999"/>
      <c r="AQ376" s="999"/>
      <c r="AR376" s="999"/>
      <c r="AS376" s="999"/>
      <c r="AT376" s="999"/>
      <c r="AU376" s="999"/>
      <c r="AV376" s="999"/>
      <c r="AW376" s="999"/>
      <c r="AX376" s="999"/>
    </row>
    <row r="377" spans="1:50">
      <c r="A377" s="999"/>
      <c r="B377" s="1016"/>
      <c r="C377" s="1016"/>
      <c r="D377" s="1016"/>
      <c r="E377" s="1016"/>
      <c r="F377" s="999"/>
      <c r="G377" s="1016"/>
      <c r="H377" s="999"/>
      <c r="M377" s="1016"/>
      <c r="N377" s="1016"/>
      <c r="O377" s="999"/>
      <c r="P377" s="999"/>
      <c r="Q377" s="999"/>
      <c r="R377" s="999"/>
      <c r="S377" s="999"/>
      <c r="T377" s="999"/>
      <c r="U377" s="999"/>
      <c r="V377" s="999"/>
      <c r="W377" s="999"/>
      <c r="X377" s="999"/>
      <c r="Y377" s="999"/>
      <c r="Z377" s="999"/>
      <c r="AA377" s="999"/>
      <c r="AB377" s="999"/>
      <c r="AC377" s="999"/>
      <c r="AD377" s="999"/>
      <c r="AE377" s="999"/>
      <c r="AF377" s="999"/>
      <c r="AG377" s="999"/>
      <c r="AH377" s="999"/>
      <c r="AI377" s="999"/>
      <c r="AJ377" s="999"/>
      <c r="AK377" s="999"/>
      <c r="AL377" s="999"/>
      <c r="AM377" s="999"/>
      <c r="AN377" s="999"/>
      <c r="AO377" s="999"/>
      <c r="AP377" s="999"/>
      <c r="AQ377" s="999"/>
      <c r="AR377" s="999"/>
      <c r="AS377" s="999"/>
      <c r="AT377" s="999"/>
      <c r="AU377" s="999"/>
      <c r="AV377" s="999"/>
      <c r="AW377" s="999"/>
      <c r="AX377" s="999"/>
    </row>
    <row r="378" spans="1:50">
      <c r="A378" s="999"/>
      <c r="B378" s="1016"/>
      <c r="C378" s="1016"/>
      <c r="D378" s="1016"/>
      <c r="E378" s="1016"/>
      <c r="F378" s="999"/>
      <c r="G378" s="1016"/>
      <c r="H378" s="999"/>
      <c r="M378" s="1016"/>
      <c r="N378" s="1016"/>
      <c r="O378" s="999"/>
      <c r="P378" s="999"/>
      <c r="Q378" s="999"/>
      <c r="R378" s="999"/>
      <c r="S378" s="999"/>
      <c r="T378" s="999"/>
      <c r="U378" s="999"/>
      <c r="V378" s="999"/>
      <c r="W378" s="999"/>
      <c r="X378" s="999"/>
      <c r="Y378" s="999"/>
      <c r="Z378" s="999"/>
      <c r="AA378" s="999"/>
      <c r="AB378" s="999"/>
      <c r="AC378" s="999"/>
      <c r="AD378" s="999"/>
      <c r="AE378" s="999"/>
      <c r="AF378" s="999"/>
      <c r="AG378" s="999"/>
      <c r="AH378" s="999"/>
      <c r="AI378" s="999"/>
      <c r="AJ378" s="999"/>
      <c r="AK378" s="999"/>
      <c r="AL378" s="999"/>
      <c r="AM378" s="999"/>
      <c r="AN378" s="999"/>
      <c r="AO378" s="999"/>
      <c r="AP378" s="999"/>
      <c r="AQ378" s="999"/>
      <c r="AR378" s="999"/>
      <c r="AS378" s="999"/>
      <c r="AT378" s="999"/>
      <c r="AU378" s="999"/>
      <c r="AV378" s="999"/>
      <c r="AW378" s="999"/>
      <c r="AX378" s="999"/>
    </row>
    <row r="379" spans="1:50">
      <c r="A379" s="999"/>
      <c r="B379" s="1016"/>
      <c r="C379" s="1016"/>
      <c r="D379" s="1016"/>
      <c r="E379" s="1016"/>
      <c r="F379" s="999"/>
      <c r="G379" s="1016"/>
      <c r="H379" s="999"/>
      <c r="M379" s="1016"/>
      <c r="N379" s="1016"/>
      <c r="O379" s="999"/>
      <c r="P379" s="999"/>
      <c r="Q379" s="999"/>
      <c r="R379" s="999"/>
      <c r="S379" s="999"/>
      <c r="T379" s="999"/>
      <c r="U379" s="999"/>
      <c r="V379" s="999"/>
      <c r="W379" s="999"/>
      <c r="X379" s="999"/>
      <c r="Y379" s="999"/>
      <c r="Z379" s="999"/>
      <c r="AA379" s="999"/>
      <c r="AB379" s="999"/>
      <c r="AC379" s="999"/>
      <c r="AD379" s="999"/>
      <c r="AE379" s="999"/>
      <c r="AF379" s="999"/>
      <c r="AG379" s="999"/>
      <c r="AH379" s="999"/>
      <c r="AI379" s="999"/>
      <c r="AJ379" s="999"/>
      <c r="AK379" s="999"/>
      <c r="AL379" s="999"/>
      <c r="AM379" s="999"/>
      <c r="AN379" s="999"/>
      <c r="AO379" s="999"/>
      <c r="AP379" s="999"/>
      <c r="AQ379" s="999"/>
      <c r="AR379" s="999"/>
      <c r="AS379" s="999"/>
      <c r="AT379" s="999"/>
      <c r="AU379" s="999"/>
      <c r="AV379" s="999"/>
      <c r="AW379" s="999"/>
      <c r="AX379" s="999"/>
    </row>
    <row r="380" spans="1:50">
      <c r="A380" s="999"/>
      <c r="B380" s="1016"/>
      <c r="C380" s="1016"/>
      <c r="D380" s="1016"/>
      <c r="E380" s="1016"/>
      <c r="F380" s="999"/>
      <c r="G380" s="1016"/>
      <c r="H380" s="999"/>
      <c r="M380" s="1016"/>
      <c r="N380" s="1016"/>
      <c r="O380" s="999"/>
      <c r="P380" s="999"/>
      <c r="Q380" s="999"/>
      <c r="R380" s="999"/>
      <c r="S380" s="999"/>
      <c r="T380" s="999"/>
      <c r="U380" s="999"/>
      <c r="V380" s="999"/>
      <c r="W380" s="999"/>
      <c r="X380" s="999"/>
      <c r="Y380" s="999"/>
      <c r="Z380" s="999"/>
      <c r="AA380" s="999"/>
      <c r="AB380" s="999"/>
      <c r="AC380" s="999"/>
      <c r="AD380" s="999"/>
      <c r="AE380" s="999"/>
      <c r="AF380" s="999"/>
      <c r="AG380" s="999"/>
      <c r="AH380" s="999"/>
      <c r="AI380" s="999"/>
      <c r="AJ380" s="999"/>
      <c r="AK380" s="999"/>
      <c r="AL380" s="999"/>
      <c r="AM380" s="999"/>
      <c r="AN380" s="999"/>
      <c r="AO380" s="999"/>
      <c r="AP380" s="999"/>
      <c r="AQ380" s="999"/>
      <c r="AR380" s="999"/>
      <c r="AS380" s="999"/>
      <c r="AT380" s="999"/>
      <c r="AU380" s="999"/>
      <c r="AV380" s="999"/>
      <c r="AW380" s="999"/>
      <c r="AX380" s="999"/>
    </row>
    <row r="381" spans="1:50">
      <c r="A381" s="999"/>
      <c r="B381" s="1016"/>
      <c r="C381" s="1016"/>
      <c r="D381" s="1016"/>
      <c r="E381" s="1016"/>
      <c r="F381" s="999"/>
      <c r="G381" s="1016"/>
      <c r="H381" s="999"/>
      <c r="M381" s="1016"/>
      <c r="N381" s="1016"/>
      <c r="O381" s="999"/>
      <c r="P381" s="999"/>
      <c r="Q381" s="999"/>
      <c r="R381" s="999"/>
      <c r="S381" s="999"/>
      <c r="T381" s="999"/>
      <c r="U381" s="999"/>
      <c r="V381" s="999"/>
      <c r="W381" s="999"/>
      <c r="X381" s="999"/>
      <c r="Y381" s="999"/>
      <c r="Z381" s="999"/>
      <c r="AA381" s="999"/>
      <c r="AB381" s="999"/>
      <c r="AC381" s="999"/>
      <c r="AD381" s="999"/>
      <c r="AE381" s="999"/>
      <c r="AF381" s="999"/>
      <c r="AG381" s="999"/>
      <c r="AH381" s="999"/>
      <c r="AI381" s="999"/>
      <c r="AJ381" s="999"/>
      <c r="AK381" s="999"/>
      <c r="AL381" s="999"/>
      <c r="AM381" s="999"/>
      <c r="AN381" s="999"/>
      <c r="AO381" s="999"/>
      <c r="AP381" s="999"/>
      <c r="AQ381" s="999"/>
      <c r="AR381" s="999"/>
      <c r="AS381" s="999"/>
      <c r="AT381" s="999"/>
      <c r="AU381" s="999"/>
      <c r="AV381" s="999"/>
      <c r="AW381" s="999"/>
      <c r="AX381" s="999"/>
    </row>
    <row r="382" spans="1:50">
      <c r="A382" s="999"/>
      <c r="B382" s="1016"/>
      <c r="C382" s="1016"/>
      <c r="D382" s="1016"/>
      <c r="E382" s="1016"/>
      <c r="F382" s="999"/>
      <c r="G382" s="1016"/>
      <c r="H382" s="999"/>
      <c r="M382" s="1016"/>
      <c r="N382" s="1016"/>
      <c r="O382" s="999"/>
      <c r="P382" s="999"/>
      <c r="Q382" s="999"/>
      <c r="R382" s="999"/>
      <c r="S382" s="999"/>
      <c r="T382" s="999"/>
      <c r="U382" s="999"/>
      <c r="V382" s="999"/>
      <c r="W382" s="999"/>
      <c r="X382" s="999"/>
      <c r="Y382" s="999"/>
      <c r="Z382" s="999"/>
      <c r="AA382" s="999"/>
      <c r="AB382" s="999"/>
      <c r="AC382" s="999"/>
      <c r="AD382" s="999"/>
      <c r="AE382" s="999"/>
      <c r="AF382" s="999"/>
      <c r="AG382" s="999"/>
      <c r="AH382" s="999"/>
      <c r="AI382" s="999"/>
      <c r="AJ382" s="999"/>
      <c r="AK382" s="999"/>
      <c r="AL382" s="999"/>
      <c r="AM382" s="999"/>
      <c r="AN382" s="999"/>
      <c r="AO382" s="999"/>
      <c r="AP382" s="999"/>
      <c r="AQ382" s="999"/>
      <c r="AR382" s="999"/>
      <c r="AS382" s="999"/>
      <c r="AT382" s="999"/>
      <c r="AU382" s="999"/>
      <c r="AV382" s="999"/>
      <c r="AW382" s="999"/>
      <c r="AX382" s="999"/>
    </row>
    <row r="383" spans="1:50">
      <c r="A383" s="999"/>
      <c r="B383" s="1016"/>
      <c r="C383" s="1016"/>
      <c r="D383" s="1016"/>
      <c r="E383" s="1016"/>
      <c r="F383" s="999"/>
      <c r="G383" s="1016"/>
      <c r="H383" s="999"/>
      <c r="M383" s="1016"/>
      <c r="N383" s="1016"/>
      <c r="O383" s="999"/>
      <c r="P383" s="999"/>
      <c r="Q383" s="999"/>
      <c r="R383" s="999"/>
      <c r="S383" s="999"/>
      <c r="T383" s="999"/>
      <c r="U383" s="999"/>
      <c r="V383" s="999"/>
      <c r="W383" s="999"/>
      <c r="X383" s="999"/>
      <c r="Y383" s="999"/>
      <c r="Z383" s="999"/>
      <c r="AA383" s="999"/>
      <c r="AB383" s="999"/>
      <c r="AC383" s="999"/>
      <c r="AD383" s="999"/>
      <c r="AE383" s="999"/>
      <c r="AF383" s="999"/>
      <c r="AG383" s="999"/>
      <c r="AH383" s="999"/>
      <c r="AI383" s="999"/>
      <c r="AJ383" s="999"/>
      <c r="AK383" s="999"/>
      <c r="AL383" s="999"/>
      <c r="AM383" s="999"/>
      <c r="AN383" s="999"/>
      <c r="AO383" s="999"/>
      <c r="AP383" s="999"/>
      <c r="AQ383" s="999"/>
      <c r="AR383" s="999"/>
      <c r="AS383" s="999"/>
      <c r="AT383" s="999"/>
      <c r="AU383" s="999"/>
      <c r="AV383" s="999"/>
      <c r="AW383" s="999"/>
      <c r="AX383" s="999"/>
    </row>
  </sheetData>
  <mergeCells count="104">
    <mergeCell ref="I97:L97"/>
    <mergeCell ref="I98:L98"/>
    <mergeCell ref="I99:L99"/>
    <mergeCell ref="I91:L91"/>
    <mergeCell ref="I92:L92"/>
    <mergeCell ref="I93:L93"/>
    <mergeCell ref="I94:L94"/>
    <mergeCell ref="I95:L95"/>
    <mergeCell ref="I96:L96"/>
    <mergeCell ref="I85:L85"/>
    <mergeCell ref="I86:L86"/>
    <mergeCell ref="I87:L87"/>
    <mergeCell ref="I88:L88"/>
    <mergeCell ref="I89:L89"/>
    <mergeCell ref="I90:L90"/>
    <mergeCell ref="I79:L79"/>
    <mergeCell ref="I80:L80"/>
    <mergeCell ref="I81:L81"/>
    <mergeCell ref="I82:L82"/>
    <mergeCell ref="I83:L83"/>
    <mergeCell ref="I84:L84"/>
    <mergeCell ref="I73:L73"/>
    <mergeCell ref="I74:L74"/>
    <mergeCell ref="I75:L75"/>
    <mergeCell ref="I76:L76"/>
    <mergeCell ref="I77:L77"/>
    <mergeCell ref="I78:L78"/>
    <mergeCell ref="I67:L67"/>
    <mergeCell ref="I68:L68"/>
    <mergeCell ref="I69:L69"/>
    <mergeCell ref="I70:L70"/>
    <mergeCell ref="I71:L71"/>
    <mergeCell ref="I72:L72"/>
    <mergeCell ref="I61:L61"/>
    <mergeCell ref="I62:L62"/>
    <mergeCell ref="I63:L63"/>
    <mergeCell ref="I64:L64"/>
    <mergeCell ref="I65:L65"/>
    <mergeCell ref="I66:L66"/>
    <mergeCell ref="I55:L55"/>
    <mergeCell ref="I56:L56"/>
    <mergeCell ref="I57:L57"/>
    <mergeCell ref="I58:L58"/>
    <mergeCell ref="I59:L59"/>
    <mergeCell ref="I60:L60"/>
    <mergeCell ref="I49:L49"/>
    <mergeCell ref="I50:L50"/>
    <mergeCell ref="I51:L51"/>
    <mergeCell ref="I52:L52"/>
    <mergeCell ref="I53:L53"/>
    <mergeCell ref="I54:L54"/>
    <mergeCell ref="I43:L43"/>
    <mergeCell ref="I44:L44"/>
    <mergeCell ref="I45:L45"/>
    <mergeCell ref="I46:L46"/>
    <mergeCell ref="I47:L47"/>
    <mergeCell ref="I48:L48"/>
    <mergeCell ref="I37:L37"/>
    <mergeCell ref="I38:L38"/>
    <mergeCell ref="I39:L39"/>
    <mergeCell ref="I40:L40"/>
    <mergeCell ref="I41:L41"/>
    <mergeCell ref="I42:L42"/>
    <mergeCell ref="I31:L31"/>
    <mergeCell ref="I32:L32"/>
    <mergeCell ref="I33:L33"/>
    <mergeCell ref="I34:L34"/>
    <mergeCell ref="I35:L35"/>
    <mergeCell ref="I36:L36"/>
    <mergeCell ref="I25:L25"/>
    <mergeCell ref="I26:L26"/>
    <mergeCell ref="I27:L27"/>
    <mergeCell ref="I28:L28"/>
    <mergeCell ref="I29:L29"/>
    <mergeCell ref="I30:L30"/>
    <mergeCell ref="I19:L19"/>
    <mergeCell ref="I20:L20"/>
    <mergeCell ref="I21:L21"/>
    <mergeCell ref="I22:L22"/>
    <mergeCell ref="I23:L23"/>
    <mergeCell ref="I24:L24"/>
    <mergeCell ref="I14:L14"/>
    <mergeCell ref="I15:L15"/>
    <mergeCell ref="I16:L16"/>
    <mergeCell ref="I17:L17"/>
    <mergeCell ref="I18:L18"/>
    <mergeCell ref="I7:L7"/>
    <mergeCell ref="I8:L8"/>
    <mergeCell ref="I9:L9"/>
    <mergeCell ref="I10:L10"/>
    <mergeCell ref="I11:L11"/>
    <mergeCell ref="I12:L12"/>
    <mergeCell ref="I1:L1"/>
    <mergeCell ref="P1:R1"/>
    <mergeCell ref="I2:L2"/>
    <mergeCell ref="P2:R2"/>
    <mergeCell ref="I3:L3"/>
    <mergeCell ref="I4:L4"/>
    <mergeCell ref="I5:L5"/>
    <mergeCell ref="I6:L6"/>
    <mergeCell ref="I13:L13"/>
    <mergeCell ref="P3:R3"/>
    <mergeCell ref="P4:R4"/>
    <mergeCell ref="P5:R5"/>
  </mergeCells>
  <phoneticPr fontId="221" type="noConversion"/>
  <conditionalFormatting sqref="B2:C2">
    <cfRule type="duplicateValues" dxfId="134" priority="17562"/>
    <cfRule type="duplicateValues" dxfId="133" priority="17563"/>
    <cfRule type="duplicateValues" dxfId="132" priority="17564"/>
  </conditionalFormatting>
  <conditionalFormatting sqref="B2:C1048576">
    <cfRule type="duplicateValues" dxfId="131" priority="17565"/>
  </conditionalFormatting>
  <conditionalFormatting sqref="B85:C86">
    <cfRule type="duplicateValues" dxfId="130" priority="17007" stopIfTrue="1"/>
    <cfRule type="duplicateValues" dxfId="129" priority="17008" stopIfTrue="1"/>
    <cfRule type="duplicateValues" dxfId="128" priority="17009" stopIfTrue="1"/>
    <cfRule type="expression" dxfId="127" priority="17010" stopIfTrue="1">
      <formula>AND(COUNTIF($F$3:$F$65385, B85)+COUNTIF(#REF!, B85)+COUNTIF(#REF!, B85)+COUNTIF(#REF!, B85)+COUNTIF(#REF!, B85)+COUNTIF(#REF!, B85)+COUNTIF(#REF!, B85)+COUNTIF(#REF!, B85)+COUNTIF(#REF!, B85)+COUNTIF($F$1:$F$2, B85)+COUNTIF(#REF!, B85)+COUNTIF(#REF!, B85)+COUNTIF(#REF!, B85)+COUNTIF(#REF!, B85)&gt;1,NOT(ISBLANK(B85)))</formula>
    </cfRule>
    <cfRule type="expression" dxfId="126" priority="17011" stopIfTrue="1">
      <formula>AND(COUNTIF($F$3:$F$65385, B85)+COUNTIF(#REF!, B85)+COUNTIF(#REF!, B85)+COUNTIF(#REF!, B85)+COUNTIF(#REF!, B85)+COUNTIF(#REF!, B85)+COUNTIF(#REF!, B85)+COUNTIF(#REF!, B85)+COUNTIF($F$1:$F$2, B85)+COUNTIF(#REF!, B85)+COUNTIF(#REF!, B85)+COUNTIF(#REF!, B85)+COUNTIF(#REF!, B85)&gt;1,NOT(ISBLANK(B85)))</formula>
    </cfRule>
    <cfRule type="expression" dxfId="125" priority="17012" stopIfTrue="1">
      <formula>AND(COUNTIF($F$3:$F$65385, B85)+COUNTIF($F$1:$F$2, B85)+COUNTIF(#REF!, B85)+COUNTIF(#REF!, B85)+COUNTIF(#REF!, B85)+COUNTIF(#REF!, B85)+COUNTIF(#REF!, B85)&gt;1,NOT(ISBLANK(B85)))</formula>
    </cfRule>
    <cfRule type="duplicateValues" dxfId="124" priority="17013" stopIfTrue="1"/>
    <cfRule type="duplicateValues" dxfId="123" priority="17014" stopIfTrue="1"/>
    <cfRule type="duplicateValues" dxfId="122" priority="17015" stopIfTrue="1"/>
    <cfRule type="expression" dxfId="121" priority="17016" stopIfTrue="1">
      <formula>AND(COUNTIF(#REF!, B85)+COUNTIF(#REF!, B85)&gt;1,NOT(ISBLANK(B85)))</formula>
    </cfRule>
    <cfRule type="expression" dxfId="120" priority="17017" stopIfTrue="1">
      <formula>AND(COUNTIF($F$3:$F$65388, B85)+COUNTIF(#REF!, B85)+COUNTIF(#REF!, B85)+COUNTIF(#REF!, B85)+COUNTIF(#REF!, B85)+COUNTIF(#REF!, B85)+COUNTIF(#REF!, B85)+COUNTIF(#REF!, B85)+COUNTIF(#REF!, B85)+COUNTIF($F$1:$F$2, B85)+COUNTIF(#REF!, B85)+COUNTIF(#REF!, B85)+COUNTIF(#REF!, B85)+COUNTIF(#REF!, B85)&gt;1,NOT(ISBLANK(B85)))</formula>
    </cfRule>
    <cfRule type="expression" dxfId="119" priority="17018" stopIfTrue="1">
      <formula>AND(COUNTIF($F$3:$F$65388, B85)+COUNTIF(#REF!, B85)+COUNTIF(#REF!, B85)+COUNTIF(#REF!, B85)+COUNTIF(#REF!, B85)+COUNTIF(#REF!, B85)+COUNTIF(#REF!, B85)+COUNTIF(#REF!, B85)+COUNTIF($F$1:$F$2, B85)+COUNTIF(#REF!, B85)+COUNTIF(#REF!, B85)+COUNTIF(#REF!, B85)+COUNTIF(#REF!, B85)&gt;1,NOT(ISBLANK(B85)))</formula>
    </cfRule>
    <cfRule type="expression" dxfId="118" priority="17019" stopIfTrue="1">
      <formula>AND(COUNTIF($F$3:$F$65388, B85)+COUNTIF($F$1:$F$2, B85)+COUNTIF(#REF!, B85)+COUNTIF(#REF!, B85)+COUNTIF(#REF!, B85)+COUNTIF(#REF!, B85)+COUNTIF(#REF!, B85)&gt;1,NOT(ISBLANK(B85)))</formula>
    </cfRule>
  </conditionalFormatting>
  <conditionalFormatting sqref="B91:C91">
    <cfRule type="duplicateValues" dxfId="117" priority="17020" stopIfTrue="1"/>
    <cfRule type="duplicateValues" dxfId="116" priority="17021" stopIfTrue="1"/>
    <cfRule type="duplicateValues" dxfId="115" priority="17022" stopIfTrue="1"/>
    <cfRule type="duplicateValues" dxfId="114" priority="17023" stopIfTrue="1"/>
    <cfRule type="duplicateValues" dxfId="113" priority="17024" stopIfTrue="1"/>
    <cfRule type="duplicateValues" dxfId="112" priority="17025" stopIfTrue="1"/>
    <cfRule type="expression" dxfId="111" priority="17026" stopIfTrue="1">
      <formula>AND(COUNTIF($F$3:$F$65488, B91)+COUNTIF(#REF!, B91)+COUNTIF(#REF!, B91)+COUNTIF(#REF!, B91)+COUNTIF(#REF!, B91)+COUNTIF(#REF!, B91)+COUNTIF(#REF!, B91)+COUNTIF(#REF!, B91)+COUNTIF(#REF!, B91)+COUNTIF($F$1:$F$2, B91)+COUNTIF(#REF!, B91)+COUNTIF(#REF!, B91)+COUNTIF(#REF!, B91)+COUNTIF(#REF!, B91)&gt;1,NOT(ISBLANK(B91)))</formula>
    </cfRule>
    <cfRule type="expression" dxfId="110" priority="17027" stopIfTrue="1">
      <formula>AND(COUNTIF($F$3:$F$65488, B91)+COUNTIF(#REF!, B91)+COUNTIF(#REF!, B91)+COUNTIF(#REF!, B91)+COUNTIF(#REF!, B91)+COUNTIF(#REF!, B91)+COUNTIF(#REF!, B91)+COUNTIF(#REF!, B91)+COUNTIF($F$1:$F$2, B91)+COUNTIF(#REF!, B91)+COUNTIF(#REF!, B91)+COUNTIF(#REF!, B91)+COUNTIF(#REF!, B91)&gt;1,NOT(ISBLANK(B91)))</formula>
    </cfRule>
    <cfRule type="expression" dxfId="109" priority="17028" stopIfTrue="1">
      <formula>AND(COUNTIF($F$3:$F$65488, B91)+COUNTIF($F$1:$F$2, B91)+COUNTIF(#REF!, B91)+COUNTIF(#REF!, B91)+COUNTIF(#REF!, B91)+COUNTIF(#REF!, B91)+COUNTIF(#REF!, B91)&gt;1,NOT(ISBLANK(B91)))</formula>
    </cfRule>
    <cfRule type="expression" dxfId="108" priority="17029" stopIfTrue="1">
      <formula>AND(COUNTIF(#REF!, B91)+COUNTIF(#REF!, B91)&gt;1,NOT(ISBLANK(B91)))</formula>
    </cfRule>
    <cfRule type="expression" dxfId="107" priority="17030" stopIfTrue="1">
      <formula>AND(COUNTIF($F$3:$F$65491, B91)+COUNTIF(#REF!, B91)+COUNTIF(#REF!, B91)+COUNTIF(#REF!, B91)+COUNTIF(#REF!, B91)+COUNTIF(#REF!, B91)+COUNTIF(#REF!, B91)+COUNTIF(#REF!, B91)+COUNTIF(#REF!, B91)+COUNTIF($F$1:$F$2, B91)+COUNTIF(#REF!, B91)+COUNTIF(#REF!, B91)+COUNTIF(#REF!, B91)+COUNTIF(#REF!, B91)&gt;1,NOT(ISBLANK(B91)))</formula>
    </cfRule>
    <cfRule type="expression" dxfId="106" priority="17031" stopIfTrue="1">
      <formula>AND(COUNTIF($F$3:$F$65491, B91)+COUNTIF(#REF!, B91)+COUNTIF(#REF!, B91)+COUNTIF(#REF!, B91)+COUNTIF(#REF!, B91)+COUNTIF(#REF!, B91)+COUNTIF(#REF!, B91)+COUNTIF(#REF!, B91)+COUNTIF($F$1:$F$2, B91)+COUNTIF(#REF!, B91)+COUNTIF(#REF!, B91)+COUNTIF(#REF!, B91)+COUNTIF(#REF!, B91)&gt;1,NOT(ISBLANK(B91)))</formula>
    </cfRule>
    <cfRule type="expression" dxfId="105" priority="17032" stopIfTrue="1">
      <formula>AND(COUNTIF($F$3:$F$65491, B91)+COUNTIF($F$1:$F$2, B91)+COUNTIF(#REF!, B91)+COUNTIF(#REF!, B91)+COUNTIF(#REF!, B91)+COUNTIF(#REF!, B91)+COUNTIF(#REF!, B91)&gt;1,NOT(ISBLANK(B91)))</formula>
    </cfRule>
  </conditionalFormatting>
  <pageMargins left="0.7" right="0.7" top="0.75" bottom="0.75" header="0.3" footer="0.3"/>
  <pageSetup scale="62" orientation="landscape"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H9"/>
  <sheetViews>
    <sheetView view="pageBreakPreview" zoomScaleNormal="115" zoomScaleSheetLayoutView="100" workbookViewId="0">
      <selection activeCell="L14" sqref="L14"/>
    </sheetView>
  </sheetViews>
  <sheetFormatPr defaultColWidth="9" defaultRowHeight="14.5"/>
  <cols>
    <col min="1" max="1" width="9.1796875" style="188" customWidth="1"/>
    <col min="2" max="2" width="10.08984375" style="188" customWidth="1"/>
    <col min="3" max="3" width="9" style="188"/>
    <col min="4" max="4" width="10.54296875" style="188" bestFit="1" customWidth="1"/>
    <col min="5" max="5" width="9.90625" style="188" customWidth="1"/>
    <col min="6" max="6" width="10.36328125" style="188" customWidth="1"/>
    <col min="7" max="7" width="14.6328125" style="188" customWidth="1"/>
    <col min="8" max="8" width="9" style="545"/>
  </cols>
  <sheetData>
    <row r="1" spans="1:8" ht="15.5">
      <c r="A1" s="1435" t="s">
        <v>47</v>
      </c>
      <c r="B1" s="1436"/>
      <c r="C1" s="1436"/>
      <c r="D1" s="1436"/>
      <c r="E1" s="1436"/>
      <c r="F1" s="1436"/>
      <c r="G1" s="1437"/>
      <c r="H1" s="1152"/>
    </row>
    <row r="2" spans="1:8" ht="15.65" customHeight="1">
      <c r="A2" s="1438" t="s">
        <v>48</v>
      </c>
      <c r="B2" s="1439"/>
      <c r="C2" s="1439"/>
      <c r="D2" s="1439"/>
      <c r="E2" s="1439"/>
      <c r="F2" s="1439"/>
      <c r="G2" s="1440"/>
      <c r="H2" s="1153"/>
    </row>
    <row r="3" spans="1:8" ht="15.65" customHeight="1">
      <c r="A3" s="1438" t="s">
        <v>49</v>
      </c>
      <c r="B3" s="1439"/>
      <c r="C3" s="1439"/>
      <c r="D3" s="1439"/>
      <c r="E3" s="1439"/>
      <c r="F3" s="1439"/>
      <c r="G3" s="1440"/>
      <c r="H3" s="1153"/>
    </row>
    <row r="4" spans="1:8">
      <c r="A4" s="1154"/>
      <c r="B4" s="314"/>
      <c r="C4" s="314"/>
      <c r="D4" s="314"/>
      <c r="E4" s="314"/>
      <c r="F4" s="314"/>
      <c r="G4" s="1155"/>
    </row>
    <row r="5" spans="1:8" ht="14.4" customHeight="1">
      <c r="A5" s="1460" t="s">
        <v>166</v>
      </c>
      <c r="B5" s="1319" t="s">
        <v>167</v>
      </c>
      <c r="C5" s="1319" t="s">
        <v>1838</v>
      </c>
      <c r="D5" s="1319" t="s">
        <v>168</v>
      </c>
      <c r="E5" s="1319" t="s">
        <v>184</v>
      </c>
      <c r="F5" s="1462" t="s">
        <v>171</v>
      </c>
      <c r="G5" s="1458" t="s">
        <v>20</v>
      </c>
    </row>
    <row r="6" spans="1:8" ht="27.65" customHeight="1">
      <c r="A6" s="1461"/>
      <c r="B6" s="1320"/>
      <c r="C6" s="1320"/>
      <c r="D6" s="1320"/>
      <c r="E6" s="1320"/>
      <c r="F6" s="1463"/>
      <c r="G6" s="1459"/>
    </row>
    <row r="7" spans="1:8">
      <c r="A7" s="314">
        <v>1</v>
      </c>
      <c r="B7" s="1150" t="s">
        <v>1811</v>
      </c>
      <c r="C7" s="320" t="s">
        <v>1604</v>
      </c>
      <c r="D7" s="1158" t="s">
        <v>1818</v>
      </c>
      <c r="E7" s="1145" t="s">
        <v>255</v>
      </c>
      <c r="F7" s="1161">
        <v>46073</v>
      </c>
      <c r="G7" s="314"/>
    </row>
    <row r="8" spans="1:8">
      <c r="A8" s="314">
        <v>2</v>
      </c>
      <c r="B8" s="1150" t="s">
        <v>1812</v>
      </c>
      <c r="C8" s="320" t="s">
        <v>1604</v>
      </c>
      <c r="D8" s="1158" t="s">
        <v>1818</v>
      </c>
      <c r="E8" s="1145" t="s">
        <v>255</v>
      </c>
      <c r="F8" s="1161">
        <v>46073</v>
      </c>
      <c r="G8" s="314"/>
    </row>
    <row r="9" spans="1:8">
      <c r="A9" s="314">
        <v>3</v>
      </c>
      <c r="B9" s="1150" t="s">
        <v>1162</v>
      </c>
      <c r="C9" s="320" t="s">
        <v>1603</v>
      </c>
      <c r="D9" s="1158" t="s">
        <v>146</v>
      </c>
      <c r="E9" s="320" t="s">
        <v>255</v>
      </c>
      <c r="F9" s="1161">
        <v>46073</v>
      </c>
      <c r="G9" s="314"/>
    </row>
  </sheetData>
  <mergeCells count="10">
    <mergeCell ref="G5:G6"/>
    <mergeCell ref="C5:C6"/>
    <mergeCell ref="A1:G1"/>
    <mergeCell ref="A2:G2"/>
    <mergeCell ref="A3:G3"/>
    <mergeCell ref="A5:A6"/>
    <mergeCell ref="B5:B6"/>
    <mergeCell ref="D5:D6"/>
    <mergeCell ref="E5:E6"/>
    <mergeCell ref="F5:F6"/>
  </mergeCells>
  <phoneticPr fontId="148" type="noConversion"/>
  <conditionalFormatting sqref="B5:B6 C10:C1048576 C4">
    <cfRule type="duplicateValues" dxfId="104" priority="11"/>
    <cfRule type="duplicateValues" dxfId="103" priority="12"/>
    <cfRule type="duplicateValues" dxfId="102" priority="14"/>
    <cfRule type="duplicateValues" dxfId="101" priority="17651"/>
    <cfRule type="duplicateValues" dxfId="100" priority="17652"/>
    <cfRule type="duplicateValues" dxfId="99" priority="17653"/>
    <cfRule type="duplicateValues" dxfId="98" priority="17622"/>
    <cfRule type="duplicateValues" dxfId="97" priority="17654"/>
    <cfRule type="duplicateValues" dxfId="96" priority="17628"/>
    <cfRule type="duplicateValues" dxfId="95" priority="17629"/>
    <cfRule type="duplicateValues" dxfId="94" priority="17630"/>
    <cfRule type="duplicateValues" dxfId="93" priority="17631"/>
    <cfRule type="duplicateValues" dxfId="92" priority="17640"/>
    <cfRule type="duplicateValues" dxfId="91" priority="17641"/>
    <cfRule type="duplicateValues" dxfId="90" priority="17642"/>
    <cfRule type="duplicateValues" dxfId="89" priority="17643"/>
    <cfRule type="duplicateValues" dxfId="88" priority="17644"/>
    <cfRule type="duplicateValues" dxfId="87" priority="17645"/>
    <cfRule type="duplicateValues" dxfId="86" priority="17646"/>
    <cfRule type="duplicateValues" dxfId="85" priority="17647"/>
    <cfRule type="duplicateValues" dxfId="84" priority="17648"/>
    <cfRule type="duplicateValues" dxfId="83" priority="17649"/>
    <cfRule type="duplicateValues" dxfId="82" priority="17650"/>
  </conditionalFormatting>
  <conditionalFormatting sqref="B5:B6">
    <cfRule type="duplicateValues" dxfId="81" priority="335"/>
    <cfRule type="duplicateValues" dxfId="80" priority="349"/>
    <cfRule type="duplicateValues" dxfId="79" priority="351" stopIfTrue="1"/>
  </conditionalFormatting>
  <conditionalFormatting sqref="B7:B9">
    <cfRule type="duplicateValues" dxfId="78" priority="17745" stopIfTrue="1"/>
    <cfRule type="duplicateValues" dxfId="77" priority="17747"/>
    <cfRule type="duplicateValues" dxfId="76" priority="17748"/>
    <cfRule type="duplicateValues" dxfId="75" priority="17749"/>
    <cfRule type="duplicateValues" dxfId="74" priority="17753"/>
    <cfRule type="duplicateValues" dxfId="73" priority="17754"/>
    <cfRule type="duplicateValues" dxfId="72" priority="17757"/>
    <cfRule type="duplicateValues" dxfId="71" priority="17759"/>
  </conditionalFormatting>
  <conditionalFormatting sqref="C10:C1048576">
    <cfRule type="duplicateValues" dxfId="70" priority="17625"/>
  </conditionalFormatting>
  <conditionalFormatting sqref="D7:D9">
    <cfRule type="duplicateValues" dxfId="69" priority="17761"/>
  </conditionalFormatting>
  <pageMargins left="0.7" right="0.7" top="0.75" bottom="0.75" header="0.3" footer="0.3"/>
  <pageSetup orientation="portrait"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043253-421C-4A6D-B6B8-8A8C3616E901}">
  <dimension ref="A1:Q5"/>
  <sheetViews>
    <sheetView workbookViewId="0">
      <selection activeCell="K18" sqref="K18"/>
    </sheetView>
  </sheetViews>
  <sheetFormatPr defaultRowHeight="14.5"/>
  <cols>
    <col min="1" max="1" width="6.54296875" customWidth="1"/>
    <col min="2" max="2" width="15.08984375" customWidth="1"/>
    <col min="3" max="3" width="11.81640625" bestFit="1" customWidth="1"/>
    <col min="4" max="4" width="14.81640625" bestFit="1" customWidth="1"/>
    <col min="5" max="6" width="13.36328125" bestFit="1" customWidth="1"/>
    <col min="7" max="7" width="12.453125" customWidth="1"/>
    <col min="8" max="8" width="14.08984375" style="1051" bestFit="1" customWidth="1"/>
    <col min="9" max="9" width="15.08984375" style="1051" bestFit="1" customWidth="1"/>
    <col min="10" max="10" width="13.36328125" bestFit="1" customWidth="1"/>
    <col min="11" max="11" width="14.08984375" bestFit="1" customWidth="1"/>
    <col min="12" max="12" width="15.08984375" style="1051" bestFit="1" customWidth="1"/>
    <col min="13" max="13" width="12.81640625" bestFit="1" customWidth="1"/>
    <col min="14" max="14" width="9.90625" bestFit="1" customWidth="1"/>
    <col min="15" max="15" width="31.81640625" bestFit="1" customWidth="1"/>
    <col min="16" max="16" width="10.453125" bestFit="1" customWidth="1"/>
    <col min="17" max="17" width="19.453125" bestFit="1" customWidth="1"/>
  </cols>
  <sheetData>
    <row r="1" spans="1:17" ht="16" thickBot="1">
      <c r="A1" s="1031"/>
      <c r="B1" s="1032"/>
      <c r="C1" s="1031"/>
      <c r="D1" s="1091" t="s">
        <v>1782</v>
      </c>
      <c r="E1" s="1092"/>
      <c r="F1" s="1031"/>
      <c r="G1" s="1031"/>
      <c r="H1" s="1031"/>
      <c r="I1" s="1031"/>
      <c r="J1" s="1031"/>
      <c r="K1" s="1031"/>
      <c r="L1" s="1031"/>
      <c r="M1" s="1029"/>
    </row>
    <row r="2" spans="1:17" ht="16" thickBot="1">
      <c r="A2" s="1032"/>
      <c r="B2" s="1032"/>
      <c r="C2" s="1033"/>
      <c r="D2" s="1032"/>
      <c r="E2" s="1033"/>
      <c r="F2" s="1032"/>
      <c r="G2" s="1033"/>
      <c r="H2" s="1034"/>
      <c r="I2" s="1034"/>
      <c r="J2" s="1033"/>
      <c r="K2" s="1032"/>
      <c r="L2" s="1034"/>
      <c r="M2" s="1033"/>
    </row>
    <row r="3" spans="1:17" ht="29.5" thickBot="1">
      <c r="A3" s="1035" t="s">
        <v>1783</v>
      </c>
      <c r="B3" s="1036" t="s">
        <v>1784</v>
      </c>
      <c r="C3" s="1036" t="s">
        <v>1785</v>
      </c>
      <c r="D3" s="1036" t="s">
        <v>1786</v>
      </c>
      <c r="E3" s="1036" t="s">
        <v>1787</v>
      </c>
      <c r="F3" s="1037" t="s">
        <v>1788</v>
      </c>
      <c r="G3" s="1038" t="s">
        <v>1789</v>
      </c>
      <c r="H3" s="1037" t="s">
        <v>1790</v>
      </c>
      <c r="I3" s="1037" t="s">
        <v>1791</v>
      </c>
      <c r="J3" s="1036" t="s">
        <v>1792</v>
      </c>
      <c r="K3" s="1037" t="s">
        <v>1793</v>
      </c>
      <c r="L3" s="1037" t="s">
        <v>1794</v>
      </c>
      <c r="M3" s="1036" t="s">
        <v>266</v>
      </c>
      <c r="N3" s="1036" t="s">
        <v>1779</v>
      </c>
      <c r="O3" s="1036" t="s">
        <v>1624</v>
      </c>
      <c r="P3" s="1036" t="s">
        <v>1795</v>
      </c>
      <c r="Q3" s="1039" t="s">
        <v>20</v>
      </c>
    </row>
    <row r="4" spans="1:17">
      <c r="A4" s="1040"/>
      <c r="B4" s="1041"/>
      <c r="C4" s="1042"/>
      <c r="D4" s="1043"/>
      <c r="E4" s="1044"/>
      <c r="F4" s="1040"/>
      <c r="G4" s="1045"/>
      <c r="H4" s="1046"/>
      <c r="I4" s="1046"/>
      <c r="J4" s="1044"/>
      <c r="K4" s="1046"/>
      <c r="L4" s="1046"/>
      <c r="M4" s="1044"/>
      <c r="N4" s="1040"/>
      <c r="O4" s="1030"/>
      <c r="P4" s="1040"/>
      <c r="Q4" s="1040"/>
    </row>
    <row r="5" spans="1:17">
      <c r="A5" s="1047"/>
      <c r="B5" s="1047"/>
      <c r="C5" s="1047"/>
      <c r="D5" s="1047" t="s">
        <v>444</v>
      </c>
      <c r="E5" s="1048"/>
      <c r="F5" s="1049"/>
      <c r="G5" s="1090"/>
      <c r="H5" s="1049"/>
      <c r="I5" s="1049"/>
      <c r="J5" s="1049"/>
      <c r="K5" s="1049"/>
      <c r="L5" s="1049"/>
      <c r="M5" s="1049"/>
      <c r="N5" s="1049"/>
      <c r="O5" s="1050"/>
      <c r="P5" s="1049"/>
      <c r="Q5" s="1049"/>
    </row>
  </sheetData>
  <conditionalFormatting sqref="B5 B1:B3">
    <cfRule type="duplicateValues" dxfId="68" priority="1"/>
  </conditionalFormatting>
  <conditionalFormatting sqref="B6:B1048576">
    <cfRule type="duplicateValues" dxfId="67" priority="2"/>
  </conditionalFormatting>
  <pageMargins left="0.7" right="0.7" top="0.75" bottom="0.75" header="0.3" footer="0.3"/>
  <drawing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S3"/>
  <sheetViews>
    <sheetView workbookViewId="0">
      <selection activeCell="G18" sqref="G18"/>
    </sheetView>
  </sheetViews>
  <sheetFormatPr defaultColWidth="9" defaultRowHeight="14.5"/>
  <cols>
    <col min="1" max="6" width="15.1796875" customWidth="1"/>
  </cols>
  <sheetData>
    <row r="1" spans="1:19" ht="15.5">
      <c r="A1" s="1278" t="s">
        <v>47</v>
      </c>
      <c r="B1" s="1279"/>
      <c r="C1" s="1279"/>
      <c r="D1" s="1279"/>
      <c r="E1" s="1279"/>
      <c r="F1" s="1279"/>
      <c r="G1" s="1279"/>
      <c r="H1" s="1279"/>
      <c r="I1" s="1279"/>
      <c r="J1" s="1279"/>
      <c r="K1" s="1279"/>
      <c r="L1" s="1279"/>
      <c r="M1" s="1279"/>
      <c r="N1" s="1279"/>
      <c r="O1" s="1279"/>
      <c r="P1" s="1279"/>
      <c r="Q1" s="1279"/>
      <c r="R1" s="1279"/>
      <c r="S1" s="1280"/>
    </row>
    <row r="2" spans="1:19" ht="15.5">
      <c r="A2" s="1281" t="s">
        <v>48</v>
      </c>
      <c r="B2" s="1282"/>
      <c r="C2" s="1282"/>
      <c r="D2" s="1282"/>
      <c r="E2" s="1282"/>
      <c r="F2" s="1282"/>
      <c r="G2" s="1282"/>
      <c r="H2" s="1282"/>
      <c r="I2" s="1282"/>
      <c r="J2" s="1282"/>
      <c r="K2" s="1282"/>
      <c r="L2" s="1282"/>
      <c r="M2" s="1282"/>
      <c r="N2" s="1282"/>
      <c r="O2" s="1282"/>
      <c r="P2" s="1282"/>
      <c r="Q2" s="1282"/>
      <c r="R2" s="1282"/>
      <c r="S2" s="1283"/>
    </row>
    <row r="3" spans="1:19" ht="15.5">
      <c r="A3" s="1281" t="s">
        <v>49</v>
      </c>
      <c r="B3" s="1282"/>
      <c r="C3" s="1282"/>
      <c r="D3" s="1282"/>
      <c r="E3" s="1282"/>
      <c r="F3" s="1282"/>
      <c r="G3" s="1282"/>
      <c r="H3" s="1282"/>
      <c r="I3" s="1282"/>
      <c r="J3" s="1282"/>
      <c r="K3" s="1282"/>
      <c r="L3" s="1282"/>
      <c r="M3" s="1282"/>
      <c r="N3" s="1282"/>
      <c r="O3" s="1282"/>
      <c r="P3" s="1282"/>
      <c r="Q3" s="1282"/>
      <c r="R3" s="1282"/>
      <c r="S3" s="1283"/>
    </row>
  </sheetData>
  <mergeCells count="3">
    <mergeCell ref="A1:S1"/>
    <mergeCell ref="A2:S2"/>
    <mergeCell ref="A3:S3"/>
  </mergeCells>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097925-8230-425E-81FB-27F96B80A98C}">
  <dimension ref="A1:AS319"/>
  <sheetViews>
    <sheetView topLeftCell="A213" zoomScale="40" zoomScaleNormal="40" workbookViewId="0">
      <selection activeCell="N226" sqref="N226"/>
    </sheetView>
  </sheetViews>
  <sheetFormatPr defaultColWidth="8.81640625" defaultRowHeight="12"/>
  <cols>
    <col min="1" max="1" width="11.1796875" style="426" customWidth="1"/>
    <col min="2" max="2" width="17.6328125" style="426" customWidth="1"/>
    <col min="3" max="3" width="11.1796875" style="426" customWidth="1"/>
    <col min="4" max="4" width="17.6328125" style="426" customWidth="1"/>
    <col min="5" max="5" width="13" style="426" customWidth="1"/>
    <col min="6" max="6" width="17.6328125" style="426" customWidth="1"/>
    <col min="7" max="7" width="11.1796875" style="426" customWidth="1"/>
    <col min="8" max="8" width="17.6328125" style="426" customWidth="1"/>
    <col min="9" max="9" width="15.81640625" style="426" customWidth="1"/>
    <col min="10" max="10" width="17.6328125" style="426" customWidth="1"/>
    <col min="11" max="11" width="11.1796875" style="426" customWidth="1"/>
    <col min="12" max="12" width="17.6328125" style="426" customWidth="1"/>
    <col min="13" max="13" width="11.1796875" style="426" customWidth="1"/>
    <col min="14" max="14" width="17.6328125" style="426" customWidth="1"/>
    <col min="15" max="15" width="11.1796875" style="426" customWidth="1"/>
    <col min="16" max="16" width="17.6328125" style="426" customWidth="1"/>
    <col min="17" max="17" width="16.90625" style="426" customWidth="1"/>
    <col min="18" max="18" width="17.6328125" style="426" customWidth="1"/>
    <col min="19" max="19" width="14.1796875" style="426" customWidth="1"/>
    <col min="20" max="20" width="17.6328125" style="426" customWidth="1"/>
    <col min="21" max="21" width="19.36328125" style="426" customWidth="1"/>
    <col min="22" max="22" width="23.08984375" style="426" customWidth="1"/>
    <col min="23" max="23" width="19.08984375" style="426" customWidth="1"/>
    <col min="24" max="24" width="17.6328125" style="426" customWidth="1"/>
    <col min="25" max="25" width="13" style="426" customWidth="1"/>
    <col min="26" max="26" width="17.6328125" style="426" customWidth="1"/>
    <col min="27" max="27" width="11.1796875" style="426" customWidth="1"/>
    <col min="28" max="28" width="17.6328125" style="426" customWidth="1"/>
    <col min="29" max="29" width="13.453125" style="426" customWidth="1"/>
    <col min="30" max="30" width="14.81640625" style="426" customWidth="1"/>
    <col min="31" max="31" width="14.36328125" style="426" customWidth="1"/>
    <col min="32" max="32" width="15.453125" style="426" customWidth="1"/>
    <col min="33" max="33" width="8.453125" style="426" customWidth="1"/>
    <col min="34" max="38" width="11" style="426" hidden="1" customWidth="1"/>
    <col min="39" max="39" width="28.81640625" style="426" customWidth="1"/>
    <col min="40" max="40" width="12.1796875" style="426" bestFit="1" customWidth="1"/>
    <col min="41" max="41" width="32" style="426" bestFit="1" customWidth="1"/>
    <col min="42" max="16384" width="8.81640625" style="426"/>
  </cols>
  <sheetData>
    <row r="1" spans="1:41" ht="46" customHeight="1" thickBot="1">
      <c r="A1" s="1464" t="s">
        <v>1438</v>
      </c>
      <c r="B1" s="1465"/>
      <c r="C1" s="1465"/>
      <c r="D1" s="1465"/>
      <c r="E1" s="1465"/>
      <c r="F1" s="1465"/>
      <c r="G1" s="1465"/>
      <c r="H1" s="1465"/>
      <c r="I1" s="1465"/>
      <c r="J1" s="1465"/>
      <c r="K1" s="1465"/>
      <c r="L1" s="1465"/>
      <c r="M1" s="1465"/>
      <c r="N1" s="1465"/>
      <c r="O1" s="1465"/>
      <c r="P1" s="1465"/>
      <c r="Q1" s="1465"/>
      <c r="R1" s="1465"/>
      <c r="S1" s="1465"/>
      <c r="T1" s="1465"/>
      <c r="U1" s="1465"/>
      <c r="V1" s="1465"/>
      <c r="W1" s="1465"/>
      <c r="X1" s="1465"/>
      <c r="Y1" s="1465"/>
      <c r="Z1" s="1466"/>
      <c r="AA1" s="1466"/>
      <c r="AB1" s="1466"/>
      <c r="AC1" s="1466"/>
      <c r="AD1" s="1466"/>
      <c r="AE1" s="424"/>
      <c r="AF1" s="424"/>
      <c r="AG1" s="424"/>
    </row>
    <row r="2" spans="1:41" ht="48.5" customHeight="1" thickBot="1">
      <c r="A2" s="1467" t="s">
        <v>1125</v>
      </c>
      <c r="B2" s="1468"/>
      <c r="C2" s="1468"/>
      <c r="D2" s="1468"/>
      <c r="E2" s="1468"/>
      <c r="F2" s="1468"/>
      <c r="G2" s="1468"/>
      <c r="H2" s="1468"/>
      <c r="I2" s="1468"/>
      <c r="J2" s="1468"/>
      <c r="K2" s="1468"/>
      <c r="L2" s="1468"/>
      <c r="M2" s="1468"/>
      <c r="N2" s="1468"/>
      <c r="O2" s="1468"/>
      <c r="P2" s="1468"/>
      <c r="Q2" s="1468"/>
      <c r="R2" s="1468"/>
      <c r="S2" s="1468"/>
      <c r="T2" s="1468"/>
      <c r="U2" s="1468"/>
      <c r="V2" s="1468"/>
      <c r="W2" s="1468"/>
      <c r="X2" s="1468"/>
      <c r="Y2" s="1468"/>
      <c r="Z2" s="1469" t="s">
        <v>1439</v>
      </c>
      <c r="AA2" s="1469"/>
      <c r="AB2" s="1469">
        <f ca="1">NOW()-1</f>
        <v>46184.445559953703</v>
      </c>
      <c r="AC2" s="1469"/>
      <c r="AD2" s="1469"/>
    </row>
    <row r="3" spans="1:41" ht="14.5">
      <c r="A3" s="1470" t="s">
        <v>1126</v>
      </c>
      <c r="B3" s="1471"/>
      <c r="C3" s="1471"/>
      <c r="D3" s="1471"/>
      <c r="E3" s="1471"/>
      <c r="F3" s="1471"/>
      <c r="G3" s="1471"/>
      <c r="H3" s="1471"/>
      <c r="I3" s="1471"/>
      <c r="J3" s="1471"/>
      <c r="K3" s="1471"/>
      <c r="L3" s="1471"/>
      <c r="M3" s="1471"/>
      <c r="N3" s="1471"/>
      <c r="O3" s="1471"/>
      <c r="P3" s="1472"/>
      <c r="Q3" s="607"/>
      <c r="R3" s="607"/>
      <c r="S3" s="1476"/>
      <c r="T3" s="1476"/>
      <c r="U3" s="1476"/>
      <c r="V3" s="608"/>
      <c r="W3" s="1477"/>
      <c r="X3" s="1477"/>
      <c r="Y3" s="1477"/>
      <c r="Z3" s="1478"/>
      <c r="AA3" s="608"/>
      <c r="AB3" s="608"/>
      <c r="AC3" s="609"/>
      <c r="AD3" s="609"/>
    </row>
    <row r="4" spans="1:41" ht="24.5">
      <c r="A4" s="1473"/>
      <c r="B4" s="1474"/>
      <c r="C4" s="1474"/>
      <c r="D4" s="1474"/>
      <c r="E4" s="1474"/>
      <c r="F4" s="1474"/>
      <c r="G4" s="1474"/>
      <c r="H4" s="1474"/>
      <c r="I4" s="1474"/>
      <c r="J4" s="1474"/>
      <c r="K4" s="1474"/>
      <c r="L4" s="1474"/>
      <c r="M4" s="1474"/>
      <c r="N4" s="1474"/>
      <c r="O4" s="1474"/>
      <c r="P4" s="1475"/>
      <c r="Q4" s="607"/>
      <c r="R4" s="607"/>
      <c r="S4" s="1479" t="s">
        <v>1127</v>
      </c>
      <c r="T4" s="1479"/>
      <c r="U4" s="1479"/>
      <c r="V4" s="610"/>
      <c r="W4" s="1480" t="s">
        <v>1128</v>
      </c>
      <c r="X4" s="1480"/>
      <c r="Y4" s="1480"/>
      <c r="Z4" s="1480"/>
      <c r="AA4" s="610"/>
      <c r="AB4" s="610"/>
      <c r="AC4" s="610"/>
      <c r="AD4" s="610"/>
    </row>
    <row r="5" spans="1:41" ht="30.5">
      <c r="A5" s="1482" t="s">
        <v>975</v>
      </c>
      <c r="B5" s="1483"/>
      <c r="C5" s="1483" t="s">
        <v>13</v>
      </c>
      <c r="D5" s="1483"/>
      <c r="E5" s="1483"/>
      <c r="F5" s="1483" t="s">
        <v>1129</v>
      </c>
      <c r="G5" s="1483"/>
      <c r="H5" s="1483" t="s">
        <v>1130</v>
      </c>
      <c r="I5" s="1483"/>
      <c r="J5" s="1483"/>
      <c r="K5" s="1483" t="s">
        <v>1440</v>
      </c>
      <c r="L5" s="1483"/>
      <c r="M5" s="1483"/>
      <c r="N5" s="1483" t="s">
        <v>820</v>
      </c>
      <c r="O5" s="1483"/>
      <c r="P5" s="1489"/>
      <c r="Q5" s="607"/>
      <c r="R5" s="607"/>
      <c r="S5" s="612"/>
      <c r="T5" s="610"/>
      <c r="U5" s="610"/>
      <c r="V5" s="610"/>
      <c r="W5" s="610"/>
      <c r="X5" s="610"/>
      <c r="Y5" s="610"/>
      <c r="Z5" s="610"/>
      <c r="AA5" s="1481" t="s">
        <v>44</v>
      </c>
      <c r="AB5" s="1481"/>
      <c r="AC5" s="1481"/>
      <c r="AD5" s="613"/>
    </row>
    <row r="6" spans="1:41" ht="17">
      <c r="A6" s="1482"/>
      <c r="B6" s="1483"/>
      <c r="C6" s="1483"/>
      <c r="D6" s="1483"/>
      <c r="E6" s="1483"/>
      <c r="F6" s="1483"/>
      <c r="G6" s="1483"/>
      <c r="H6" s="1483"/>
      <c r="I6" s="1483"/>
      <c r="J6" s="1483"/>
      <c r="K6" s="1483"/>
      <c r="L6" s="1483"/>
      <c r="M6" s="1483"/>
      <c r="N6" s="1483"/>
      <c r="O6" s="1483"/>
      <c r="P6" s="1489"/>
      <c r="Q6" s="607"/>
      <c r="R6" s="607"/>
      <c r="S6" s="612"/>
      <c r="T6" s="610"/>
      <c r="U6" s="610"/>
      <c r="V6" s="610"/>
      <c r="W6" s="610"/>
      <c r="X6" s="610"/>
      <c r="Y6" s="610"/>
      <c r="Z6" s="610"/>
      <c r="AA6" s="614"/>
      <c r="AB6" s="614"/>
      <c r="AC6" s="614"/>
      <c r="AD6" s="614"/>
    </row>
    <row r="7" spans="1:41" ht="40" customHeight="1">
      <c r="A7" s="1482">
        <v>1</v>
      </c>
      <c r="B7" s="1483"/>
      <c r="C7" s="1474" t="s">
        <v>1132</v>
      </c>
      <c r="D7" s="1474"/>
      <c r="E7" s="1474"/>
      <c r="F7" s="1483" t="s">
        <v>1028</v>
      </c>
      <c r="G7" s="1483"/>
      <c r="H7" s="1484">
        <v>188.44399999999999</v>
      </c>
      <c r="I7" s="1484"/>
      <c r="J7" s="1484"/>
      <c r="K7" s="1485">
        <v>188.44399999999999</v>
      </c>
      <c r="L7" s="1486"/>
      <c r="M7" s="1487"/>
      <c r="N7" s="1484">
        <f t="shared" ref="N7:N14" si="0">H7-K7</f>
        <v>0</v>
      </c>
      <c r="O7" s="1484"/>
      <c r="P7" s="1488"/>
      <c r="Q7" s="607"/>
      <c r="R7" s="607"/>
      <c r="S7" s="612"/>
      <c r="T7" s="610"/>
      <c r="U7" s="610"/>
      <c r="V7" s="610"/>
      <c r="W7" s="610"/>
      <c r="X7" s="610"/>
      <c r="Y7" s="610"/>
      <c r="Z7" s="610"/>
      <c r="AA7" s="614"/>
      <c r="AB7" s="614"/>
      <c r="AC7" s="614"/>
      <c r="AD7" s="614"/>
    </row>
    <row r="8" spans="1:41" ht="40" customHeight="1">
      <c r="A8" s="1482">
        <f t="shared" ref="A8:A16" si="1">A7+1</f>
        <v>2</v>
      </c>
      <c r="B8" s="1483"/>
      <c r="C8" s="1474" t="s">
        <v>1133</v>
      </c>
      <c r="D8" s="1474"/>
      <c r="E8" s="1474"/>
      <c r="F8" s="1483" t="s">
        <v>1028</v>
      </c>
      <c r="G8" s="1483"/>
      <c r="H8" s="1484">
        <v>188.44399999999999</v>
      </c>
      <c r="I8" s="1484"/>
      <c r="J8" s="1484"/>
      <c r="K8" s="1484">
        <v>178.07499999999999</v>
      </c>
      <c r="L8" s="1484"/>
      <c r="M8" s="1484"/>
      <c r="N8" s="1484">
        <f t="shared" si="0"/>
        <v>10.369</v>
      </c>
      <c r="O8" s="1484"/>
      <c r="P8" s="1488"/>
      <c r="Q8" s="607"/>
      <c r="R8" s="607"/>
      <c r="S8" s="607"/>
      <c r="T8" s="609"/>
      <c r="U8" s="609"/>
      <c r="V8" s="609"/>
      <c r="W8" s="609"/>
      <c r="X8" s="609"/>
      <c r="Y8" s="609"/>
      <c r="Z8" s="609"/>
      <c r="AA8" s="615"/>
      <c r="AB8" s="615"/>
      <c r="AC8" s="615"/>
      <c r="AD8" s="615"/>
    </row>
    <row r="9" spans="1:41" ht="40" customHeight="1">
      <c r="A9" s="1482">
        <f t="shared" si="1"/>
        <v>3</v>
      </c>
      <c r="B9" s="1483"/>
      <c r="C9" s="1474" t="s">
        <v>1441</v>
      </c>
      <c r="D9" s="1474"/>
      <c r="E9" s="1474"/>
      <c r="F9" s="1483" t="s">
        <v>1028</v>
      </c>
      <c r="G9" s="1483"/>
      <c r="H9" s="1484">
        <v>188.44399999999999</v>
      </c>
      <c r="I9" s="1484"/>
      <c r="J9" s="1484"/>
      <c r="K9" s="1485">
        <v>178.07499999999999</v>
      </c>
      <c r="L9" s="1486"/>
      <c r="M9" s="1487"/>
      <c r="N9" s="1484">
        <f t="shared" si="0"/>
        <v>10.369</v>
      </c>
      <c r="O9" s="1484"/>
      <c r="P9" s="1488"/>
      <c r="Q9" s="607"/>
      <c r="R9" s="607"/>
      <c r="S9" s="607"/>
      <c r="T9" s="609"/>
      <c r="U9" s="609"/>
      <c r="V9" s="609"/>
      <c r="W9" s="609"/>
      <c r="X9" s="609"/>
      <c r="Y9" s="609"/>
      <c r="Z9" s="609"/>
      <c r="AA9" s="615"/>
      <c r="AB9" s="615"/>
      <c r="AC9" s="615"/>
      <c r="AD9" s="615"/>
    </row>
    <row r="10" spans="1:41" ht="40" customHeight="1">
      <c r="A10" s="1482">
        <f t="shared" si="1"/>
        <v>4</v>
      </c>
      <c r="B10" s="1483"/>
      <c r="C10" s="1474" t="s">
        <v>1134</v>
      </c>
      <c r="D10" s="1474"/>
      <c r="E10" s="1474"/>
      <c r="F10" s="1490" t="s">
        <v>1135</v>
      </c>
      <c r="G10" s="1491"/>
      <c r="H10" s="1492">
        <v>73</v>
      </c>
      <c r="I10" s="1493"/>
      <c r="J10" s="1494"/>
      <c r="K10" s="1492">
        <v>73</v>
      </c>
      <c r="L10" s="1493"/>
      <c r="M10" s="1494"/>
      <c r="N10" s="1496">
        <f t="shared" si="0"/>
        <v>0</v>
      </c>
      <c r="O10" s="1496"/>
      <c r="P10" s="1497"/>
      <c r="Q10" s="607"/>
      <c r="R10" s="607"/>
      <c r="S10" s="607"/>
      <c r="T10" s="609"/>
      <c r="U10" s="609"/>
      <c r="V10" s="609"/>
      <c r="W10" s="609"/>
      <c r="X10" s="609"/>
      <c r="Y10" s="609"/>
      <c r="Z10" s="609"/>
      <c r="AA10" s="615"/>
      <c r="AB10" s="615"/>
      <c r="AC10" s="615"/>
      <c r="AD10" s="615"/>
    </row>
    <row r="11" spans="1:41" ht="40" customHeight="1">
      <c r="A11" s="1482">
        <f t="shared" si="1"/>
        <v>5</v>
      </c>
      <c r="B11" s="1483"/>
      <c r="C11" s="1474" t="s">
        <v>267</v>
      </c>
      <c r="D11" s="1474"/>
      <c r="E11" s="1474"/>
      <c r="F11" s="1490" t="s">
        <v>1135</v>
      </c>
      <c r="G11" s="1491"/>
      <c r="H11" s="1492">
        <v>512</v>
      </c>
      <c r="I11" s="1493"/>
      <c r="J11" s="1494"/>
      <c r="K11" s="1495">
        <v>208</v>
      </c>
      <c r="L11" s="1495"/>
      <c r="M11" s="1495"/>
      <c r="N11" s="1496">
        <f t="shared" si="0"/>
        <v>304</v>
      </c>
      <c r="O11" s="1496"/>
      <c r="P11" s="1497"/>
      <c r="Q11" s="607"/>
      <c r="R11" s="607"/>
      <c r="S11" s="609"/>
      <c r="T11" s="609"/>
      <c r="U11" s="609"/>
      <c r="V11" s="609"/>
      <c r="W11" s="609"/>
      <c r="X11" s="609"/>
      <c r="Y11" s="609"/>
      <c r="Z11" s="609"/>
      <c r="AA11" s="616" t="s">
        <v>1136</v>
      </c>
      <c r="AB11" s="617"/>
      <c r="AC11" s="615"/>
      <c r="AD11" s="615"/>
    </row>
    <row r="12" spans="1:41" ht="40" customHeight="1">
      <c r="A12" s="1482">
        <f t="shared" si="1"/>
        <v>6</v>
      </c>
      <c r="B12" s="1483"/>
      <c r="C12" s="1474" t="s">
        <v>268</v>
      </c>
      <c r="D12" s="1474"/>
      <c r="E12" s="1474"/>
      <c r="F12" s="1490" t="s">
        <v>1137</v>
      </c>
      <c r="G12" s="1491"/>
      <c r="H12" s="1492">
        <v>514</v>
      </c>
      <c r="I12" s="1493"/>
      <c r="J12" s="1494"/>
      <c r="K12" s="1495">
        <v>190</v>
      </c>
      <c r="L12" s="1495"/>
      <c r="M12" s="1495"/>
      <c r="N12" s="1496">
        <f t="shared" si="0"/>
        <v>324</v>
      </c>
      <c r="O12" s="1496"/>
      <c r="P12" s="1497"/>
      <c r="Q12" s="607"/>
      <c r="R12" s="618"/>
      <c r="S12" s="619" t="s">
        <v>1138</v>
      </c>
      <c r="T12" s="611"/>
      <c r="U12" s="609"/>
      <c r="V12" s="1498" t="s">
        <v>182</v>
      </c>
      <c r="W12" s="1498"/>
      <c r="X12" s="1498"/>
      <c r="Y12" s="609"/>
      <c r="Z12" s="609"/>
      <c r="AA12" s="615"/>
      <c r="AB12" s="620"/>
      <c r="AC12" s="616" t="s">
        <v>1442</v>
      </c>
      <c r="AD12" s="617"/>
    </row>
    <row r="13" spans="1:41" ht="40" customHeight="1">
      <c r="A13" s="1482">
        <f t="shared" si="1"/>
        <v>7</v>
      </c>
      <c r="B13" s="1483"/>
      <c r="C13" s="1474" t="s">
        <v>1140</v>
      </c>
      <c r="D13" s="1474"/>
      <c r="E13" s="1474"/>
      <c r="F13" s="1490" t="s">
        <v>1135</v>
      </c>
      <c r="G13" s="1491"/>
      <c r="H13" s="1492">
        <v>512</v>
      </c>
      <c r="I13" s="1493"/>
      <c r="J13" s="1494"/>
      <c r="K13" s="1495">
        <v>75</v>
      </c>
      <c r="L13" s="1495"/>
      <c r="M13" s="1495"/>
      <c r="N13" s="1496">
        <f t="shared" si="0"/>
        <v>437</v>
      </c>
      <c r="O13" s="1496"/>
      <c r="P13" s="1497"/>
      <c r="Q13" s="607"/>
      <c r="R13" s="618"/>
      <c r="S13" s="611" t="s">
        <v>268</v>
      </c>
      <c r="T13" s="611"/>
      <c r="U13" s="609"/>
      <c r="V13" s="1499"/>
      <c r="W13" s="1499"/>
      <c r="X13" s="1499"/>
      <c r="Y13" s="609"/>
      <c r="Z13" s="609"/>
      <c r="AA13" s="621"/>
      <c r="AB13" s="615"/>
      <c r="AC13" s="615"/>
      <c r="AD13" s="615"/>
    </row>
    <row r="14" spans="1:41" ht="40" customHeight="1">
      <c r="A14" s="1482">
        <f t="shared" si="1"/>
        <v>8</v>
      </c>
      <c r="B14" s="1483"/>
      <c r="C14" s="1474" t="s">
        <v>480</v>
      </c>
      <c r="D14" s="1474"/>
      <c r="E14" s="1474"/>
      <c r="F14" s="1490" t="s">
        <v>1137</v>
      </c>
      <c r="G14" s="1491"/>
      <c r="H14" s="1492">
        <v>512</v>
      </c>
      <c r="I14" s="1493"/>
      <c r="J14" s="1494"/>
      <c r="K14" s="1495"/>
      <c r="L14" s="1495"/>
      <c r="M14" s="1495"/>
      <c r="N14" s="1496">
        <f t="shared" si="0"/>
        <v>512</v>
      </c>
      <c r="O14" s="1496"/>
      <c r="P14" s="1497"/>
      <c r="Q14" s="607"/>
      <c r="R14" s="607"/>
      <c r="S14" s="607"/>
      <c r="T14" s="609"/>
      <c r="U14" s="609"/>
      <c r="V14" s="609"/>
      <c r="W14" s="609"/>
      <c r="X14" s="609"/>
      <c r="Y14" s="609"/>
      <c r="Z14" s="609"/>
      <c r="AA14" s="615"/>
      <c r="AB14" s="615"/>
      <c r="AC14" s="615"/>
      <c r="AD14" s="615"/>
    </row>
    <row r="15" spans="1:41" ht="40" customHeight="1">
      <c r="A15" s="1482">
        <f t="shared" si="1"/>
        <v>9</v>
      </c>
      <c r="B15" s="1483"/>
      <c r="C15" s="1501" t="s">
        <v>1443</v>
      </c>
      <c r="D15" s="1501"/>
      <c r="E15" s="1501"/>
      <c r="F15" s="1483" t="s">
        <v>1028</v>
      </c>
      <c r="G15" s="1483"/>
      <c r="H15" s="1484">
        <v>188.44399999999999</v>
      </c>
      <c r="I15" s="1484"/>
      <c r="J15" s="1484"/>
      <c r="K15" s="1483"/>
      <c r="L15" s="1483"/>
      <c r="M15" s="1483"/>
      <c r="N15" s="1484">
        <v>188.44399999999999</v>
      </c>
      <c r="O15" s="1484"/>
      <c r="P15" s="1488"/>
      <c r="Q15" s="607"/>
      <c r="R15" s="607"/>
      <c r="S15" s="1500" t="s">
        <v>1444</v>
      </c>
      <c r="T15" s="1500"/>
      <c r="U15" s="609"/>
      <c r="V15" s="609"/>
      <c r="W15" s="610"/>
      <c r="X15" s="619" t="s">
        <v>1142</v>
      </c>
      <c r="Y15" s="610"/>
      <c r="Z15" s="610"/>
      <c r="AA15" s="610"/>
      <c r="AB15" s="610"/>
      <c r="AC15" s="610"/>
      <c r="AD15" s="610"/>
      <c r="AO15" s="622"/>
    </row>
    <row r="16" spans="1:41" ht="40" customHeight="1">
      <c r="A16" s="1482">
        <f t="shared" si="1"/>
        <v>10</v>
      </c>
      <c r="B16" s="1483"/>
      <c r="C16" s="1501" t="s">
        <v>1445</v>
      </c>
      <c r="D16" s="1501"/>
      <c r="E16" s="1501"/>
      <c r="F16" s="1483" t="s">
        <v>1028</v>
      </c>
      <c r="G16" s="1483"/>
      <c r="H16" s="1484">
        <v>188.44399999999999</v>
      </c>
      <c r="I16" s="1484"/>
      <c r="J16" s="1484"/>
      <c r="K16" s="1483"/>
      <c r="L16" s="1483"/>
      <c r="M16" s="1483"/>
      <c r="N16" s="1484">
        <v>188.44399999999999</v>
      </c>
      <c r="O16" s="1484"/>
      <c r="P16" s="1488"/>
      <c r="Q16" s="623"/>
      <c r="R16" s="623"/>
      <c r="S16" s="623"/>
      <c r="T16" s="624"/>
      <c r="U16" s="624"/>
      <c r="V16" s="624"/>
      <c r="W16" s="625"/>
      <c r="X16" s="625"/>
      <c r="Y16" s="625"/>
      <c r="Z16" s="626" t="s">
        <v>1446</v>
      </c>
      <c r="AA16" s="627" t="s">
        <v>1447</v>
      </c>
      <c r="AB16" s="1505" t="s">
        <v>1448</v>
      </c>
      <c r="AC16" s="1505"/>
      <c r="AD16" s="1505"/>
    </row>
    <row r="17" spans="1:41" ht="67" customHeight="1">
      <c r="A17" s="1506" t="s">
        <v>1449</v>
      </c>
      <c r="B17" s="1507"/>
      <c r="C17" s="629"/>
      <c r="D17" s="628" t="s">
        <v>483</v>
      </c>
      <c r="E17" s="629"/>
      <c r="F17" s="1508" t="s">
        <v>1450</v>
      </c>
      <c r="G17" s="1508"/>
      <c r="H17" s="630" t="s">
        <v>484</v>
      </c>
      <c r="I17" s="629"/>
      <c r="J17" s="630" t="s">
        <v>485</v>
      </c>
      <c r="K17" s="629"/>
      <c r="L17" s="630" t="s">
        <v>1148</v>
      </c>
      <c r="M17" s="629"/>
      <c r="N17" s="630" t="s">
        <v>487</v>
      </c>
      <c r="O17" s="629"/>
      <c r="P17" s="630" t="s">
        <v>488</v>
      </c>
      <c r="Q17" s="629"/>
      <c r="R17" s="630" t="s">
        <v>495</v>
      </c>
      <c r="S17" s="629"/>
      <c r="T17" s="630" t="s">
        <v>496</v>
      </c>
      <c r="U17" s="629"/>
      <c r="V17" s="630" t="s">
        <v>1149</v>
      </c>
      <c r="W17" s="629"/>
      <c r="X17" s="630" t="s">
        <v>1150</v>
      </c>
      <c r="Y17" s="629"/>
      <c r="Z17" s="630" t="s">
        <v>1151</v>
      </c>
      <c r="AA17" s="629"/>
      <c r="AB17" s="630" t="s">
        <v>1152</v>
      </c>
      <c r="AC17" s="631" t="s">
        <v>1447</v>
      </c>
      <c r="AD17" s="632"/>
      <c r="AE17" s="446"/>
      <c r="AF17" s="446"/>
      <c r="AG17" s="446"/>
    </row>
    <row r="18" spans="1:41" ht="33.5">
      <c r="A18" s="438"/>
      <c r="B18" s="357"/>
      <c r="C18" s="632"/>
      <c r="D18" s="357"/>
      <c r="E18" s="632"/>
      <c r="F18" s="357"/>
      <c r="G18" s="632"/>
      <c r="H18" s="357"/>
      <c r="I18" s="632"/>
      <c r="J18" s="357"/>
      <c r="K18" s="632"/>
      <c r="L18" s="357"/>
      <c r="M18" s="632"/>
      <c r="N18" s="357"/>
      <c r="O18" s="633"/>
      <c r="P18" s="357"/>
      <c r="Q18" s="632"/>
      <c r="R18" s="357"/>
      <c r="S18" s="632"/>
      <c r="T18" s="357"/>
      <c r="U18" s="632"/>
      <c r="V18" s="357"/>
      <c r="W18" s="632"/>
      <c r="X18" s="357"/>
      <c r="Y18" s="632"/>
      <c r="Z18" s="357"/>
      <c r="AA18" s="632"/>
      <c r="AB18" s="357"/>
      <c r="AC18" s="632"/>
      <c r="AD18" s="357"/>
      <c r="AE18" s="446"/>
      <c r="AF18" s="446"/>
      <c r="AG18" s="446"/>
      <c r="AM18" s="630" t="s">
        <v>353</v>
      </c>
      <c r="AN18" s="630" t="s">
        <v>191</v>
      </c>
      <c r="AO18" s="630" t="s">
        <v>338</v>
      </c>
    </row>
    <row r="19" spans="1:41" ht="15" thickBot="1">
      <c r="A19" s="438"/>
      <c r="B19" s="634"/>
      <c r="C19" s="632"/>
      <c r="D19" s="634"/>
      <c r="E19" s="632"/>
      <c r="F19" s="634"/>
      <c r="G19" s="632"/>
      <c r="H19" s="634"/>
      <c r="I19" s="632"/>
      <c r="J19" s="634"/>
      <c r="K19" s="632"/>
      <c r="L19" s="634"/>
      <c r="M19" s="632"/>
      <c r="N19" s="634"/>
      <c r="O19" s="633"/>
      <c r="P19" s="634"/>
      <c r="Q19" s="632"/>
      <c r="R19" s="634"/>
      <c r="S19" s="632"/>
      <c r="T19" s="634"/>
      <c r="U19" s="632"/>
      <c r="V19" s="634"/>
      <c r="W19" s="632"/>
      <c r="X19" s="634"/>
      <c r="Y19" s="632"/>
      <c r="Z19" s="634"/>
      <c r="AA19" s="632"/>
      <c r="AB19" s="634"/>
      <c r="AC19" s="632"/>
      <c r="AD19" s="632"/>
      <c r="AE19" s="446"/>
      <c r="AF19" s="446"/>
      <c r="AG19" s="446"/>
    </row>
    <row r="20" spans="1:41" ht="101.5" customHeight="1" thickBot="1">
      <c r="A20" s="438"/>
      <c r="B20" s="635"/>
      <c r="C20" s="636">
        <v>89</v>
      </c>
      <c r="D20" s="637"/>
      <c r="E20" s="636">
        <v>113</v>
      </c>
      <c r="F20" s="637"/>
      <c r="G20" s="636">
        <v>264</v>
      </c>
      <c r="H20" s="637"/>
      <c r="I20" s="636">
        <v>244</v>
      </c>
      <c r="J20" s="637"/>
      <c r="K20" s="636">
        <v>657</v>
      </c>
      <c r="L20" s="637"/>
      <c r="M20" s="636">
        <v>419.226</v>
      </c>
      <c r="N20" s="637"/>
      <c r="O20" s="636">
        <v>420.01</v>
      </c>
      <c r="P20" s="637"/>
      <c r="Q20" s="636">
        <v>416.53100000000001</v>
      </c>
      <c r="R20" s="637"/>
      <c r="S20" s="636">
        <v>356.262</v>
      </c>
      <c r="T20" s="637"/>
      <c r="U20" s="636">
        <v>343.07400000000001</v>
      </c>
      <c r="V20" s="637"/>
      <c r="W20" s="636">
        <v>381.32900000000001</v>
      </c>
      <c r="X20" s="637"/>
      <c r="Y20" s="636">
        <v>373.32299999999998</v>
      </c>
      <c r="Z20" s="637"/>
      <c r="AA20" s="636">
        <v>246.012</v>
      </c>
      <c r="AB20" s="637"/>
      <c r="AC20" s="638">
        <v>249.42400000000001</v>
      </c>
      <c r="AD20" s="632"/>
      <c r="AE20" s="642"/>
      <c r="AF20" s="642"/>
      <c r="AG20" s="642"/>
      <c r="AM20" s="809">
        <f>COUNTIF(B20:AB20,"U/P")</f>
        <v>0</v>
      </c>
      <c r="AN20" s="809">
        <f>COUNTIF(C20:AC20,"ROW")</f>
        <v>0</v>
      </c>
      <c r="AO20" s="809">
        <f>COUNTIF(D20:AD20,"C")</f>
        <v>0</v>
      </c>
    </row>
    <row r="21" spans="1:41" ht="15" thickBot="1">
      <c r="A21" s="438"/>
      <c r="B21" s="639"/>
      <c r="C21" s="633"/>
      <c r="D21" s="640"/>
      <c r="E21" s="633"/>
      <c r="F21" s="640"/>
      <c r="G21" s="633"/>
      <c r="H21" s="640"/>
      <c r="I21" s="633"/>
      <c r="J21" s="640"/>
      <c r="K21" s="633"/>
      <c r="L21" s="640"/>
      <c r="M21" s="633"/>
      <c r="N21" s="640"/>
      <c r="O21" s="633"/>
      <c r="P21" s="640"/>
      <c r="Q21" s="633"/>
      <c r="R21" s="640"/>
      <c r="S21" s="633"/>
      <c r="T21" s="640"/>
      <c r="U21" s="633"/>
      <c r="V21" s="640"/>
      <c r="W21" s="633"/>
      <c r="X21" s="640"/>
      <c r="Y21" s="633"/>
      <c r="Z21" s="640"/>
      <c r="AA21" s="633"/>
      <c r="AB21" s="640"/>
      <c r="AC21" s="633"/>
      <c r="AD21" s="632"/>
      <c r="AE21" s="641"/>
      <c r="AF21" s="642"/>
      <c r="AG21" s="642"/>
    </row>
    <row r="22" spans="1:41" ht="33.5">
      <c r="A22" s="643"/>
      <c r="B22" s="644"/>
      <c r="C22" s="644"/>
      <c r="D22" s="645" t="s">
        <v>89</v>
      </c>
      <c r="E22" s="646"/>
      <c r="F22" s="645" t="s">
        <v>107</v>
      </c>
      <c r="G22" s="646"/>
      <c r="H22" s="645" t="s">
        <v>77</v>
      </c>
      <c r="I22" s="647"/>
      <c r="J22" s="645" t="s">
        <v>77</v>
      </c>
      <c r="K22" s="647"/>
      <c r="L22" s="645" t="s">
        <v>131</v>
      </c>
      <c r="M22" s="644"/>
      <c r="N22" s="644" t="s">
        <v>146</v>
      </c>
      <c r="O22" s="644"/>
      <c r="P22" s="644" t="s">
        <v>211</v>
      </c>
      <c r="Q22" s="644"/>
      <c r="R22" s="645" t="s">
        <v>79</v>
      </c>
      <c r="S22" s="644"/>
      <c r="T22" s="644" t="s">
        <v>146</v>
      </c>
      <c r="U22" s="644"/>
      <c r="V22" s="644" t="s">
        <v>146</v>
      </c>
      <c r="W22" s="644"/>
      <c r="X22" s="644" t="s">
        <v>205</v>
      </c>
      <c r="Y22" s="644"/>
      <c r="Z22" s="644" t="s">
        <v>149</v>
      </c>
      <c r="AA22" s="644"/>
      <c r="AB22" s="645" t="s">
        <v>83</v>
      </c>
      <c r="AC22" s="648"/>
      <c r="AD22" s="632"/>
      <c r="AE22" s="641"/>
      <c r="AF22" s="642"/>
      <c r="AG22" s="642"/>
      <c r="AM22" s="809"/>
      <c r="AN22" s="809"/>
      <c r="AO22" s="809"/>
    </row>
    <row r="23" spans="1:41" ht="29" customHeight="1">
      <c r="A23" s="1509" t="s">
        <v>1587</v>
      </c>
      <c r="B23" s="1510"/>
      <c r="C23" s="1510"/>
      <c r="D23" s="1510"/>
      <c r="E23" s="1510"/>
      <c r="F23" s="1510"/>
      <c r="G23" s="1510"/>
      <c r="H23" s="1510"/>
      <c r="I23" s="1510"/>
      <c r="J23" s="1510"/>
      <c r="K23" s="1510"/>
      <c r="L23" s="1510"/>
      <c r="M23" s="1510"/>
      <c r="N23" s="1510"/>
      <c r="O23" s="1510"/>
      <c r="P23" s="1510"/>
      <c r="Q23" s="1510"/>
      <c r="R23" s="1510"/>
      <c r="S23" s="1510"/>
      <c r="T23" s="1510"/>
      <c r="U23" s="1510"/>
      <c r="V23" s="1510"/>
      <c r="W23" s="1510"/>
      <c r="X23" s="1510"/>
      <c r="Y23" s="1510"/>
      <c r="Z23" s="1510"/>
      <c r="AA23" s="1510"/>
      <c r="AB23" s="1510"/>
      <c r="AC23" s="1510"/>
      <c r="AD23" s="1510"/>
      <c r="AE23" s="1510"/>
      <c r="AF23" s="1510"/>
      <c r="AG23" s="1510"/>
      <c r="AH23" s="1510"/>
      <c r="AI23" s="820"/>
      <c r="AJ23" s="820"/>
      <c r="AK23" s="820"/>
      <c r="AL23" s="820"/>
      <c r="AM23" s="809"/>
      <c r="AN23" s="809"/>
      <c r="AO23" s="809"/>
    </row>
    <row r="24" spans="1:41" ht="29.5" customHeight="1">
      <c r="A24" s="643"/>
      <c r="B24" s="630" t="s">
        <v>1157</v>
      </c>
      <c r="C24" s="629"/>
      <c r="D24" s="630" t="s">
        <v>1158</v>
      </c>
      <c r="E24" s="629"/>
      <c r="F24" s="630" t="s">
        <v>1159</v>
      </c>
      <c r="G24" s="629"/>
      <c r="H24" s="630" t="s">
        <v>1160</v>
      </c>
      <c r="I24" s="629"/>
      <c r="J24" s="630" t="s">
        <v>497</v>
      </c>
      <c r="K24" s="629"/>
      <c r="L24" s="630" t="s">
        <v>500</v>
      </c>
      <c r="M24" s="629"/>
      <c r="N24" s="630" t="s">
        <v>1161</v>
      </c>
      <c r="O24" s="629"/>
      <c r="P24" s="630" t="s">
        <v>1162</v>
      </c>
      <c r="Q24" s="629"/>
      <c r="R24" s="630" t="s">
        <v>1163</v>
      </c>
      <c r="S24" s="629"/>
      <c r="T24" s="630" t="s">
        <v>1164</v>
      </c>
      <c r="U24" s="629"/>
      <c r="V24" s="630" t="s">
        <v>1165</v>
      </c>
      <c r="W24" s="629"/>
      <c r="X24" s="630" t="s">
        <v>1166</v>
      </c>
      <c r="Y24" s="629"/>
      <c r="Z24" s="630" t="s">
        <v>1167</v>
      </c>
      <c r="AA24" s="629"/>
      <c r="AB24" s="630" t="s">
        <v>501</v>
      </c>
      <c r="AC24" s="648"/>
      <c r="AD24" s="649"/>
      <c r="AE24" s="642"/>
      <c r="AF24" s="642"/>
      <c r="AG24" s="642"/>
      <c r="AM24" s="809"/>
      <c r="AN24" s="809"/>
      <c r="AO24" s="809"/>
    </row>
    <row r="25" spans="1:41" ht="31">
      <c r="A25" s="438"/>
      <c r="B25" s="650"/>
      <c r="C25" s="651"/>
      <c r="D25" s="650"/>
      <c r="E25" s="651"/>
      <c r="F25" s="650"/>
      <c r="G25" s="651"/>
      <c r="H25" s="650"/>
      <c r="I25" s="651"/>
      <c r="J25" s="650"/>
      <c r="K25" s="651"/>
      <c r="L25" s="650"/>
      <c r="M25" s="651"/>
      <c r="N25" s="650"/>
      <c r="O25" s="651"/>
      <c r="P25" s="650"/>
      <c r="Q25" s="651"/>
      <c r="R25" s="650"/>
      <c r="S25" s="651"/>
      <c r="T25" s="650"/>
      <c r="U25" s="651"/>
      <c r="V25" s="650"/>
      <c r="W25" s="651"/>
      <c r="X25" s="650"/>
      <c r="Y25" s="651"/>
      <c r="Z25" s="650"/>
      <c r="AA25" s="651"/>
      <c r="AB25" s="650"/>
      <c r="AC25" s="651"/>
      <c r="AD25" s="649"/>
      <c r="AE25" s="642"/>
      <c r="AF25" s="642"/>
      <c r="AG25" s="642"/>
      <c r="AM25" s="809"/>
      <c r="AN25" s="809"/>
      <c r="AO25" s="809"/>
    </row>
    <row r="26" spans="1:41" ht="16.5" customHeight="1" thickBot="1">
      <c r="A26" s="438"/>
      <c r="B26" s="652"/>
      <c r="C26" s="651"/>
      <c r="D26" s="652"/>
      <c r="E26" s="651"/>
      <c r="F26" s="652"/>
      <c r="G26" s="651"/>
      <c r="H26" s="652"/>
      <c r="I26" s="651"/>
      <c r="J26" s="652"/>
      <c r="K26" s="651"/>
      <c r="L26" s="652"/>
      <c r="M26" s="651"/>
      <c r="N26" s="652"/>
      <c r="O26" s="651"/>
      <c r="P26" s="652"/>
      <c r="Q26" s="651"/>
      <c r="R26" s="652"/>
      <c r="S26" s="651"/>
      <c r="T26" s="652"/>
      <c r="U26" s="651"/>
      <c r="V26" s="652"/>
      <c r="W26" s="651"/>
      <c r="X26" s="652"/>
      <c r="Y26" s="651"/>
      <c r="Z26" s="652"/>
      <c r="AA26" s="651"/>
      <c r="AB26" s="652"/>
      <c r="AC26" s="651"/>
      <c r="AD26" s="649"/>
      <c r="AE26" s="642"/>
      <c r="AF26" s="642"/>
      <c r="AG26" s="642"/>
      <c r="AM26" s="809"/>
      <c r="AN26" s="809"/>
      <c r="AO26" s="809"/>
    </row>
    <row r="27" spans="1:41" ht="100" customHeight="1" thickBot="1">
      <c r="A27" s="438"/>
      <c r="B27" s="526"/>
      <c r="C27" s="653">
        <v>399.70699999999999</v>
      </c>
      <c r="D27" s="637"/>
      <c r="E27" s="653">
        <v>438.61599999999999</v>
      </c>
      <c r="F27" s="637"/>
      <c r="G27" s="653">
        <v>400.60399999999998</v>
      </c>
      <c r="H27" s="637"/>
      <c r="I27" s="653">
        <v>438.76499999999999</v>
      </c>
      <c r="J27" s="637"/>
      <c r="K27" s="653">
        <v>226.315</v>
      </c>
      <c r="L27" s="637"/>
      <c r="M27" s="653">
        <v>442.553</v>
      </c>
      <c r="N27" s="637"/>
      <c r="O27" s="653">
        <v>389.32900000000001</v>
      </c>
      <c r="P27" s="637"/>
      <c r="Q27" s="653">
        <v>359.36099999999999</v>
      </c>
      <c r="R27" s="637"/>
      <c r="S27" s="653">
        <v>405.00599999999997</v>
      </c>
      <c r="T27" s="637"/>
      <c r="U27" s="653">
        <v>426.51799999999997</v>
      </c>
      <c r="V27" s="637"/>
      <c r="W27" s="653">
        <v>356.05500000000001</v>
      </c>
      <c r="X27" s="637"/>
      <c r="Y27" s="653">
        <v>369.29500000000002</v>
      </c>
      <c r="Z27" s="637"/>
      <c r="AA27" s="653">
        <v>374.99299999999999</v>
      </c>
      <c r="AB27" s="637"/>
      <c r="AC27" s="654">
        <v>383.76799999999997</v>
      </c>
      <c r="AD27" s="649"/>
      <c r="AE27" s="642"/>
      <c r="AF27" s="642"/>
      <c r="AG27" s="642"/>
      <c r="AM27" s="809">
        <f>COUNTIF(B27:AB27,"U/P")</f>
        <v>0</v>
      </c>
      <c r="AN27" s="809">
        <f>COUNTIF(C27:AC27,"ROW")</f>
        <v>0</v>
      </c>
      <c r="AO27" s="809">
        <f>COUNTIF(D27:AD27,"C")</f>
        <v>0</v>
      </c>
    </row>
    <row r="28" spans="1:41" ht="34" thickBot="1">
      <c r="A28" s="438"/>
      <c r="B28" s="655"/>
      <c r="C28" s="648"/>
      <c r="D28" s="656"/>
      <c r="E28" s="648"/>
      <c r="F28" s="656"/>
      <c r="G28" s="648"/>
      <c r="H28" s="656"/>
      <c r="I28" s="648"/>
      <c r="J28" s="656"/>
      <c r="K28" s="648"/>
      <c r="L28" s="656"/>
      <c r="M28" s="648"/>
      <c r="N28" s="656"/>
      <c r="O28" s="648"/>
      <c r="P28" s="656"/>
      <c r="Q28" s="648"/>
      <c r="R28" s="656"/>
      <c r="S28" s="648"/>
      <c r="T28" s="656"/>
      <c r="U28" s="648"/>
      <c r="V28" s="656"/>
      <c r="W28" s="648"/>
      <c r="X28" s="656"/>
      <c r="Y28" s="648"/>
      <c r="Z28" s="656"/>
      <c r="AA28" s="648"/>
      <c r="AB28" s="656"/>
      <c r="AC28" s="651"/>
      <c r="AD28" s="649"/>
      <c r="AE28" s="642"/>
      <c r="AF28" s="642"/>
      <c r="AG28" s="642"/>
      <c r="AM28" s="809"/>
      <c r="AN28" s="809"/>
      <c r="AO28" s="809"/>
    </row>
    <row r="29" spans="1:41" ht="33.5">
      <c r="A29" s="438"/>
      <c r="B29" s="644" t="s">
        <v>146</v>
      </c>
      <c r="C29" s="644"/>
      <c r="D29" s="644" t="s">
        <v>205</v>
      </c>
      <c r="E29" s="644"/>
      <c r="F29" s="644" t="s">
        <v>205</v>
      </c>
      <c r="G29" s="644"/>
      <c r="H29" s="644" t="s">
        <v>149</v>
      </c>
      <c r="I29" s="644"/>
      <c r="J29" s="645" t="s">
        <v>81</v>
      </c>
      <c r="K29" s="644"/>
      <c r="L29" s="645" t="s">
        <v>81</v>
      </c>
      <c r="M29" s="644"/>
      <c r="N29" s="644" t="s">
        <v>149</v>
      </c>
      <c r="O29" s="644"/>
      <c r="P29" s="644" t="s">
        <v>146</v>
      </c>
      <c r="Q29" s="644"/>
      <c r="R29" s="644" t="s">
        <v>146</v>
      </c>
      <c r="S29" s="644"/>
      <c r="T29" s="644" t="s">
        <v>146</v>
      </c>
      <c r="U29" s="644"/>
      <c r="V29" s="644" t="s">
        <v>146</v>
      </c>
      <c r="W29" s="644"/>
      <c r="X29" s="644" t="s">
        <v>146</v>
      </c>
      <c r="Y29" s="644"/>
      <c r="Z29" s="644" t="s">
        <v>146</v>
      </c>
      <c r="AA29" s="644"/>
      <c r="AB29" s="645" t="s">
        <v>83</v>
      </c>
      <c r="AC29" s="651"/>
      <c r="AD29" s="649"/>
      <c r="AE29" s="641"/>
      <c r="AF29" s="642"/>
      <c r="AG29" s="642"/>
      <c r="AM29" s="809"/>
      <c r="AN29" s="809"/>
      <c r="AO29" s="809"/>
    </row>
    <row r="30" spans="1:41" ht="28.5" customHeight="1">
      <c r="A30" s="1509" t="s">
        <v>1587</v>
      </c>
      <c r="B30" s="1510"/>
      <c r="C30" s="1510"/>
      <c r="D30" s="1510"/>
      <c r="E30" s="1510"/>
      <c r="F30" s="1510"/>
      <c r="G30" s="1510"/>
      <c r="H30" s="1510"/>
      <c r="I30" s="1510"/>
      <c r="J30" s="1510"/>
      <c r="K30" s="1510"/>
      <c r="L30" s="1510"/>
      <c r="M30" s="1510"/>
      <c r="N30" s="1510"/>
      <c r="O30" s="1510"/>
      <c r="P30" s="1510"/>
      <c r="Q30" s="1510"/>
      <c r="R30" s="1510"/>
      <c r="S30" s="1510"/>
      <c r="T30" s="1510"/>
      <c r="U30" s="1510"/>
      <c r="V30" s="1510"/>
      <c r="W30" s="1510"/>
      <c r="X30" s="1510"/>
      <c r="Y30" s="1510"/>
      <c r="Z30" s="1510"/>
      <c r="AA30" s="1510"/>
      <c r="AB30" s="1510"/>
      <c r="AC30" s="1510"/>
      <c r="AD30" s="1510"/>
      <c r="AE30" s="1510"/>
      <c r="AF30" s="1510"/>
      <c r="AG30" s="1510"/>
      <c r="AH30" s="1510"/>
      <c r="AI30" s="820"/>
      <c r="AJ30" s="820"/>
      <c r="AK30" s="820"/>
      <c r="AL30" s="820"/>
    </row>
    <row r="31" spans="1:41" ht="21" customHeight="1">
      <c r="A31" s="438"/>
      <c r="B31" s="630" t="s">
        <v>502</v>
      </c>
      <c r="C31" s="629"/>
      <c r="D31" s="630"/>
      <c r="E31" s="629"/>
      <c r="F31" s="630" t="s">
        <v>505</v>
      </c>
      <c r="G31" s="629"/>
      <c r="H31" s="630" t="s">
        <v>506</v>
      </c>
      <c r="I31" s="629"/>
      <c r="J31" s="630" t="s">
        <v>507</v>
      </c>
      <c r="K31" s="629"/>
      <c r="L31" s="630" t="s">
        <v>508</v>
      </c>
      <c r="M31" s="629"/>
      <c r="N31" s="630" t="s">
        <v>509</v>
      </c>
      <c r="O31" s="629"/>
      <c r="P31" s="630" t="s">
        <v>1168</v>
      </c>
      <c r="Q31" s="629"/>
      <c r="R31" s="630" t="s">
        <v>1169</v>
      </c>
      <c r="S31" s="629"/>
      <c r="T31" s="630" t="s">
        <v>1170</v>
      </c>
      <c r="U31" s="629"/>
      <c r="V31" s="630" t="s">
        <v>1171</v>
      </c>
      <c r="W31" s="629"/>
      <c r="X31" s="630" t="s">
        <v>511</v>
      </c>
      <c r="Y31" s="629"/>
      <c r="Z31" s="657" t="s">
        <v>1172</v>
      </c>
      <c r="AA31" s="629"/>
      <c r="AB31" s="630" t="s">
        <v>1173</v>
      </c>
      <c r="AC31" s="648"/>
      <c r="AD31" s="649"/>
      <c r="AE31" s="642"/>
      <c r="AF31" s="642"/>
      <c r="AG31" s="642"/>
    </row>
    <row r="32" spans="1:41" ht="33.5">
      <c r="A32" s="438"/>
      <c r="B32" s="658"/>
      <c r="C32" s="648"/>
      <c r="D32" s="658"/>
      <c r="E32" s="644"/>
      <c r="F32" s="658"/>
      <c r="G32" s="659"/>
      <c r="H32" s="658"/>
      <c r="I32" s="648"/>
      <c r="J32" s="658"/>
      <c r="K32" s="648"/>
      <c r="L32" s="658"/>
      <c r="M32" s="648"/>
      <c r="N32" s="658"/>
      <c r="O32" s="648"/>
      <c r="P32" s="658"/>
      <c r="Q32" s="648"/>
      <c r="R32" s="658"/>
      <c r="S32" s="648"/>
      <c r="T32" s="658"/>
      <c r="U32" s="648"/>
      <c r="V32" s="658"/>
      <c r="W32" s="644"/>
      <c r="X32" s="658"/>
      <c r="Y32" s="644"/>
      <c r="Z32" s="658"/>
      <c r="AA32" s="648"/>
      <c r="AB32" s="658"/>
      <c r="AC32" s="648"/>
      <c r="AD32" s="649"/>
      <c r="AE32" s="642"/>
      <c r="AF32" s="642"/>
      <c r="AG32" s="642"/>
    </row>
    <row r="33" spans="1:41" ht="15" customHeight="1" thickBot="1">
      <c r="A33" s="438"/>
      <c r="B33" s="660"/>
      <c r="C33" s="648"/>
      <c r="D33" s="660"/>
      <c r="E33" s="648"/>
      <c r="F33" s="660"/>
      <c r="G33" s="648"/>
      <c r="H33" s="660"/>
      <c r="I33" s="648"/>
      <c r="J33" s="660"/>
      <c r="K33" s="648"/>
      <c r="L33" s="660"/>
      <c r="M33" s="648"/>
      <c r="N33" s="660"/>
      <c r="O33" s="648"/>
      <c r="P33" s="660"/>
      <c r="Q33" s="648"/>
      <c r="R33" s="660"/>
      <c r="S33" s="648"/>
      <c r="T33" s="660"/>
      <c r="U33" s="648"/>
      <c r="V33" s="660"/>
      <c r="W33" s="648"/>
      <c r="X33" s="660"/>
      <c r="Y33" s="648"/>
      <c r="Z33" s="660"/>
      <c r="AA33" s="648"/>
      <c r="AB33" s="660"/>
      <c r="AC33" s="648"/>
      <c r="AD33" s="649"/>
      <c r="AE33" s="642"/>
      <c r="AF33" s="642"/>
      <c r="AG33" s="642"/>
    </row>
    <row r="34" spans="1:41" ht="100" customHeight="1" thickBot="1">
      <c r="A34" s="438"/>
      <c r="B34" s="637"/>
      <c r="C34" s="653"/>
      <c r="D34" s="653">
        <v>396.38</v>
      </c>
      <c r="E34" s="653"/>
      <c r="F34" s="637"/>
      <c r="G34" s="653">
        <v>392.53399999999999</v>
      </c>
      <c r="H34" s="637"/>
      <c r="I34" s="653">
        <v>332.16199999999998</v>
      </c>
      <c r="J34" s="637"/>
      <c r="K34" s="653">
        <v>352.11200000000002</v>
      </c>
      <c r="L34" s="637"/>
      <c r="M34" s="653">
        <v>389.39299999999997</v>
      </c>
      <c r="N34" s="637"/>
      <c r="O34" s="653">
        <v>374.47699999999998</v>
      </c>
      <c r="P34" s="637"/>
      <c r="Q34" s="653">
        <v>419.97699999999998</v>
      </c>
      <c r="R34" s="637"/>
      <c r="S34" s="653">
        <v>387.899</v>
      </c>
      <c r="T34" s="637"/>
      <c r="U34" s="653">
        <v>407.654</v>
      </c>
      <c r="V34" s="637"/>
      <c r="W34" s="653">
        <v>402.35700000000003</v>
      </c>
      <c r="X34" s="637"/>
      <c r="Y34" s="636">
        <v>372.25900000000001</v>
      </c>
      <c r="Z34" s="637"/>
      <c r="AA34" s="653">
        <v>410.94900000000001</v>
      </c>
      <c r="AB34" s="637"/>
      <c r="AC34" s="653">
        <v>379.07499999999999</v>
      </c>
      <c r="AD34" s="649"/>
      <c r="AE34" s="642"/>
      <c r="AF34" s="642"/>
      <c r="AG34" s="642"/>
      <c r="AM34" s="809">
        <f>COUNTIF(B34:AB34,"U/P")</f>
        <v>0</v>
      </c>
      <c r="AN34" s="809">
        <f>COUNTIF(C34:AC34,"ROW")</f>
        <v>0</v>
      </c>
      <c r="AO34" s="809">
        <f>COUNTIF(D34:AD34,"C")</f>
        <v>0</v>
      </c>
    </row>
    <row r="35" spans="1:41" ht="34" thickBot="1">
      <c r="A35" s="438"/>
      <c r="B35" s="656"/>
      <c r="C35" s="648"/>
      <c r="D35" s="658"/>
      <c r="E35" s="648"/>
      <c r="F35" s="656"/>
      <c r="G35" s="648"/>
      <c r="H35" s="656"/>
      <c r="I35" s="648"/>
      <c r="J35" s="656"/>
      <c r="K35" s="648"/>
      <c r="L35" s="656"/>
      <c r="M35" s="648"/>
      <c r="N35" s="656"/>
      <c r="O35" s="648"/>
      <c r="P35" s="656"/>
      <c r="Q35" s="648"/>
      <c r="R35" s="656"/>
      <c r="S35" s="648"/>
      <c r="T35" s="814" t="s">
        <v>417</v>
      </c>
      <c r="U35" s="648"/>
      <c r="V35" s="656"/>
      <c r="W35" s="648"/>
      <c r="X35" s="656"/>
      <c r="Y35" s="648"/>
      <c r="Z35" s="656"/>
      <c r="AA35" s="648"/>
      <c r="AB35" s="656"/>
      <c r="AC35" s="648"/>
      <c r="AD35" s="649"/>
      <c r="AE35" s="642"/>
      <c r="AF35" s="642"/>
      <c r="AG35" s="642"/>
    </row>
    <row r="36" spans="1:41" ht="33.5">
      <c r="A36" s="438"/>
      <c r="B36" s="661" t="s">
        <v>146</v>
      </c>
      <c r="C36" s="644"/>
      <c r="D36" s="661"/>
      <c r="E36" s="644"/>
      <c r="F36" s="661" t="s">
        <v>146</v>
      </c>
      <c r="G36" s="644"/>
      <c r="H36" s="661" t="s">
        <v>146</v>
      </c>
      <c r="I36" s="644"/>
      <c r="J36" s="661" t="s">
        <v>146</v>
      </c>
      <c r="K36" s="644"/>
      <c r="L36" s="661" t="s">
        <v>146</v>
      </c>
      <c r="M36" s="644"/>
      <c r="N36" s="661" t="s">
        <v>146</v>
      </c>
      <c r="O36" s="644"/>
      <c r="P36" s="661" t="s">
        <v>146</v>
      </c>
      <c r="Q36" s="644"/>
      <c r="R36" s="661" t="s">
        <v>149</v>
      </c>
      <c r="S36" s="644"/>
      <c r="T36" s="661" t="s">
        <v>146</v>
      </c>
      <c r="U36" s="644"/>
      <c r="V36" s="661" t="s">
        <v>149</v>
      </c>
      <c r="W36" s="644"/>
      <c r="X36" s="645" t="s">
        <v>83</v>
      </c>
      <c r="Y36" s="644"/>
      <c r="Z36" s="661" t="s">
        <v>146</v>
      </c>
      <c r="AA36" s="644"/>
      <c r="AB36" s="661" t="s">
        <v>146</v>
      </c>
      <c r="AC36" s="651"/>
      <c r="AD36" s="649"/>
      <c r="AE36" s="641"/>
      <c r="AF36" s="642"/>
      <c r="AG36" s="642"/>
    </row>
    <row r="37" spans="1:41" ht="30.5" customHeight="1">
      <c r="A37" s="1511" t="s">
        <v>1588</v>
      </c>
      <c r="B37" s="1512"/>
      <c r="C37" s="1512"/>
      <c r="D37" s="1512"/>
      <c r="E37" s="1512"/>
      <c r="F37" s="1512"/>
      <c r="G37" s="1512"/>
      <c r="H37" s="1512"/>
      <c r="I37" s="1512"/>
      <c r="J37" s="1512"/>
      <c r="K37" s="1512"/>
      <c r="L37" s="1512"/>
      <c r="M37" s="1512"/>
      <c r="N37" s="1512"/>
      <c r="O37" s="1512"/>
      <c r="P37" s="1512"/>
      <c r="Q37" s="1512"/>
      <c r="R37" s="1512"/>
      <c r="S37" s="1512"/>
      <c r="T37" s="1512"/>
      <c r="U37" s="1512"/>
      <c r="V37" s="1512"/>
      <c r="W37" s="1512"/>
      <c r="X37" s="1512"/>
      <c r="Y37" s="1512"/>
      <c r="Z37" s="1512"/>
      <c r="AA37" s="1512"/>
      <c r="AB37" s="1512"/>
      <c r="AC37" s="1512"/>
      <c r="AD37" s="1512"/>
      <c r="AE37" s="1512"/>
      <c r="AF37" s="1512"/>
      <c r="AG37" s="1512"/>
      <c r="AH37" s="1512"/>
      <c r="AI37" s="820"/>
      <c r="AJ37" s="820"/>
      <c r="AK37" s="820"/>
      <c r="AL37" s="820"/>
    </row>
    <row r="38" spans="1:41" ht="25" customHeight="1">
      <c r="A38" s="438"/>
      <c r="B38" s="630" t="s">
        <v>1174</v>
      </c>
      <c r="C38" s="629"/>
      <c r="D38" s="630" t="s">
        <v>1175</v>
      </c>
      <c r="E38" s="629"/>
      <c r="F38" s="630" t="s">
        <v>519</v>
      </c>
      <c r="G38" s="629"/>
      <c r="H38" s="630" t="s">
        <v>1176</v>
      </c>
      <c r="I38" s="629"/>
      <c r="J38" s="630" t="s">
        <v>1177</v>
      </c>
      <c r="K38" s="629"/>
      <c r="L38" s="630" t="s">
        <v>1178</v>
      </c>
      <c r="M38" s="629"/>
      <c r="N38" s="630" t="s">
        <v>1179</v>
      </c>
      <c r="O38" s="629"/>
      <c r="P38" s="630" t="s">
        <v>1180</v>
      </c>
      <c r="Q38" s="629"/>
      <c r="R38" s="630" t="s">
        <v>1451</v>
      </c>
      <c r="S38" s="629"/>
      <c r="T38" s="630" t="s">
        <v>1181</v>
      </c>
      <c r="U38" s="629"/>
      <c r="V38" s="630" t="s">
        <v>1182</v>
      </c>
      <c r="W38" s="629"/>
      <c r="X38" s="630" t="s">
        <v>1183</v>
      </c>
      <c r="Y38" s="629"/>
      <c r="Z38" s="630" t="s">
        <v>1184</v>
      </c>
      <c r="AA38" s="629"/>
      <c r="AB38" s="630" t="s">
        <v>1185</v>
      </c>
      <c r="AC38" s="648"/>
      <c r="AD38" s="649"/>
      <c r="AE38" s="642"/>
      <c r="AF38" s="642"/>
      <c r="AG38" s="642"/>
    </row>
    <row r="39" spans="1:41" ht="33.5">
      <c r="A39" s="438"/>
      <c r="B39" s="658"/>
      <c r="C39" s="648"/>
      <c r="D39" s="658"/>
      <c r="E39" s="648"/>
      <c r="F39" s="658"/>
      <c r="G39" s="648"/>
      <c r="H39" s="658"/>
      <c r="I39" s="648"/>
      <c r="J39" s="658"/>
      <c r="K39" s="648"/>
      <c r="L39" s="658"/>
      <c r="M39" s="648"/>
      <c r="N39" s="658"/>
      <c r="O39" s="648"/>
      <c r="P39" s="658"/>
      <c r="Q39" s="648"/>
      <c r="R39" s="658"/>
      <c r="S39" s="648"/>
      <c r="T39" s="658"/>
      <c r="U39" s="648"/>
      <c r="V39" s="658"/>
      <c r="W39" s="648"/>
      <c r="X39" s="658"/>
      <c r="Y39" s="648"/>
      <c r="Z39" s="658"/>
      <c r="AA39" s="648"/>
      <c r="AB39" s="658"/>
      <c r="AC39" s="648"/>
      <c r="AD39" s="649"/>
      <c r="AE39" s="642"/>
      <c r="AF39" s="642"/>
      <c r="AG39" s="642"/>
    </row>
    <row r="40" spans="1:41" ht="15" customHeight="1" thickBot="1">
      <c r="A40" s="438"/>
      <c r="B40" s="660"/>
      <c r="C40" s="648"/>
      <c r="D40" s="660"/>
      <c r="E40" s="648"/>
      <c r="F40" s="660"/>
      <c r="G40" s="648"/>
      <c r="H40" s="660"/>
      <c r="I40" s="648"/>
      <c r="J40" s="660"/>
      <c r="K40" s="648"/>
      <c r="L40" s="660"/>
      <c r="M40" s="648"/>
      <c r="N40" s="660"/>
      <c r="O40" s="648"/>
      <c r="P40" s="660"/>
      <c r="Q40" s="648"/>
      <c r="R40" s="660"/>
      <c r="S40" s="648"/>
      <c r="T40" s="660"/>
      <c r="U40" s="648"/>
      <c r="V40" s="660"/>
      <c r="W40" s="648"/>
      <c r="X40" s="660"/>
      <c r="Y40" s="648"/>
      <c r="Z40" s="660"/>
      <c r="AA40" s="648"/>
      <c r="AB40" s="660"/>
      <c r="AC40" s="648"/>
      <c r="AD40" s="649"/>
      <c r="AE40" s="642"/>
      <c r="AF40" s="642"/>
      <c r="AG40" s="642"/>
    </row>
    <row r="41" spans="1:41" ht="100" customHeight="1" thickBot="1">
      <c r="A41" s="438"/>
      <c r="B41" s="637"/>
      <c r="C41" s="653">
        <v>412.596</v>
      </c>
      <c r="D41" s="637"/>
      <c r="E41" s="653">
        <v>340.11200000000002</v>
      </c>
      <c r="F41" s="637"/>
      <c r="G41" s="653">
        <v>410.76</v>
      </c>
      <c r="H41" s="637"/>
      <c r="I41" s="653">
        <v>427.9</v>
      </c>
      <c r="J41" s="637"/>
      <c r="K41" s="653">
        <v>404.21</v>
      </c>
      <c r="L41" s="637"/>
      <c r="M41" s="653">
        <v>398.44600000000003</v>
      </c>
      <c r="N41" s="637"/>
      <c r="O41" s="653">
        <v>431.93900000000002</v>
      </c>
      <c r="P41" s="637"/>
      <c r="Q41" s="653">
        <v>486.19600000000003</v>
      </c>
      <c r="R41" s="637"/>
      <c r="S41" s="653">
        <v>369.71699999999998</v>
      </c>
      <c r="T41" s="637"/>
      <c r="U41" s="653">
        <v>389.34399999999999</v>
      </c>
      <c r="V41" s="637"/>
      <c r="W41" s="653">
        <v>395.60199999999998</v>
      </c>
      <c r="X41" s="637"/>
      <c r="Y41" s="653">
        <v>375</v>
      </c>
      <c r="Z41" s="637"/>
      <c r="AA41" s="653">
        <v>462</v>
      </c>
      <c r="AB41" s="637"/>
      <c r="AC41" s="653">
        <v>382</v>
      </c>
      <c r="AD41" s="649"/>
      <c r="AE41" s="642"/>
      <c r="AF41" s="642"/>
      <c r="AG41" s="642"/>
      <c r="AM41" s="809">
        <f>COUNTIF(B41:AB41,"U/P")</f>
        <v>0</v>
      </c>
      <c r="AN41" s="809">
        <f>COUNTIF(C41:AC41,"ROW")</f>
        <v>0</v>
      </c>
      <c r="AO41" s="809">
        <f>COUNTIF(D41:AD41,"C")</f>
        <v>0</v>
      </c>
    </row>
    <row r="42" spans="1:41" ht="34" thickBot="1">
      <c r="A42" s="438"/>
      <c r="B42" s="656"/>
      <c r="C42" s="648"/>
      <c r="D42" s="656"/>
      <c r="E42" s="648"/>
      <c r="F42" s="656"/>
      <c r="G42" s="648"/>
      <c r="H42" s="656"/>
      <c r="I42" s="648"/>
      <c r="J42" s="656"/>
      <c r="K42" s="648"/>
      <c r="L42" s="656"/>
      <c r="M42" s="648"/>
      <c r="N42" s="656"/>
      <c r="O42" s="648"/>
      <c r="P42" s="656"/>
      <c r="Q42" s="648"/>
      <c r="R42" s="656"/>
      <c r="S42" s="648"/>
      <c r="T42" s="656"/>
      <c r="U42" s="648"/>
      <c r="V42" s="656"/>
      <c r="W42" s="648"/>
      <c r="X42" s="656"/>
      <c r="Y42" s="648"/>
      <c r="Z42" s="656"/>
      <c r="AA42" s="648"/>
      <c r="AB42" s="656"/>
      <c r="AC42" s="648"/>
      <c r="AD42" s="649"/>
      <c r="AE42" s="642"/>
      <c r="AF42" s="642"/>
      <c r="AG42" s="642"/>
    </row>
    <row r="43" spans="1:41" ht="33.5">
      <c r="A43" s="438"/>
      <c r="B43" s="644" t="s">
        <v>146</v>
      </c>
      <c r="C43" s="644"/>
      <c r="D43" s="644" t="s">
        <v>149</v>
      </c>
      <c r="E43" s="644"/>
      <c r="F43" s="645" t="s">
        <v>83</v>
      </c>
      <c r="G43" s="644"/>
      <c r="H43" s="644" t="s">
        <v>149</v>
      </c>
      <c r="I43" s="644"/>
      <c r="J43" s="644" t="s">
        <v>205</v>
      </c>
      <c r="K43" s="644"/>
      <c r="L43" s="644" t="s">
        <v>146</v>
      </c>
      <c r="M43" s="644"/>
      <c r="N43" s="644" t="s">
        <v>149</v>
      </c>
      <c r="O43" s="644"/>
      <c r="P43" s="645" t="s">
        <v>96</v>
      </c>
      <c r="Q43" s="644"/>
      <c r="R43" s="645" t="s">
        <v>101</v>
      </c>
      <c r="S43" s="644"/>
      <c r="T43" s="644" t="s">
        <v>149</v>
      </c>
      <c r="U43" s="644"/>
      <c r="V43" s="644" t="s">
        <v>146</v>
      </c>
      <c r="W43" s="644"/>
      <c r="X43" s="644" t="s">
        <v>149</v>
      </c>
      <c r="Y43" s="644"/>
      <c r="Z43" s="644" t="s">
        <v>205</v>
      </c>
      <c r="AA43" s="644"/>
      <c r="AB43" s="644" t="s">
        <v>146</v>
      </c>
      <c r="AC43" s="648"/>
      <c r="AD43" s="649"/>
      <c r="AE43" s="642"/>
      <c r="AF43" s="642"/>
      <c r="AG43" s="642"/>
    </row>
    <row r="44" spans="1:41" ht="30.5" customHeight="1">
      <c r="A44" s="1502" t="s">
        <v>1452</v>
      </c>
      <c r="B44" s="1503"/>
      <c r="C44" s="1503"/>
      <c r="D44" s="1503"/>
      <c r="E44" s="1503"/>
      <c r="F44" s="1503"/>
      <c r="G44" s="1503"/>
      <c r="H44" s="1503"/>
      <c r="I44" s="1503"/>
      <c r="J44" s="1503"/>
      <c r="K44" s="1503"/>
      <c r="L44" s="1503"/>
      <c r="M44" s="1503"/>
      <c r="N44" s="1503"/>
      <c r="O44" s="1503"/>
      <c r="P44" s="1503"/>
      <c r="Q44" s="1503"/>
      <c r="R44" s="1503"/>
      <c r="S44" s="1503"/>
      <c r="T44" s="1503"/>
      <c r="U44" s="1503"/>
      <c r="V44" s="1503"/>
      <c r="W44" s="1503"/>
      <c r="X44" s="1503"/>
      <c r="Y44" s="1503"/>
      <c r="Z44" s="1503"/>
      <c r="AA44" s="1503"/>
      <c r="AB44" s="1503"/>
      <c r="AC44" s="1503"/>
      <c r="AD44" s="1503"/>
      <c r="AE44" s="1503"/>
      <c r="AF44" s="1503"/>
      <c r="AG44" s="1503"/>
      <c r="AH44" s="1503"/>
      <c r="AI44" s="817"/>
      <c r="AJ44" s="817"/>
      <c r="AK44" s="817"/>
      <c r="AL44" s="817"/>
    </row>
    <row r="45" spans="1:41" ht="67" customHeight="1">
      <c r="A45" s="438"/>
      <c r="B45" s="630" t="s">
        <v>1186</v>
      </c>
      <c r="C45" s="629"/>
      <c r="D45" s="630" t="s">
        <v>1187</v>
      </c>
      <c r="E45" s="629"/>
      <c r="F45" s="630" t="s">
        <v>1188</v>
      </c>
      <c r="G45" s="629"/>
      <c r="H45" s="630" t="s">
        <v>1189</v>
      </c>
      <c r="I45" s="629"/>
      <c r="J45" s="630" t="s">
        <v>1190</v>
      </c>
      <c r="K45" s="629"/>
      <c r="L45" s="1504" t="s">
        <v>1191</v>
      </c>
      <c r="M45" s="1504"/>
      <c r="N45" s="1504" t="s">
        <v>1192</v>
      </c>
      <c r="O45" s="1504"/>
      <c r="P45" s="1504" t="s">
        <v>1193</v>
      </c>
      <c r="Q45" s="1504"/>
      <c r="R45" s="1504" t="s">
        <v>1194</v>
      </c>
      <c r="S45" s="1504"/>
      <c r="T45" s="1504" t="s">
        <v>1195</v>
      </c>
      <c r="U45" s="1504"/>
      <c r="V45" s="1504" t="s">
        <v>536</v>
      </c>
      <c r="W45" s="1504"/>
      <c r="X45" s="630" t="s">
        <v>1196</v>
      </c>
      <c r="Y45" s="629"/>
      <c r="Z45" s="630" t="s">
        <v>1197</v>
      </c>
      <c r="AA45" s="629"/>
      <c r="AB45" s="630" t="s">
        <v>1198</v>
      </c>
      <c r="AC45" s="648"/>
      <c r="AD45" s="649"/>
      <c r="AE45" s="642"/>
      <c r="AF45" s="642"/>
      <c r="AG45" s="642"/>
    </row>
    <row r="46" spans="1:41" ht="33.5">
      <c r="A46" s="438"/>
      <c r="B46" s="658"/>
      <c r="C46" s="648"/>
      <c r="D46" s="658"/>
      <c r="E46" s="648"/>
      <c r="F46" s="658"/>
      <c r="G46" s="648"/>
      <c r="H46" s="658"/>
      <c r="I46" s="648"/>
      <c r="J46" s="658"/>
      <c r="K46" s="648"/>
      <c r="L46" s="658"/>
      <c r="M46" s="648"/>
      <c r="N46" s="658"/>
      <c r="O46" s="648"/>
      <c r="P46" s="658"/>
      <c r="Q46" s="648"/>
      <c r="R46" s="658"/>
      <c r="S46" s="648"/>
      <c r="T46" s="658"/>
      <c r="U46" s="648"/>
      <c r="V46" s="658"/>
      <c r="W46" s="648"/>
      <c r="X46" s="658"/>
      <c r="Y46" s="648"/>
      <c r="Z46" s="658"/>
      <c r="AA46" s="648"/>
      <c r="AB46" s="658"/>
      <c r="AC46" s="648"/>
      <c r="AD46" s="649"/>
      <c r="AE46" s="642"/>
      <c r="AF46" s="642"/>
      <c r="AG46" s="642"/>
    </row>
    <row r="47" spans="1:41" ht="16.5" customHeight="1" thickBot="1">
      <c r="A47" s="438"/>
      <c r="B47" s="660"/>
      <c r="C47" s="648"/>
      <c r="D47" s="660"/>
      <c r="E47" s="648"/>
      <c r="F47" s="660"/>
      <c r="G47" s="648"/>
      <c r="H47" s="660"/>
      <c r="I47" s="648"/>
      <c r="J47" s="660"/>
      <c r="K47" s="648"/>
      <c r="L47" s="660"/>
      <c r="M47" s="648"/>
      <c r="N47" s="660"/>
      <c r="O47" s="648"/>
      <c r="P47" s="660"/>
      <c r="Q47" s="648"/>
      <c r="R47" s="660"/>
      <c r="S47" s="648"/>
      <c r="T47" s="660"/>
      <c r="U47" s="648"/>
      <c r="V47" s="660"/>
      <c r="W47" s="648"/>
      <c r="X47" s="660"/>
      <c r="Y47" s="648"/>
      <c r="Z47" s="660"/>
      <c r="AA47" s="648"/>
      <c r="AB47" s="660"/>
      <c r="AC47" s="648"/>
      <c r="AD47" s="649"/>
      <c r="AE47" s="642"/>
      <c r="AF47" s="642"/>
      <c r="AG47" s="642"/>
    </row>
    <row r="48" spans="1:41" ht="100" customHeight="1" thickBot="1">
      <c r="A48" s="438"/>
      <c r="B48" s="637"/>
      <c r="C48" s="653">
        <v>428</v>
      </c>
      <c r="D48" s="637"/>
      <c r="E48" s="653">
        <v>411</v>
      </c>
      <c r="F48" s="637"/>
      <c r="G48" s="653">
        <v>352</v>
      </c>
      <c r="H48" s="637"/>
      <c r="I48" s="653">
        <v>405</v>
      </c>
      <c r="J48" s="637"/>
      <c r="K48" s="653">
        <v>400.12599999999998</v>
      </c>
      <c r="L48" s="637"/>
      <c r="M48" s="653">
        <v>384</v>
      </c>
      <c r="N48" s="637"/>
      <c r="O48" s="653">
        <v>406</v>
      </c>
      <c r="P48" s="637"/>
      <c r="Q48" s="653">
        <v>378</v>
      </c>
      <c r="R48" s="637"/>
      <c r="S48" s="653">
        <v>373</v>
      </c>
      <c r="T48" s="637"/>
      <c r="U48" s="653">
        <v>378.36200000000002</v>
      </c>
      <c r="V48" s="637"/>
      <c r="W48" s="653">
        <v>433.995</v>
      </c>
      <c r="X48" s="637"/>
      <c r="Y48" s="653">
        <v>370.685</v>
      </c>
      <c r="Z48" s="637"/>
      <c r="AA48" s="653">
        <v>323.97199999999998</v>
      </c>
      <c r="AB48" s="637"/>
      <c r="AC48" s="653">
        <v>384.46199999999999</v>
      </c>
      <c r="AD48" s="649"/>
      <c r="AE48" s="642"/>
      <c r="AF48" s="642"/>
      <c r="AG48" s="642"/>
      <c r="AM48" s="809">
        <f>COUNTIF(B48:AB48,"U/P")</f>
        <v>0</v>
      </c>
      <c r="AN48" s="809">
        <f>COUNTIF(C48:AC48,"ROW")</f>
        <v>0</v>
      </c>
      <c r="AO48" s="809">
        <f>COUNTIF(D48:AD48,"C")</f>
        <v>0</v>
      </c>
    </row>
    <row r="49" spans="1:41" ht="34" thickBot="1">
      <c r="A49" s="438"/>
      <c r="B49" s="656"/>
      <c r="C49" s="648"/>
      <c r="D49" s="656"/>
      <c r="E49" s="648"/>
      <c r="F49" s="656"/>
      <c r="G49" s="648"/>
      <c r="H49" s="656"/>
      <c r="I49" s="648"/>
      <c r="J49" s="656"/>
      <c r="K49" s="648"/>
      <c r="L49" s="656"/>
      <c r="M49" s="648"/>
      <c r="N49" s="656"/>
      <c r="O49" s="648"/>
      <c r="P49" s="656"/>
      <c r="Q49" s="648"/>
      <c r="R49" s="656"/>
      <c r="S49" s="648"/>
      <c r="T49" s="656"/>
      <c r="U49" s="648"/>
      <c r="V49" s="656"/>
      <c r="W49" s="648"/>
      <c r="X49" s="656"/>
      <c r="Y49" s="648"/>
      <c r="Z49" s="656"/>
      <c r="AA49" s="648"/>
      <c r="AB49" s="656"/>
      <c r="AC49" s="648"/>
      <c r="AD49" s="649"/>
      <c r="AE49" s="642"/>
      <c r="AF49" s="642"/>
      <c r="AG49" s="642"/>
    </row>
    <row r="50" spans="1:41" ht="33.5">
      <c r="A50" s="438"/>
      <c r="B50" s="644" t="s">
        <v>146</v>
      </c>
      <c r="C50" s="644"/>
      <c r="D50" s="644" t="s">
        <v>146</v>
      </c>
      <c r="E50" s="644"/>
      <c r="F50" s="644" t="s">
        <v>146</v>
      </c>
      <c r="G50" s="644"/>
      <c r="H50" s="645" t="s">
        <v>83</v>
      </c>
      <c r="I50" s="644"/>
      <c r="J50" s="644" t="s">
        <v>146</v>
      </c>
      <c r="K50" s="644"/>
      <c r="L50" s="644" t="s">
        <v>149</v>
      </c>
      <c r="M50" s="644"/>
      <c r="N50" s="644" t="s">
        <v>149</v>
      </c>
      <c r="O50" s="644"/>
      <c r="P50" s="644" t="s">
        <v>149</v>
      </c>
      <c r="Q50" s="644"/>
      <c r="R50" s="644" t="s">
        <v>146</v>
      </c>
      <c r="S50" s="644"/>
      <c r="T50" s="644" t="s">
        <v>205</v>
      </c>
      <c r="U50" s="644"/>
      <c r="V50" s="645" t="s">
        <v>83</v>
      </c>
      <c r="W50" s="644"/>
      <c r="X50" s="644" t="s">
        <v>149</v>
      </c>
      <c r="Y50" s="644"/>
      <c r="Z50" s="644" t="s">
        <v>146</v>
      </c>
      <c r="AA50" s="644"/>
      <c r="AB50" s="644" t="s">
        <v>146</v>
      </c>
      <c r="AC50" s="648"/>
      <c r="AD50" s="649"/>
      <c r="AE50" s="641"/>
      <c r="AF50" s="642"/>
      <c r="AG50" s="642"/>
    </row>
    <row r="51" spans="1:41" ht="29.5" customHeight="1">
      <c r="A51" s="438"/>
      <c r="B51" s="662"/>
      <c r="C51" s="662"/>
      <c r="D51" s="663" t="s">
        <v>1528</v>
      </c>
      <c r="E51" s="662"/>
      <c r="F51" s="662"/>
      <c r="G51" s="662"/>
      <c r="H51" s="662"/>
      <c r="I51" s="662"/>
      <c r="J51" s="663" t="s">
        <v>1528</v>
      </c>
      <c r="K51" s="662"/>
      <c r="L51" s="662"/>
      <c r="M51" s="662"/>
      <c r="N51" s="662"/>
      <c r="O51" s="662"/>
      <c r="P51" s="662"/>
      <c r="Q51" s="662"/>
      <c r="R51" s="662"/>
      <c r="S51" s="662"/>
      <c r="T51" s="662"/>
      <c r="U51" s="662"/>
      <c r="V51" s="662"/>
      <c r="W51" s="662"/>
      <c r="X51" s="662"/>
      <c r="Y51" s="662"/>
      <c r="Z51" s="662"/>
      <c r="AA51" s="662"/>
      <c r="AB51" s="662"/>
      <c r="AC51" s="651"/>
      <c r="AD51" s="649"/>
      <c r="AE51" s="641"/>
      <c r="AF51" s="642"/>
      <c r="AG51" s="642"/>
    </row>
    <row r="52" spans="1:41" ht="41.5" customHeight="1">
      <c r="A52" s="1511" t="s">
        <v>1452</v>
      </c>
      <c r="B52" s="1512"/>
      <c r="C52" s="1512"/>
      <c r="D52" s="1512"/>
      <c r="E52" s="1512"/>
      <c r="F52" s="1512"/>
      <c r="G52" s="1512"/>
      <c r="H52" s="1512"/>
      <c r="I52" s="1512"/>
      <c r="J52" s="1512"/>
      <c r="K52" s="1512"/>
      <c r="L52" s="1512"/>
      <c r="M52" s="1512"/>
      <c r="N52" s="1512"/>
      <c r="O52" s="1512"/>
      <c r="P52" s="1512"/>
      <c r="Q52" s="1512"/>
      <c r="R52" s="1512"/>
      <c r="S52" s="1512"/>
      <c r="T52" s="1512"/>
      <c r="U52" s="1512"/>
      <c r="V52" s="1512"/>
      <c r="W52" s="1512"/>
      <c r="X52" s="1512"/>
      <c r="Y52" s="1512"/>
      <c r="Z52" s="1512"/>
      <c r="AA52" s="1512"/>
      <c r="AB52" s="1512"/>
      <c r="AC52" s="1512"/>
      <c r="AD52" s="1512"/>
      <c r="AE52" s="1512"/>
      <c r="AF52" s="1512"/>
      <c r="AG52" s="1512"/>
      <c r="AH52" s="1512"/>
      <c r="AI52" s="817"/>
      <c r="AJ52" s="817"/>
      <c r="AK52" s="817"/>
      <c r="AL52" s="817"/>
    </row>
    <row r="53" spans="1:41" ht="29.5" customHeight="1">
      <c r="A53" s="664"/>
      <c r="B53" s="665"/>
      <c r="C53" s="665"/>
      <c r="D53" s="665"/>
      <c r="E53" s="665"/>
      <c r="F53" s="665"/>
      <c r="G53" s="665"/>
      <c r="H53" s="665"/>
      <c r="I53" s="665"/>
      <c r="J53" s="665"/>
      <c r="K53" s="665"/>
      <c r="L53" s="665"/>
      <c r="M53" s="665"/>
      <c r="N53" s="665"/>
      <c r="O53" s="665"/>
      <c r="P53" s="665"/>
      <c r="Q53" s="665"/>
      <c r="R53" s="665"/>
      <c r="S53" s="665"/>
      <c r="T53" s="665"/>
      <c r="U53" s="665"/>
      <c r="V53" s="665"/>
      <c r="W53" s="665"/>
      <c r="X53" s="665"/>
      <c r="Y53" s="665"/>
      <c r="Z53" s="665"/>
      <c r="AA53" s="665"/>
      <c r="AB53" s="665"/>
      <c r="AC53" s="665"/>
      <c r="AD53" s="665"/>
      <c r="AE53" s="665"/>
      <c r="AF53" s="665"/>
      <c r="AG53" s="665"/>
      <c r="AH53" s="665"/>
      <c r="AI53" s="665"/>
      <c r="AJ53" s="665"/>
      <c r="AK53" s="665"/>
      <c r="AL53" s="665"/>
    </row>
    <row r="54" spans="1:41" ht="67" customHeight="1">
      <c r="A54" s="438"/>
      <c r="B54" s="630" t="s">
        <v>1199</v>
      </c>
      <c r="C54" s="629"/>
      <c r="D54" s="630" t="s">
        <v>1200</v>
      </c>
      <c r="E54" s="629"/>
      <c r="F54" s="630" t="s">
        <v>1201</v>
      </c>
      <c r="G54" s="629"/>
      <c r="H54" s="630" t="s">
        <v>538</v>
      </c>
      <c r="I54" s="629"/>
      <c r="J54" s="630" t="s">
        <v>1202</v>
      </c>
      <c r="K54" s="629"/>
      <c r="L54" s="630" t="s">
        <v>1203</v>
      </c>
      <c r="M54" s="629"/>
      <c r="N54" s="1515" t="s">
        <v>547</v>
      </c>
      <c r="O54" s="1515"/>
      <c r="P54" s="630" t="s">
        <v>1204</v>
      </c>
      <c r="Q54" s="629"/>
      <c r="R54" s="630" t="s">
        <v>1205</v>
      </c>
      <c r="S54" s="629"/>
      <c r="T54" s="630" t="s">
        <v>1206</v>
      </c>
      <c r="U54" s="629"/>
      <c r="V54" s="1515" t="s">
        <v>552</v>
      </c>
      <c r="W54" s="1515"/>
      <c r="X54" s="630" t="s">
        <v>1207</v>
      </c>
      <c r="Y54" s="629"/>
      <c r="Z54" s="1515" t="s">
        <v>553</v>
      </c>
      <c r="AA54" s="1515"/>
      <c r="AB54" s="630" t="s">
        <v>1208</v>
      </c>
      <c r="AC54" s="648"/>
      <c r="AD54" s="666"/>
      <c r="AE54" s="642"/>
      <c r="AF54" s="642"/>
      <c r="AG54" s="642"/>
    </row>
    <row r="55" spans="1:41" ht="33.5">
      <c r="A55" s="438"/>
      <c r="B55" s="658"/>
      <c r="C55" s="648"/>
      <c r="D55" s="658"/>
      <c r="E55" s="659"/>
      <c r="F55" s="658"/>
      <c r="G55" s="659"/>
      <c r="H55" s="658"/>
      <c r="I55" s="648"/>
      <c r="J55" s="658"/>
      <c r="K55" s="648"/>
      <c r="L55" s="658"/>
      <c r="M55" s="648"/>
      <c r="N55" s="658"/>
      <c r="O55" s="648"/>
      <c r="P55" s="658"/>
      <c r="Q55" s="648"/>
      <c r="R55" s="658"/>
      <c r="S55" s="659"/>
      <c r="T55" s="658"/>
      <c r="U55" s="659"/>
      <c r="V55" s="658"/>
      <c r="W55" s="644"/>
      <c r="X55" s="658"/>
      <c r="Y55" s="648"/>
      <c r="Z55" s="658"/>
      <c r="AA55" s="667"/>
      <c r="AB55" s="658"/>
      <c r="AC55" s="648"/>
      <c r="AD55" s="666"/>
      <c r="AE55" s="642"/>
      <c r="AF55" s="642"/>
      <c r="AG55" s="642"/>
    </row>
    <row r="56" spans="1:41" ht="14" customHeight="1" thickBot="1">
      <c r="A56" s="438"/>
      <c r="B56" s="660"/>
      <c r="C56" s="648"/>
      <c r="D56" s="660"/>
      <c r="E56" s="648"/>
      <c r="F56" s="660"/>
      <c r="G56" s="648"/>
      <c r="H56" s="660"/>
      <c r="I56" s="648"/>
      <c r="J56" s="660"/>
      <c r="K56" s="648"/>
      <c r="L56" s="660"/>
      <c r="M56" s="648"/>
      <c r="N56" s="660"/>
      <c r="O56" s="648"/>
      <c r="P56" s="660"/>
      <c r="Q56" s="648"/>
      <c r="R56" s="660"/>
      <c r="S56" s="648"/>
      <c r="T56" s="660"/>
      <c r="U56" s="648"/>
      <c r="V56" s="660"/>
      <c r="W56" s="648"/>
      <c r="X56" s="660"/>
      <c r="Y56" s="648"/>
      <c r="Z56" s="660"/>
      <c r="AA56" s="648"/>
      <c r="AB56" s="660"/>
      <c r="AC56" s="648"/>
      <c r="AD56" s="666"/>
      <c r="AE56" s="642"/>
      <c r="AF56" s="642"/>
      <c r="AG56" s="642"/>
    </row>
    <row r="57" spans="1:41" ht="100" customHeight="1" thickBot="1">
      <c r="A57" s="438"/>
      <c r="B57" s="637"/>
      <c r="C57" s="653">
        <v>381.18799999999999</v>
      </c>
      <c r="D57" s="637"/>
      <c r="E57" s="653">
        <v>336.40899999999999</v>
      </c>
      <c r="F57" s="637"/>
      <c r="G57" s="653">
        <v>438.97</v>
      </c>
      <c r="H57" s="637"/>
      <c r="I57" s="653">
        <v>395.17899999999997</v>
      </c>
      <c r="J57" s="637"/>
      <c r="K57" s="653">
        <v>388.12</v>
      </c>
      <c r="L57" s="637"/>
      <c r="M57" s="653">
        <v>364.44600000000003</v>
      </c>
      <c r="N57" s="637"/>
      <c r="O57" s="653">
        <v>404.572</v>
      </c>
      <c r="P57" s="637"/>
      <c r="Q57" s="653">
        <v>432.27</v>
      </c>
      <c r="R57" s="637"/>
      <c r="S57" s="653">
        <v>404.23</v>
      </c>
      <c r="T57" s="637"/>
      <c r="U57" s="653">
        <v>416.62099999999998</v>
      </c>
      <c r="V57" s="637"/>
      <c r="W57" s="653">
        <v>468.03899999999999</v>
      </c>
      <c r="X57" s="637"/>
      <c r="Y57" s="653">
        <v>432.31799999999998</v>
      </c>
      <c r="Z57" s="637"/>
      <c r="AA57" s="653">
        <v>464.52100000000002</v>
      </c>
      <c r="AB57" s="637"/>
      <c r="AC57" s="653">
        <v>369.74299999999999</v>
      </c>
      <c r="AD57" s="666"/>
      <c r="AE57" s="642"/>
      <c r="AF57" s="642"/>
      <c r="AG57" s="642"/>
      <c r="AM57" s="809">
        <f>COUNTIF(B57:AB57,"U/P")</f>
        <v>0</v>
      </c>
      <c r="AN57" s="809">
        <f>COUNTIF(C57:AC57,"ROW")</f>
        <v>0</v>
      </c>
      <c r="AO57" s="809">
        <f>COUNTIF(D57:AD57,"C")</f>
        <v>0</v>
      </c>
    </row>
    <row r="58" spans="1:41" ht="34" thickBot="1">
      <c r="A58" s="438"/>
      <c r="B58" s="656"/>
      <c r="C58" s="648"/>
      <c r="D58" s="656"/>
      <c r="E58" s="648"/>
      <c r="F58" s="656"/>
      <c r="G58" s="648"/>
      <c r="H58" s="656"/>
      <c r="I58" s="648"/>
      <c r="J58" s="656"/>
      <c r="K58" s="648"/>
      <c r="L58" s="656"/>
      <c r="M58" s="648"/>
      <c r="N58" s="656"/>
      <c r="O58" s="648"/>
      <c r="P58" s="656"/>
      <c r="Q58" s="648"/>
      <c r="R58" s="656"/>
      <c r="S58" s="648"/>
      <c r="T58" s="656"/>
      <c r="U58" s="648"/>
      <c r="V58" s="656"/>
      <c r="W58" s="648"/>
      <c r="X58" s="656"/>
      <c r="Y58" s="648"/>
      <c r="Z58" s="656"/>
      <c r="AA58" s="648"/>
      <c r="AB58" s="656"/>
      <c r="AC58" s="648"/>
      <c r="AD58" s="666"/>
      <c r="AE58" s="642"/>
      <c r="AF58" s="642"/>
      <c r="AG58" s="642"/>
    </row>
    <row r="59" spans="1:41" ht="33.5">
      <c r="A59" s="438"/>
      <c r="B59" s="644" t="s">
        <v>146</v>
      </c>
      <c r="C59" s="644"/>
      <c r="D59" s="644" t="s">
        <v>146</v>
      </c>
      <c r="E59" s="644"/>
      <c r="F59" s="644" t="s">
        <v>146</v>
      </c>
      <c r="G59" s="644"/>
      <c r="H59" s="645" t="s">
        <v>83</v>
      </c>
      <c r="I59" s="644"/>
      <c r="J59" s="644" t="s">
        <v>146</v>
      </c>
      <c r="K59" s="644"/>
      <c r="L59" s="644" t="s">
        <v>149</v>
      </c>
      <c r="M59" s="644"/>
      <c r="N59" s="645" t="s">
        <v>79</v>
      </c>
      <c r="O59" s="644"/>
      <c r="P59" s="644" t="s">
        <v>211</v>
      </c>
      <c r="Q59" s="644"/>
      <c r="R59" s="644" t="s">
        <v>205</v>
      </c>
      <c r="S59" s="644"/>
      <c r="T59" s="644" t="s">
        <v>149</v>
      </c>
      <c r="U59" s="644"/>
      <c r="V59" s="645" t="s">
        <v>83</v>
      </c>
      <c r="W59" s="644"/>
      <c r="X59" s="645" t="s">
        <v>96</v>
      </c>
      <c r="Y59" s="644"/>
      <c r="Z59" s="645" t="s">
        <v>87</v>
      </c>
      <c r="AA59" s="644"/>
      <c r="AB59" s="644" t="s">
        <v>205</v>
      </c>
      <c r="AC59" s="648"/>
      <c r="AD59" s="666"/>
      <c r="AE59" s="642"/>
      <c r="AF59" s="642"/>
      <c r="AG59" s="642"/>
    </row>
    <row r="60" spans="1:41" ht="51" customHeight="1">
      <c r="A60" s="438"/>
      <c r="B60" s="644"/>
      <c r="C60" s="644"/>
      <c r="D60" s="644"/>
      <c r="E60" s="644"/>
      <c r="F60" s="644"/>
      <c r="G60" s="644"/>
      <c r="H60" s="644"/>
      <c r="I60" s="1513" t="s">
        <v>1453</v>
      </c>
      <c r="J60" s="1513"/>
      <c r="K60" s="653"/>
      <c r="L60" s="1514" t="s">
        <v>1454</v>
      </c>
      <c r="M60" s="1514"/>
      <c r="N60" s="644"/>
      <c r="O60" s="644"/>
      <c r="P60" s="644"/>
      <c r="Q60" s="644"/>
      <c r="R60" s="644"/>
      <c r="S60" s="644"/>
      <c r="T60" s="644"/>
      <c r="U60" s="644"/>
      <c r="V60" s="675" t="s">
        <v>1570</v>
      </c>
      <c r="W60" s="644"/>
      <c r="X60" s="644"/>
      <c r="Y60" s="644"/>
      <c r="Z60" s="644"/>
      <c r="AA60" s="644"/>
      <c r="AB60" s="644"/>
      <c r="AC60" s="648"/>
      <c r="AD60" s="666"/>
      <c r="AE60" s="642"/>
      <c r="AF60" s="642"/>
      <c r="AG60" s="642"/>
    </row>
    <row r="61" spans="1:41" ht="33.5" customHeight="1">
      <c r="A61" s="1511" t="s">
        <v>1452</v>
      </c>
      <c r="B61" s="1512"/>
      <c r="C61" s="1512"/>
      <c r="D61" s="1512"/>
      <c r="E61" s="1512"/>
      <c r="F61" s="1512"/>
      <c r="G61" s="1512"/>
      <c r="H61" s="1512"/>
      <c r="I61" s="1512"/>
      <c r="J61" s="1512"/>
      <c r="K61" s="1512"/>
      <c r="L61" s="1512"/>
      <c r="M61" s="1512"/>
      <c r="N61" s="1512"/>
      <c r="O61" s="1512"/>
      <c r="P61" s="1512"/>
      <c r="Q61" s="1512"/>
      <c r="R61" s="1512"/>
      <c r="S61" s="1512"/>
      <c r="T61" s="1512"/>
      <c r="U61" s="1512"/>
      <c r="V61" s="1512"/>
      <c r="W61" s="1512"/>
      <c r="X61" s="1512"/>
      <c r="Y61" s="1512"/>
      <c r="Z61" s="1512"/>
      <c r="AA61" s="1512"/>
      <c r="AB61" s="1512"/>
      <c r="AC61" s="1512"/>
      <c r="AD61" s="1512"/>
      <c r="AE61" s="1512"/>
      <c r="AF61" s="1512"/>
      <c r="AG61" s="1512"/>
      <c r="AH61" s="1512"/>
      <c r="AI61" s="817"/>
      <c r="AJ61" s="817"/>
      <c r="AK61" s="817"/>
      <c r="AL61" s="817"/>
    </row>
    <row r="62" spans="1:41" ht="23.5" customHeight="1">
      <c r="A62" s="438"/>
      <c r="B62" s="630" t="s">
        <v>558</v>
      </c>
      <c r="C62" s="629"/>
      <c r="D62" s="630" t="s">
        <v>1209</v>
      </c>
      <c r="E62" s="629"/>
      <c r="F62" s="630" t="s">
        <v>567</v>
      </c>
      <c r="G62" s="629"/>
      <c r="H62" s="630" t="s">
        <v>1210</v>
      </c>
      <c r="I62" s="629"/>
      <c r="J62" s="630" t="s">
        <v>571</v>
      </c>
      <c r="K62" s="629"/>
      <c r="L62" s="630" t="s">
        <v>1211</v>
      </c>
      <c r="M62" s="629"/>
      <c r="N62" s="630" t="s">
        <v>572</v>
      </c>
      <c r="O62" s="629"/>
      <c r="P62" s="630" t="s">
        <v>1212</v>
      </c>
      <c r="Q62" s="629"/>
      <c r="R62" s="630" t="s">
        <v>1213</v>
      </c>
      <c r="S62" s="629"/>
      <c r="T62" s="630" t="s">
        <v>1214</v>
      </c>
      <c r="U62" s="629"/>
      <c r="V62" s="630" t="s">
        <v>573</v>
      </c>
      <c r="W62" s="629"/>
      <c r="X62" s="630" t="s">
        <v>1215</v>
      </c>
      <c r="Y62" s="629"/>
      <c r="Z62" s="630" t="s">
        <v>1216</v>
      </c>
      <c r="AA62" s="629"/>
      <c r="AB62" s="630" t="s">
        <v>1217</v>
      </c>
      <c r="AC62" s="648"/>
      <c r="AD62" s="666"/>
      <c r="AE62" s="669"/>
      <c r="AF62" s="669"/>
      <c r="AG62" s="669"/>
      <c r="AH62" s="666"/>
      <c r="AI62" s="666"/>
      <c r="AJ62" s="666"/>
      <c r="AK62" s="666"/>
      <c r="AL62" s="666"/>
    </row>
    <row r="63" spans="1:41" ht="33.5">
      <c r="A63" s="438"/>
      <c r="B63" s="658"/>
      <c r="C63" s="648"/>
      <c r="D63" s="658"/>
      <c r="E63" s="648"/>
      <c r="F63" s="658"/>
      <c r="G63" s="648"/>
      <c r="H63" s="658"/>
      <c r="I63" s="648"/>
      <c r="J63" s="658"/>
      <c r="K63" s="648"/>
      <c r="L63" s="658"/>
      <c r="M63" s="659"/>
      <c r="N63" s="658"/>
      <c r="O63" s="644"/>
      <c r="P63" s="658"/>
      <c r="Q63" s="648"/>
      <c r="R63" s="658"/>
      <c r="S63" s="648"/>
      <c r="T63" s="658"/>
      <c r="U63" s="648"/>
      <c r="V63" s="658"/>
      <c r="W63" s="648"/>
      <c r="X63" s="658"/>
      <c r="Y63" s="648"/>
      <c r="Z63" s="658"/>
      <c r="AA63" s="648"/>
      <c r="AB63" s="658"/>
      <c r="AC63" s="648"/>
      <c r="AD63" s="666"/>
      <c r="AE63" s="669"/>
      <c r="AF63" s="669"/>
      <c r="AG63" s="669"/>
      <c r="AH63" s="666"/>
      <c r="AI63" s="666"/>
      <c r="AJ63" s="666"/>
      <c r="AK63" s="666"/>
      <c r="AL63" s="666"/>
    </row>
    <row r="64" spans="1:41" ht="15" customHeight="1" thickBot="1">
      <c r="A64" s="438"/>
      <c r="B64" s="660"/>
      <c r="C64" s="648"/>
      <c r="D64" s="660"/>
      <c r="E64" s="648"/>
      <c r="F64" s="660"/>
      <c r="G64" s="648"/>
      <c r="H64" s="660"/>
      <c r="I64" s="648"/>
      <c r="J64" s="660"/>
      <c r="K64" s="648"/>
      <c r="L64" s="660"/>
      <c r="M64" s="648"/>
      <c r="N64" s="660"/>
      <c r="O64" s="648"/>
      <c r="P64" s="660"/>
      <c r="Q64" s="648"/>
      <c r="R64" s="660"/>
      <c r="S64" s="648"/>
      <c r="T64" s="660"/>
      <c r="U64" s="648"/>
      <c r="V64" s="660"/>
      <c r="W64" s="648"/>
      <c r="X64" s="660"/>
      <c r="Y64" s="648"/>
      <c r="Z64" s="660"/>
      <c r="AA64" s="648"/>
      <c r="AB64" s="660"/>
      <c r="AC64" s="648"/>
      <c r="AD64" s="666"/>
      <c r="AE64" s="669"/>
      <c r="AF64" s="669"/>
      <c r="AG64" s="669"/>
      <c r="AH64" s="666"/>
      <c r="AI64" s="666"/>
      <c r="AJ64" s="666"/>
      <c r="AK64" s="666"/>
      <c r="AL64" s="666"/>
    </row>
    <row r="65" spans="1:41" ht="100" customHeight="1" thickBot="1">
      <c r="A65" s="438"/>
      <c r="B65" s="637"/>
      <c r="C65" s="653">
        <v>284.16000000000003</v>
      </c>
      <c r="D65" s="637"/>
      <c r="E65" s="653">
        <v>270.74200000000002</v>
      </c>
      <c r="F65" s="637"/>
      <c r="G65" s="653">
        <v>286.64</v>
      </c>
      <c r="H65" s="637"/>
      <c r="I65" s="653">
        <v>291.69900000000001</v>
      </c>
      <c r="J65" s="637"/>
      <c r="K65" s="653">
        <v>398.71899999999999</v>
      </c>
      <c r="L65" s="637"/>
      <c r="M65" s="653">
        <v>425.46499999999997</v>
      </c>
      <c r="N65" s="637"/>
      <c r="O65" s="653">
        <v>383.81299999999999</v>
      </c>
      <c r="P65" s="637"/>
      <c r="Q65" s="653">
        <v>403.279</v>
      </c>
      <c r="R65" s="637"/>
      <c r="S65" s="653">
        <v>355.21499999999997</v>
      </c>
      <c r="T65" s="637"/>
      <c r="U65" s="653">
        <v>399.839</v>
      </c>
      <c r="V65" s="637"/>
      <c r="W65" s="653">
        <v>287.44200000000001</v>
      </c>
      <c r="X65" s="637"/>
      <c r="Y65" s="653">
        <v>390.74799999999999</v>
      </c>
      <c r="Z65" s="637"/>
      <c r="AA65" s="653">
        <v>364.274</v>
      </c>
      <c r="AB65" s="637"/>
      <c r="AC65" s="653">
        <v>337.54599999999999</v>
      </c>
      <c r="AD65" s="666"/>
      <c r="AE65" s="669"/>
      <c r="AF65" s="669"/>
      <c r="AG65" s="669"/>
      <c r="AH65" s="666"/>
      <c r="AI65" s="666"/>
      <c r="AJ65" s="666"/>
      <c r="AK65" s="666"/>
      <c r="AL65" s="666"/>
      <c r="AM65" s="809">
        <f>COUNTIF(B65:AB65,"U/P")</f>
        <v>0</v>
      </c>
      <c r="AN65" s="809">
        <f>COUNTIF(C65:AC65,"ROW")</f>
        <v>0</v>
      </c>
      <c r="AO65" s="809">
        <f>COUNTIF(D65:AD65,"C")</f>
        <v>0</v>
      </c>
    </row>
    <row r="66" spans="1:41" ht="34" thickBot="1">
      <c r="A66" s="438"/>
      <c r="B66" s="656"/>
      <c r="C66" s="648"/>
      <c r="D66" s="656"/>
      <c r="E66" s="648"/>
      <c r="F66" s="656"/>
      <c r="G66" s="648"/>
      <c r="H66" s="656"/>
      <c r="I66" s="648"/>
      <c r="J66" s="656"/>
      <c r="K66" s="648"/>
      <c r="L66" s="656"/>
      <c r="M66" s="648"/>
      <c r="N66" s="656"/>
      <c r="O66" s="648"/>
      <c r="P66" s="656"/>
      <c r="Q66" s="648"/>
      <c r="R66" s="656"/>
      <c r="S66" s="648"/>
      <c r="T66" s="656"/>
      <c r="U66" s="648"/>
      <c r="V66" s="656"/>
      <c r="W66" s="648"/>
      <c r="X66" s="656"/>
      <c r="Y66" s="648"/>
      <c r="Z66" s="656"/>
      <c r="AA66" s="648"/>
      <c r="AB66" s="656"/>
      <c r="AC66" s="648"/>
      <c r="AD66" s="666"/>
      <c r="AE66" s="669"/>
      <c r="AF66" s="669"/>
      <c r="AG66" s="669"/>
      <c r="AH66" s="666"/>
      <c r="AI66" s="666"/>
      <c r="AJ66" s="666"/>
      <c r="AK66" s="666"/>
      <c r="AL66" s="666"/>
    </row>
    <row r="67" spans="1:41" ht="21" customHeight="1">
      <c r="A67" s="438"/>
      <c r="B67" s="645" t="s">
        <v>89</v>
      </c>
      <c r="C67" s="644"/>
      <c r="D67" s="644" t="s">
        <v>146</v>
      </c>
      <c r="E67" s="644"/>
      <c r="F67" s="645" t="s">
        <v>83</v>
      </c>
      <c r="G67" s="644"/>
      <c r="H67" s="644" t="s">
        <v>146</v>
      </c>
      <c r="I67" s="644"/>
      <c r="J67" s="645" t="s">
        <v>79</v>
      </c>
      <c r="K67" s="644"/>
      <c r="L67" s="644" t="s">
        <v>205</v>
      </c>
      <c r="M67" s="644"/>
      <c r="N67" s="645" t="s">
        <v>89</v>
      </c>
      <c r="O67" s="644"/>
      <c r="P67" s="644" t="s">
        <v>149</v>
      </c>
      <c r="Q67" s="644"/>
      <c r="R67" s="644" t="s">
        <v>146</v>
      </c>
      <c r="S67" s="644"/>
      <c r="T67" s="644" t="s">
        <v>149</v>
      </c>
      <c r="U67" s="644"/>
      <c r="V67" s="645" t="s">
        <v>79</v>
      </c>
      <c r="W67" s="644"/>
      <c r="X67" s="644" t="s">
        <v>146</v>
      </c>
      <c r="Y67" s="644"/>
      <c r="Z67" s="644" t="s">
        <v>146</v>
      </c>
      <c r="AA67" s="644"/>
      <c r="AB67" s="644" t="s">
        <v>146</v>
      </c>
      <c r="AC67" s="648"/>
      <c r="AD67" s="666"/>
      <c r="AE67" s="669"/>
      <c r="AF67" s="669"/>
      <c r="AG67" s="669"/>
      <c r="AH67" s="666"/>
      <c r="AI67" s="666"/>
      <c r="AJ67" s="666"/>
      <c r="AK67" s="666"/>
      <c r="AL67" s="666"/>
    </row>
    <row r="68" spans="1:41" ht="37.5" customHeight="1">
      <c r="A68" s="438"/>
      <c r="B68" s="644"/>
      <c r="C68" s="644"/>
      <c r="D68" s="644"/>
      <c r="E68" s="644"/>
      <c r="F68" s="644"/>
      <c r="G68" s="644"/>
      <c r="H68" s="644"/>
      <c r="I68" s="644"/>
      <c r="J68" s="644"/>
      <c r="K68" s="644"/>
      <c r="L68" s="644"/>
      <c r="M68" s="1513" t="s">
        <v>1455</v>
      </c>
      <c r="N68" s="1513"/>
      <c r="O68" s="644"/>
      <c r="P68" s="644"/>
      <c r="Q68" s="644"/>
      <c r="R68" s="644"/>
      <c r="S68" s="644"/>
      <c r="T68" s="644"/>
      <c r="U68" s="644"/>
      <c r="V68" s="644"/>
      <c r="W68" s="644"/>
      <c r="X68" s="1514" t="s">
        <v>1456</v>
      </c>
      <c r="Y68" s="1514"/>
      <c r="Z68" s="644"/>
      <c r="AA68" s="644"/>
      <c r="AB68" s="644"/>
      <c r="AC68" s="648"/>
      <c r="AD68" s="666"/>
      <c r="AE68" s="669"/>
      <c r="AF68" s="669"/>
      <c r="AG68" s="669"/>
      <c r="AH68" s="666"/>
      <c r="AI68" s="666"/>
      <c r="AJ68" s="666"/>
      <c r="AK68" s="666"/>
      <c r="AL68" s="666"/>
    </row>
    <row r="69" spans="1:41" ht="41.5" customHeight="1">
      <c r="A69" s="1511" t="s">
        <v>1452</v>
      </c>
      <c r="B69" s="1512"/>
      <c r="C69" s="1512"/>
      <c r="D69" s="1512"/>
      <c r="E69" s="1512"/>
      <c r="F69" s="1512"/>
      <c r="G69" s="1512"/>
      <c r="H69" s="1512"/>
      <c r="I69" s="1512"/>
      <c r="J69" s="1512"/>
      <c r="K69" s="1512"/>
      <c r="L69" s="1512"/>
      <c r="M69" s="1512"/>
      <c r="N69" s="1512"/>
      <c r="O69" s="1512"/>
      <c r="P69" s="1512"/>
      <c r="Q69" s="1512"/>
      <c r="R69" s="1512"/>
      <c r="S69" s="1512"/>
      <c r="T69" s="1512"/>
      <c r="U69" s="1512"/>
      <c r="V69" s="1512"/>
      <c r="W69" s="1512"/>
      <c r="X69" s="1512"/>
      <c r="Y69" s="1512"/>
      <c r="Z69" s="1512"/>
      <c r="AA69" s="1512"/>
      <c r="AB69" s="1512"/>
      <c r="AC69" s="1512"/>
      <c r="AD69" s="1512"/>
      <c r="AE69" s="1512"/>
      <c r="AF69" s="1512"/>
      <c r="AG69" s="1512"/>
      <c r="AH69" s="1512"/>
      <c r="AI69" s="817"/>
      <c r="AJ69" s="817"/>
      <c r="AK69" s="817"/>
      <c r="AL69" s="817"/>
    </row>
    <row r="70" spans="1:41" ht="35.5" customHeight="1">
      <c r="A70" s="438"/>
      <c r="B70" s="630" t="s">
        <v>1218</v>
      </c>
      <c r="C70" s="629"/>
      <c r="D70" s="630" t="s">
        <v>1219</v>
      </c>
      <c r="E70" s="629"/>
      <c r="F70" s="630" t="s">
        <v>1220</v>
      </c>
      <c r="G70" s="629"/>
      <c r="H70" s="630" t="s">
        <v>579</v>
      </c>
      <c r="I70" s="629"/>
      <c r="J70" s="630" t="s">
        <v>1221</v>
      </c>
      <c r="K70" s="629"/>
      <c r="L70" s="630" t="s">
        <v>1222</v>
      </c>
      <c r="M70" s="629"/>
      <c r="N70" s="1515" t="s">
        <v>583</v>
      </c>
      <c r="O70" s="1515"/>
      <c r="P70" s="1515" t="s">
        <v>586</v>
      </c>
      <c r="Q70" s="1515"/>
      <c r="R70" s="630" t="s">
        <v>1223</v>
      </c>
      <c r="S70" s="629"/>
      <c r="T70" s="630" t="s">
        <v>1224</v>
      </c>
      <c r="U70" s="629"/>
      <c r="V70" s="630" t="s">
        <v>1225</v>
      </c>
      <c r="W70" s="629"/>
      <c r="X70" s="630" t="s">
        <v>587</v>
      </c>
      <c r="Y70" s="629"/>
      <c r="Z70" s="630" t="s">
        <v>1226</v>
      </c>
      <c r="AA70" s="629"/>
      <c r="AB70" s="630" t="s">
        <v>588</v>
      </c>
      <c r="AC70" s="648"/>
      <c r="AD70" s="666"/>
      <c r="AE70" s="669"/>
      <c r="AF70" s="669"/>
      <c r="AG70" s="669"/>
      <c r="AH70" s="666"/>
      <c r="AI70" s="666"/>
      <c r="AJ70" s="666"/>
      <c r="AK70" s="666"/>
      <c r="AL70" s="666"/>
    </row>
    <row r="71" spans="1:41" ht="33.5">
      <c r="A71" s="438"/>
      <c r="B71" s="658"/>
      <c r="C71" s="648"/>
      <c r="D71" s="658"/>
      <c r="E71" s="648"/>
      <c r="F71" s="658"/>
      <c r="G71" s="648"/>
      <c r="H71" s="658"/>
      <c r="I71" s="648"/>
      <c r="J71" s="658"/>
      <c r="K71" s="648"/>
      <c r="L71" s="658"/>
      <c r="M71" s="648"/>
      <c r="N71" s="658"/>
      <c r="O71" s="648"/>
      <c r="P71" s="658"/>
      <c r="Q71" s="648"/>
      <c r="R71" s="658"/>
      <c r="S71" s="659"/>
      <c r="T71" s="658"/>
      <c r="U71" s="659"/>
      <c r="V71" s="658"/>
      <c r="W71" s="648"/>
      <c r="X71" s="658"/>
      <c r="Y71" s="648"/>
      <c r="Z71" s="658"/>
      <c r="AA71" s="648"/>
      <c r="AB71" s="658"/>
      <c r="AC71" s="648"/>
      <c r="AD71" s="666"/>
      <c r="AE71" s="669"/>
      <c r="AF71" s="669"/>
      <c r="AG71" s="669"/>
      <c r="AH71" s="666"/>
      <c r="AI71" s="666"/>
      <c r="AJ71" s="666"/>
      <c r="AK71" s="666"/>
      <c r="AL71" s="666"/>
    </row>
    <row r="72" spans="1:41" ht="15.5" customHeight="1" thickBot="1">
      <c r="A72" s="438"/>
      <c r="B72" s="660"/>
      <c r="C72" s="648"/>
      <c r="D72" s="660"/>
      <c r="E72" s="648"/>
      <c r="F72" s="660"/>
      <c r="G72" s="648"/>
      <c r="H72" s="660"/>
      <c r="I72" s="648"/>
      <c r="J72" s="660"/>
      <c r="K72" s="648"/>
      <c r="L72" s="660"/>
      <c r="M72" s="648"/>
      <c r="N72" s="660"/>
      <c r="O72" s="648"/>
      <c r="P72" s="660"/>
      <c r="Q72" s="648"/>
      <c r="R72" s="660"/>
      <c r="S72" s="648"/>
      <c r="T72" s="660"/>
      <c r="U72" s="648"/>
      <c r="V72" s="660"/>
      <c r="W72" s="648"/>
      <c r="X72" s="660"/>
      <c r="Y72" s="648"/>
      <c r="Z72" s="660"/>
      <c r="AA72" s="648"/>
      <c r="AB72" s="660"/>
      <c r="AC72" s="648"/>
      <c r="AD72" s="666"/>
      <c r="AE72" s="669"/>
      <c r="AF72" s="669"/>
      <c r="AG72" s="669"/>
      <c r="AH72" s="666"/>
      <c r="AI72" s="666"/>
      <c r="AJ72" s="666"/>
      <c r="AK72" s="666"/>
      <c r="AL72" s="666"/>
    </row>
    <row r="73" spans="1:41" ht="100" customHeight="1" thickBot="1">
      <c r="A73" s="438"/>
      <c r="B73" s="637"/>
      <c r="C73" s="653">
        <v>348.29199999999997</v>
      </c>
      <c r="D73" s="637"/>
      <c r="E73" s="653">
        <v>418.83499999999998</v>
      </c>
      <c r="F73" s="637"/>
      <c r="G73" s="653">
        <v>408.96300000000002</v>
      </c>
      <c r="H73" s="637"/>
      <c r="I73" s="653">
        <v>365.46699999999998</v>
      </c>
      <c r="J73" s="637"/>
      <c r="K73" s="653">
        <v>437.07400000000001</v>
      </c>
      <c r="L73" s="637"/>
      <c r="M73" s="653">
        <v>363.142</v>
      </c>
      <c r="N73" s="637"/>
      <c r="O73" s="653">
        <v>159.78899999999999</v>
      </c>
      <c r="P73" s="637"/>
      <c r="Q73" s="653">
        <v>300.15800000000002</v>
      </c>
      <c r="R73" s="637"/>
      <c r="S73" s="653">
        <v>293.13099999999997</v>
      </c>
      <c r="T73" s="637"/>
      <c r="U73" s="653">
        <v>357.37700000000001</v>
      </c>
      <c r="V73" s="637"/>
      <c r="W73" s="653">
        <v>341.40899999999999</v>
      </c>
      <c r="X73" s="637"/>
      <c r="Y73" s="653">
        <v>362.90499999999997</v>
      </c>
      <c r="Z73" s="637"/>
      <c r="AA73" s="653">
        <v>421.05200000000002</v>
      </c>
      <c r="AB73" s="637"/>
      <c r="AC73" s="653">
        <v>216.44800000000001</v>
      </c>
      <c r="AD73" s="666"/>
      <c r="AE73" s="669"/>
      <c r="AF73" s="669"/>
      <c r="AG73" s="669"/>
      <c r="AH73" s="666"/>
      <c r="AI73" s="666"/>
      <c r="AJ73" s="666"/>
      <c r="AK73" s="666"/>
      <c r="AL73" s="666"/>
      <c r="AM73" s="809">
        <f>COUNTIF(B73:AB73,"U/P")</f>
        <v>0</v>
      </c>
      <c r="AN73" s="809">
        <f>COUNTIF(C73:AC73,"ROW")</f>
        <v>0</v>
      </c>
      <c r="AO73" s="809">
        <f>COUNTIF(D73:AD73,"C")</f>
        <v>0</v>
      </c>
    </row>
    <row r="74" spans="1:41" ht="34" thickBot="1">
      <c r="A74" s="438"/>
      <c r="B74" s="656"/>
      <c r="C74" s="648"/>
      <c r="D74" s="656"/>
      <c r="E74" s="648"/>
      <c r="F74" s="656"/>
      <c r="G74" s="648"/>
      <c r="H74" s="656"/>
      <c r="I74" s="648"/>
      <c r="J74" s="656"/>
      <c r="K74" s="648"/>
      <c r="L74" s="656"/>
      <c r="M74" s="648"/>
      <c r="N74" s="656"/>
      <c r="O74" s="648"/>
      <c r="P74" s="656"/>
      <c r="Q74" s="648"/>
      <c r="R74" s="656"/>
      <c r="S74" s="648"/>
      <c r="T74" s="656"/>
      <c r="U74" s="648"/>
      <c r="V74" s="656"/>
      <c r="W74" s="648"/>
      <c r="X74" s="656"/>
      <c r="Y74" s="648"/>
      <c r="Z74" s="656"/>
      <c r="AA74" s="648"/>
      <c r="AB74" s="656"/>
      <c r="AC74" s="648"/>
      <c r="AD74" s="666"/>
      <c r="AE74" s="669"/>
      <c r="AF74" s="669"/>
      <c r="AG74" s="669"/>
      <c r="AH74" s="666"/>
      <c r="AI74" s="666"/>
      <c r="AJ74" s="666"/>
      <c r="AK74" s="666"/>
      <c r="AL74" s="666"/>
    </row>
    <row r="75" spans="1:41" ht="33.5">
      <c r="A75" s="438"/>
      <c r="B75" s="644" t="s">
        <v>146</v>
      </c>
      <c r="C75" s="644"/>
      <c r="D75" s="644" t="s">
        <v>149</v>
      </c>
      <c r="E75" s="644"/>
      <c r="F75" s="644" t="s">
        <v>211</v>
      </c>
      <c r="G75" s="644"/>
      <c r="H75" s="645" t="s">
        <v>107</v>
      </c>
      <c r="I75" s="644"/>
      <c r="J75" s="644" t="s">
        <v>146</v>
      </c>
      <c r="K75" s="644"/>
      <c r="L75" s="644" t="s">
        <v>205</v>
      </c>
      <c r="M75" s="644"/>
      <c r="N75" s="645" t="s">
        <v>152</v>
      </c>
      <c r="O75" s="644"/>
      <c r="P75" s="645" t="s">
        <v>89</v>
      </c>
      <c r="Q75" s="644"/>
      <c r="R75" s="645" t="s">
        <v>152</v>
      </c>
      <c r="S75" s="644"/>
      <c r="T75" s="644" t="s">
        <v>146</v>
      </c>
      <c r="U75" s="644"/>
      <c r="V75" s="644" t="s">
        <v>146</v>
      </c>
      <c r="W75" s="644"/>
      <c r="X75" s="645" t="s">
        <v>87</v>
      </c>
      <c r="Y75" s="644"/>
      <c r="Z75" s="644" t="s">
        <v>211</v>
      </c>
      <c r="AA75" s="644"/>
      <c r="AB75" s="645" t="s">
        <v>156</v>
      </c>
      <c r="AC75" s="648"/>
      <c r="AD75" s="666"/>
      <c r="AE75" s="669"/>
      <c r="AF75" s="669"/>
      <c r="AG75" s="669"/>
      <c r="AH75" s="666"/>
      <c r="AI75" s="666"/>
      <c r="AJ75" s="666"/>
      <c r="AK75" s="666"/>
      <c r="AL75" s="666"/>
    </row>
    <row r="76" spans="1:41" ht="33.5">
      <c r="A76" s="438"/>
      <c r="B76" s="644"/>
      <c r="C76" s="644"/>
      <c r="D76" s="644"/>
      <c r="E76" s="675" t="s">
        <v>1529</v>
      </c>
      <c r="G76" s="644"/>
      <c r="H76" s="645"/>
      <c r="I76" s="644"/>
      <c r="J76" s="644"/>
      <c r="K76" s="644"/>
      <c r="L76" s="644"/>
      <c r="M76" s="644"/>
      <c r="N76" s="645"/>
      <c r="O76" s="644"/>
      <c r="P76" s="645"/>
      <c r="Q76" s="644"/>
      <c r="R76" s="645"/>
      <c r="S76" s="644"/>
      <c r="T76" s="644"/>
      <c r="U76" s="644"/>
      <c r="V76" s="644"/>
      <c r="W76" s="644"/>
      <c r="X76" s="645"/>
      <c r="Y76" s="644"/>
      <c r="Z76" s="644"/>
      <c r="AA76" s="644"/>
      <c r="AB76" s="645"/>
      <c r="AC76" s="648"/>
      <c r="AD76" s="666"/>
      <c r="AE76" s="669"/>
      <c r="AF76" s="669"/>
      <c r="AG76" s="669"/>
      <c r="AH76" s="666"/>
      <c r="AI76" s="666"/>
      <c r="AJ76" s="666"/>
      <c r="AK76" s="666"/>
      <c r="AL76" s="666"/>
    </row>
    <row r="77" spans="1:41" ht="36" customHeight="1">
      <c r="A77" s="1511" t="s">
        <v>1452</v>
      </c>
      <c r="B77" s="1512"/>
      <c r="C77" s="1512"/>
      <c r="D77" s="1512"/>
      <c r="E77" s="1512"/>
      <c r="F77" s="1512"/>
      <c r="G77" s="1512"/>
      <c r="H77" s="1512"/>
      <c r="I77" s="1512"/>
      <c r="J77" s="1512"/>
      <c r="K77" s="1512"/>
      <c r="L77" s="1512"/>
      <c r="M77" s="1512"/>
      <c r="N77" s="1512"/>
      <c r="O77" s="1512"/>
      <c r="P77" s="1512"/>
      <c r="Q77" s="1512"/>
      <c r="R77" s="1512"/>
      <c r="S77" s="1512"/>
      <c r="T77" s="1512"/>
      <c r="U77" s="1512"/>
      <c r="V77" s="1512"/>
      <c r="W77" s="1512"/>
      <c r="X77" s="1510" t="s">
        <v>1502</v>
      </c>
      <c r="Y77" s="1510"/>
      <c r="Z77" s="1510"/>
      <c r="AA77" s="1510"/>
      <c r="AB77" s="1510"/>
      <c r="AC77" s="1510"/>
      <c r="AD77" s="1510"/>
      <c r="AE77" s="1510"/>
      <c r="AF77" s="1510"/>
      <c r="AG77" s="1510"/>
      <c r="AH77" s="1510"/>
      <c r="AI77" s="820"/>
      <c r="AJ77" s="820"/>
      <c r="AK77" s="820"/>
      <c r="AL77" s="820"/>
    </row>
    <row r="78" spans="1:41" ht="22" customHeight="1">
      <c r="A78" s="671"/>
      <c r="B78" s="672"/>
      <c r="C78" s="672"/>
      <c r="D78" s="672"/>
      <c r="E78" s="672"/>
      <c r="F78" s="672"/>
      <c r="G78" s="672"/>
      <c r="H78" s="673"/>
      <c r="I78" s="672"/>
      <c r="J78" s="672"/>
      <c r="K78" s="672"/>
      <c r="L78" s="672"/>
      <c r="M78" s="672"/>
      <c r="N78" s="673"/>
      <c r="O78" s="672"/>
      <c r="P78" s="673"/>
      <c r="Q78" s="672"/>
      <c r="R78" s="673"/>
      <c r="S78" s="672"/>
      <c r="T78" s="672"/>
      <c r="U78" s="672"/>
      <c r="V78" s="672"/>
      <c r="W78" s="672"/>
      <c r="X78" s="673"/>
      <c r="Y78" s="672"/>
      <c r="Z78" s="672"/>
      <c r="AA78" s="672"/>
      <c r="AB78" s="673"/>
      <c r="AC78" s="651"/>
      <c r="AD78" s="649"/>
      <c r="AE78" s="641"/>
      <c r="AF78" s="642"/>
      <c r="AG78" s="642"/>
    </row>
    <row r="79" spans="1:41" ht="44.5" customHeight="1">
      <c r="A79" s="438"/>
      <c r="B79" s="630" t="s">
        <v>1543</v>
      </c>
      <c r="C79" s="629"/>
      <c r="D79" s="1515" t="s">
        <v>1545</v>
      </c>
      <c r="E79" s="1515"/>
      <c r="F79" s="1515" t="s">
        <v>1547</v>
      </c>
      <c r="G79" s="1515"/>
      <c r="H79" s="1515" t="s">
        <v>1548</v>
      </c>
      <c r="I79" s="1515"/>
      <c r="J79" s="1515" t="s">
        <v>1549</v>
      </c>
      <c r="K79" s="1515"/>
      <c r="L79" s="1515" t="s">
        <v>1228</v>
      </c>
      <c r="M79" s="1515"/>
      <c r="N79" s="1515" t="s">
        <v>1229</v>
      </c>
      <c r="O79" s="1515"/>
      <c r="P79" s="1515" t="s">
        <v>1231</v>
      </c>
      <c r="Q79" s="1515"/>
      <c r="R79" s="1515" t="s">
        <v>1232</v>
      </c>
      <c r="S79" s="1515"/>
      <c r="T79" s="1515" t="s">
        <v>1233</v>
      </c>
      <c r="U79" s="1515"/>
      <c r="V79" s="1515" t="s">
        <v>1234</v>
      </c>
      <c r="W79" s="1515"/>
      <c r="X79" s="1515" t="s">
        <v>600</v>
      </c>
      <c r="Y79" s="1515"/>
      <c r="Z79" s="630" t="s">
        <v>601</v>
      </c>
      <c r="AA79" s="629"/>
      <c r="AB79" s="630" t="s">
        <v>605</v>
      </c>
      <c r="AC79" s="630"/>
      <c r="AD79" s="648"/>
      <c r="AE79" s="666"/>
      <c r="AF79" s="641"/>
      <c r="AG79" s="642"/>
      <c r="AH79" s="642"/>
    </row>
    <row r="80" spans="1:41" ht="33.5">
      <c r="A80" s="438"/>
      <c r="B80" s="658"/>
      <c r="C80" s="648"/>
      <c r="D80" s="658"/>
      <c r="E80" s="648"/>
      <c r="F80" s="658"/>
      <c r="G80" s="648"/>
      <c r="H80" s="658"/>
      <c r="I80" s="648"/>
      <c r="J80" s="658"/>
      <c r="K80" s="648"/>
      <c r="L80" s="658"/>
      <c r="M80" s="648"/>
      <c r="N80" s="658"/>
      <c r="O80" s="648"/>
      <c r="P80" s="658"/>
      <c r="Q80" s="648"/>
      <c r="R80" s="658"/>
      <c r="S80" s="648"/>
      <c r="T80" s="658"/>
      <c r="U80" s="648"/>
      <c r="V80" s="658"/>
      <c r="W80" s="648"/>
      <c r="X80" s="658"/>
      <c r="Y80" s="648"/>
      <c r="Z80" s="658"/>
      <c r="AA80" s="648"/>
      <c r="AB80" s="658"/>
      <c r="AC80" s="648"/>
      <c r="AD80" s="666"/>
      <c r="AE80" s="642"/>
      <c r="AF80" s="642"/>
      <c r="AG80" s="642"/>
    </row>
    <row r="81" spans="1:43" ht="16" customHeight="1" thickBot="1">
      <c r="A81" s="438"/>
      <c r="B81" s="660"/>
      <c r="C81" s="648"/>
      <c r="D81" s="660"/>
      <c r="E81" s="648"/>
      <c r="F81" s="660"/>
      <c r="G81" s="648"/>
      <c r="H81" s="660"/>
      <c r="I81" s="648"/>
      <c r="J81" s="660"/>
      <c r="K81" s="648"/>
      <c r="L81" s="660"/>
      <c r="M81" s="648"/>
      <c r="N81" s="660"/>
      <c r="O81" s="648"/>
      <c r="P81" s="660"/>
      <c r="Q81" s="648"/>
      <c r="R81" s="660"/>
      <c r="S81" s="648"/>
      <c r="T81" s="660"/>
      <c r="U81" s="648"/>
      <c r="V81" s="660"/>
      <c r="W81" s="648"/>
      <c r="X81" s="660"/>
      <c r="Y81" s="648"/>
      <c r="Z81" s="660"/>
      <c r="AA81" s="648"/>
      <c r="AB81" s="660"/>
      <c r="AC81" s="648"/>
      <c r="AD81" s="666"/>
      <c r="AE81" s="642"/>
      <c r="AF81" s="642"/>
      <c r="AG81" s="642"/>
      <c r="AM81" s="809"/>
      <c r="AN81" s="809"/>
      <c r="AO81" s="809"/>
    </row>
    <row r="82" spans="1:43" ht="100" customHeight="1" thickBot="1">
      <c r="A82" s="438"/>
      <c r="B82" s="637"/>
      <c r="C82" s="653">
        <v>439.69499999999999</v>
      </c>
      <c r="D82" s="637"/>
      <c r="E82" s="653">
        <v>243.18799999999999</v>
      </c>
      <c r="F82" s="637"/>
      <c r="G82" s="653">
        <v>333.21899999999999</v>
      </c>
      <c r="H82" s="637"/>
      <c r="I82" s="653">
        <v>333.21899999999999</v>
      </c>
      <c r="J82" s="637"/>
      <c r="K82" s="653">
        <v>363.00099999999998</v>
      </c>
      <c r="L82" s="637"/>
      <c r="M82" s="653">
        <v>363.00099999999998</v>
      </c>
      <c r="N82" s="637"/>
      <c r="O82" s="653">
        <v>356.12400000000002</v>
      </c>
      <c r="P82" s="637"/>
      <c r="Q82" s="653">
        <v>376.245</v>
      </c>
      <c r="R82" s="637"/>
      <c r="S82" s="653">
        <v>381.12200000000001</v>
      </c>
      <c r="T82" s="637"/>
      <c r="U82" s="653">
        <v>364.43299999999999</v>
      </c>
      <c r="V82" s="637"/>
      <c r="W82" s="653">
        <v>263.077</v>
      </c>
      <c r="X82" s="637"/>
      <c r="Y82" s="653">
        <v>356.19299999999998</v>
      </c>
      <c r="Z82" s="637"/>
      <c r="AA82" s="653">
        <v>352.42</v>
      </c>
      <c r="AB82" s="637"/>
      <c r="AC82" s="653">
        <v>381.02800000000002</v>
      </c>
      <c r="AD82" s="666"/>
      <c r="AE82" s="642"/>
      <c r="AF82" s="642"/>
      <c r="AG82" s="642"/>
      <c r="AM82" s="809">
        <f>COUNTIF(B82:AB82,"U/P")</f>
        <v>0</v>
      </c>
      <c r="AN82" s="809">
        <f>COUNTIF(C82:AC82,"ROW")</f>
        <v>0</v>
      </c>
      <c r="AO82" s="809">
        <f>COUNTIF(D82:AD82,"C")</f>
        <v>0</v>
      </c>
    </row>
    <row r="83" spans="1:43" ht="34" thickBot="1">
      <c r="A83" s="438"/>
      <c r="B83" s="656"/>
      <c r="C83" s="648"/>
      <c r="D83" s="656"/>
      <c r="E83" s="648"/>
      <c r="F83" s="656"/>
      <c r="G83" s="648"/>
      <c r="H83" s="656"/>
      <c r="I83" s="648"/>
      <c r="J83" s="656"/>
      <c r="K83" s="648"/>
      <c r="L83" s="656"/>
      <c r="M83" s="648"/>
      <c r="N83" s="656"/>
      <c r="O83" s="648"/>
      <c r="P83" s="656"/>
      <c r="Q83" s="648"/>
      <c r="R83" s="656"/>
      <c r="S83" s="648"/>
      <c r="T83" s="656"/>
      <c r="U83" s="648"/>
      <c r="V83" s="656"/>
      <c r="W83" s="648"/>
      <c r="X83" s="656"/>
      <c r="Y83" s="648"/>
      <c r="Z83" s="656"/>
      <c r="AA83" s="648"/>
      <c r="AB83" s="656"/>
      <c r="AC83" s="648"/>
      <c r="AD83" s="666"/>
      <c r="AE83" s="642"/>
      <c r="AF83" s="642"/>
      <c r="AG83" s="642"/>
    </row>
    <row r="84" spans="1:43" ht="33.5">
      <c r="A84" s="438"/>
      <c r="B84" s="645" t="s">
        <v>1544</v>
      </c>
      <c r="C84" s="644"/>
      <c r="D84" s="645" t="s">
        <v>1546</v>
      </c>
      <c r="E84" s="644"/>
      <c r="F84" s="645" t="s">
        <v>83</v>
      </c>
      <c r="G84" s="644"/>
      <c r="H84" s="645" t="s">
        <v>87</v>
      </c>
      <c r="I84" s="644"/>
      <c r="J84" s="645" t="s">
        <v>111</v>
      </c>
      <c r="K84" s="644"/>
      <c r="L84" s="644" t="s">
        <v>146</v>
      </c>
      <c r="M84" s="644"/>
      <c r="N84" s="644" t="s">
        <v>205</v>
      </c>
      <c r="O84" s="644"/>
      <c r="P84" s="645" t="s">
        <v>79</v>
      </c>
      <c r="Q84" s="644"/>
      <c r="R84" s="644" t="s">
        <v>205</v>
      </c>
      <c r="S84" s="644"/>
      <c r="T84" s="644" t="s">
        <v>146</v>
      </c>
      <c r="U84" s="644"/>
      <c r="V84" s="644" t="s">
        <v>211</v>
      </c>
      <c r="W84" s="644"/>
      <c r="X84" s="645" t="s">
        <v>152</v>
      </c>
      <c r="Y84" s="644"/>
      <c r="Z84" s="644" t="s">
        <v>149</v>
      </c>
      <c r="AA84" s="644"/>
      <c r="AB84" s="645" t="s">
        <v>96</v>
      </c>
      <c r="AC84" s="648"/>
      <c r="AD84" s="666"/>
      <c r="AE84" s="642"/>
      <c r="AF84" s="642"/>
      <c r="AG84" s="642"/>
    </row>
    <row r="85" spans="1:43" ht="37" customHeight="1">
      <c r="A85" s="1509" t="s">
        <v>1501</v>
      </c>
      <c r="B85" s="1510"/>
      <c r="C85" s="1510"/>
      <c r="D85" s="1510"/>
      <c r="E85" s="1510"/>
      <c r="F85" s="1510"/>
      <c r="G85" s="1510"/>
      <c r="H85" s="1510"/>
      <c r="I85" s="1512" t="s">
        <v>1588</v>
      </c>
      <c r="J85" s="1512"/>
      <c r="K85" s="1512"/>
      <c r="L85" s="1512"/>
      <c r="M85" s="1512"/>
      <c r="N85" s="1512"/>
      <c r="O85" s="1512"/>
      <c r="P85" s="1512"/>
      <c r="Q85" s="1512"/>
      <c r="R85" s="1512"/>
      <c r="S85" s="1512"/>
      <c r="T85" s="1512"/>
      <c r="U85" s="1512"/>
      <c r="V85" s="1512"/>
      <c r="W85" s="1512"/>
      <c r="X85" s="1512"/>
      <c r="Y85" s="1512"/>
      <c r="Z85" s="1512"/>
      <c r="AA85" s="1512"/>
      <c r="AB85" s="1512"/>
      <c r="AC85" s="1512"/>
      <c r="AD85" s="1512"/>
      <c r="AE85" s="1512"/>
      <c r="AF85" s="1512"/>
      <c r="AG85" s="860"/>
      <c r="AH85" s="860"/>
      <c r="AI85" s="820"/>
      <c r="AJ85" s="820"/>
      <c r="AK85" s="820"/>
      <c r="AL85" s="820"/>
    </row>
    <row r="86" spans="1:43" ht="21.5" customHeight="1">
      <c r="A86" s="438"/>
      <c r="B86" s="662"/>
      <c r="C86" s="662"/>
      <c r="D86" s="662"/>
      <c r="E86" s="662"/>
      <c r="F86" s="662"/>
      <c r="G86" s="662"/>
      <c r="H86" s="662"/>
      <c r="I86" s="662"/>
      <c r="J86" s="662"/>
      <c r="K86" s="662"/>
      <c r="L86" s="662"/>
      <c r="M86" s="662"/>
      <c r="N86" s="662"/>
      <c r="O86" s="662"/>
      <c r="P86" s="662"/>
      <c r="Q86" s="662"/>
      <c r="R86" s="662"/>
      <c r="S86" s="662"/>
      <c r="T86" s="662"/>
      <c r="U86" s="662"/>
      <c r="V86" s="662"/>
      <c r="W86" s="662"/>
      <c r="X86" s="662"/>
      <c r="Y86" s="662"/>
      <c r="Z86" s="662"/>
      <c r="AA86" s="662"/>
      <c r="AB86" s="662"/>
      <c r="AC86" s="651"/>
      <c r="AD86" s="649"/>
      <c r="AE86" s="641"/>
      <c r="AF86" s="642"/>
      <c r="AG86" s="642"/>
    </row>
    <row r="87" spans="1:43" ht="32" customHeight="1">
      <c r="A87" s="438"/>
      <c r="B87" s="630" t="s">
        <v>606</v>
      </c>
      <c r="C87" s="629"/>
      <c r="D87" s="630" t="s">
        <v>607</v>
      </c>
      <c r="E87" s="629"/>
      <c r="F87" s="630" t="s">
        <v>1550</v>
      </c>
      <c r="G87" s="629"/>
      <c r="H87" s="630" t="s">
        <v>608</v>
      </c>
      <c r="I87" s="629"/>
      <c r="J87" s="630" t="s">
        <v>609</v>
      </c>
      <c r="K87" s="629"/>
      <c r="L87" s="630" t="s">
        <v>610</v>
      </c>
      <c r="M87" s="629"/>
      <c r="N87" s="630" t="s">
        <v>611</v>
      </c>
      <c r="O87" s="629"/>
      <c r="P87" s="630" t="s">
        <v>612</v>
      </c>
      <c r="Q87" s="629"/>
      <c r="R87" s="630" t="s">
        <v>613</v>
      </c>
      <c r="S87" s="629"/>
      <c r="T87" s="630" t="s">
        <v>614</v>
      </c>
      <c r="U87" s="629"/>
      <c r="V87" s="630" t="s">
        <v>615</v>
      </c>
      <c r="W87" s="629"/>
      <c r="X87" s="630" t="s">
        <v>616</v>
      </c>
      <c r="Y87" s="629"/>
      <c r="Z87" s="630" t="s">
        <v>617</v>
      </c>
      <c r="AA87" s="629"/>
      <c r="AB87" s="630" t="s">
        <v>618</v>
      </c>
      <c r="AC87" s="629"/>
      <c r="AD87" s="630" t="s">
        <v>619</v>
      </c>
      <c r="AE87" s="648"/>
      <c r="AF87" s="666"/>
      <c r="AG87" s="642"/>
      <c r="AH87" s="642"/>
      <c r="AI87" s="642"/>
    </row>
    <row r="88" spans="1:43" ht="33.5">
      <c r="A88" s="438"/>
      <c r="B88" s="658"/>
      <c r="C88" s="648"/>
      <c r="D88" s="658"/>
      <c r="E88" s="648"/>
      <c r="F88" s="658"/>
      <c r="G88" s="648"/>
      <c r="H88" s="658"/>
      <c r="I88" s="648"/>
      <c r="J88" s="658"/>
      <c r="K88" s="659"/>
      <c r="L88" s="658"/>
      <c r="M88" s="648"/>
      <c r="N88" s="658"/>
      <c r="O88" s="648"/>
      <c r="P88" s="658"/>
      <c r="Q88" s="648"/>
      <c r="R88" s="658"/>
      <c r="S88" s="648"/>
      <c r="T88" s="658"/>
      <c r="U88" s="648"/>
      <c r="V88" s="658"/>
      <c r="W88" s="648"/>
      <c r="X88" s="658"/>
      <c r="Y88" s="648"/>
      <c r="Z88" s="658"/>
      <c r="AA88" s="648"/>
      <c r="AB88" s="658"/>
      <c r="AC88" s="659"/>
      <c r="AD88" s="658"/>
      <c r="AE88" s="648"/>
      <c r="AF88" s="666"/>
      <c r="AG88" s="642"/>
      <c r="AH88" s="642"/>
      <c r="AI88" s="642"/>
    </row>
    <row r="89" spans="1:43" ht="15.5" customHeight="1" thickBot="1">
      <c r="A89" s="438"/>
      <c r="B89" s="660"/>
      <c r="C89" s="648"/>
      <c r="D89" s="660"/>
      <c r="E89" s="648"/>
      <c r="F89" s="660"/>
      <c r="G89" s="648"/>
      <c r="H89" s="660"/>
      <c r="I89" s="648"/>
      <c r="J89" s="660"/>
      <c r="K89" s="648"/>
      <c r="L89" s="660"/>
      <c r="M89" s="648"/>
      <c r="N89" s="660"/>
      <c r="O89" s="648"/>
      <c r="P89" s="660"/>
      <c r="Q89" s="648"/>
      <c r="R89" s="660"/>
      <c r="S89" s="648"/>
      <c r="T89" s="660"/>
      <c r="U89" s="648"/>
      <c r="V89" s="660"/>
      <c r="W89" s="648"/>
      <c r="X89" s="660"/>
      <c r="Y89" s="648"/>
      <c r="Z89" s="660"/>
      <c r="AA89" s="648"/>
      <c r="AB89" s="660"/>
      <c r="AC89" s="648"/>
      <c r="AD89" s="660"/>
      <c r="AE89" s="648"/>
      <c r="AF89" s="666"/>
      <c r="AG89" s="642"/>
      <c r="AH89" s="642"/>
      <c r="AI89" s="642"/>
    </row>
    <row r="90" spans="1:43" ht="100" customHeight="1" thickBot="1">
      <c r="A90" s="438"/>
      <c r="B90" s="637"/>
      <c r="C90" s="653">
        <v>419.60300000000001</v>
      </c>
      <c r="D90" s="637"/>
      <c r="E90" s="653">
        <v>425.18</v>
      </c>
      <c r="F90" s="637"/>
      <c r="G90" s="653">
        <v>425.18</v>
      </c>
      <c r="H90" s="637"/>
      <c r="I90" s="653">
        <v>287.53699999999998</v>
      </c>
      <c r="J90" s="637"/>
      <c r="K90" s="653">
        <v>336.512</v>
      </c>
      <c r="L90" s="637"/>
      <c r="M90" s="653">
        <v>325.30399999999997</v>
      </c>
      <c r="N90" s="637"/>
      <c r="O90" s="653">
        <v>214.25299999999999</v>
      </c>
      <c r="P90" s="637"/>
      <c r="Q90" s="653">
        <v>455.94600000000003</v>
      </c>
      <c r="R90" s="637"/>
      <c r="S90" s="653">
        <v>421</v>
      </c>
      <c r="T90" s="637"/>
      <c r="U90" s="653">
        <v>419</v>
      </c>
      <c r="V90" s="637"/>
      <c r="W90" s="653">
        <v>408</v>
      </c>
      <c r="X90" s="637"/>
      <c r="Y90" s="653">
        <v>409.74900000000002</v>
      </c>
      <c r="Z90" s="637"/>
      <c r="AA90" s="653">
        <v>324.02999999999997</v>
      </c>
      <c r="AB90" s="637"/>
      <c r="AC90" s="653">
        <v>366.7</v>
      </c>
      <c r="AD90" s="637"/>
      <c r="AE90" s="636">
        <v>473.30500000000001</v>
      </c>
      <c r="AF90" s="666"/>
      <c r="AG90" s="642"/>
      <c r="AH90" s="642"/>
      <c r="AI90" s="642"/>
      <c r="AM90" s="809">
        <f>COUNTIF(A90:AB90,"U/P")</f>
        <v>0</v>
      </c>
      <c r="AN90" s="809">
        <f>COUNTIF(A90:AC90,"ROW")</f>
        <v>0</v>
      </c>
      <c r="AO90" s="809">
        <f>COUNTIF(B90:AD90,"C")</f>
        <v>0</v>
      </c>
      <c r="AP90" s="809"/>
      <c r="AQ90" s="809"/>
    </row>
    <row r="91" spans="1:43" ht="34" thickBot="1">
      <c r="A91" s="438"/>
      <c r="B91" s="656"/>
      <c r="C91" s="648"/>
      <c r="D91" s="656"/>
      <c r="E91" s="648"/>
      <c r="F91" s="656"/>
      <c r="G91" s="648"/>
      <c r="H91" s="656"/>
      <c r="I91" s="648"/>
      <c r="J91" s="656"/>
      <c r="K91" s="648"/>
      <c r="L91" s="656"/>
      <c r="M91" s="648"/>
      <c r="N91" s="656"/>
      <c r="O91" s="648"/>
      <c r="P91" s="656"/>
      <c r="Q91" s="648"/>
      <c r="R91" s="656"/>
      <c r="S91" s="648"/>
      <c r="T91" s="656"/>
      <c r="U91" s="648"/>
      <c r="V91" s="656"/>
      <c r="W91" s="648"/>
      <c r="X91" s="656"/>
      <c r="Y91" s="648"/>
      <c r="Z91" s="656"/>
      <c r="AA91" s="648"/>
      <c r="AB91" s="656"/>
      <c r="AC91" s="648"/>
      <c r="AD91" s="656"/>
      <c r="AE91" s="648"/>
      <c r="AF91" s="666"/>
      <c r="AG91" s="642"/>
      <c r="AH91" s="642"/>
      <c r="AI91" s="642"/>
    </row>
    <row r="92" spans="1:43" ht="33.5">
      <c r="A92" s="438"/>
      <c r="B92" s="644" t="s">
        <v>205</v>
      </c>
      <c r="C92" s="644"/>
      <c r="D92" s="644" t="s">
        <v>211</v>
      </c>
      <c r="E92" s="644"/>
      <c r="F92" s="644" t="s">
        <v>96</v>
      </c>
      <c r="G92" s="644"/>
      <c r="H92" s="645" t="s">
        <v>79</v>
      </c>
      <c r="I92" s="644"/>
      <c r="J92" s="644" t="s">
        <v>146</v>
      </c>
      <c r="K92" s="644"/>
      <c r="L92" s="644" t="s">
        <v>146</v>
      </c>
      <c r="M92" s="644"/>
      <c r="N92" s="644" t="s">
        <v>146</v>
      </c>
      <c r="O92" s="644"/>
      <c r="P92" s="645" t="s">
        <v>87</v>
      </c>
      <c r="Q92" s="646"/>
      <c r="R92" s="645" t="s">
        <v>87</v>
      </c>
      <c r="S92" s="644"/>
      <c r="T92" s="644" t="s">
        <v>149</v>
      </c>
      <c r="U92" s="644"/>
      <c r="V92" s="644" t="s">
        <v>149</v>
      </c>
      <c r="W92" s="644"/>
      <c r="X92" s="644" t="s">
        <v>211</v>
      </c>
      <c r="Y92" s="644"/>
      <c r="Z92" s="645" t="s">
        <v>83</v>
      </c>
      <c r="AA92" s="646"/>
      <c r="AB92" s="645" t="s">
        <v>92</v>
      </c>
      <c r="AC92" s="644"/>
      <c r="AD92" s="644" t="s">
        <v>211</v>
      </c>
      <c r="AE92" s="648"/>
      <c r="AF92" s="666"/>
      <c r="AG92" s="642"/>
      <c r="AH92" s="642"/>
      <c r="AI92" s="642"/>
    </row>
    <row r="93" spans="1:43" ht="37" customHeight="1">
      <c r="A93" s="1511" t="s">
        <v>1589</v>
      </c>
      <c r="B93" s="1512"/>
      <c r="C93" s="1512"/>
      <c r="D93" s="1512"/>
      <c r="E93" s="1512"/>
      <c r="F93" s="1512"/>
      <c r="G93" s="1512"/>
      <c r="H93" s="1512"/>
      <c r="I93" s="1512"/>
      <c r="J93" s="1512"/>
      <c r="K93" s="1512"/>
      <c r="L93" s="1512"/>
      <c r="M93" s="1512"/>
      <c r="N93" s="1512"/>
      <c r="O93" s="1512"/>
      <c r="P93" s="1512"/>
      <c r="Q93" s="1512"/>
      <c r="R93" s="1512"/>
      <c r="S93" s="1512"/>
      <c r="T93" s="1512"/>
      <c r="U93" s="1512"/>
      <c r="V93" s="1512"/>
      <c r="W93" s="1512"/>
      <c r="X93" s="1512"/>
      <c r="Y93" s="1512"/>
      <c r="Z93" s="1512"/>
      <c r="AA93" s="1512"/>
      <c r="AB93" s="1512"/>
      <c r="AC93" s="1512"/>
      <c r="AD93" s="1512"/>
      <c r="AE93" s="1512"/>
      <c r="AF93" s="1512"/>
      <c r="AG93" s="1512"/>
      <c r="AH93" s="1512"/>
      <c r="AI93" s="820"/>
      <c r="AJ93" s="820"/>
      <c r="AK93" s="820"/>
      <c r="AL93" s="820"/>
    </row>
    <row r="94" spans="1:43" ht="15" customHeight="1">
      <c r="A94" s="438"/>
      <c r="B94" s="662"/>
      <c r="C94" s="662"/>
      <c r="D94" s="662"/>
      <c r="E94" s="662"/>
      <c r="F94" s="662"/>
      <c r="G94" s="662"/>
      <c r="H94" s="662"/>
      <c r="I94" s="662"/>
      <c r="J94" s="662"/>
      <c r="K94" s="662"/>
      <c r="L94" s="662"/>
      <c r="M94" s="651"/>
      <c r="N94" s="662"/>
      <c r="O94" s="662"/>
      <c r="P94" s="662"/>
      <c r="Q94" s="662"/>
      <c r="R94" s="662"/>
      <c r="S94" s="662"/>
      <c r="T94" s="662"/>
      <c r="U94" s="662"/>
      <c r="V94" s="662"/>
      <c r="W94" s="662"/>
      <c r="X94" s="662"/>
      <c r="Y94" s="662"/>
      <c r="Z94" s="662"/>
      <c r="AA94" s="662"/>
      <c r="AB94" s="662"/>
      <c r="AC94" s="651"/>
      <c r="AD94" s="649"/>
      <c r="AE94" s="641"/>
      <c r="AF94" s="642"/>
      <c r="AG94" s="642"/>
    </row>
    <row r="95" spans="1:43" ht="18" customHeight="1">
      <c r="A95" s="438"/>
      <c r="B95" s="649"/>
      <c r="C95" s="651"/>
      <c r="D95" s="649"/>
      <c r="E95" s="651"/>
      <c r="F95" s="649"/>
      <c r="G95" s="651"/>
      <c r="H95" s="649"/>
      <c r="I95" s="651"/>
      <c r="J95" s="649"/>
      <c r="K95" s="651"/>
      <c r="L95" s="649"/>
      <c r="M95" s="651"/>
      <c r="N95" s="649"/>
      <c r="O95" s="651"/>
      <c r="P95" s="649"/>
      <c r="Q95" s="651"/>
      <c r="R95" s="649"/>
      <c r="S95" s="651"/>
      <c r="T95" s="649"/>
      <c r="U95" s="651"/>
      <c r="V95" s="649"/>
      <c r="W95" s="651"/>
      <c r="X95" s="649"/>
      <c r="Y95" s="651"/>
      <c r="Z95" s="649"/>
      <c r="AA95" s="651"/>
      <c r="AB95" s="649"/>
      <c r="AC95" s="651"/>
      <c r="AD95" s="649"/>
      <c r="AE95" s="641"/>
      <c r="AF95" s="642"/>
      <c r="AG95" s="642"/>
    </row>
    <row r="96" spans="1:43" ht="28" customHeight="1">
      <c r="A96" s="438"/>
      <c r="B96" s="630" t="s">
        <v>620</v>
      </c>
      <c r="C96" s="629"/>
      <c r="D96" s="630" t="s">
        <v>621</v>
      </c>
      <c r="E96" s="629"/>
      <c r="F96" s="630" t="s">
        <v>622</v>
      </c>
      <c r="G96" s="629"/>
      <c r="H96" s="630" t="s">
        <v>623</v>
      </c>
      <c r="I96" s="629"/>
      <c r="J96" s="630" t="s">
        <v>624</v>
      </c>
      <c r="K96" s="629"/>
      <c r="L96" s="630" t="s">
        <v>1356</v>
      </c>
      <c r="M96" s="666"/>
      <c r="N96" s="630" t="s">
        <v>625</v>
      </c>
      <c r="O96" s="629"/>
      <c r="P96" s="630" t="s">
        <v>627</v>
      </c>
      <c r="Q96" s="629"/>
      <c r="R96" s="630" t="s">
        <v>628</v>
      </c>
      <c r="S96" s="629"/>
      <c r="T96" s="630" t="s">
        <v>629</v>
      </c>
      <c r="U96" s="629"/>
      <c r="V96" s="630" t="s">
        <v>630</v>
      </c>
      <c r="W96" s="629"/>
      <c r="X96" s="630" t="s">
        <v>1551</v>
      </c>
      <c r="Y96" s="629"/>
      <c r="Z96" s="630" t="s">
        <v>1552</v>
      </c>
      <c r="AA96" s="629"/>
      <c r="AB96" s="630" t="s">
        <v>631</v>
      </c>
      <c r="AC96" s="629"/>
      <c r="AD96" s="630" t="s">
        <v>632</v>
      </c>
      <c r="AE96" s="629"/>
      <c r="AF96" s="630" t="s">
        <v>633</v>
      </c>
      <c r="AG96" s="651"/>
      <c r="AH96" s="642"/>
      <c r="AI96" s="642"/>
    </row>
    <row r="97" spans="1:45" ht="33.5">
      <c r="A97" s="438"/>
      <c r="B97" s="658"/>
      <c r="C97" s="648"/>
      <c r="D97" s="658"/>
      <c r="E97" s="648"/>
      <c r="F97" s="658"/>
      <c r="G97" s="648"/>
      <c r="H97" s="658"/>
      <c r="I97" s="648"/>
      <c r="J97" s="658"/>
      <c r="K97" s="648"/>
      <c r="L97" s="658"/>
      <c r="M97" s="666"/>
      <c r="N97" s="658"/>
      <c r="O97" s="648"/>
      <c r="P97" s="658"/>
      <c r="Q97" s="648"/>
      <c r="R97" s="658"/>
      <c r="S97" s="648"/>
      <c r="T97" s="658"/>
      <c r="U97" s="648"/>
      <c r="V97" s="658"/>
      <c r="W97" s="648"/>
      <c r="X97" s="658"/>
      <c r="Y97" s="648"/>
      <c r="Z97" s="658"/>
      <c r="AA97" s="648"/>
      <c r="AB97" s="658"/>
      <c r="AC97" s="648"/>
      <c r="AD97" s="658"/>
      <c r="AE97" s="648"/>
      <c r="AF97" s="658"/>
      <c r="AG97" s="651"/>
      <c r="AH97" s="642"/>
      <c r="AI97" s="642"/>
    </row>
    <row r="98" spans="1:45" ht="15.5" customHeight="1" thickBot="1">
      <c r="A98" s="438"/>
      <c r="B98" s="660"/>
      <c r="C98" s="648"/>
      <c r="D98" s="660"/>
      <c r="E98" s="648"/>
      <c r="F98" s="660"/>
      <c r="G98" s="648"/>
      <c r="H98" s="660"/>
      <c r="I98" s="648"/>
      <c r="J98" s="660"/>
      <c r="K98" s="648"/>
      <c r="L98" s="660"/>
      <c r="M98" s="666"/>
      <c r="N98" s="660"/>
      <c r="O98" s="648"/>
      <c r="P98" s="660"/>
      <c r="Q98" s="648"/>
      <c r="R98" s="660"/>
      <c r="S98" s="648"/>
      <c r="T98" s="660"/>
      <c r="U98" s="648"/>
      <c r="V98" s="660"/>
      <c r="W98" s="648"/>
      <c r="X98" s="660"/>
      <c r="Y98" s="648"/>
      <c r="Z98" s="660"/>
      <c r="AA98" s="648"/>
      <c r="AB98" s="660"/>
      <c r="AC98" s="648"/>
      <c r="AD98" s="660"/>
      <c r="AE98" s="648"/>
      <c r="AF98" s="660"/>
      <c r="AG98" s="651"/>
      <c r="AH98" s="642"/>
      <c r="AI98" s="642"/>
    </row>
    <row r="99" spans="1:45" ht="100" customHeight="1" thickBot="1">
      <c r="A99" s="438"/>
      <c r="B99" s="637"/>
      <c r="C99" s="653">
        <v>358.32100000000003</v>
      </c>
      <c r="D99" s="637"/>
      <c r="E99" s="653">
        <v>477.815</v>
      </c>
      <c r="F99" s="637"/>
      <c r="G99" s="653">
        <v>415.464</v>
      </c>
      <c r="H99" s="637"/>
      <c r="I99" s="653">
        <v>402.22899999999998</v>
      </c>
      <c r="J99" s="637"/>
      <c r="K99" s="653">
        <v>437.43400000000003</v>
      </c>
      <c r="L99" s="637"/>
      <c r="M99" s="666"/>
      <c r="N99" s="637"/>
      <c r="O99" s="653">
        <v>455.92200000000003</v>
      </c>
      <c r="P99" s="637"/>
      <c r="Q99" s="653">
        <v>419.76499999999999</v>
      </c>
      <c r="R99" s="637"/>
      <c r="S99" s="653">
        <v>418.91699999999997</v>
      </c>
      <c r="T99" s="637"/>
      <c r="U99" s="653">
        <v>386.48599999999999</v>
      </c>
      <c r="V99" s="637"/>
      <c r="W99" s="653">
        <v>376.53</v>
      </c>
      <c r="X99" s="637"/>
      <c r="Y99" s="653"/>
      <c r="Z99" s="637"/>
      <c r="AA99" s="653"/>
      <c r="AB99" s="637"/>
      <c r="AC99" s="653">
        <v>404.73899999999998</v>
      </c>
      <c r="AD99" s="637"/>
      <c r="AE99" s="653">
        <v>366.72899999999998</v>
      </c>
      <c r="AF99" s="637"/>
      <c r="AG99" s="654">
        <v>274.58699999999999</v>
      </c>
      <c r="AH99" s="642"/>
      <c r="AI99" s="642"/>
      <c r="AM99" s="809">
        <f>COUNTIF(A99:AB99,"U/P")</f>
        <v>0</v>
      </c>
      <c r="AN99" s="809">
        <f>COUNTIF(A99:AC99,"ROW")</f>
        <v>0</v>
      </c>
      <c r="AO99" s="809">
        <f>COUNTIF(B99:AC99,"C")</f>
        <v>0</v>
      </c>
      <c r="AP99" s="809"/>
      <c r="AQ99" s="809"/>
      <c r="AR99" s="809"/>
      <c r="AS99" s="809"/>
    </row>
    <row r="100" spans="1:45" ht="34" thickBot="1">
      <c r="A100" s="438"/>
      <c r="B100" s="656"/>
      <c r="C100" s="648"/>
      <c r="D100" s="656"/>
      <c r="E100" s="648"/>
      <c r="F100" s="656"/>
      <c r="G100" s="648"/>
      <c r="H100" s="656"/>
      <c r="I100" s="648"/>
      <c r="J100" s="656"/>
      <c r="K100" s="648"/>
      <c r="L100" s="656"/>
      <c r="M100" s="666"/>
      <c r="N100" s="656"/>
      <c r="O100" s="648"/>
      <c r="P100" s="656"/>
      <c r="Q100" s="648"/>
      <c r="R100" s="656"/>
      <c r="S100" s="648"/>
      <c r="T100" s="656"/>
      <c r="U100" s="648"/>
      <c r="V100" s="656"/>
      <c r="W100" s="648"/>
      <c r="X100" s="656"/>
      <c r="Y100" s="648"/>
      <c r="Z100" s="656"/>
      <c r="AA100" s="648"/>
      <c r="AB100" s="656"/>
      <c r="AC100" s="648"/>
      <c r="AD100" s="656"/>
      <c r="AE100" s="648"/>
      <c r="AF100" s="656"/>
      <c r="AG100" s="651"/>
      <c r="AH100" s="642"/>
      <c r="AI100" s="642"/>
    </row>
    <row r="101" spans="1:45" ht="33.5">
      <c r="A101" s="438"/>
      <c r="B101" s="645" t="s">
        <v>87</v>
      </c>
      <c r="C101" s="644"/>
      <c r="D101" s="644" t="s">
        <v>211</v>
      </c>
      <c r="E101" s="644"/>
      <c r="F101" s="645" t="s">
        <v>92</v>
      </c>
      <c r="G101" s="644"/>
      <c r="H101" s="644" t="s">
        <v>211</v>
      </c>
      <c r="I101" s="644"/>
      <c r="J101" s="644" t="s">
        <v>146</v>
      </c>
      <c r="K101" s="644"/>
      <c r="L101" s="644" t="s">
        <v>89</v>
      </c>
      <c r="M101" s="666"/>
      <c r="N101" s="645" t="s">
        <v>89</v>
      </c>
      <c r="O101" s="644"/>
      <c r="P101" s="645" t="s">
        <v>83</v>
      </c>
      <c r="Q101" s="644"/>
      <c r="R101" s="644" t="s">
        <v>131</v>
      </c>
      <c r="S101" s="644"/>
      <c r="T101" s="644" t="s">
        <v>149</v>
      </c>
      <c r="U101" s="644"/>
      <c r="V101" s="644" t="s">
        <v>211</v>
      </c>
      <c r="W101" s="644"/>
      <c r="X101" s="644" t="s">
        <v>146</v>
      </c>
      <c r="Y101" s="644"/>
      <c r="Z101" s="644" t="s">
        <v>211</v>
      </c>
      <c r="AA101" s="644"/>
      <c r="AB101" s="645" t="s">
        <v>152</v>
      </c>
      <c r="AC101" s="644"/>
      <c r="AD101" s="644" t="s">
        <v>205</v>
      </c>
      <c r="AE101" s="644"/>
      <c r="AF101" s="644" t="s">
        <v>146</v>
      </c>
      <c r="AG101" s="651"/>
      <c r="AH101" s="642"/>
      <c r="AI101" s="642"/>
    </row>
    <row r="102" spans="1:45" ht="35" customHeight="1">
      <c r="A102" s="1511" t="s">
        <v>1589</v>
      </c>
      <c r="B102" s="1512"/>
      <c r="C102" s="1512"/>
      <c r="D102" s="1512"/>
      <c r="E102" s="1512"/>
      <c r="F102" s="1512"/>
      <c r="G102" s="1512"/>
      <c r="H102" s="1512"/>
      <c r="I102" s="1512"/>
      <c r="J102" s="1512"/>
      <c r="K102" s="1512"/>
      <c r="L102" s="1512"/>
      <c r="M102" s="1512"/>
      <c r="N102" s="1512"/>
      <c r="O102" s="1512"/>
      <c r="P102" s="1512"/>
      <c r="Q102" s="1512"/>
      <c r="R102" s="1512"/>
      <c r="S102" s="1512"/>
      <c r="T102" s="1512"/>
      <c r="U102" s="1512"/>
      <c r="V102" s="1512"/>
      <c r="W102" s="1512"/>
      <c r="X102" s="1512"/>
      <c r="Y102" s="1512"/>
      <c r="Z102" s="1512"/>
      <c r="AA102" s="1512"/>
      <c r="AB102" s="1512"/>
      <c r="AC102" s="1512"/>
      <c r="AD102" s="1512"/>
      <c r="AE102" s="1512"/>
      <c r="AF102" s="1512"/>
      <c r="AG102" s="1512"/>
      <c r="AH102" s="1512"/>
      <c r="AI102" s="820"/>
      <c r="AJ102" s="820"/>
      <c r="AK102" s="820"/>
      <c r="AL102" s="820"/>
    </row>
    <row r="103" spans="1:45" ht="14.5" customHeight="1">
      <c r="A103" s="438"/>
      <c r="B103" s="662"/>
      <c r="C103" s="662"/>
      <c r="D103" s="662"/>
      <c r="E103" s="662"/>
      <c r="F103" s="662"/>
      <c r="G103" s="662"/>
      <c r="H103" s="662"/>
      <c r="I103" s="662"/>
      <c r="J103" s="662"/>
      <c r="K103" s="662"/>
      <c r="L103" s="662"/>
      <c r="M103" s="662"/>
      <c r="N103" s="662"/>
      <c r="O103" s="662"/>
      <c r="P103" s="662"/>
      <c r="Q103" s="662"/>
      <c r="R103" s="662"/>
      <c r="S103" s="662"/>
      <c r="T103" s="662"/>
      <c r="U103" s="662"/>
      <c r="V103" s="662"/>
      <c r="W103" s="662"/>
      <c r="X103" s="662"/>
      <c r="Y103" s="662"/>
      <c r="Z103" s="662"/>
      <c r="AA103" s="662"/>
      <c r="AB103" s="662"/>
      <c r="AC103" s="651"/>
      <c r="AD103" s="649"/>
      <c r="AE103" s="641"/>
      <c r="AF103" s="642"/>
      <c r="AG103" s="642"/>
    </row>
    <row r="104" spans="1:45" ht="33.5">
      <c r="A104" s="438"/>
      <c r="B104" s="630" t="s">
        <v>634</v>
      </c>
      <c r="C104" s="629"/>
      <c r="D104" s="630" t="s">
        <v>635</v>
      </c>
      <c r="E104" s="629"/>
      <c r="F104" s="630" t="s">
        <v>637</v>
      </c>
      <c r="G104" s="629"/>
      <c r="H104" s="629"/>
      <c r="I104" s="630" t="s">
        <v>640</v>
      </c>
      <c r="J104" s="629"/>
      <c r="K104" s="630" t="s">
        <v>641</v>
      </c>
      <c r="L104" s="629"/>
      <c r="M104" s="630" t="s">
        <v>642</v>
      </c>
      <c r="N104" s="629"/>
      <c r="O104" s="630" t="s">
        <v>643</v>
      </c>
      <c r="P104" s="629"/>
      <c r="Q104" s="630" t="s">
        <v>644</v>
      </c>
      <c r="R104" s="629"/>
      <c r="S104" s="630" t="s">
        <v>645</v>
      </c>
      <c r="T104" s="629"/>
      <c r="U104" s="630" t="s">
        <v>646</v>
      </c>
      <c r="V104" s="629"/>
      <c r="W104" s="630" t="s">
        <v>647</v>
      </c>
      <c r="X104" s="648"/>
      <c r="Y104" s="649"/>
      <c r="Z104" s="642"/>
      <c r="AA104" s="642"/>
      <c r="AB104" s="642"/>
    </row>
    <row r="105" spans="1:45" ht="33.5">
      <c r="A105" s="438"/>
      <c r="B105" s="658"/>
      <c r="C105" s="644"/>
      <c r="D105" s="658"/>
      <c r="E105" s="648"/>
      <c r="F105" s="658"/>
      <c r="G105" s="648"/>
      <c r="H105" s="648"/>
      <c r="I105" s="658"/>
      <c r="J105" s="648"/>
      <c r="K105" s="658"/>
      <c r="L105" s="659"/>
      <c r="M105" s="658"/>
      <c r="N105" s="659"/>
      <c r="O105" s="658"/>
      <c r="P105" s="648"/>
      <c r="Q105" s="658"/>
      <c r="R105" s="648"/>
      <c r="S105" s="658"/>
      <c r="T105" s="648"/>
      <c r="U105" s="658"/>
      <c r="V105" s="648"/>
      <c r="W105" s="658"/>
      <c r="X105" s="648"/>
      <c r="Y105" s="649"/>
      <c r="Z105" s="642"/>
      <c r="AA105" s="642"/>
      <c r="AB105" s="642"/>
    </row>
    <row r="106" spans="1:45" ht="15.5" customHeight="1" thickBot="1">
      <c r="A106" s="438"/>
      <c r="B106" s="660"/>
      <c r="C106" s="648"/>
      <c r="D106" s="660"/>
      <c r="E106" s="648"/>
      <c r="F106" s="660"/>
      <c r="G106" s="648"/>
      <c r="H106" s="648"/>
      <c r="I106" s="660"/>
      <c r="J106" s="648"/>
      <c r="K106" s="660"/>
      <c r="L106" s="648"/>
      <c r="M106" s="660"/>
      <c r="N106" s="648"/>
      <c r="O106" s="660"/>
      <c r="P106" s="648"/>
      <c r="Q106" s="660"/>
      <c r="R106" s="648"/>
      <c r="S106" s="660"/>
      <c r="T106" s="648"/>
      <c r="U106" s="660"/>
      <c r="V106" s="648"/>
      <c r="W106" s="660"/>
      <c r="X106" s="648"/>
      <c r="Y106" s="649"/>
      <c r="Z106" s="642"/>
      <c r="AA106" s="642"/>
      <c r="AB106" s="642"/>
    </row>
    <row r="107" spans="1:45" ht="100" customHeight="1" thickBot="1">
      <c r="A107" s="438"/>
      <c r="B107" s="637"/>
      <c r="C107" s="653">
        <v>341.66800000000001</v>
      </c>
      <c r="D107" s="637"/>
      <c r="E107" s="653">
        <v>425.863</v>
      </c>
      <c r="F107" s="637"/>
      <c r="G107" s="653">
        <v>370.45</v>
      </c>
      <c r="H107" s="653">
        <v>397.61</v>
      </c>
      <c r="I107" s="637"/>
      <c r="J107" s="653">
        <v>413.4</v>
      </c>
      <c r="K107" s="637"/>
      <c r="L107" s="636">
        <v>423.65</v>
      </c>
      <c r="M107" s="637"/>
      <c r="N107" s="653">
        <v>415.97</v>
      </c>
      <c r="O107" s="637"/>
      <c r="P107" s="653">
        <v>415.35</v>
      </c>
      <c r="Q107" s="637"/>
      <c r="R107" s="636">
        <v>394.875</v>
      </c>
      <c r="S107" s="870" t="s">
        <v>353</v>
      </c>
      <c r="T107" s="636">
        <v>429.62</v>
      </c>
      <c r="U107" s="637"/>
      <c r="V107" s="636">
        <v>381.90499999999997</v>
      </c>
      <c r="W107" s="637"/>
      <c r="X107" s="636">
        <v>405.26</v>
      </c>
      <c r="Y107" s="649"/>
      <c r="Z107" s="642"/>
      <c r="AA107" s="642"/>
      <c r="AB107" s="642"/>
      <c r="AH107" s="809">
        <f>COUNTIF(B107:W107,"U/P")</f>
        <v>1</v>
      </c>
      <c r="AI107" s="809">
        <f>COUNTIF(C107:X107,"ROW")</f>
        <v>0</v>
      </c>
      <c r="AJ107" s="809">
        <f>COUNTIF(D107:Y107,"C")</f>
        <v>0</v>
      </c>
      <c r="AM107" s="809">
        <f>COUNTIF(B107:AB107,"U/P")</f>
        <v>1</v>
      </c>
      <c r="AN107" s="809">
        <f>COUNTIF(C107:AC107,"ROW")</f>
        <v>0</v>
      </c>
      <c r="AO107" s="809">
        <f>COUNTIF(D107:AD107,"C")</f>
        <v>0</v>
      </c>
    </row>
    <row r="108" spans="1:45" ht="34" thickBot="1">
      <c r="A108" s="438"/>
      <c r="B108" s="656"/>
      <c r="C108" s="648"/>
      <c r="D108" s="656"/>
      <c r="E108" s="648"/>
      <c r="F108" s="656"/>
      <c r="G108" s="648"/>
      <c r="H108" s="648"/>
      <c r="I108" s="656"/>
      <c r="J108" s="648"/>
      <c r="K108" s="656"/>
      <c r="L108" s="648"/>
      <c r="M108" s="656"/>
      <c r="N108" s="648"/>
      <c r="O108" s="656"/>
      <c r="P108" s="648"/>
      <c r="Q108" s="656"/>
      <c r="R108" s="648"/>
      <c r="S108" s="730" t="s">
        <v>191</v>
      </c>
      <c r="T108" s="648"/>
      <c r="U108" s="656"/>
      <c r="V108" s="648"/>
      <c r="W108" s="656"/>
      <c r="X108" s="648"/>
      <c r="Y108" s="649"/>
      <c r="Z108" s="642"/>
      <c r="AA108" s="642"/>
      <c r="AB108" s="642"/>
    </row>
    <row r="109" spans="1:45" ht="33.5">
      <c r="A109" s="438"/>
      <c r="B109" s="644" t="s">
        <v>146</v>
      </c>
      <c r="C109" s="644"/>
      <c r="D109" s="644" t="s">
        <v>205</v>
      </c>
      <c r="E109" s="644"/>
      <c r="F109" s="645" t="s">
        <v>107</v>
      </c>
      <c r="G109" s="644"/>
      <c r="H109" s="644"/>
      <c r="I109" s="645" t="s">
        <v>83</v>
      </c>
      <c r="J109" s="644"/>
      <c r="K109" s="644" t="s">
        <v>211</v>
      </c>
      <c r="L109" s="644"/>
      <c r="M109" s="644" t="s">
        <v>146</v>
      </c>
      <c r="N109" s="644"/>
      <c r="O109" s="644" t="s">
        <v>211</v>
      </c>
      <c r="P109" s="644"/>
      <c r="Q109" s="645" t="s">
        <v>101</v>
      </c>
      <c r="R109" s="644"/>
      <c r="S109" s="644" t="s">
        <v>211</v>
      </c>
      <c r="T109" s="644"/>
      <c r="U109" s="674" t="s">
        <v>1235</v>
      </c>
      <c r="V109" s="644"/>
      <c r="W109" s="644" t="s">
        <v>211</v>
      </c>
      <c r="X109" s="648"/>
      <c r="Y109" s="649"/>
      <c r="Z109" s="642"/>
      <c r="AA109" s="642"/>
      <c r="AB109" s="642"/>
    </row>
    <row r="110" spans="1:45" ht="69" customHeight="1">
      <c r="A110" s="438"/>
      <c r="B110" s="644"/>
      <c r="C110" s="644"/>
      <c r="D110" s="644"/>
      <c r="E110" s="644"/>
      <c r="F110" s="644"/>
      <c r="G110" s="644"/>
      <c r="H110" s="644"/>
      <c r="I110" s="644"/>
      <c r="J110" s="644"/>
      <c r="K110" s="644"/>
      <c r="L110" s="644"/>
      <c r="M110" s="675" t="s">
        <v>1571</v>
      </c>
      <c r="N110" s="644"/>
      <c r="O110" s="644"/>
      <c r="P110" s="644"/>
      <c r="Q110" s="644"/>
      <c r="R110" s="675" t="s">
        <v>1530</v>
      </c>
      <c r="S110" s="644"/>
      <c r="T110" s="644"/>
      <c r="U110" s="644"/>
      <c r="V110" s="644"/>
      <c r="W110" s="1516" t="s">
        <v>1529</v>
      </c>
      <c r="X110" s="1516"/>
      <c r="Y110" s="1516"/>
      <c r="Z110" s="675"/>
      <c r="AA110" s="644"/>
      <c r="AB110" s="676"/>
      <c r="AC110" s="648"/>
      <c r="AD110" s="649"/>
      <c r="AE110" s="642"/>
      <c r="AF110" s="642"/>
      <c r="AG110" s="642"/>
    </row>
    <row r="111" spans="1:45" ht="41" customHeight="1">
      <c r="A111" s="1511" t="s">
        <v>1452</v>
      </c>
      <c r="B111" s="1512"/>
      <c r="C111" s="1512"/>
      <c r="D111" s="1512"/>
      <c r="E111" s="1512"/>
      <c r="F111" s="1512"/>
      <c r="G111" s="1512"/>
      <c r="H111" s="1512"/>
      <c r="I111" s="1512"/>
      <c r="J111" s="1512"/>
      <c r="K111" s="1512"/>
      <c r="L111" s="1512"/>
      <c r="M111" s="1512"/>
      <c r="N111" s="1512"/>
      <c r="O111" s="1512"/>
      <c r="P111" s="1512"/>
      <c r="Q111" s="1512"/>
      <c r="R111" s="1512"/>
      <c r="S111" s="1512"/>
      <c r="T111" s="1512"/>
      <c r="U111" s="1512"/>
      <c r="V111" s="1512"/>
      <c r="W111" s="1512"/>
      <c r="X111" s="1512"/>
      <c r="Y111" s="1512"/>
      <c r="Z111" s="1512"/>
      <c r="AA111" s="1512"/>
      <c r="AB111" s="1512"/>
      <c r="AC111" s="1512"/>
      <c r="AD111" s="1512"/>
      <c r="AE111" s="1512"/>
      <c r="AF111" s="1512"/>
      <c r="AG111" s="1512"/>
      <c r="AH111" s="1512"/>
      <c r="AI111" s="817"/>
      <c r="AJ111" s="817"/>
      <c r="AK111" s="817"/>
      <c r="AL111" s="817"/>
    </row>
    <row r="112" spans="1:45" ht="67" customHeight="1">
      <c r="A112" s="438"/>
      <c r="B112" s="630" t="s">
        <v>648</v>
      </c>
      <c r="C112" s="629"/>
      <c r="D112" s="630" t="s">
        <v>649</v>
      </c>
      <c r="E112" s="629"/>
      <c r="F112" s="630" t="s">
        <v>650</v>
      </c>
      <c r="G112" s="629"/>
      <c r="H112" s="630" t="s">
        <v>651</v>
      </c>
      <c r="I112" s="629"/>
      <c r="J112" s="630" t="s">
        <v>652</v>
      </c>
      <c r="K112" s="677" t="s">
        <v>1446</v>
      </c>
      <c r="L112" s="1515" t="s">
        <v>653</v>
      </c>
      <c r="M112" s="1515"/>
      <c r="N112" s="630" t="s">
        <v>654</v>
      </c>
      <c r="O112" s="629"/>
      <c r="P112" s="1515" t="s">
        <v>655</v>
      </c>
      <c r="Q112" s="1515"/>
      <c r="R112" s="630" t="s">
        <v>656</v>
      </c>
      <c r="S112" s="629"/>
      <c r="T112" s="630" t="s">
        <v>657</v>
      </c>
      <c r="U112" s="629"/>
      <c r="V112" s="630" t="s">
        <v>658</v>
      </c>
      <c r="W112" s="629"/>
      <c r="X112" s="630" t="s">
        <v>659</v>
      </c>
      <c r="Y112" s="629"/>
      <c r="Z112" s="1515" t="s">
        <v>660</v>
      </c>
      <c r="AA112" s="1515"/>
      <c r="AB112" s="630" t="s">
        <v>661</v>
      </c>
      <c r="AC112" s="648"/>
      <c r="AD112" s="649"/>
      <c r="AE112" s="642"/>
      <c r="AF112" s="642"/>
      <c r="AG112" s="642"/>
    </row>
    <row r="113" spans="1:41" ht="33.5">
      <c r="A113" s="438"/>
      <c r="B113" s="658"/>
      <c r="C113" s="648"/>
      <c r="D113" s="658"/>
      <c r="E113" s="648"/>
      <c r="F113" s="658"/>
      <c r="G113" s="648"/>
      <c r="H113" s="658"/>
      <c r="I113" s="648"/>
      <c r="J113" s="658"/>
      <c r="K113" s="648"/>
      <c r="L113" s="658"/>
      <c r="M113" s="648"/>
      <c r="N113" s="658"/>
      <c r="O113" s="648"/>
      <c r="P113" s="658"/>
      <c r="Q113" s="648"/>
      <c r="R113" s="658"/>
      <c r="S113" s="648"/>
      <c r="T113" s="658"/>
      <c r="U113" s="648"/>
      <c r="V113" s="658"/>
      <c r="W113" s="648"/>
      <c r="X113" s="658"/>
      <c r="Y113" s="648"/>
      <c r="Z113" s="658"/>
      <c r="AA113" s="648"/>
      <c r="AB113" s="658"/>
      <c r="AC113" s="648"/>
      <c r="AD113" s="649"/>
      <c r="AE113" s="642"/>
      <c r="AF113" s="642"/>
      <c r="AG113" s="642"/>
    </row>
    <row r="114" spans="1:41" ht="14" customHeight="1" thickBot="1">
      <c r="A114" s="438"/>
      <c r="B114" s="660"/>
      <c r="C114" s="648"/>
      <c r="D114" s="660"/>
      <c r="E114" s="648"/>
      <c r="F114" s="660"/>
      <c r="G114" s="648"/>
      <c r="H114" s="660"/>
      <c r="I114" s="648"/>
      <c r="J114" s="660"/>
      <c r="K114" s="648"/>
      <c r="L114" s="660"/>
      <c r="M114" s="648"/>
      <c r="N114" s="660"/>
      <c r="O114" s="648"/>
      <c r="P114" s="660"/>
      <c r="Q114" s="648"/>
      <c r="R114" s="660"/>
      <c r="S114" s="648"/>
      <c r="T114" s="660"/>
      <c r="U114" s="648"/>
      <c r="V114" s="660"/>
      <c r="W114" s="648"/>
      <c r="X114" s="660"/>
      <c r="Y114" s="648"/>
      <c r="Z114" s="660"/>
      <c r="AA114" s="648"/>
      <c r="AB114" s="660"/>
      <c r="AC114" s="648"/>
      <c r="AD114" s="649"/>
      <c r="AE114" s="642"/>
      <c r="AF114" s="642"/>
      <c r="AG114" s="642"/>
    </row>
    <row r="115" spans="1:41" ht="100" customHeight="1" thickBot="1">
      <c r="A115" s="438"/>
      <c r="B115" s="637"/>
      <c r="C115" s="653">
        <v>338.15600000000001</v>
      </c>
      <c r="D115" s="637"/>
      <c r="E115" s="653">
        <v>288.303</v>
      </c>
      <c r="F115" s="637"/>
      <c r="G115" s="653">
        <v>297.14999999999998</v>
      </c>
      <c r="H115" s="637"/>
      <c r="I115" s="653">
        <v>195.90299999999999</v>
      </c>
      <c r="J115" s="637"/>
      <c r="K115" s="653">
        <v>249.66</v>
      </c>
      <c r="L115" s="637"/>
      <c r="M115" s="653">
        <v>374.48</v>
      </c>
      <c r="N115" s="637"/>
      <c r="O115" s="653">
        <v>430.3</v>
      </c>
      <c r="P115" s="637"/>
      <c r="Q115" s="653">
        <v>404.38600000000002</v>
      </c>
      <c r="R115" s="637"/>
      <c r="S115" s="653">
        <v>341.423</v>
      </c>
      <c r="T115" s="637"/>
      <c r="U115" s="653">
        <v>305.40100000000001</v>
      </c>
      <c r="V115" s="637"/>
      <c r="W115" s="653">
        <v>319.98099999999999</v>
      </c>
      <c r="X115" s="637"/>
      <c r="Y115" s="653">
        <v>345.62099999999998</v>
      </c>
      <c r="Z115" s="637"/>
      <c r="AA115" s="653">
        <v>223.15100000000001</v>
      </c>
      <c r="AB115" s="637"/>
      <c r="AC115" s="653">
        <v>393.81700000000001</v>
      </c>
      <c r="AD115" s="649"/>
      <c r="AE115" s="642"/>
      <c r="AF115" s="642"/>
      <c r="AG115" s="642"/>
      <c r="AM115" s="809">
        <f>COUNTIF(B115:AB115,"U/P")</f>
        <v>0</v>
      </c>
      <c r="AN115" s="809">
        <f>COUNTIF(C115:AC115,"ROW")</f>
        <v>0</v>
      </c>
      <c r="AO115" s="809">
        <f>COUNTIF(D115:AD115,"C")</f>
        <v>0</v>
      </c>
    </row>
    <row r="116" spans="1:41" ht="34" thickBot="1">
      <c r="A116" s="438"/>
      <c r="B116" s="656"/>
      <c r="C116" s="648"/>
      <c r="D116" s="656"/>
      <c r="E116" s="648"/>
      <c r="F116" s="656"/>
      <c r="G116" s="648"/>
      <c r="H116" s="656"/>
      <c r="I116" s="648"/>
      <c r="J116" s="656"/>
      <c r="K116" s="648"/>
      <c r="L116" s="656"/>
      <c r="M116" s="648"/>
      <c r="N116" s="656"/>
      <c r="O116" s="648"/>
      <c r="P116" s="656"/>
      <c r="Q116" s="648"/>
      <c r="R116" s="656"/>
      <c r="S116" s="648"/>
      <c r="T116" s="656"/>
      <c r="U116" s="648"/>
      <c r="V116" s="656"/>
      <c r="W116" s="648"/>
      <c r="X116" s="656"/>
      <c r="Y116" s="648"/>
      <c r="Z116" s="656"/>
      <c r="AA116" s="648"/>
      <c r="AB116" s="656"/>
      <c r="AC116" s="648"/>
      <c r="AD116" s="649"/>
      <c r="AE116" s="642"/>
      <c r="AF116" s="642"/>
      <c r="AG116" s="642"/>
    </row>
    <row r="117" spans="1:41" ht="33.5">
      <c r="A117" s="438"/>
      <c r="B117" s="644" t="s">
        <v>211</v>
      </c>
      <c r="C117" s="644"/>
      <c r="D117" s="644" t="s">
        <v>146</v>
      </c>
      <c r="E117" s="644"/>
      <c r="F117" s="644" t="s">
        <v>149</v>
      </c>
      <c r="G117" s="644"/>
      <c r="H117" s="644" t="s">
        <v>146</v>
      </c>
      <c r="I117" s="644"/>
      <c r="J117" s="645" t="s">
        <v>92</v>
      </c>
      <c r="K117" s="644"/>
      <c r="L117" s="645" t="s">
        <v>96</v>
      </c>
      <c r="M117" s="644"/>
      <c r="N117" s="644" t="s">
        <v>211</v>
      </c>
      <c r="O117" s="644"/>
      <c r="P117" s="645" t="s">
        <v>111</v>
      </c>
      <c r="Q117" s="644"/>
      <c r="R117" s="644" t="s">
        <v>146</v>
      </c>
      <c r="S117" s="644"/>
      <c r="T117" s="644" t="s">
        <v>149</v>
      </c>
      <c r="U117" s="644"/>
      <c r="V117" s="644" t="s">
        <v>146</v>
      </c>
      <c r="W117" s="644"/>
      <c r="X117" s="644" t="s">
        <v>205</v>
      </c>
      <c r="Y117" s="644"/>
      <c r="Z117" s="645" t="s">
        <v>107</v>
      </c>
      <c r="AA117" s="644"/>
      <c r="AB117" s="645" t="s">
        <v>111</v>
      </c>
      <c r="AC117" s="648"/>
      <c r="AD117" s="649"/>
      <c r="AE117" s="642"/>
      <c r="AF117" s="642"/>
      <c r="AG117" s="642"/>
    </row>
    <row r="118" spans="1:41" ht="37.5" customHeight="1">
      <c r="A118" s="675" t="s">
        <v>1529</v>
      </c>
      <c r="C118" s="648"/>
      <c r="D118" s="675" t="s">
        <v>329</v>
      </c>
      <c r="E118" s="648"/>
      <c r="F118" s="675" t="s">
        <v>1531</v>
      </c>
      <c r="G118" s="648"/>
      <c r="H118" s="675" t="s">
        <v>329</v>
      </c>
      <c r="I118" s="648"/>
      <c r="J118" s="666"/>
      <c r="K118" s="648"/>
      <c r="L118" s="675" t="s">
        <v>1458</v>
      </c>
      <c r="M118" s="648"/>
      <c r="N118" s="675" t="s">
        <v>1458</v>
      </c>
      <c r="O118" s="648"/>
      <c r="P118" s="666"/>
      <c r="Q118" s="648"/>
      <c r="R118" s="666"/>
      <c r="S118" s="648"/>
      <c r="T118" s="666"/>
      <c r="U118" s="648"/>
      <c r="V118" s="666"/>
      <c r="W118" s="648"/>
      <c r="X118" s="666"/>
      <c r="Y118" s="648"/>
      <c r="Z118" s="666"/>
      <c r="AA118" s="648"/>
      <c r="AB118" s="666"/>
      <c r="AC118" s="648"/>
      <c r="AD118" s="649"/>
      <c r="AE118" s="642"/>
      <c r="AF118" s="642"/>
      <c r="AG118" s="642"/>
    </row>
    <row r="119" spans="1:41" ht="35" customHeight="1">
      <c r="A119" s="1511" t="s">
        <v>1452</v>
      </c>
      <c r="B119" s="1512"/>
      <c r="C119" s="1512"/>
      <c r="D119" s="1512"/>
      <c r="E119" s="1512"/>
      <c r="F119" s="1512"/>
      <c r="G119" s="1512"/>
      <c r="H119" s="1512"/>
      <c r="I119" s="1512"/>
      <c r="J119" s="1512"/>
      <c r="K119" s="1512"/>
      <c r="L119" s="1512"/>
      <c r="M119" s="1512"/>
      <c r="N119" s="1512"/>
      <c r="O119" s="1512"/>
      <c r="P119" s="1512"/>
      <c r="Q119" s="1510" t="s">
        <v>1590</v>
      </c>
      <c r="R119" s="1510"/>
      <c r="S119" s="1510"/>
      <c r="T119" s="1510"/>
      <c r="U119" s="1510"/>
      <c r="V119" s="1510"/>
      <c r="W119" s="1510"/>
      <c r="X119" s="1510"/>
      <c r="Y119" s="1510"/>
      <c r="Z119" s="1510"/>
      <c r="AA119" s="1510"/>
      <c r="AB119" s="1510"/>
      <c r="AC119" s="1510"/>
      <c r="AD119" s="1510"/>
      <c r="AE119" s="1510"/>
      <c r="AF119" s="1510"/>
      <c r="AG119" s="860"/>
      <c r="AH119" s="860"/>
      <c r="AI119" s="820"/>
      <c r="AJ119" s="820"/>
      <c r="AK119" s="820"/>
      <c r="AL119" s="820"/>
    </row>
    <row r="120" spans="1:41" ht="31" customHeight="1">
      <c r="A120" s="438"/>
      <c r="B120" s="630" t="s">
        <v>662</v>
      </c>
      <c r="C120" s="629"/>
      <c r="D120" s="630" t="s">
        <v>663</v>
      </c>
      <c r="E120" s="629"/>
      <c r="F120" s="630" t="s">
        <v>664</v>
      </c>
      <c r="G120" s="629"/>
      <c r="H120" s="630" t="s">
        <v>665</v>
      </c>
      <c r="I120" s="629"/>
      <c r="J120" s="630" t="s">
        <v>1237</v>
      </c>
      <c r="K120" s="629"/>
      <c r="L120" s="630" t="s">
        <v>273</v>
      </c>
      <c r="M120" s="629"/>
      <c r="N120" s="630" t="s">
        <v>235</v>
      </c>
      <c r="O120" s="629"/>
      <c r="P120" s="630" t="s">
        <v>236</v>
      </c>
      <c r="Q120" s="629"/>
      <c r="R120" s="630" t="s">
        <v>274</v>
      </c>
      <c r="S120" s="629"/>
      <c r="T120" s="630" t="s">
        <v>275</v>
      </c>
      <c r="U120" s="629"/>
      <c r="V120" s="630" t="s">
        <v>276</v>
      </c>
      <c r="W120" s="629"/>
      <c r="X120" s="630" t="s">
        <v>277</v>
      </c>
      <c r="Y120" s="631" t="s">
        <v>1447</v>
      </c>
      <c r="Z120" s="630" t="s">
        <v>278</v>
      </c>
      <c r="AA120" s="629"/>
      <c r="AB120" s="630" t="s">
        <v>279</v>
      </c>
      <c r="AC120" s="648"/>
      <c r="AD120" s="666"/>
      <c r="AE120" s="669"/>
      <c r="AF120" s="669"/>
      <c r="AG120" s="669"/>
      <c r="AH120" s="666"/>
      <c r="AI120" s="666"/>
      <c r="AJ120" s="666"/>
      <c r="AK120" s="666"/>
      <c r="AL120" s="666"/>
    </row>
    <row r="121" spans="1:41" ht="33.5">
      <c r="A121" s="438"/>
      <c r="B121" s="658"/>
      <c r="C121" s="648"/>
      <c r="D121" s="658"/>
      <c r="E121" s="648"/>
      <c r="F121" s="658"/>
      <c r="G121" s="648"/>
      <c r="H121" s="658"/>
      <c r="I121" s="648"/>
      <c r="J121" s="658"/>
      <c r="K121" s="648"/>
      <c r="L121" s="658"/>
      <c r="M121" s="648"/>
      <c r="N121" s="658"/>
      <c r="O121" s="648"/>
      <c r="P121" s="658"/>
      <c r="Q121" s="648"/>
      <c r="R121" s="658"/>
      <c r="S121" s="648"/>
      <c r="T121" s="658"/>
      <c r="U121" s="648"/>
      <c r="V121" s="658"/>
      <c r="W121" s="648"/>
      <c r="X121" s="658"/>
      <c r="Y121" s="659"/>
      <c r="Z121" s="658"/>
      <c r="AA121" s="659"/>
      <c r="AB121" s="658"/>
      <c r="AC121" s="648"/>
      <c r="AD121" s="666"/>
      <c r="AE121" s="669"/>
      <c r="AF121" s="669"/>
      <c r="AG121" s="669"/>
      <c r="AH121" s="666"/>
      <c r="AI121" s="666"/>
      <c r="AJ121" s="666"/>
      <c r="AK121" s="666"/>
      <c r="AL121" s="666"/>
    </row>
    <row r="122" spans="1:41" ht="13" customHeight="1" thickBot="1">
      <c r="A122" s="438"/>
      <c r="B122" s="660"/>
      <c r="C122" s="648"/>
      <c r="D122" s="660"/>
      <c r="E122" s="648"/>
      <c r="F122" s="660"/>
      <c r="G122" s="648"/>
      <c r="H122" s="660"/>
      <c r="I122" s="648"/>
      <c r="J122" s="660"/>
      <c r="K122" s="648"/>
      <c r="L122" s="660"/>
      <c r="M122" s="648"/>
      <c r="N122" s="660"/>
      <c r="O122" s="648"/>
      <c r="P122" s="660"/>
      <c r="Q122" s="648"/>
      <c r="R122" s="660"/>
      <c r="S122" s="648"/>
      <c r="T122" s="660"/>
      <c r="U122" s="648"/>
      <c r="V122" s="660"/>
      <c r="W122" s="648"/>
      <c r="X122" s="660"/>
      <c r="Y122" s="648"/>
      <c r="Z122" s="660"/>
      <c r="AA122" s="648"/>
      <c r="AB122" s="660"/>
      <c r="AC122" s="648"/>
      <c r="AD122" s="666"/>
      <c r="AE122" s="669"/>
      <c r="AF122" s="669"/>
      <c r="AG122" s="669"/>
      <c r="AH122" s="666"/>
      <c r="AI122" s="666"/>
      <c r="AJ122" s="666"/>
      <c r="AK122" s="666"/>
      <c r="AL122" s="666"/>
    </row>
    <row r="123" spans="1:41" ht="100" customHeight="1" thickBot="1">
      <c r="A123" s="438"/>
      <c r="B123" s="637"/>
      <c r="C123" s="653">
        <v>435.13600000000002</v>
      </c>
      <c r="D123" s="637" t="s">
        <v>353</v>
      </c>
      <c r="E123" s="653">
        <v>403.209</v>
      </c>
      <c r="F123" s="679"/>
      <c r="G123" s="653">
        <v>422.55399999999997</v>
      </c>
      <c r="H123" s="637"/>
      <c r="I123" s="653">
        <v>353.48399999999998</v>
      </c>
      <c r="J123" s="637"/>
      <c r="K123" s="653">
        <v>274.89999999999998</v>
      </c>
      <c r="L123" s="637"/>
      <c r="M123" s="653">
        <v>465.03300000000002</v>
      </c>
      <c r="N123" s="678"/>
      <c r="O123" s="653">
        <v>373.98</v>
      </c>
      <c r="P123" s="679"/>
      <c r="Q123" s="653">
        <v>416.86399999999998</v>
      </c>
      <c r="R123" s="679"/>
      <c r="S123" s="653">
        <v>381.01900000000001</v>
      </c>
      <c r="T123" s="637"/>
      <c r="U123" s="653">
        <v>391.52</v>
      </c>
      <c r="V123" s="637"/>
      <c r="W123" s="653">
        <v>374.93</v>
      </c>
      <c r="X123" s="637"/>
      <c r="Y123" s="636">
        <v>248.57</v>
      </c>
      <c r="Z123" s="637"/>
      <c r="AA123" s="653">
        <v>384.17</v>
      </c>
      <c r="AB123" s="637"/>
      <c r="AC123" s="636">
        <v>330.76</v>
      </c>
      <c r="AD123" s="666"/>
      <c r="AE123" s="669"/>
      <c r="AF123" s="669"/>
      <c r="AG123" s="669"/>
      <c r="AH123" s="666"/>
      <c r="AI123" s="666"/>
      <c r="AJ123" s="666"/>
      <c r="AK123" s="666"/>
      <c r="AL123" s="666"/>
      <c r="AM123" s="809">
        <f>COUNTIF(B123:AB123,"U/P")</f>
        <v>1</v>
      </c>
      <c r="AN123" s="809">
        <f>COUNTIF(C123:AC123,"ROW")</f>
        <v>0</v>
      </c>
      <c r="AO123" s="809">
        <f>COUNTIF(D123:AD123,"C")</f>
        <v>0</v>
      </c>
    </row>
    <row r="124" spans="1:41" ht="34" thickBot="1">
      <c r="A124" s="438"/>
      <c r="B124" s="656"/>
      <c r="C124" s="648"/>
      <c r="D124" s="730" t="s">
        <v>191</v>
      </c>
      <c r="E124" s="648"/>
      <c r="F124" s="656"/>
      <c r="G124" s="648"/>
      <c r="H124" s="656"/>
      <c r="I124" s="648"/>
      <c r="J124" s="656"/>
      <c r="K124" s="648"/>
      <c r="L124" s="656"/>
      <c r="M124" s="648"/>
      <c r="N124" s="656"/>
      <c r="O124" s="648"/>
      <c r="P124" s="656"/>
      <c r="Q124" s="648"/>
      <c r="R124" s="656"/>
      <c r="S124" s="648"/>
      <c r="T124" s="656"/>
      <c r="U124" s="648"/>
      <c r="V124" s="656"/>
      <c r="W124" s="648"/>
      <c r="X124" s="656"/>
      <c r="Y124" s="648"/>
      <c r="Z124" s="656"/>
      <c r="AA124" s="648"/>
      <c r="AB124" s="656"/>
      <c r="AC124" s="648"/>
      <c r="AD124" s="666"/>
      <c r="AE124" s="669"/>
      <c r="AF124" s="669"/>
      <c r="AG124" s="669"/>
      <c r="AH124" s="666"/>
      <c r="AI124" s="666"/>
      <c r="AJ124" s="666"/>
      <c r="AK124" s="666"/>
      <c r="AL124" s="666"/>
    </row>
    <row r="125" spans="1:41" ht="33.5">
      <c r="A125" s="438"/>
      <c r="B125" s="661" t="s">
        <v>211</v>
      </c>
      <c r="C125" s="644"/>
      <c r="D125" s="661" t="s">
        <v>211</v>
      </c>
      <c r="E125" s="644"/>
      <c r="F125" s="645" t="s">
        <v>107</v>
      </c>
      <c r="G125" s="644"/>
      <c r="H125" s="645" t="s">
        <v>107</v>
      </c>
      <c r="I125" s="644"/>
      <c r="J125" s="645" t="s">
        <v>111</v>
      </c>
      <c r="K125" s="644"/>
      <c r="L125" s="645" t="s">
        <v>81</v>
      </c>
      <c r="M125" s="644"/>
      <c r="N125" s="661" t="s">
        <v>149</v>
      </c>
      <c r="O125" s="644"/>
      <c r="P125" s="661" t="s">
        <v>146</v>
      </c>
      <c r="Q125" s="644"/>
      <c r="R125" s="661" t="s">
        <v>149</v>
      </c>
      <c r="S125" s="644"/>
      <c r="T125" s="645" t="s">
        <v>83</v>
      </c>
      <c r="U125" s="644"/>
      <c r="V125" s="661" t="s">
        <v>205</v>
      </c>
      <c r="W125" s="644"/>
      <c r="X125" s="645" t="s">
        <v>89</v>
      </c>
      <c r="Y125" s="644"/>
      <c r="Z125" s="645" t="s">
        <v>79</v>
      </c>
      <c r="AA125" s="644"/>
      <c r="AB125" s="661" t="s">
        <v>149</v>
      </c>
      <c r="AC125" s="648"/>
      <c r="AD125" s="666"/>
      <c r="AE125" s="669"/>
      <c r="AF125" s="669"/>
      <c r="AG125" s="669"/>
      <c r="AH125" s="666"/>
      <c r="AI125" s="666"/>
      <c r="AJ125" s="666"/>
      <c r="AK125" s="666"/>
      <c r="AL125" s="666"/>
    </row>
    <row r="126" spans="1:41" ht="33.5">
      <c r="A126" s="438"/>
      <c r="B126" s="661"/>
      <c r="C126" s="644"/>
      <c r="D126" s="661"/>
      <c r="E126" s="644"/>
      <c r="F126" s="661"/>
      <c r="G126" s="644"/>
      <c r="H126" s="661"/>
      <c r="I126" s="644"/>
      <c r="J126" s="675" t="s">
        <v>1458</v>
      </c>
      <c r="K126" s="644"/>
      <c r="L126" s="661"/>
      <c r="M126" s="644"/>
      <c r="N126" s="661"/>
      <c r="O126" s="644"/>
      <c r="P126" s="661"/>
      <c r="Q126" s="644"/>
      <c r="R126" s="661"/>
      <c r="S126" s="644"/>
      <c r="T126" s="680" t="s">
        <v>1572</v>
      </c>
      <c r="U126" s="644"/>
      <c r="V126" s="680" t="s">
        <v>1532</v>
      </c>
      <c r="W126" s="644"/>
      <c r="X126" s="661"/>
      <c r="Y126" s="644"/>
      <c r="Z126" s="661"/>
      <c r="AA126" s="644"/>
      <c r="AB126" s="661"/>
      <c r="AC126" s="648"/>
      <c r="AD126" s="666"/>
      <c r="AE126" s="669"/>
      <c r="AF126" s="669"/>
      <c r="AG126" s="669"/>
      <c r="AH126" s="666"/>
      <c r="AI126" s="666"/>
      <c r="AJ126" s="666"/>
      <c r="AK126" s="666"/>
      <c r="AL126" s="666"/>
    </row>
    <row r="127" spans="1:41" ht="38.5" customHeight="1">
      <c r="A127" s="1520" t="s">
        <v>1591</v>
      </c>
      <c r="B127" s="1521"/>
      <c r="C127" s="1521"/>
      <c r="D127" s="1521"/>
      <c r="E127" s="1521"/>
      <c r="F127" s="1522"/>
      <c r="G127" s="1502" t="s">
        <v>1459</v>
      </c>
      <c r="H127" s="1503"/>
      <c r="I127" s="1503"/>
      <c r="J127" s="1503"/>
      <c r="K127" s="1503"/>
      <c r="L127" s="1503"/>
      <c r="M127" s="1503"/>
      <c r="N127" s="1503"/>
      <c r="O127" s="1523"/>
      <c r="P127" s="681"/>
      <c r="Q127" s="681"/>
      <c r="R127" s="681"/>
      <c r="S127" s="1512" t="s">
        <v>1452</v>
      </c>
      <c r="T127" s="1512"/>
      <c r="U127" s="1512"/>
      <c r="V127" s="1512"/>
      <c r="W127" s="1512"/>
      <c r="X127" s="1512"/>
      <c r="Y127" s="1512"/>
      <c r="Z127" s="1512"/>
      <c r="AA127" s="1512"/>
      <c r="AB127" s="1512"/>
      <c r="AC127" s="1512"/>
      <c r="AD127" s="1512"/>
      <c r="AE127" s="1512"/>
      <c r="AF127" s="1512"/>
      <c r="AG127" s="1512"/>
      <c r="AH127" s="1512"/>
      <c r="AI127" s="817"/>
      <c r="AJ127" s="817"/>
      <c r="AK127" s="817"/>
      <c r="AL127" s="817"/>
    </row>
    <row r="128" spans="1:41" ht="14" customHeight="1">
      <c r="B128" s="682"/>
      <c r="C128" s="651"/>
      <c r="D128" s="682"/>
      <c r="E128" s="651"/>
      <c r="F128" s="682"/>
      <c r="G128" s="651"/>
      <c r="H128" s="682"/>
      <c r="I128" s="651"/>
      <c r="J128" s="682"/>
      <c r="K128" s="651"/>
      <c r="L128" s="682"/>
      <c r="M128" s="651"/>
      <c r="N128" s="682"/>
      <c r="O128" s="651"/>
      <c r="P128" s="682"/>
      <c r="Q128" s="651"/>
      <c r="R128" s="682"/>
      <c r="S128" s="651"/>
      <c r="T128" s="682"/>
      <c r="U128" s="651"/>
      <c r="V128" s="682"/>
      <c r="W128" s="651"/>
      <c r="X128" s="682"/>
      <c r="Y128" s="651"/>
      <c r="Z128" s="682"/>
      <c r="AA128" s="651"/>
      <c r="AB128" s="682"/>
      <c r="AC128" s="651"/>
      <c r="AD128" s="649"/>
      <c r="AE128" s="642"/>
      <c r="AF128" s="642"/>
      <c r="AG128" s="642"/>
    </row>
    <row r="129" spans="1:41" ht="67" customHeight="1">
      <c r="A129" s="438"/>
      <c r="B129" s="630" t="s">
        <v>283</v>
      </c>
      <c r="C129" s="629"/>
      <c r="D129" s="630" t="s">
        <v>284</v>
      </c>
      <c r="E129" s="629"/>
      <c r="F129" s="1515" t="s">
        <v>285</v>
      </c>
      <c r="G129" s="1515"/>
      <c r="H129" s="630" t="s">
        <v>286</v>
      </c>
      <c r="I129" s="630"/>
      <c r="J129" s="630" t="s">
        <v>287</v>
      </c>
      <c r="K129" s="629"/>
      <c r="L129" s="630" t="s">
        <v>288</v>
      </c>
      <c r="M129" s="629"/>
      <c r="N129" s="630" t="s">
        <v>289</v>
      </c>
      <c r="O129" s="629"/>
      <c r="P129" s="630" t="s">
        <v>290</v>
      </c>
      <c r="Q129" s="629"/>
      <c r="R129" s="630" t="s">
        <v>291</v>
      </c>
      <c r="S129" s="629"/>
      <c r="T129" s="1515" t="s">
        <v>292</v>
      </c>
      <c r="U129" s="1515"/>
      <c r="V129" s="1515" t="s">
        <v>296</v>
      </c>
      <c r="W129" s="1515"/>
      <c r="X129" s="630" t="s">
        <v>297</v>
      </c>
      <c r="Y129" s="629"/>
      <c r="Z129" s="630" t="s">
        <v>298</v>
      </c>
      <c r="AA129" s="629"/>
      <c r="AB129" s="630" t="s">
        <v>299</v>
      </c>
      <c r="AC129" s="648"/>
      <c r="AD129" s="649"/>
      <c r="AE129" s="642"/>
      <c r="AF129" s="642"/>
      <c r="AG129" s="642"/>
    </row>
    <row r="130" spans="1:41" ht="33.5">
      <c r="A130" s="438"/>
      <c r="B130" s="658"/>
      <c r="C130" s="659"/>
      <c r="D130" s="658"/>
      <c r="E130" s="659"/>
      <c r="F130" s="658"/>
      <c r="G130" s="659"/>
      <c r="H130" s="658"/>
      <c r="I130" s="683"/>
      <c r="J130" s="658"/>
      <c r="K130" s="684"/>
      <c r="L130" s="658"/>
      <c r="M130" s="644"/>
      <c r="N130" s="658"/>
      <c r="O130" s="648"/>
      <c r="P130" s="658"/>
      <c r="Q130" s="644"/>
      <c r="R130" s="658"/>
      <c r="S130" s="648"/>
      <c r="T130" s="658"/>
      <c r="U130" s="648"/>
      <c r="V130" s="658"/>
      <c r="W130" s="648"/>
      <c r="X130" s="658"/>
      <c r="Y130" s="644"/>
      <c r="Z130" s="658"/>
      <c r="AA130" s="644"/>
      <c r="AB130" s="658"/>
      <c r="AC130" s="648"/>
      <c r="AD130" s="649"/>
      <c r="AE130" s="642"/>
      <c r="AF130" s="642"/>
      <c r="AG130" s="642"/>
    </row>
    <row r="131" spans="1:41" ht="16.5" customHeight="1" thickBot="1">
      <c r="A131" s="438"/>
      <c r="B131" s="660"/>
      <c r="C131" s="648"/>
      <c r="D131" s="660"/>
      <c r="E131" s="648"/>
      <c r="F131" s="660"/>
      <c r="G131" s="648"/>
      <c r="H131" s="660"/>
      <c r="I131" s="648"/>
      <c r="J131" s="660"/>
      <c r="K131" s="648"/>
      <c r="L131" s="660" t="s">
        <v>45</v>
      </c>
      <c r="M131" s="648"/>
      <c r="N131" s="660"/>
      <c r="O131" s="648"/>
      <c r="P131" s="660"/>
      <c r="Q131" s="648"/>
      <c r="R131" s="660"/>
      <c r="S131" s="648"/>
      <c r="T131" s="660"/>
      <c r="U131" s="648"/>
      <c r="V131" s="660"/>
      <c r="W131" s="648"/>
      <c r="X131" s="660"/>
      <c r="Y131" s="648"/>
      <c r="Z131" s="660"/>
      <c r="AA131" s="648"/>
      <c r="AB131" s="660"/>
      <c r="AC131" s="648"/>
      <c r="AD131" s="649"/>
      <c r="AE131" s="642"/>
      <c r="AF131" s="642"/>
      <c r="AG131" s="642"/>
    </row>
    <row r="132" spans="1:41" ht="100" customHeight="1" thickBot="1">
      <c r="A132" s="438"/>
      <c r="B132" s="637" t="s">
        <v>45</v>
      </c>
      <c r="C132" s="653">
        <v>285.32</v>
      </c>
      <c r="D132" s="637"/>
      <c r="E132" s="653">
        <v>354.7</v>
      </c>
      <c r="F132" s="637"/>
      <c r="G132" s="653">
        <v>420.54</v>
      </c>
      <c r="H132" s="637"/>
      <c r="I132" s="653">
        <v>340.56</v>
      </c>
      <c r="J132" s="679"/>
      <c r="K132" s="653">
        <v>336.52</v>
      </c>
      <c r="L132" s="679"/>
      <c r="M132" s="653">
        <v>375.99</v>
      </c>
      <c r="N132" s="637"/>
      <c r="O132" s="636">
        <v>308.41000000000003</v>
      </c>
      <c r="P132" s="679"/>
      <c r="Q132" s="685">
        <v>444.84</v>
      </c>
      <c r="R132" s="679"/>
      <c r="S132" s="653">
        <v>392.02</v>
      </c>
      <c r="T132" s="679"/>
      <c r="U132" s="653">
        <v>407.803</v>
      </c>
      <c r="V132" s="679"/>
      <c r="W132" s="653">
        <v>206.06200000000001</v>
      </c>
      <c r="X132" s="679"/>
      <c r="Y132" s="636">
        <v>417.38400000000001</v>
      </c>
      <c r="Z132" s="637"/>
      <c r="AA132" s="653">
        <v>304.56400000000002</v>
      </c>
      <c r="AB132" s="637"/>
      <c r="AC132" s="636">
        <v>395.51</v>
      </c>
      <c r="AD132" s="649"/>
      <c r="AE132" s="642"/>
      <c r="AF132" s="642"/>
      <c r="AG132" s="642"/>
      <c r="AM132" s="809">
        <f>COUNTIF(B132:AB132,"U/P")</f>
        <v>0</v>
      </c>
      <c r="AN132" s="809">
        <f>COUNTIF(C132:AC132,"ROW")</f>
        <v>0</v>
      </c>
      <c r="AO132" s="809">
        <f>COUNTIF(B132:AD132,"C")</f>
        <v>1</v>
      </c>
    </row>
    <row r="133" spans="1:41" ht="34" thickBot="1">
      <c r="A133" s="438"/>
      <c r="B133" s="656"/>
      <c r="C133" s="648"/>
      <c r="D133" s="656"/>
      <c r="E133" s="648"/>
      <c r="F133" s="656"/>
      <c r="G133" s="648"/>
      <c r="H133" s="656"/>
      <c r="I133" s="648"/>
      <c r="J133" s="656"/>
      <c r="K133" s="648"/>
      <c r="L133" s="656"/>
      <c r="M133" s="648"/>
      <c r="N133" s="656"/>
      <c r="O133" s="648"/>
      <c r="P133" s="656"/>
      <c r="Q133" s="648"/>
      <c r="R133" s="656"/>
      <c r="S133" s="648"/>
      <c r="T133" s="656"/>
      <c r="U133" s="648"/>
      <c r="V133" s="656"/>
      <c r="W133" s="648"/>
      <c r="X133" s="656"/>
      <c r="Y133" s="648"/>
      <c r="Z133" s="656"/>
      <c r="AA133" s="648"/>
      <c r="AB133" s="656"/>
      <c r="AC133" s="648"/>
      <c r="AD133" s="649"/>
      <c r="AE133" s="642"/>
      <c r="AF133" s="642"/>
      <c r="AG133" s="642"/>
    </row>
    <row r="134" spans="1:41" ht="33.5">
      <c r="A134" s="438"/>
      <c r="B134" s="644" t="s">
        <v>205</v>
      </c>
      <c r="C134" s="644"/>
      <c r="D134" s="644" t="s">
        <v>149</v>
      </c>
      <c r="E134" s="644"/>
      <c r="F134" s="645" t="s">
        <v>81</v>
      </c>
      <c r="G134" s="644"/>
      <c r="H134" s="645" t="s">
        <v>96</v>
      </c>
      <c r="I134" s="644"/>
      <c r="J134" s="645" t="s">
        <v>96</v>
      </c>
      <c r="K134" s="644"/>
      <c r="L134" s="644" t="s">
        <v>146</v>
      </c>
      <c r="M134" s="644"/>
      <c r="N134" s="645" t="s">
        <v>96</v>
      </c>
      <c r="O134" s="644"/>
      <c r="P134" s="644" t="s">
        <v>205</v>
      </c>
      <c r="Q134" s="644"/>
      <c r="R134" s="644" t="s">
        <v>205</v>
      </c>
      <c r="S134" s="644"/>
      <c r="T134" s="645" t="s">
        <v>96</v>
      </c>
      <c r="U134" s="644"/>
      <c r="V134" s="645" t="s">
        <v>96</v>
      </c>
      <c r="W134" s="644"/>
      <c r="X134" s="645" t="s">
        <v>87</v>
      </c>
      <c r="Y134" s="644"/>
      <c r="Z134" s="660" t="s">
        <v>146</v>
      </c>
      <c r="AA134" s="644"/>
      <c r="AB134" s="645" t="s">
        <v>89</v>
      </c>
      <c r="AC134" s="648"/>
      <c r="AD134" s="649"/>
      <c r="AE134" s="642"/>
      <c r="AF134" s="642"/>
      <c r="AG134" s="642"/>
    </row>
    <row r="135" spans="1:41" ht="33.5">
      <c r="A135" s="438"/>
      <c r="B135" s="854"/>
      <c r="C135" s="644"/>
      <c r="D135" s="680" t="s">
        <v>1533</v>
      </c>
      <c r="E135" s="644"/>
      <c r="F135" s="680" t="s">
        <v>1534</v>
      </c>
      <c r="G135" s="644"/>
      <c r="H135" s="680" t="s">
        <v>1573</v>
      </c>
      <c r="I135" s="644"/>
      <c r="J135" s="644"/>
      <c r="K135" s="644"/>
      <c r="L135" s="675" t="s">
        <v>1457</v>
      </c>
      <c r="M135" s="644"/>
      <c r="N135" s="644"/>
      <c r="O135" s="644"/>
      <c r="P135" s="644"/>
      <c r="Q135" s="644"/>
      <c r="R135" s="675" t="s">
        <v>1574</v>
      </c>
      <c r="S135" s="644"/>
      <c r="T135" s="675" t="s">
        <v>1574</v>
      </c>
      <c r="U135" s="675"/>
      <c r="V135" s="675"/>
      <c r="W135" s="644"/>
      <c r="X135" s="644"/>
      <c r="Y135" s="644"/>
      <c r="Z135" s="675" t="s">
        <v>329</v>
      </c>
      <c r="AA135" s="644"/>
      <c r="AB135" s="644"/>
      <c r="AC135" s="648"/>
      <c r="AD135" s="649"/>
      <c r="AE135" s="642"/>
      <c r="AF135" s="642"/>
      <c r="AG135" s="642"/>
    </row>
    <row r="136" spans="1:41" ht="36">
      <c r="A136" s="1511" t="s">
        <v>1452</v>
      </c>
      <c r="B136" s="1512"/>
      <c r="C136" s="1512"/>
      <c r="D136" s="1512"/>
      <c r="E136" s="1512"/>
      <c r="F136" s="1512"/>
      <c r="G136" s="1512"/>
      <c r="H136" s="1512"/>
      <c r="I136" s="1512"/>
      <c r="J136" s="1512"/>
      <c r="K136" s="787"/>
      <c r="L136" s="787"/>
      <c r="M136" s="787"/>
      <c r="N136" s="707" t="s">
        <v>191</v>
      </c>
      <c r="O136" s="787"/>
      <c r="P136" s="787"/>
      <c r="Q136" s="787"/>
      <c r="R136" s="787"/>
      <c r="S136" s="787"/>
      <c r="T136" s="787"/>
      <c r="U136" s="1512" t="s">
        <v>1452</v>
      </c>
      <c r="V136" s="1512"/>
      <c r="W136" s="1512"/>
      <c r="X136" s="1512"/>
      <c r="Y136" s="1512"/>
      <c r="Z136" s="1512"/>
      <c r="AA136" s="1512"/>
      <c r="AB136" s="1512"/>
      <c r="AC136" s="1512"/>
      <c r="AD136" s="1512"/>
      <c r="AE136" s="1512"/>
      <c r="AF136" s="1512"/>
      <c r="AG136" s="707"/>
      <c r="AH136" s="707"/>
      <c r="AI136" s="817"/>
      <c r="AJ136" s="817"/>
      <c r="AK136" s="817"/>
      <c r="AL136" s="817"/>
    </row>
    <row r="137" spans="1:41" ht="25" customHeight="1">
      <c r="A137" s="438"/>
      <c r="B137" s="666"/>
      <c r="C137" s="648"/>
      <c r="D137" s="666"/>
      <c r="E137" s="648"/>
      <c r="F137" s="666"/>
      <c r="G137" s="648"/>
      <c r="H137" s="666"/>
      <c r="I137" s="648"/>
      <c r="J137" s="666"/>
      <c r="K137" s="648"/>
      <c r="L137" s="666"/>
      <c r="M137" s="648"/>
      <c r="N137" s="666"/>
      <c r="O137" s="648"/>
      <c r="P137" s="666"/>
      <c r="Q137" s="648"/>
      <c r="R137" s="666"/>
      <c r="S137" s="648"/>
      <c r="T137" s="666"/>
      <c r="U137" s="648"/>
      <c r="V137" s="666"/>
      <c r="W137" s="648"/>
      <c r="X137" s="666"/>
      <c r="Y137" s="648"/>
      <c r="Z137" s="666"/>
      <c r="AA137" s="648"/>
      <c r="AB137" s="666"/>
      <c r="AC137" s="648"/>
      <c r="AD137" s="666"/>
      <c r="AE137" s="642"/>
      <c r="AF137" s="642"/>
      <c r="AG137" s="642"/>
    </row>
    <row r="138" spans="1:41" ht="33.5" customHeight="1">
      <c r="A138" s="438"/>
      <c r="B138" s="630" t="s">
        <v>300</v>
      </c>
      <c r="C138" s="629"/>
      <c r="D138" s="630" t="s">
        <v>301</v>
      </c>
      <c r="E138" s="629"/>
      <c r="F138" s="630" t="s">
        <v>302</v>
      </c>
      <c r="G138" s="686"/>
      <c r="H138" s="630" t="s">
        <v>303</v>
      </c>
      <c r="I138" s="629"/>
      <c r="J138" s="630" t="s">
        <v>244</v>
      </c>
      <c r="K138" s="629"/>
      <c r="L138" s="630" t="s">
        <v>304</v>
      </c>
      <c r="M138" s="629"/>
      <c r="N138" s="630" t="s">
        <v>309</v>
      </c>
      <c r="O138" s="629"/>
      <c r="P138" s="630" t="s">
        <v>310</v>
      </c>
      <c r="Q138" s="629"/>
      <c r="R138" s="630" t="s">
        <v>311</v>
      </c>
      <c r="S138" s="629"/>
      <c r="T138" s="630" t="s">
        <v>245</v>
      </c>
      <c r="U138" s="629"/>
      <c r="V138" s="630" t="s">
        <v>246</v>
      </c>
      <c r="W138" s="629"/>
      <c r="X138" s="630" t="s">
        <v>312</v>
      </c>
      <c r="Y138" s="629"/>
      <c r="Z138" s="630" t="s">
        <v>313</v>
      </c>
      <c r="AA138" s="629"/>
      <c r="AB138" s="630" t="s">
        <v>314</v>
      </c>
      <c r="AC138" s="648"/>
      <c r="AD138" s="666"/>
      <c r="AE138" s="642"/>
      <c r="AF138" s="642"/>
      <c r="AG138" s="642"/>
    </row>
    <row r="139" spans="1:41" ht="33.5">
      <c r="A139" s="438"/>
      <c r="B139" s="658"/>
      <c r="C139" s="648"/>
      <c r="D139" s="658"/>
      <c r="E139" s="644"/>
      <c r="F139" s="658"/>
      <c r="G139" s="687"/>
      <c r="H139" s="658"/>
      <c r="I139" s="648"/>
      <c r="J139" s="658"/>
      <c r="K139" s="648"/>
      <c r="L139" s="658"/>
      <c r="M139" s="648"/>
      <c r="N139" s="658"/>
      <c r="O139" s="648"/>
      <c r="P139" s="658"/>
      <c r="Q139" s="688"/>
      <c r="R139" s="658"/>
      <c r="S139" s="648"/>
      <c r="T139" s="658"/>
      <c r="U139" s="648"/>
      <c r="V139" s="658"/>
      <c r="W139" s="648"/>
      <c r="X139" s="658"/>
      <c r="Y139" s="648"/>
      <c r="Z139" s="658"/>
      <c r="AA139" s="648"/>
      <c r="AB139" s="658"/>
      <c r="AC139" s="648"/>
      <c r="AD139" s="666"/>
      <c r="AE139" s="642"/>
      <c r="AF139" s="642"/>
      <c r="AG139" s="642"/>
    </row>
    <row r="140" spans="1:41" ht="15.5" customHeight="1" thickBot="1">
      <c r="A140" s="438"/>
      <c r="B140" s="660"/>
      <c r="C140" s="648"/>
      <c r="D140" s="660"/>
      <c r="E140" s="648"/>
      <c r="F140" s="660"/>
      <c r="G140" s="648"/>
      <c r="H140" s="660"/>
      <c r="I140" s="648"/>
      <c r="J140" s="660"/>
      <c r="K140" s="648"/>
      <c r="L140" s="660"/>
      <c r="M140" s="648"/>
      <c r="N140" s="660"/>
      <c r="O140" s="648"/>
      <c r="P140" s="660"/>
      <c r="Q140" s="648"/>
      <c r="R140" s="660"/>
      <c r="S140" s="648"/>
      <c r="T140" s="660"/>
      <c r="U140" s="648"/>
      <c r="V140" s="660" t="s">
        <v>191</v>
      </c>
      <c r="W140" s="648"/>
      <c r="X140" s="660"/>
      <c r="Y140" s="648"/>
      <c r="Z140" s="660"/>
      <c r="AA140" s="648"/>
      <c r="AB140" s="660"/>
      <c r="AC140" s="648"/>
      <c r="AD140" s="666"/>
      <c r="AE140" s="642"/>
      <c r="AF140" s="642"/>
      <c r="AG140" s="642"/>
    </row>
    <row r="141" spans="1:41" ht="100" customHeight="1" thickBot="1">
      <c r="A141" s="438"/>
      <c r="B141" s="637"/>
      <c r="C141" s="653">
        <v>431.02</v>
      </c>
      <c r="D141" s="637"/>
      <c r="E141" s="653">
        <v>403.43</v>
      </c>
      <c r="F141" s="637"/>
      <c r="G141" s="653">
        <v>420.36</v>
      </c>
      <c r="H141" s="637"/>
      <c r="I141" s="653">
        <v>446.37</v>
      </c>
      <c r="J141" s="678"/>
      <c r="K141" s="653">
        <v>297.58</v>
      </c>
      <c r="L141" s="637"/>
      <c r="M141" s="653">
        <v>280.47000000000003</v>
      </c>
      <c r="N141" s="637"/>
      <c r="O141" s="653">
        <v>272.69</v>
      </c>
      <c r="P141" s="637"/>
      <c r="Q141" s="653">
        <v>347.88</v>
      </c>
      <c r="R141" s="637"/>
      <c r="S141" s="653">
        <v>379.25</v>
      </c>
      <c r="T141" s="679"/>
      <c r="U141" s="653">
        <v>398.7</v>
      </c>
      <c r="V141" s="679"/>
      <c r="W141" s="653">
        <v>439.06</v>
      </c>
      <c r="X141" s="637" t="s">
        <v>191</v>
      </c>
      <c r="Y141" s="636">
        <v>360.21</v>
      </c>
      <c r="Z141" s="679"/>
      <c r="AA141" s="653">
        <v>379.58</v>
      </c>
      <c r="AB141" s="679"/>
      <c r="AC141" s="653">
        <v>384</v>
      </c>
      <c r="AD141" s="666"/>
      <c r="AE141" s="642"/>
      <c r="AF141" s="642"/>
      <c r="AG141" s="642"/>
      <c r="AM141" s="809">
        <f>COUNTIF(B141:AB141,"U/P")</f>
        <v>0</v>
      </c>
      <c r="AN141" s="809">
        <f>COUNTIF(C141:AC141,"ROW")</f>
        <v>1</v>
      </c>
      <c r="AO141" s="809">
        <f>COUNTIF(B141:AD141,"C")</f>
        <v>0</v>
      </c>
    </row>
    <row r="142" spans="1:41" ht="14.25" customHeight="1" thickBot="1">
      <c r="A142" s="438"/>
      <c r="B142" s="656"/>
      <c r="C142" s="648"/>
      <c r="D142" s="656"/>
      <c r="E142" s="648"/>
      <c r="F142" s="656"/>
      <c r="G142" s="648"/>
      <c r="H142" s="656"/>
      <c r="I142" s="648"/>
      <c r="J142" s="656"/>
      <c r="K142" s="648"/>
      <c r="L142" s="656"/>
      <c r="M142" s="648"/>
      <c r="N142" s="656"/>
      <c r="O142" s="648"/>
      <c r="P142" s="656"/>
      <c r="Q142" s="648"/>
      <c r="R142" s="656"/>
      <c r="S142" s="648"/>
      <c r="T142" s="656"/>
      <c r="U142" s="648"/>
      <c r="V142" s="689"/>
      <c r="W142" s="648"/>
      <c r="X142" s="656"/>
      <c r="Y142" s="648"/>
      <c r="Z142" s="656"/>
      <c r="AA142" s="648"/>
      <c r="AB142" s="656"/>
      <c r="AC142" s="648"/>
      <c r="AD142" s="666"/>
      <c r="AE142" s="642"/>
      <c r="AF142" s="642"/>
      <c r="AG142" s="642"/>
    </row>
    <row r="143" spans="1:41" ht="33.5">
      <c r="A143" s="438"/>
      <c r="B143" s="690" t="s">
        <v>211</v>
      </c>
      <c r="C143" s="644"/>
      <c r="D143" s="661" t="s">
        <v>149</v>
      </c>
      <c r="E143" s="644"/>
      <c r="F143" s="690" t="s">
        <v>211</v>
      </c>
      <c r="G143" s="644"/>
      <c r="H143" s="645" t="s">
        <v>79</v>
      </c>
      <c r="I143" s="644"/>
      <c r="J143" s="690" t="s">
        <v>211</v>
      </c>
      <c r="K143" s="644"/>
      <c r="L143" s="645" t="s">
        <v>83</v>
      </c>
      <c r="M143" s="644"/>
      <c r="N143" s="690" t="s">
        <v>146</v>
      </c>
      <c r="O143" s="644"/>
      <c r="P143" s="690" t="s">
        <v>146</v>
      </c>
      <c r="Q143" s="644"/>
      <c r="R143" s="690" t="s">
        <v>211</v>
      </c>
      <c r="S143" s="644"/>
      <c r="T143" s="690" t="s">
        <v>205</v>
      </c>
      <c r="U143" s="644"/>
      <c r="V143" s="690" t="s">
        <v>205</v>
      </c>
      <c r="W143" s="644"/>
      <c r="X143" s="645" t="s">
        <v>79</v>
      </c>
      <c r="Y143" s="644"/>
      <c r="Z143" s="690" t="s">
        <v>146</v>
      </c>
      <c r="AA143" s="644"/>
      <c r="AB143" s="645" t="s">
        <v>87</v>
      </c>
      <c r="AC143" s="648"/>
      <c r="AD143" s="666"/>
      <c r="AE143" s="642"/>
      <c r="AF143" s="642"/>
      <c r="AG143" s="642"/>
    </row>
    <row r="144" spans="1:41" ht="28" customHeight="1">
      <c r="A144" s="438"/>
      <c r="B144" s="690"/>
      <c r="C144" s="644"/>
      <c r="D144" s="666"/>
      <c r="E144" s="644"/>
      <c r="F144" s="691" t="s">
        <v>1535</v>
      </c>
      <c r="G144" s="644"/>
      <c r="H144" s="690"/>
      <c r="I144" s="644"/>
      <c r="J144" s="690"/>
      <c r="K144" s="644"/>
      <c r="L144" s="690"/>
      <c r="M144" s="644"/>
      <c r="N144" s="691" t="s">
        <v>1536</v>
      </c>
      <c r="O144" s="644"/>
      <c r="P144" s="690"/>
      <c r="Q144" s="644"/>
      <c r="R144" s="691" t="s">
        <v>1534</v>
      </c>
      <c r="S144" s="644"/>
      <c r="T144" s="690"/>
      <c r="U144" s="644"/>
      <c r="V144" s="690"/>
      <c r="W144" s="644"/>
      <c r="X144" s="690"/>
      <c r="Y144" s="644"/>
      <c r="Z144" s="690"/>
      <c r="AA144" s="644"/>
      <c r="AC144" s="648"/>
      <c r="AD144" s="691" t="s">
        <v>1538</v>
      </c>
      <c r="AE144" s="641"/>
      <c r="AF144" s="642"/>
      <c r="AG144" s="642"/>
    </row>
    <row r="145" spans="1:41" ht="27" customHeight="1">
      <c r="A145" s="1517" t="s">
        <v>1452</v>
      </c>
      <c r="B145" s="1517"/>
      <c r="C145" s="1517"/>
      <c r="D145" s="1517"/>
      <c r="E145" s="1517"/>
      <c r="F145" s="1517"/>
      <c r="G145" s="1517"/>
      <c r="H145" s="1517"/>
      <c r="I145" s="1517"/>
      <c r="J145" s="1517"/>
      <c r="K145" s="1517"/>
      <c r="L145" s="1517"/>
      <c r="M145" s="1517"/>
      <c r="N145" s="1517"/>
      <c r="O145" s="1517"/>
      <c r="P145" s="1517"/>
      <c r="Q145" s="1517"/>
      <c r="R145" s="1517"/>
      <c r="S145" s="1517"/>
      <c r="T145" s="681"/>
      <c r="U145" s="681"/>
      <c r="V145" s="681"/>
      <c r="W145" s="787"/>
      <c r="X145" s="694" t="s">
        <v>191</v>
      </c>
      <c r="Y145" s="787"/>
      <c r="Z145" s="787"/>
      <c r="AA145" s="787"/>
      <c r="AB145" s="861"/>
      <c r="AC145" s="787"/>
      <c r="AD145" s="787"/>
      <c r="AE145" s="787"/>
      <c r="AF145" s="787"/>
      <c r="AG145" s="707"/>
      <c r="AH145" s="862"/>
      <c r="AI145" s="707"/>
      <c r="AJ145" s="707"/>
      <c r="AK145" s="707"/>
      <c r="AL145" s="707"/>
    </row>
    <row r="146" spans="1:41" ht="12" customHeight="1">
      <c r="A146" s="438"/>
      <c r="B146" s="692"/>
      <c r="C146" s="651"/>
      <c r="D146" s="692"/>
      <c r="E146" s="651"/>
      <c r="F146" s="692"/>
      <c r="G146" s="651"/>
      <c r="H146" s="692"/>
      <c r="I146" s="651"/>
      <c r="J146" s="692"/>
      <c r="K146" s="651"/>
      <c r="L146" s="692"/>
      <c r="M146" s="651"/>
      <c r="N146" s="692"/>
      <c r="O146" s="651"/>
      <c r="P146" s="692"/>
      <c r="Q146" s="651"/>
      <c r="R146" s="692"/>
      <c r="S146" s="651"/>
      <c r="T146" s="692"/>
      <c r="U146" s="651"/>
      <c r="V146" s="692"/>
      <c r="W146" s="651"/>
      <c r="X146" s="692"/>
      <c r="Y146" s="651"/>
      <c r="Z146" s="692"/>
      <c r="AA146" s="651"/>
      <c r="AB146" s="692"/>
      <c r="AC146" s="651"/>
      <c r="AD146" s="649"/>
      <c r="AE146" s="641"/>
      <c r="AF146" s="642"/>
      <c r="AG146" s="642"/>
    </row>
    <row r="147" spans="1:41" ht="22" customHeight="1">
      <c r="A147" s="438"/>
      <c r="B147" s="630" t="s">
        <v>315</v>
      </c>
      <c r="C147" s="629"/>
      <c r="D147" s="630" t="s">
        <v>316</v>
      </c>
      <c r="E147" s="629"/>
      <c r="F147" s="630" t="s">
        <v>237</v>
      </c>
      <c r="G147" s="629"/>
      <c r="H147" s="630" t="s">
        <v>238</v>
      </c>
      <c r="I147" s="629"/>
      <c r="J147" s="630" t="s">
        <v>318</v>
      </c>
      <c r="K147" s="629"/>
      <c r="L147" s="630" t="s">
        <v>247</v>
      </c>
      <c r="M147" s="629"/>
      <c r="N147" s="630" t="s">
        <v>248</v>
      </c>
      <c r="O147" s="629"/>
      <c r="P147" s="630" t="s">
        <v>668</v>
      </c>
      <c r="Q147" s="629"/>
      <c r="R147" s="630" t="s">
        <v>320</v>
      </c>
      <c r="S147" s="629"/>
      <c r="T147" s="630" t="s">
        <v>669</v>
      </c>
      <c r="U147" s="629"/>
      <c r="V147" s="630" t="s">
        <v>210</v>
      </c>
      <c r="W147" s="629"/>
      <c r="X147" s="630" t="s">
        <v>223</v>
      </c>
      <c r="Y147" s="629"/>
      <c r="Z147" s="630" t="s">
        <v>224</v>
      </c>
      <c r="AA147" s="629"/>
      <c r="AB147" s="630" t="s">
        <v>249</v>
      </c>
      <c r="AC147" s="648"/>
      <c r="AD147" s="649"/>
      <c r="AE147" s="642"/>
      <c r="AF147" s="642"/>
      <c r="AG147" s="642"/>
    </row>
    <row r="148" spans="1:41" ht="33.5">
      <c r="A148" s="438"/>
      <c r="B148" s="658"/>
      <c r="C148" s="648"/>
      <c r="D148" s="658"/>
      <c r="E148" s="648"/>
      <c r="F148" s="658"/>
      <c r="G148" s="648"/>
      <c r="H148" s="658"/>
      <c r="I148" s="659"/>
      <c r="J148" s="658"/>
      <c r="K148" s="644"/>
      <c r="L148" s="658"/>
      <c r="M148" s="648"/>
      <c r="N148" s="658"/>
      <c r="O148" s="648"/>
      <c r="P148" s="658"/>
      <c r="Q148" s="644"/>
      <c r="R148" s="658"/>
      <c r="S148" s="659"/>
      <c r="T148" s="658"/>
      <c r="U148" s="648"/>
      <c r="V148" s="658"/>
      <c r="W148" s="648"/>
      <c r="X148" s="658"/>
      <c r="Y148" s="653"/>
      <c r="Z148" s="658"/>
      <c r="AA148" s="644"/>
      <c r="AB148" s="658"/>
      <c r="AC148" s="648"/>
      <c r="AD148" s="649"/>
      <c r="AE148" s="642"/>
      <c r="AF148" s="642"/>
      <c r="AG148" s="642"/>
    </row>
    <row r="149" spans="1:41" ht="13" customHeight="1" thickBot="1">
      <c r="A149" s="438"/>
      <c r="B149" s="660"/>
      <c r="C149" s="648"/>
      <c r="D149" s="660"/>
      <c r="E149" s="648"/>
      <c r="F149" s="660"/>
      <c r="G149" s="648"/>
      <c r="H149" s="660"/>
      <c r="I149" s="648"/>
      <c r="J149" s="660"/>
      <c r="K149" s="648"/>
      <c r="L149" s="660"/>
      <c r="M149" s="648"/>
      <c r="N149" s="660"/>
      <c r="O149" s="648"/>
      <c r="P149" s="660"/>
      <c r="Q149" s="648"/>
      <c r="R149" s="660"/>
      <c r="S149" s="648"/>
      <c r="T149" s="660"/>
      <c r="U149" s="648"/>
      <c r="V149" s="660"/>
      <c r="W149" s="648"/>
      <c r="X149" s="660"/>
      <c r="Y149" s="648"/>
      <c r="Z149" s="660"/>
      <c r="AA149" s="648"/>
      <c r="AB149" s="660"/>
      <c r="AC149" s="648"/>
      <c r="AD149" s="649"/>
      <c r="AE149" s="642"/>
      <c r="AF149" s="642"/>
      <c r="AG149" s="642"/>
    </row>
    <row r="150" spans="1:41" ht="100" customHeight="1" thickBot="1">
      <c r="A150" s="438"/>
      <c r="B150" s="637" t="s">
        <v>191</v>
      </c>
      <c r="C150" s="653">
        <v>442</v>
      </c>
      <c r="D150" s="637" t="s">
        <v>191</v>
      </c>
      <c r="E150" s="653">
        <v>397</v>
      </c>
      <c r="F150" s="679"/>
      <c r="G150" s="653">
        <v>395</v>
      </c>
      <c r="H150" s="679"/>
      <c r="I150" s="653">
        <v>432</v>
      </c>
      <c r="J150" s="679"/>
      <c r="K150" s="653">
        <v>408</v>
      </c>
      <c r="L150" s="679"/>
      <c r="M150" s="653">
        <v>426</v>
      </c>
      <c r="N150" s="679"/>
      <c r="O150" s="653">
        <v>392.95</v>
      </c>
      <c r="P150" s="637"/>
      <c r="Q150" s="653">
        <v>431.96</v>
      </c>
      <c r="R150" s="637"/>
      <c r="S150" s="653">
        <v>426.02</v>
      </c>
      <c r="T150" s="637"/>
      <c r="U150" s="653">
        <v>401</v>
      </c>
      <c r="V150" s="679"/>
      <c r="W150" s="653">
        <v>437</v>
      </c>
      <c r="X150" s="679"/>
      <c r="Y150" s="636">
        <v>402</v>
      </c>
      <c r="Z150" s="679"/>
      <c r="AA150" s="653">
        <v>436</v>
      </c>
      <c r="AB150" s="637"/>
      <c r="AC150" s="636">
        <v>392.28</v>
      </c>
      <c r="AD150" s="649"/>
      <c r="AE150" s="642"/>
      <c r="AF150" s="642"/>
      <c r="AG150" s="642"/>
      <c r="AM150" s="809">
        <f>COUNTIF(B150:AB150,"U/P")</f>
        <v>0</v>
      </c>
      <c r="AN150" s="809">
        <f>COUNTIF(C150:AC150,"ROW")</f>
        <v>1</v>
      </c>
      <c r="AO150" s="809">
        <f>COUNTIF(D150:AD150,"C")</f>
        <v>0</v>
      </c>
    </row>
    <row r="151" spans="1:41" ht="34" thickBot="1">
      <c r="A151" s="438"/>
      <c r="B151" s="656"/>
      <c r="C151" s="648"/>
      <c r="D151" s="656"/>
      <c r="E151" s="648"/>
      <c r="F151" s="656"/>
      <c r="G151" s="648"/>
      <c r="H151" s="656"/>
      <c r="I151" s="648"/>
      <c r="J151" s="656"/>
      <c r="K151" s="648"/>
      <c r="L151" s="656"/>
      <c r="M151" s="648"/>
      <c r="N151" s="656"/>
      <c r="O151" s="648"/>
      <c r="P151" s="656"/>
      <c r="Q151" s="648"/>
      <c r="R151" s="656"/>
      <c r="S151" s="648"/>
      <c r="T151" s="656"/>
      <c r="U151" s="648"/>
      <c r="V151" s="656"/>
      <c r="W151" s="648"/>
      <c r="X151" s="656"/>
      <c r="Y151" s="648"/>
      <c r="Z151" s="656"/>
      <c r="AA151" s="648"/>
      <c r="AB151" s="656"/>
      <c r="AC151" s="648"/>
      <c r="AD151" s="649"/>
      <c r="AE151" s="642"/>
      <c r="AF151" s="642"/>
      <c r="AG151" s="642"/>
    </row>
    <row r="152" spans="1:41" ht="33.5">
      <c r="A152" s="438"/>
      <c r="B152" s="644" t="s">
        <v>211</v>
      </c>
      <c r="C152" s="644"/>
      <c r="D152" s="644" t="s">
        <v>211</v>
      </c>
      <c r="E152" s="644"/>
      <c r="F152" s="644" t="s">
        <v>211</v>
      </c>
      <c r="G152" s="644"/>
      <c r="H152" s="644" t="s">
        <v>211</v>
      </c>
      <c r="I152" s="644"/>
      <c r="J152" s="644" t="s">
        <v>211</v>
      </c>
      <c r="K152" s="644"/>
      <c r="L152" s="644" t="s">
        <v>149</v>
      </c>
      <c r="M152" s="644"/>
      <c r="N152" s="644" t="s">
        <v>149</v>
      </c>
      <c r="O152" s="644"/>
      <c r="P152" s="645" t="s">
        <v>89</v>
      </c>
      <c r="Q152" s="644"/>
      <c r="R152" s="645" t="s">
        <v>96</v>
      </c>
      <c r="S152" s="644"/>
      <c r="T152" s="645" t="s">
        <v>89</v>
      </c>
      <c r="U152" s="644"/>
      <c r="V152" s="644" t="s">
        <v>211</v>
      </c>
      <c r="W152" s="644"/>
      <c r="X152" s="644" t="s">
        <v>146</v>
      </c>
      <c r="Y152" s="644"/>
      <c r="Z152" s="644" t="s">
        <v>149</v>
      </c>
      <c r="AA152" s="644"/>
      <c r="AB152" s="644" t="s">
        <v>211</v>
      </c>
      <c r="AC152" s="648"/>
      <c r="AD152" s="649"/>
      <c r="AE152" s="642"/>
      <c r="AF152" s="642"/>
      <c r="AG152" s="642"/>
    </row>
    <row r="153" spans="1:41" ht="33.5">
      <c r="A153" s="438"/>
      <c r="B153" s="675" t="s">
        <v>1534</v>
      </c>
      <c r="C153" s="644"/>
      <c r="D153" s="675" t="s">
        <v>1537</v>
      </c>
      <c r="E153" s="644"/>
      <c r="F153" s="644"/>
      <c r="G153" s="644"/>
      <c r="H153" s="644"/>
      <c r="I153" s="644"/>
      <c r="J153" s="644"/>
      <c r="K153" s="644"/>
      <c r="L153" s="644"/>
      <c r="M153" s="644"/>
      <c r="N153" s="644"/>
      <c r="O153" s="644"/>
      <c r="P153" s="644"/>
      <c r="Q153" s="644"/>
      <c r="R153" s="644"/>
      <c r="S153" s="644"/>
      <c r="T153" s="675" t="s">
        <v>1537</v>
      </c>
      <c r="U153" s="644"/>
      <c r="V153" s="644"/>
      <c r="W153" s="644"/>
      <c r="X153" s="644"/>
      <c r="Y153" s="644"/>
      <c r="Z153" s="644"/>
      <c r="AA153" s="644"/>
      <c r="AB153" s="644"/>
      <c r="AC153" s="648"/>
      <c r="AD153" s="649"/>
      <c r="AE153" s="642"/>
      <c r="AF153" s="642"/>
      <c r="AG153" s="642"/>
    </row>
    <row r="154" spans="1:41" ht="46">
      <c r="A154" s="693"/>
      <c r="B154" s="1512" t="s">
        <v>191</v>
      </c>
      <c r="C154" s="1512"/>
      <c r="D154" s="1512"/>
      <c r="E154" s="681"/>
      <c r="F154" s="681"/>
      <c r="G154" s="681"/>
      <c r="H154" s="681"/>
      <c r="I154" s="681"/>
      <c r="J154" s="681"/>
      <c r="K154" s="681"/>
      <c r="L154" s="681"/>
      <c r="M154" s="681"/>
      <c r="N154" s="681"/>
      <c r="O154" s="681"/>
      <c r="P154" s="1518" t="s">
        <v>191</v>
      </c>
      <c r="Q154" s="1518"/>
      <c r="R154" s="1518"/>
      <c r="S154" s="1518"/>
      <c r="T154" s="1518"/>
      <c r="U154" s="681"/>
      <c r="V154" s="681"/>
      <c r="W154" s="681"/>
      <c r="X154" s="681"/>
      <c r="Y154" s="681"/>
      <c r="Z154" s="681"/>
      <c r="AA154" s="681"/>
      <c r="AB154" s="694" t="s">
        <v>191</v>
      </c>
      <c r="AC154" s="681"/>
      <c r="AD154" s="681"/>
      <c r="AE154" s="681"/>
      <c r="AF154" s="681"/>
      <c r="AG154" s="681"/>
      <c r="AH154" s="681"/>
      <c r="AI154" s="681"/>
      <c r="AJ154" s="681"/>
      <c r="AK154" s="681"/>
      <c r="AL154" s="681"/>
    </row>
    <row r="155" spans="1:41" ht="15" customHeight="1">
      <c r="A155" s="438"/>
      <c r="B155" s="666"/>
      <c r="C155" s="648"/>
      <c r="D155" s="666"/>
      <c r="E155" s="648"/>
      <c r="F155" s="666"/>
      <c r="G155" s="648"/>
      <c r="H155" s="666"/>
      <c r="I155" s="648"/>
      <c r="J155" s="666"/>
      <c r="K155" s="648"/>
      <c r="L155" s="666"/>
      <c r="M155" s="648"/>
      <c r="N155" s="630"/>
      <c r="O155" s="648"/>
      <c r="P155" s="666"/>
      <c r="Q155" s="648"/>
      <c r="R155" s="666"/>
      <c r="S155" s="648"/>
      <c r="T155" s="666"/>
      <c r="U155" s="648"/>
      <c r="V155" s="666"/>
      <c r="W155" s="648"/>
      <c r="X155" s="666"/>
      <c r="Y155" s="648"/>
      <c r="Z155" s="666"/>
      <c r="AA155" s="648"/>
      <c r="AB155" s="666"/>
      <c r="AC155" s="651"/>
      <c r="AD155" s="649"/>
      <c r="AE155" s="642"/>
      <c r="AF155" s="642"/>
      <c r="AG155" s="642"/>
    </row>
    <row r="156" spans="1:41" ht="29.5" customHeight="1">
      <c r="A156" s="438"/>
      <c r="B156" s="630" t="s">
        <v>670</v>
      </c>
      <c r="C156" s="629"/>
      <c r="D156" s="630" t="s">
        <v>322</v>
      </c>
      <c r="E156" s="629"/>
      <c r="F156" s="630" t="s">
        <v>323</v>
      </c>
      <c r="G156" s="629"/>
      <c r="H156" s="630" t="s">
        <v>324</v>
      </c>
      <c r="I156" s="629"/>
      <c r="J156" s="630" t="s">
        <v>325</v>
      </c>
      <c r="K156" s="629"/>
      <c r="L156" s="630" t="s">
        <v>326</v>
      </c>
      <c r="M156" s="629"/>
      <c r="N156" s="630" t="s">
        <v>327</v>
      </c>
      <c r="O156" s="629"/>
      <c r="P156" s="630" t="s">
        <v>328</v>
      </c>
      <c r="Q156" s="1519" t="s">
        <v>674</v>
      </c>
      <c r="R156" s="1519"/>
      <c r="S156" s="1519" t="s">
        <v>330</v>
      </c>
      <c r="T156" s="1519"/>
      <c r="U156" s="631" t="s">
        <v>1447</v>
      </c>
      <c r="V156" s="630" t="s">
        <v>250</v>
      </c>
      <c r="W156" s="629"/>
      <c r="X156" s="630" t="s">
        <v>331</v>
      </c>
      <c r="Y156" s="629"/>
      <c r="Z156" s="630" t="s">
        <v>332</v>
      </c>
      <c r="AA156" s="630"/>
      <c r="AB156" s="695" t="s">
        <v>333</v>
      </c>
      <c r="AC156" s="651"/>
      <c r="AD156" s="649"/>
      <c r="AE156" s="642"/>
      <c r="AF156" s="642"/>
      <c r="AG156" s="642"/>
    </row>
    <row r="157" spans="1:41" ht="33.5">
      <c r="A157" s="438"/>
      <c r="B157" s="658"/>
      <c r="C157" s="648"/>
      <c r="D157" s="658"/>
      <c r="E157" s="648"/>
      <c r="F157" s="658"/>
      <c r="G157" s="696"/>
      <c r="H157" s="658"/>
      <c r="I157" s="648"/>
      <c r="J157" s="658"/>
      <c r="K157" s="648"/>
      <c r="L157" s="658"/>
      <c r="M157" s="648"/>
      <c r="N157" s="658"/>
      <c r="O157" s="648"/>
      <c r="P157" s="658"/>
      <c r="Q157" s="648"/>
      <c r="R157" s="658"/>
      <c r="S157" s="648"/>
      <c r="T157" s="658"/>
      <c r="U157" s="631"/>
      <c r="V157" s="658"/>
      <c r="W157" s="648"/>
      <c r="X157" s="658"/>
      <c r="Y157" s="648"/>
      <c r="Z157" s="658"/>
      <c r="AA157" s="648"/>
      <c r="AB157" s="658"/>
      <c r="AC157" s="651"/>
      <c r="AD157" s="649"/>
      <c r="AE157" s="642"/>
      <c r="AF157" s="642"/>
      <c r="AG157" s="642"/>
    </row>
    <row r="158" spans="1:41" ht="16.5" customHeight="1" thickBot="1">
      <c r="A158" s="438"/>
      <c r="B158" s="660"/>
      <c r="C158" s="648"/>
      <c r="D158" s="660"/>
      <c r="E158" s="648"/>
      <c r="F158" s="660"/>
      <c r="G158" s="648"/>
      <c r="H158" s="660"/>
      <c r="I158" s="648"/>
      <c r="J158" s="660"/>
      <c r="K158" s="648"/>
      <c r="L158" s="660"/>
      <c r="M158" s="648"/>
      <c r="N158" s="660"/>
      <c r="O158" s="648"/>
      <c r="P158" s="660"/>
      <c r="Q158" s="648"/>
      <c r="R158" s="660"/>
      <c r="S158" s="648"/>
      <c r="T158" s="660"/>
      <c r="U158" s="648"/>
      <c r="V158" s="660"/>
      <c r="W158" s="648"/>
      <c r="X158" s="660"/>
      <c r="Y158" s="648"/>
      <c r="Z158" s="660"/>
      <c r="AA158" s="648"/>
      <c r="AB158" s="660"/>
      <c r="AC158" s="651"/>
      <c r="AD158" s="649"/>
      <c r="AE158" s="642"/>
      <c r="AF158" s="642"/>
      <c r="AG158" s="642"/>
    </row>
    <row r="159" spans="1:41" ht="100" customHeight="1" thickBot="1">
      <c r="A159" s="438"/>
      <c r="B159" s="637"/>
      <c r="C159" s="653">
        <v>402.5</v>
      </c>
      <c r="D159" s="637"/>
      <c r="E159" s="653">
        <v>411.56</v>
      </c>
      <c r="F159" s="637"/>
      <c r="G159" s="653">
        <v>438.46</v>
      </c>
      <c r="H159" s="637"/>
      <c r="I159" s="653">
        <v>410.36</v>
      </c>
      <c r="J159" s="637"/>
      <c r="K159" s="653">
        <v>379.76</v>
      </c>
      <c r="L159" s="637"/>
      <c r="M159" s="653">
        <v>396.95</v>
      </c>
      <c r="N159" s="637"/>
      <c r="O159" s="653">
        <v>414.59</v>
      </c>
      <c r="P159" s="637"/>
      <c r="Q159" s="653">
        <v>352.99</v>
      </c>
      <c r="R159" s="637"/>
      <c r="S159" s="653">
        <v>389.3</v>
      </c>
      <c r="T159" s="637"/>
      <c r="U159" s="653">
        <v>237.59</v>
      </c>
      <c r="V159" s="679"/>
      <c r="W159" s="653">
        <v>290.88</v>
      </c>
      <c r="X159" s="637"/>
      <c r="Y159" s="636">
        <v>345.61</v>
      </c>
      <c r="Z159" s="637"/>
      <c r="AA159" s="653">
        <v>318.63</v>
      </c>
      <c r="AB159" s="637" t="s">
        <v>353</v>
      </c>
      <c r="AC159" s="654">
        <v>307.02</v>
      </c>
      <c r="AD159" s="649"/>
      <c r="AE159" s="642"/>
      <c r="AF159" s="642"/>
      <c r="AG159" s="642"/>
      <c r="AM159" s="809">
        <f>COUNTIF(B159:AB159,"U/P")</f>
        <v>1</v>
      </c>
      <c r="AN159" s="809">
        <f>COUNTIF(C159:AC159,"ROW")</f>
        <v>0</v>
      </c>
      <c r="AO159" s="809">
        <f>COUNTIF(B159:AD159,"C")</f>
        <v>0</v>
      </c>
    </row>
    <row r="160" spans="1:41" ht="34" thickBot="1">
      <c r="A160" s="438"/>
      <c r="B160" s="656"/>
      <c r="C160" s="697"/>
      <c r="D160" s="656"/>
      <c r="E160" s="697"/>
      <c r="F160" s="656"/>
      <c r="G160" s="648"/>
      <c r="H160" s="656"/>
      <c r="I160" s="648"/>
      <c r="J160" s="656"/>
      <c r="K160" s="648"/>
      <c r="L160" s="656"/>
      <c r="M160" s="697"/>
      <c r="N160" s="656"/>
      <c r="O160" s="697"/>
      <c r="P160" s="656"/>
      <c r="Q160" s="697"/>
      <c r="R160" s="656"/>
      <c r="S160" s="697"/>
      <c r="T160" s="656"/>
      <c r="U160" s="697"/>
      <c r="V160" s="656"/>
      <c r="W160" s="697"/>
      <c r="X160" s="656"/>
      <c r="Y160" s="648"/>
      <c r="Z160" s="656"/>
      <c r="AA160" s="648"/>
      <c r="AB160" s="656"/>
      <c r="AC160" s="651"/>
      <c r="AD160" s="649"/>
      <c r="AE160" s="642"/>
      <c r="AF160" s="642"/>
      <c r="AG160" s="642"/>
    </row>
    <row r="161" spans="1:41" ht="33.5">
      <c r="A161" s="438"/>
      <c r="B161" s="645" t="s">
        <v>92</v>
      </c>
      <c r="C161" s="644"/>
      <c r="D161" s="644" t="s">
        <v>205</v>
      </c>
      <c r="E161" s="644"/>
      <c r="F161" s="645" t="s">
        <v>83</v>
      </c>
      <c r="G161" s="644"/>
      <c r="H161" s="645" t="s">
        <v>96</v>
      </c>
      <c r="I161" s="644"/>
      <c r="J161" s="645" t="s">
        <v>107</v>
      </c>
      <c r="K161" s="644"/>
      <c r="L161" s="644" t="s">
        <v>205</v>
      </c>
      <c r="M161" s="644"/>
      <c r="N161" s="644" t="s">
        <v>146</v>
      </c>
      <c r="O161" s="644"/>
      <c r="P161" s="644" t="s">
        <v>146</v>
      </c>
      <c r="Q161" s="644"/>
      <c r="R161" s="645" t="s">
        <v>89</v>
      </c>
      <c r="S161" s="644"/>
      <c r="T161" s="645" t="s">
        <v>83</v>
      </c>
      <c r="U161" s="644"/>
      <c r="V161" s="644" t="s">
        <v>211</v>
      </c>
      <c r="W161" s="644"/>
      <c r="X161" s="644" t="s">
        <v>146</v>
      </c>
      <c r="Y161" s="644"/>
      <c r="Z161" s="644" t="s">
        <v>146</v>
      </c>
      <c r="AA161" s="644"/>
      <c r="AB161" s="645" t="s">
        <v>89</v>
      </c>
      <c r="AC161" s="651"/>
      <c r="AD161" s="649"/>
      <c r="AE161" s="641"/>
      <c r="AF161" s="642"/>
      <c r="AG161" s="642"/>
    </row>
    <row r="162" spans="1:41" ht="82.25" customHeight="1">
      <c r="A162" s="438"/>
      <c r="B162" s="698" t="s">
        <v>1537</v>
      </c>
      <c r="C162" s="659"/>
      <c r="D162" s="659"/>
      <c r="E162" s="659"/>
      <c r="F162" s="659"/>
      <c r="G162" s="659"/>
      <c r="H162" s="659"/>
      <c r="I162" s="659"/>
      <c r="J162" s="659"/>
      <c r="K162" s="659"/>
      <c r="L162" s="659"/>
      <c r="M162" s="659"/>
      <c r="N162" s="698" t="s">
        <v>1460</v>
      </c>
      <c r="O162" s="659"/>
      <c r="P162" s="698" t="s">
        <v>1537</v>
      </c>
      <c r="Q162" s="659"/>
      <c r="R162" s="659"/>
      <c r="S162" s="659"/>
      <c r="T162" s="659"/>
      <c r="U162" s="659"/>
      <c r="V162" s="659"/>
      <c r="W162" s="659"/>
      <c r="X162" s="659"/>
      <c r="Y162" s="659"/>
      <c r="Z162" s="698" t="s">
        <v>1576</v>
      </c>
      <c r="AA162" s="699"/>
      <c r="AB162" s="1524" t="s">
        <v>1539</v>
      </c>
      <c r="AC162" s="1524"/>
      <c r="AD162" s="1524"/>
      <c r="AE162" s="1524"/>
      <c r="AF162" s="1524"/>
      <c r="AG162" s="1524"/>
      <c r="AH162" s="1524"/>
      <c r="AI162" s="819"/>
      <c r="AJ162" s="819"/>
      <c r="AK162" s="819"/>
      <c r="AL162" s="819"/>
    </row>
    <row r="163" spans="1:41" ht="37.5" customHeight="1">
      <c r="A163" s="1517" t="s">
        <v>1452</v>
      </c>
      <c r="B163" s="1517"/>
      <c r="C163" s="1517"/>
      <c r="D163" s="1517"/>
      <c r="E163" s="1517"/>
      <c r="F163" s="1517"/>
      <c r="G163" s="1517"/>
      <c r="H163" s="1517"/>
      <c r="I163" s="1517"/>
      <c r="J163" s="1517"/>
      <c r="K163" s="1517"/>
      <c r="L163" s="1517"/>
      <c r="M163" s="1517"/>
      <c r="N163" s="1517"/>
      <c r="O163" s="1517"/>
      <c r="P163" s="1517"/>
      <c r="Q163" s="1517"/>
      <c r="R163" s="1517"/>
      <c r="S163" s="1517"/>
      <c r="T163" s="1517"/>
      <c r="U163" s="681"/>
      <c r="V163" s="681"/>
      <c r="W163" s="1517" t="s">
        <v>1452</v>
      </c>
      <c r="X163" s="1517"/>
      <c r="Y163" s="1517"/>
      <c r="Z163" s="1517"/>
      <c r="AA163" s="1517"/>
      <c r="AB163" s="1517"/>
      <c r="AC163" s="1517"/>
      <c r="AD163" s="1517"/>
      <c r="AE163" s="1517"/>
      <c r="AF163" s="1517"/>
      <c r="AG163" s="1517"/>
      <c r="AH163" s="1502"/>
      <c r="AI163" s="817"/>
      <c r="AJ163" s="817"/>
      <c r="AK163" s="817"/>
      <c r="AL163" s="817"/>
    </row>
    <row r="164" spans="1:41" ht="9.5" hidden="1" customHeight="1">
      <c r="A164" s="438"/>
      <c r="B164" s="700"/>
      <c r="C164" s="700"/>
      <c r="D164" s="700"/>
      <c r="E164" s="700"/>
      <c r="F164" s="700"/>
      <c r="G164" s="700"/>
      <c r="H164" s="700"/>
      <c r="I164" s="700"/>
      <c r="J164" s="700"/>
      <c r="K164" s="700"/>
      <c r="L164" s="700"/>
      <c r="M164" s="700"/>
      <c r="N164" s="700"/>
      <c r="O164" s="700"/>
      <c r="P164" s="700"/>
      <c r="Q164" s="700"/>
      <c r="R164" s="700"/>
      <c r="S164" s="700"/>
      <c r="T164" s="700"/>
      <c r="U164" s="700"/>
      <c r="V164" s="700"/>
      <c r="W164" s="700"/>
      <c r="X164" s="700"/>
      <c r="Y164" s="700"/>
      <c r="Z164" s="700"/>
      <c r="AA164" s="700"/>
      <c r="AB164" s="700"/>
      <c r="AC164" s="701"/>
      <c r="AD164" s="702"/>
      <c r="AE164" s="641"/>
      <c r="AF164" s="642"/>
      <c r="AG164" s="642"/>
      <c r="AH164" s="703"/>
      <c r="AI164" s="703"/>
      <c r="AJ164" s="703"/>
      <c r="AK164" s="703"/>
      <c r="AL164" s="703"/>
    </row>
    <row r="165" spans="1:41" ht="24.5" customHeight="1">
      <c r="A165" s="438"/>
      <c r="B165" s="630" t="s">
        <v>334</v>
      </c>
      <c r="C165" s="629"/>
      <c r="D165" s="630" t="s">
        <v>335</v>
      </c>
      <c r="E165" s="629"/>
      <c r="F165" s="630" t="s">
        <v>336</v>
      </c>
      <c r="G165" s="629"/>
      <c r="H165" s="630" t="s">
        <v>251</v>
      </c>
      <c r="I165" s="629"/>
      <c r="J165" s="630" t="s">
        <v>222</v>
      </c>
      <c r="K165" s="629"/>
      <c r="L165" s="630" t="s">
        <v>214</v>
      </c>
      <c r="M165" s="629"/>
      <c r="N165" s="630" t="s">
        <v>340</v>
      </c>
      <c r="O165" s="629"/>
      <c r="P165" s="630" t="s">
        <v>260</v>
      </c>
      <c r="Q165" s="629"/>
      <c r="R165" s="630" t="s">
        <v>341</v>
      </c>
      <c r="S165" s="629"/>
      <c r="T165" s="630" t="s">
        <v>199</v>
      </c>
      <c r="U165" s="629"/>
      <c r="V165" s="630" t="s">
        <v>200</v>
      </c>
      <c r="W165" s="629"/>
      <c r="X165" s="630" t="s">
        <v>177</v>
      </c>
      <c r="Y165" s="629"/>
      <c r="Z165" s="630" t="s">
        <v>176</v>
      </c>
      <c r="AA165" s="629"/>
      <c r="AB165" s="630" t="s">
        <v>175</v>
      </c>
      <c r="AC165" s="648"/>
      <c r="AD165" s="666"/>
      <c r="AE165" s="642"/>
      <c r="AF165" s="642"/>
      <c r="AG165" s="642"/>
    </row>
    <row r="166" spans="1:41" ht="33.5">
      <c r="A166" s="438"/>
      <c r="B166" s="658"/>
      <c r="C166" s="648"/>
      <c r="D166" s="658"/>
      <c r="E166" s="648"/>
      <c r="F166" s="658"/>
      <c r="G166" s="648"/>
      <c r="H166" s="658"/>
      <c r="I166" s="648"/>
      <c r="J166" s="658"/>
      <c r="K166" s="648"/>
      <c r="L166" s="658"/>
      <c r="M166" s="648"/>
      <c r="N166" s="658"/>
      <c r="O166" s="648"/>
      <c r="P166" s="658"/>
      <c r="Q166" s="648"/>
      <c r="R166" s="658"/>
      <c r="S166" s="648"/>
      <c r="T166" s="658"/>
      <c r="U166" s="648"/>
      <c r="V166" s="658"/>
      <c r="W166" s="648"/>
      <c r="X166" s="658"/>
      <c r="Y166" s="648"/>
      <c r="Z166" s="658"/>
      <c r="AA166" s="683"/>
      <c r="AB166" s="658"/>
      <c r="AC166" s="648"/>
      <c r="AD166" s="666"/>
      <c r="AE166" s="642"/>
      <c r="AF166" s="642"/>
      <c r="AG166" s="642"/>
    </row>
    <row r="167" spans="1:41" ht="15.5" customHeight="1" thickBot="1">
      <c r="A167" s="438"/>
      <c r="B167" s="660"/>
      <c r="C167" s="648"/>
      <c r="D167" s="660"/>
      <c r="E167" s="648"/>
      <c r="F167" s="660"/>
      <c r="G167" s="648"/>
      <c r="H167" s="660"/>
      <c r="I167" s="648"/>
      <c r="J167" s="660"/>
      <c r="K167" s="648"/>
      <c r="L167" s="660"/>
      <c r="M167" s="648"/>
      <c r="N167" s="660"/>
      <c r="O167" s="648"/>
      <c r="P167" s="660"/>
      <c r="Q167" s="648"/>
      <c r="R167" s="660"/>
      <c r="S167" s="648"/>
      <c r="T167" s="660"/>
      <c r="U167" s="648"/>
      <c r="V167" s="660"/>
      <c r="W167" s="648"/>
      <c r="X167" s="660"/>
      <c r="Y167" s="648"/>
      <c r="Z167" s="660"/>
      <c r="AA167" s="648"/>
      <c r="AB167" s="660"/>
      <c r="AC167" s="648"/>
      <c r="AD167" s="666"/>
      <c r="AE167" s="642"/>
      <c r="AF167" s="642"/>
      <c r="AG167" s="642"/>
    </row>
    <row r="168" spans="1:41" ht="100" customHeight="1" thickBot="1">
      <c r="A168" s="438"/>
      <c r="B168" s="679"/>
      <c r="C168" s="653">
        <v>346.85</v>
      </c>
      <c r="D168" s="679"/>
      <c r="E168" s="653">
        <v>300.19</v>
      </c>
      <c r="F168" s="679"/>
      <c r="G168" s="653">
        <v>317</v>
      </c>
      <c r="H168" s="678" t="s">
        <v>353</v>
      </c>
      <c r="I168" s="653">
        <v>454</v>
      </c>
      <c r="J168" s="679"/>
      <c r="K168" s="653">
        <v>385</v>
      </c>
      <c r="L168" s="679"/>
      <c r="M168" s="653">
        <v>417.69</v>
      </c>
      <c r="N168" s="679"/>
      <c r="O168" s="653">
        <v>409.51</v>
      </c>
      <c r="P168" s="679"/>
      <c r="Q168" s="653">
        <v>385.17</v>
      </c>
      <c r="R168" s="679"/>
      <c r="S168" s="653">
        <v>345.19</v>
      </c>
      <c r="T168" s="679"/>
      <c r="U168" s="653">
        <v>332.38</v>
      </c>
      <c r="V168" s="679"/>
      <c r="W168" s="653">
        <v>393.62</v>
      </c>
      <c r="X168" s="679"/>
      <c r="Y168" s="653">
        <v>387.95</v>
      </c>
      <c r="Z168" s="679"/>
      <c r="AA168" s="653">
        <v>340.35</v>
      </c>
      <c r="AB168" s="679"/>
      <c r="AC168" s="653">
        <v>393.12</v>
      </c>
      <c r="AD168" s="666"/>
      <c r="AE168" s="642"/>
      <c r="AF168" s="642"/>
      <c r="AG168" s="642"/>
      <c r="AM168" s="809">
        <f>COUNTIF(B168:AB168,"U/P")</f>
        <v>1</v>
      </c>
      <c r="AN168" s="809">
        <f>COUNTIF(C168:AC168,"ROW")</f>
        <v>0</v>
      </c>
      <c r="AO168" s="809">
        <f>COUNTIF(D168:AD168,"C")</f>
        <v>0</v>
      </c>
    </row>
    <row r="169" spans="1:41" ht="34" thickBot="1">
      <c r="A169" s="438"/>
      <c r="B169" s="656"/>
      <c r="C169" s="648"/>
      <c r="D169" s="656"/>
      <c r="E169" s="648"/>
      <c r="F169" s="656"/>
      <c r="G169" s="648"/>
      <c r="H169" s="656"/>
      <c r="I169" s="648"/>
      <c r="J169" s="656"/>
      <c r="K169" s="648"/>
      <c r="L169" s="656"/>
      <c r="M169" s="648"/>
      <c r="N169" s="656"/>
      <c r="O169" s="648"/>
      <c r="P169" s="656"/>
      <c r="Q169" s="648"/>
      <c r="R169" s="656"/>
      <c r="S169" s="648"/>
      <c r="T169" s="656"/>
      <c r="U169" s="648"/>
      <c r="V169" s="656"/>
      <c r="W169" s="648"/>
      <c r="X169" s="656"/>
      <c r="Y169" s="648"/>
      <c r="Z169" s="656"/>
      <c r="AA169" s="648"/>
      <c r="AB169" s="656"/>
      <c r="AC169" s="648"/>
      <c r="AD169" s="666"/>
      <c r="AE169" s="642"/>
      <c r="AF169" s="642"/>
      <c r="AG169" s="642"/>
    </row>
    <row r="170" spans="1:41" ht="33.5">
      <c r="A170" s="438"/>
      <c r="B170" s="644" t="s">
        <v>149</v>
      </c>
      <c r="C170" s="644"/>
      <c r="D170" s="644" t="s">
        <v>149</v>
      </c>
      <c r="E170" s="644"/>
      <c r="F170" s="645" t="s">
        <v>83</v>
      </c>
      <c r="G170" s="644"/>
      <c r="H170" s="644" t="s">
        <v>146</v>
      </c>
      <c r="I170" s="644"/>
      <c r="J170" s="644" t="s">
        <v>211</v>
      </c>
      <c r="K170" s="644"/>
      <c r="L170" s="644" t="s">
        <v>211</v>
      </c>
      <c r="M170" s="644"/>
      <c r="N170" s="645" t="s">
        <v>96</v>
      </c>
      <c r="O170" s="644"/>
      <c r="P170" s="644" t="s">
        <v>146</v>
      </c>
      <c r="Q170" s="644"/>
      <c r="R170" s="645" t="s">
        <v>79</v>
      </c>
      <c r="S170" s="644"/>
      <c r="T170" s="644" t="s">
        <v>146</v>
      </c>
      <c r="U170" s="644"/>
      <c r="V170" s="644" t="s">
        <v>146</v>
      </c>
      <c r="W170" s="644"/>
      <c r="X170" s="644" t="s">
        <v>149</v>
      </c>
      <c r="Y170" s="644"/>
      <c r="Z170" s="644" t="s">
        <v>146</v>
      </c>
      <c r="AA170" s="644"/>
      <c r="AB170" s="644" t="s">
        <v>146</v>
      </c>
      <c r="AC170" s="648"/>
      <c r="AD170" s="666"/>
      <c r="AE170" s="642"/>
      <c r="AF170" s="642"/>
      <c r="AG170" s="642"/>
    </row>
    <row r="171" spans="1:41" ht="85" customHeight="1">
      <c r="A171" s="1525" t="s">
        <v>1575</v>
      </c>
      <c r="B171" s="1525"/>
      <c r="C171" s="1525"/>
      <c r="D171" s="704"/>
      <c r="E171" s="704"/>
      <c r="F171" s="704"/>
      <c r="G171" s="704"/>
      <c r="H171" s="788" t="s">
        <v>1492</v>
      </c>
      <c r="I171" s="704"/>
      <c r="J171" s="704"/>
      <c r="K171" s="704"/>
      <c r="L171" s="662"/>
      <c r="M171" s="662"/>
      <c r="N171" s="662"/>
      <c r="O171" s="662"/>
      <c r="P171" s="662"/>
      <c r="Q171" s="662"/>
      <c r="R171" s="662"/>
      <c r="S171" s="662"/>
      <c r="T171" s="705" t="s">
        <v>1460</v>
      </c>
      <c r="U171" s="662"/>
      <c r="V171" s="662"/>
      <c r="W171" s="662"/>
      <c r="X171" s="662"/>
      <c r="Y171" s="662"/>
      <c r="Z171" s="662"/>
      <c r="AA171" s="662"/>
      <c r="AB171" s="662"/>
      <c r="AC171" s="651"/>
      <c r="AD171" s="649"/>
      <c r="AE171" s="642"/>
      <c r="AF171" s="642"/>
      <c r="AG171" s="642"/>
    </row>
    <row r="172" spans="1:41" ht="15" customHeight="1">
      <c r="A172" s="438"/>
      <c r="B172" s="649"/>
      <c r="C172" s="651"/>
      <c r="D172" s="649"/>
      <c r="E172" s="651"/>
      <c r="F172" s="649"/>
      <c r="G172" s="651"/>
      <c r="H172" s="649"/>
      <c r="I172" s="651"/>
      <c r="J172" s="649"/>
      <c r="K172" s="651"/>
      <c r="L172" s="649"/>
      <c r="M172" s="651"/>
      <c r="N172" s="649"/>
      <c r="O172" s="651"/>
      <c r="P172" s="649"/>
      <c r="Q172" s="651"/>
      <c r="R172" s="649"/>
      <c r="S172" s="651"/>
      <c r="T172" s="649"/>
      <c r="U172" s="651"/>
      <c r="V172" s="649"/>
      <c r="W172" s="651"/>
      <c r="X172" s="649"/>
      <c r="Y172" s="651"/>
      <c r="Z172" s="649"/>
      <c r="AA172" s="651"/>
      <c r="AB172" s="649"/>
      <c r="AC172" s="651"/>
      <c r="AD172" s="649"/>
      <c r="AE172" s="642"/>
      <c r="AF172" s="642"/>
      <c r="AG172" s="642"/>
    </row>
    <row r="173" spans="1:41" ht="33.5" customHeight="1">
      <c r="A173" s="438"/>
      <c r="B173" s="630" t="s">
        <v>172</v>
      </c>
      <c r="C173" s="629"/>
      <c r="D173" s="630" t="s">
        <v>194</v>
      </c>
      <c r="E173" s="629"/>
      <c r="F173" s="630" t="s">
        <v>342</v>
      </c>
      <c r="G173" s="629"/>
      <c r="H173" s="630" t="s">
        <v>226</v>
      </c>
      <c r="I173" s="629"/>
      <c r="J173" s="630" t="s">
        <v>1241</v>
      </c>
      <c r="K173" s="629"/>
      <c r="L173" s="630" t="s">
        <v>178</v>
      </c>
      <c r="M173" s="629"/>
      <c r="N173" s="630" t="s">
        <v>179</v>
      </c>
      <c r="O173" s="629"/>
      <c r="P173" s="630" t="s">
        <v>202</v>
      </c>
      <c r="Q173" s="629"/>
      <c r="R173" s="630" t="s">
        <v>203</v>
      </c>
      <c r="S173" s="629"/>
      <c r="T173" s="630" t="s">
        <v>204</v>
      </c>
      <c r="U173" s="629"/>
      <c r="V173" s="630" t="s">
        <v>344</v>
      </c>
      <c r="W173" s="630"/>
      <c r="X173" s="630" t="s">
        <v>346</v>
      </c>
      <c r="Y173" s="629"/>
      <c r="Z173" s="630" t="s">
        <v>347</v>
      </c>
      <c r="AA173" s="629"/>
      <c r="AB173" s="630" t="s">
        <v>216</v>
      </c>
      <c r="AC173" s="648"/>
      <c r="AD173" s="666"/>
      <c r="AE173" s="642"/>
      <c r="AF173" s="642"/>
      <c r="AG173" s="642"/>
    </row>
    <row r="174" spans="1:41" ht="33.5">
      <c r="A174" s="438"/>
      <c r="B174" s="658"/>
      <c r="C174" s="644"/>
      <c r="D174" s="658"/>
      <c r="E174" s="648"/>
      <c r="F174" s="658"/>
      <c r="G174" s="653"/>
      <c r="H174" s="658"/>
      <c r="I174" s="653"/>
      <c r="J174" s="658"/>
      <c r="K174" s="653"/>
      <c r="L174" s="658"/>
      <c r="M174" s="648"/>
      <c r="N174" s="658"/>
      <c r="O174" s="648"/>
      <c r="P174" s="658"/>
      <c r="Q174" s="648"/>
      <c r="R174" s="658"/>
      <c r="S174" s="648"/>
      <c r="T174" s="658"/>
      <c r="U174" s="648"/>
      <c r="V174" s="658"/>
      <c r="W174" s="659"/>
      <c r="X174" s="658"/>
      <c r="Y174" s="659"/>
      <c r="Z174" s="658"/>
      <c r="AA174" s="648"/>
      <c r="AB174" s="658"/>
      <c r="AC174" s="648"/>
      <c r="AD174" s="666"/>
      <c r="AE174" s="642"/>
      <c r="AF174" s="642"/>
      <c r="AG174" s="642"/>
    </row>
    <row r="175" spans="1:41" ht="13" customHeight="1" thickBot="1">
      <c r="A175" s="438"/>
      <c r="B175" s="660"/>
      <c r="C175" s="648"/>
      <c r="D175" s="660"/>
      <c r="E175" s="648"/>
      <c r="F175" s="660"/>
      <c r="G175" s="648"/>
      <c r="H175" s="660"/>
      <c r="I175" s="648"/>
      <c r="J175" s="660"/>
      <c r="K175" s="648"/>
      <c r="L175" s="660"/>
      <c r="M175" s="648"/>
      <c r="N175" s="660"/>
      <c r="O175" s="648"/>
      <c r="P175" s="660"/>
      <c r="Q175" s="648"/>
      <c r="R175" s="660"/>
      <c r="S175" s="648"/>
      <c r="T175" s="660"/>
      <c r="U175" s="648"/>
      <c r="V175" s="660"/>
      <c r="W175" s="648"/>
      <c r="X175" s="660"/>
      <c r="Y175" s="648"/>
      <c r="Z175" s="660"/>
      <c r="AA175" s="648"/>
      <c r="AB175" s="660"/>
      <c r="AC175" s="648"/>
      <c r="AD175" s="666"/>
      <c r="AE175" s="642"/>
      <c r="AF175" s="642"/>
      <c r="AG175" s="642"/>
    </row>
    <row r="176" spans="1:41" ht="100" customHeight="1" thickBot="1">
      <c r="A176" s="438"/>
      <c r="B176" s="679"/>
      <c r="C176" s="653">
        <v>328.54</v>
      </c>
      <c r="D176" s="679"/>
      <c r="E176" s="653">
        <v>398.52</v>
      </c>
      <c r="F176" s="679"/>
      <c r="G176" s="653">
        <v>425.85</v>
      </c>
      <c r="H176" s="679"/>
      <c r="I176" s="653">
        <v>409.37</v>
      </c>
      <c r="J176" s="679"/>
      <c r="K176" s="653">
        <v>388.46</v>
      </c>
      <c r="L176" s="679"/>
      <c r="M176" s="653">
        <v>380.96</v>
      </c>
      <c r="N176" s="679"/>
      <c r="O176" s="653">
        <v>381.39</v>
      </c>
      <c r="P176" s="679"/>
      <c r="Q176" s="653">
        <v>344.6</v>
      </c>
      <c r="R176" s="679"/>
      <c r="S176" s="653">
        <v>395.64</v>
      </c>
      <c r="T176" s="679"/>
      <c r="U176" s="653">
        <v>414.76</v>
      </c>
      <c r="V176" s="679"/>
      <c r="W176" s="653">
        <v>401.93</v>
      </c>
      <c r="X176" s="637" t="s">
        <v>191</v>
      </c>
      <c r="Y176" s="653">
        <v>354.95</v>
      </c>
      <c r="Z176" s="709"/>
      <c r="AA176" s="653">
        <v>425</v>
      </c>
      <c r="AB176" s="709"/>
      <c r="AC176" s="636">
        <v>414</v>
      </c>
      <c r="AD176" s="666"/>
      <c r="AE176" s="642"/>
      <c r="AF176" s="642"/>
      <c r="AG176" s="642"/>
      <c r="AM176" s="809">
        <f>COUNTIF(B176:AB176,"U/P")</f>
        <v>0</v>
      </c>
      <c r="AN176" s="809">
        <f>COUNTIF(C176:AC176,"ROW")</f>
        <v>1</v>
      </c>
      <c r="AO176" s="809">
        <f>COUNTIF(D176:AD176,"C")</f>
        <v>0</v>
      </c>
    </row>
    <row r="177" spans="1:41" ht="34" thickBot="1">
      <c r="A177" s="438"/>
      <c r="B177" s="656"/>
      <c r="C177" s="648"/>
      <c r="D177" s="656"/>
      <c r="E177" s="648"/>
      <c r="F177" s="656"/>
      <c r="G177" s="648"/>
      <c r="H177" s="656"/>
      <c r="I177" s="648"/>
      <c r="J177" s="656"/>
      <c r="K177" s="648"/>
      <c r="L177" s="656"/>
      <c r="M177" s="648"/>
      <c r="N177" s="656"/>
      <c r="O177" s="648"/>
      <c r="P177" s="656"/>
      <c r="Q177" s="648"/>
      <c r="R177" s="656"/>
      <c r="S177" s="648"/>
      <c r="T177" s="656"/>
      <c r="U177" s="648"/>
      <c r="V177" s="656"/>
      <c r="W177" s="648"/>
      <c r="X177" s="656"/>
      <c r="Y177" s="648"/>
      <c r="Z177" s="656"/>
      <c r="AA177" s="648"/>
      <c r="AB177" s="656"/>
      <c r="AC177" s="648"/>
      <c r="AD177" s="666"/>
      <c r="AE177" s="642"/>
      <c r="AF177" s="642"/>
      <c r="AG177" s="642"/>
    </row>
    <row r="178" spans="1:41" ht="33.5">
      <c r="A178" s="438"/>
      <c r="B178" s="644" t="s">
        <v>146</v>
      </c>
      <c r="C178" s="644"/>
      <c r="D178" s="644" t="s">
        <v>146</v>
      </c>
      <c r="E178" s="644"/>
      <c r="F178" s="645" t="s">
        <v>79</v>
      </c>
      <c r="G178" s="644"/>
      <c r="H178" s="644" t="s">
        <v>205</v>
      </c>
      <c r="I178" s="644"/>
      <c r="J178" s="645" t="s">
        <v>83</v>
      </c>
      <c r="K178" s="644"/>
      <c r="L178" s="644" t="s">
        <v>146</v>
      </c>
      <c r="M178" s="644"/>
      <c r="N178" s="644" t="s">
        <v>149</v>
      </c>
      <c r="O178" s="644"/>
      <c r="P178" s="644" t="s">
        <v>146</v>
      </c>
      <c r="Q178" s="644"/>
      <c r="R178" s="644" t="s">
        <v>149</v>
      </c>
      <c r="S178" s="644"/>
      <c r="T178" s="644" t="s">
        <v>205</v>
      </c>
      <c r="U178" s="644"/>
      <c r="V178" s="645" t="s">
        <v>79</v>
      </c>
      <c r="W178" s="644"/>
      <c r="X178" s="644" t="s">
        <v>149</v>
      </c>
      <c r="Y178" s="644"/>
      <c r="Z178" s="645" t="s">
        <v>89</v>
      </c>
      <c r="AA178" s="644"/>
      <c r="AB178" s="644" t="s">
        <v>211</v>
      </c>
      <c r="AC178" s="648"/>
      <c r="AD178" s="666"/>
      <c r="AE178" s="642"/>
      <c r="AF178" s="642"/>
      <c r="AG178" s="642"/>
    </row>
    <row r="179" spans="1:41" ht="26">
      <c r="A179" s="438"/>
      <c r="B179" s="662"/>
      <c r="C179" s="662"/>
      <c r="D179" s="662"/>
      <c r="E179" s="662"/>
      <c r="F179" s="710"/>
      <c r="G179" s="662"/>
      <c r="H179" s="662"/>
      <c r="I179" s="662"/>
      <c r="J179" s="710"/>
      <c r="K179" s="662"/>
      <c r="L179" s="662"/>
      <c r="M179" s="662"/>
      <c r="N179" s="662"/>
      <c r="O179" s="662"/>
      <c r="P179" s="662"/>
      <c r="Q179" s="662"/>
      <c r="R179" s="662"/>
      <c r="S179" s="662"/>
      <c r="T179" s="662"/>
      <c r="U179" s="662"/>
      <c r="V179" s="710"/>
      <c r="W179" s="662"/>
      <c r="X179" s="662"/>
      <c r="Y179" s="662"/>
      <c r="Z179" s="710"/>
      <c r="AA179" s="662"/>
      <c r="AB179" s="662"/>
      <c r="AC179" s="651"/>
      <c r="AD179" s="649"/>
      <c r="AE179" s="642"/>
      <c r="AF179" s="642"/>
      <c r="AG179" s="642"/>
    </row>
    <row r="180" spans="1:41" ht="33.5">
      <c r="A180" s="438"/>
      <c r="B180" s="662"/>
      <c r="C180" s="662"/>
      <c r="D180" s="662"/>
      <c r="E180" s="662"/>
      <c r="F180" s="662"/>
      <c r="G180" s="662"/>
      <c r="H180" s="662"/>
      <c r="I180" s="662"/>
      <c r="J180" s="662"/>
      <c r="K180" s="662"/>
      <c r="L180" s="662"/>
      <c r="M180" s="662"/>
      <c r="N180" s="711" t="s">
        <v>1460</v>
      </c>
      <c r="O180" s="662"/>
      <c r="P180" s="662"/>
      <c r="Q180" s="662"/>
      <c r="R180" s="662"/>
      <c r="S180" s="662"/>
      <c r="T180" s="662"/>
      <c r="U180" s="662"/>
      <c r="V180" s="662"/>
      <c r="W180" s="662"/>
      <c r="X180" s="728" t="s">
        <v>417</v>
      </c>
      <c r="Y180" s="662"/>
      <c r="Z180" s="662"/>
      <c r="AA180" s="662"/>
      <c r="AB180" s="662"/>
      <c r="AC180" s="651"/>
      <c r="AD180" s="649"/>
      <c r="AE180" s="642"/>
      <c r="AF180" s="642"/>
      <c r="AG180" s="642"/>
    </row>
    <row r="181" spans="1:41" ht="36" customHeight="1">
      <c r="A181" s="693"/>
      <c r="B181" s="681"/>
      <c r="C181" s="681"/>
      <c r="D181" s="681"/>
      <c r="E181" s="681"/>
      <c r="F181" s="707"/>
      <c r="G181" s="681"/>
      <c r="H181" s="681"/>
      <c r="I181" s="681"/>
      <c r="J181" s="681"/>
      <c r="K181" s="681"/>
      <c r="L181" s="681"/>
      <c r="M181" s="681"/>
      <c r="N181" s="681"/>
      <c r="O181" s="681"/>
      <c r="P181" s="681"/>
      <c r="Q181" s="681"/>
      <c r="R181" s="681"/>
      <c r="S181" s="681"/>
      <c r="T181" s="681"/>
      <c r="U181" s="681"/>
      <c r="V181" s="681"/>
      <c r="W181" s="681"/>
      <c r="X181" s="817" t="s">
        <v>191</v>
      </c>
      <c r="Y181" s="681"/>
      <c r="Z181" s="681"/>
      <c r="AA181" s="681"/>
      <c r="AB181" s="681"/>
      <c r="AC181" s="681"/>
      <c r="AD181" s="681"/>
      <c r="AE181" s="681"/>
      <c r="AF181" s="681"/>
      <c r="AG181" s="681"/>
      <c r="AH181" s="681"/>
      <c r="AI181" s="681"/>
      <c r="AJ181" s="681"/>
      <c r="AK181" s="681"/>
      <c r="AL181" s="681"/>
    </row>
    <row r="182" spans="1:41" ht="21.75" customHeight="1">
      <c r="A182" s="643"/>
      <c r="B182" s="630" t="s">
        <v>348</v>
      </c>
      <c r="C182" s="629"/>
      <c r="D182" s="630" t="s">
        <v>349</v>
      </c>
      <c r="E182" s="629"/>
      <c r="F182" s="630" t="s">
        <v>220</v>
      </c>
      <c r="G182" s="629"/>
      <c r="H182" s="630" t="s">
        <v>350</v>
      </c>
      <c r="I182" s="629"/>
      <c r="J182" s="630" t="s">
        <v>230</v>
      </c>
      <c r="K182" s="629"/>
      <c r="L182" s="630" t="s">
        <v>231</v>
      </c>
      <c r="M182" s="629"/>
      <c r="N182" s="630" t="s">
        <v>232</v>
      </c>
      <c r="O182" s="629"/>
      <c r="P182" s="630" t="s">
        <v>190</v>
      </c>
      <c r="Q182" s="629"/>
      <c r="R182" s="630" t="s">
        <v>234</v>
      </c>
      <c r="S182" s="629"/>
      <c r="T182" s="630" t="s">
        <v>354</v>
      </c>
      <c r="U182" s="629"/>
      <c r="V182" s="630" t="s">
        <v>355</v>
      </c>
      <c r="W182" s="629"/>
      <c r="X182" s="630" t="s">
        <v>356</v>
      </c>
      <c r="Y182" s="629"/>
      <c r="Z182" s="630" t="s">
        <v>357</v>
      </c>
      <c r="AA182" s="629"/>
      <c r="AB182" s="630" t="s">
        <v>188</v>
      </c>
      <c r="AC182" s="648"/>
      <c r="AD182" s="666"/>
      <c r="AE182" s="642"/>
      <c r="AF182" s="642"/>
      <c r="AG182" s="642"/>
    </row>
    <row r="183" spans="1:41" ht="33.5">
      <c r="A183" s="643"/>
      <c r="B183" s="658"/>
      <c r="C183" s="644"/>
      <c r="D183" s="658"/>
      <c r="E183" s="648"/>
      <c r="F183" s="658"/>
      <c r="G183" s="648"/>
      <c r="H183" s="658"/>
      <c r="I183" s="648"/>
      <c r="J183" s="658"/>
      <c r="K183" s="648"/>
      <c r="L183" s="658"/>
      <c r="M183" s="648"/>
      <c r="N183" s="658"/>
      <c r="O183" s="648"/>
      <c r="P183" s="658"/>
      <c r="Q183" s="648"/>
      <c r="R183" s="658"/>
      <c r="S183" s="648"/>
      <c r="T183" s="658"/>
      <c r="U183" s="648"/>
      <c r="V183" s="658"/>
      <c r="W183" s="648"/>
      <c r="X183" s="658"/>
      <c r="Y183" s="648"/>
      <c r="Z183" s="658"/>
      <c r="AA183" s="648"/>
      <c r="AB183" s="658"/>
      <c r="AC183" s="648"/>
      <c r="AD183" s="666"/>
      <c r="AE183" s="642"/>
      <c r="AF183" s="642"/>
      <c r="AG183" s="642"/>
    </row>
    <row r="184" spans="1:41" ht="16" customHeight="1" thickBot="1">
      <c r="A184" s="643"/>
      <c r="B184" s="660"/>
      <c r="C184" s="648"/>
      <c r="D184" s="660"/>
      <c r="E184" s="648"/>
      <c r="F184" s="660"/>
      <c r="G184" s="648"/>
      <c r="H184" s="660"/>
      <c r="I184" s="648"/>
      <c r="J184" s="660"/>
      <c r="K184" s="648"/>
      <c r="L184" s="660"/>
      <c r="M184" s="648"/>
      <c r="N184" s="660"/>
      <c r="O184" s="648"/>
      <c r="P184" s="660"/>
      <c r="Q184" s="648"/>
      <c r="R184" s="660"/>
      <c r="S184" s="648"/>
      <c r="T184" s="660"/>
      <c r="U184" s="648"/>
      <c r="V184" s="660"/>
      <c r="W184" s="648"/>
      <c r="X184" s="660"/>
      <c r="Y184" s="648"/>
      <c r="Z184" s="660"/>
      <c r="AA184" s="648"/>
      <c r="AB184" s="660"/>
      <c r="AC184" s="648"/>
      <c r="AD184" s="666"/>
      <c r="AE184" s="642"/>
      <c r="AF184" s="642"/>
      <c r="AG184" s="642"/>
    </row>
    <row r="185" spans="1:41" ht="100" customHeight="1" thickBot="1">
      <c r="A185" s="643"/>
      <c r="B185" s="679"/>
      <c r="C185" s="653">
        <v>353.05</v>
      </c>
      <c r="D185" s="679"/>
      <c r="E185" s="653">
        <v>441.06</v>
      </c>
      <c r="F185" s="679"/>
      <c r="G185" s="653">
        <v>387.5</v>
      </c>
      <c r="H185" s="679"/>
      <c r="I185" s="653">
        <v>372.63</v>
      </c>
      <c r="J185" s="678"/>
      <c r="K185" s="653">
        <v>415.3</v>
      </c>
      <c r="L185" s="679"/>
      <c r="M185" s="653">
        <v>424.58</v>
      </c>
      <c r="N185" s="679"/>
      <c r="O185" s="653">
        <v>391.7</v>
      </c>
      <c r="P185" s="679"/>
      <c r="Q185" s="653">
        <v>410.47</v>
      </c>
      <c r="R185" s="679"/>
      <c r="S185" s="653">
        <v>385.54</v>
      </c>
      <c r="T185" s="679"/>
      <c r="U185" s="653">
        <v>418.31</v>
      </c>
      <c r="V185" s="679"/>
      <c r="W185" s="653">
        <v>421.47</v>
      </c>
      <c r="X185" s="679"/>
      <c r="Y185" s="653">
        <v>401.98</v>
      </c>
      <c r="Z185" s="679"/>
      <c r="AA185" s="653">
        <v>429.38</v>
      </c>
      <c r="AB185" s="679"/>
      <c r="AC185" s="653">
        <v>403.83</v>
      </c>
      <c r="AD185" s="666"/>
      <c r="AE185" s="642"/>
      <c r="AF185" s="642"/>
      <c r="AG185" s="642"/>
      <c r="AM185" s="809">
        <f>COUNTIF(B185:AB185,"U/P")</f>
        <v>0</v>
      </c>
      <c r="AN185" s="809">
        <f>COUNTIF(C185:AC185,"ROW")</f>
        <v>0</v>
      </c>
      <c r="AO185" s="809">
        <f>COUNTIF(D185:AD185,"C")</f>
        <v>0</v>
      </c>
    </row>
    <row r="186" spans="1:41" ht="34" thickBot="1">
      <c r="A186" s="643"/>
      <c r="B186" s="656"/>
      <c r="C186" s="648"/>
      <c r="D186" s="656"/>
      <c r="E186" s="648"/>
      <c r="F186" s="656"/>
      <c r="G186" s="648"/>
      <c r="H186" s="689"/>
      <c r="I186" s="648"/>
      <c r="J186" s="656"/>
      <c r="K186" s="648"/>
      <c r="L186" s="656"/>
      <c r="M186" s="648"/>
      <c r="N186" s="656"/>
      <c r="O186" s="648"/>
      <c r="P186" s="656"/>
      <c r="Q186" s="648"/>
      <c r="R186" s="656"/>
      <c r="S186" s="648"/>
      <c r="T186" s="656"/>
      <c r="U186" s="648"/>
      <c r="V186" s="656"/>
      <c r="W186" s="648"/>
      <c r="X186" s="656"/>
      <c r="Y186" s="648"/>
      <c r="Z186" s="656"/>
      <c r="AA186" s="648"/>
      <c r="AB186" s="656"/>
      <c r="AC186" s="648"/>
      <c r="AD186" s="666"/>
      <c r="AE186" s="642"/>
      <c r="AF186" s="642"/>
      <c r="AG186" s="642"/>
    </row>
    <row r="187" spans="1:41" ht="33.5">
      <c r="A187" s="643"/>
      <c r="B187" s="644" t="s">
        <v>146</v>
      </c>
      <c r="C187" s="644"/>
      <c r="D187" s="645" t="s">
        <v>152</v>
      </c>
      <c r="E187" s="644"/>
      <c r="F187" s="644" t="s">
        <v>211</v>
      </c>
      <c r="G187" s="644"/>
      <c r="H187" s="645" t="s">
        <v>96</v>
      </c>
      <c r="I187" s="644"/>
      <c r="J187" s="644" t="s">
        <v>146</v>
      </c>
      <c r="K187" s="644"/>
      <c r="L187" s="644" t="s">
        <v>149</v>
      </c>
      <c r="M187" s="644"/>
      <c r="N187" s="644" t="s">
        <v>146</v>
      </c>
      <c r="O187" s="644"/>
      <c r="P187" s="644" t="s">
        <v>146</v>
      </c>
      <c r="Q187" s="644"/>
      <c r="R187" s="644" t="s">
        <v>205</v>
      </c>
      <c r="S187" s="644"/>
      <c r="T187" s="645" t="s">
        <v>152</v>
      </c>
      <c r="U187" s="644"/>
      <c r="V187" s="644" t="s">
        <v>205</v>
      </c>
      <c r="W187" s="644"/>
      <c r="X187" s="644" t="s">
        <v>149</v>
      </c>
      <c r="Y187" s="644"/>
      <c r="Z187" s="645" t="s">
        <v>79</v>
      </c>
      <c r="AA187" s="644"/>
      <c r="AB187" s="644" t="s">
        <v>149</v>
      </c>
      <c r="AC187" s="648"/>
      <c r="AD187" s="666"/>
      <c r="AE187" s="642"/>
      <c r="AF187" s="642"/>
      <c r="AG187" s="642"/>
    </row>
    <row r="188" spans="1:41" ht="58.5" customHeight="1">
      <c r="A188" s="1526" t="s">
        <v>1461</v>
      </c>
      <c r="B188" s="1527"/>
      <c r="C188" s="644"/>
      <c r="D188" s="714" t="s">
        <v>417</v>
      </c>
      <c r="E188" s="659"/>
      <c r="F188" s="714" t="s">
        <v>1460</v>
      </c>
      <c r="G188" s="659"/>
      <c r="H188" s="714" t="s">
        <v>1460</v>
      </c>
      <c r="I188" s="659"/>
      <c r="J188" s="714" t="s">
        <v>1460</v>
      </c>
      <c r="K188" s="644"/>
      <c r="L188" s="644"/>
      <c r="M188" s="644"/>
      <c r="N188" s="644"/>
      <c r="O188" s="644"/>
      <c r="P188" s="644"/>
      <c r="Q188" s="644"/>
      <c r="R188" s="644"/>
      <c r="S188" s="644"/>
      <c r="T188" s="644"/>
      <c r="U188" s="644"/>
      <c r="V188" s="698"/>
      <c r="W188" s="644"/>
      <c r="X188" s="644"/>
      <c r="Y188" s="644"/>
      <c r="Z188" s="644"/>
      <c r="AA188" s="644"/>
      <c r="AB188" s="644"/>
      <c r="AC188" s="648"/>
      <c r="AD188" s="666"/>
      <c r="AE188" s="642"/>
      <c r="AF188" s="642"/>
      <c r="AG188" s="642"/>
    </row>
    <row r="189" spans="1:41" ht="36">
      <c r="A189" s="708"/>
      <c r="B189" s="708"/>
      <c r="C189" s="708"/>
      <c r="D189" s="708"/>
      <c r="E189" s="708"/>
      <c r="F189" s="708"/>
      <c r="G189" s="708"/>
      <c r="H189" s="707" t="s">
        <v>191</v>
      </c>
      <c r="I189" s="708"/>
      <c r="J189" s="708"/>
      <c r="K189" s="708"/>
      <c r="L189" s="708"/>
      <c r="M189" s="708"/>
      <c r="N189" s="708"/>
      <c r="O189" s="708"/>
      <c r="P189" s="708"/>
      <c r="Q189" s="708"/>
      <c r="R189" s="708"/>
      <c r="S189" s="708"/>
      <c r="T189" s="787"/>
      <c r="U189" s="708"/>
      <c r="V189" s="708"/>
      <c r="W189" s="708"/>
      <c r="X189" s="708"/>
      <c r="Y189" s="708"/>
      <c r="Z189" s="707" t="s">
        <v>191</v>
      </c>
      <c r="AA189" s="708"/>
      <c r="AB189" s="708"/>
      <c r="AC189" s="708"/>
      <c r="AD189" s="708"/>
      <c r="AE189" s="708"/>
      <c r="AF189" s="708"/>
      <c r="AG189" s="708"/>
      <c r="AH189" s="708"/>
      <c r="AI189" s="708"/>
      <c r="AJ189" s="708"/>
      <c r="AK189" s="708"/>
      <c r="AL189" s="708"/>
    </row>
    <row r="190" spans="1:41" ht="15" customHeight="1">
      <c r="B190" s="649"/>
      <c r="C190" s="651"/>
      <c r="D190" s="649"/>
      <c r="E190" s="651"/>
      <c r="F190" s="649"/>
      <c r="G190" s="651"/>
      <c r="H190" s="649"/>
      <c r="I190" s="651"/>
      <c r="J190" s="649"/>
      <c r="K190" s="651"/>
      <c r="L190" s="649"/>
      <c r="M190" s="651"/>
      <c r="N190" s="649"/>
      <c r="O190" s="651"/>
      <c r="P190" s="649"/>
      <c r="Q190" s="651"/>
      <c r="R190" s="649"/>
      <c r="S190" s="651"/>
      <c r="T190" s="649"/>
      <c r="U190" s="651"/>
      <c r="V190" s="649"/>
      <c r="W190" s="651"/>
      <c r="X190" s="649"/>
      <c r="Y190" s="651"/>
      <c r="Z190" s="649"/>
      <c r="AA190" s="651"/>
      <c r="AB190" s="649"/>
      <c r="AC190" s="651"/>
      <c r="AD190" s="649"/>
      <c r="AE190" s="642"/>
      <c r="AF190" s="642"/>
      <c r="AG190" s="642"/>
    </row>
    <row r="191" spans="1:41" ht="31" customHeight="1">
      <c r="B191" s="630" t="s">
        <v>358</v>
      </c>
      <c r="C191" s="629"/>
      <c r="D191" s="630" t="s">
        <v>359</v>
      </c>
      <c r="E191" s="629"/>
      <c r="F191" s="630" t="s">
        <v>221</v>
      </c>
      <c r="G191" s="629"/>
      <c r="H191" s="630" t="s">
        <v>361</v>
      </c>
      <c r="I191" s="629"/>
      <c r="J191" s="630" t="s">
        <v>225</v>
      </c>
      <c r="K191" s="629"/>
      <c r="L191" s="630" t="s">
        <v>207</v>
      </c>
      <c r="M191" s="629"/>
      <c r="N191" s="630" t="s">
        <v>362</v>
      </c>
      <c r="O191" s="629"/>
      <c r="P191" s="630" t="s">
        <v>240</v>
      </c>
      <c r="Q191" s="629"/>
      <c r="R191" s="630" t="s">
        <v>243</v>
      </c>
      <c r="S191" s="629"/>
      <c r="T191" s="630" t="s">
        <v>363</v>
      </c>
      <c r="U191" s="629"/>
      <c r="V191" s="630" t="s">
        <v>364</v>
      </c>
      <c r="W191" s="629"/>
      <c r="X191" s="630" t="s">
        <v>365</v>
      </c>
      <c r="Y191" s="629"/>
      <c r="Z191" s="630" t="s">
        <v>366</v>
      </c>
      <c r="AA191" s="629"/>
      <c r="AB191" s="630" t="s">
        <v>367</v>
      </c>
      <c r="AC191" s="648"/>
      <c r="AD191" s="649"/>
      <c r="AE191" s="642"/>
      <c r="AF191" s="642"/>
      <c r="AG191" s="642"/>
    </row>
    <row r="192" spans="1:41" ht="33.5">
      <c r="B192" s="658"/>
      <c r="C192" s="648"/>
      <c r="D192" s="658"/>
      <c r="E192" s="648"/>
      <c r="F192" s="658"/>
      <c r="G192" s="648"/>
      <c r="H192" s="658"/>
      <c r="I192" s="648"/>
      <c r="J192" s="658"/>
      <c r="K192" s="644"/>
      <c r="L192" s="658"/>
      <c r="M192" s="648"/>
      <c r="N192" s="658"/>
      <c r="O192" s="648"/>
      <c r="P192" s="658"/>
      <c r="Q192" s="644"/>
      <c r="R192" s="658"/>
      <c r="S192" s="644"/>
      <c r="T192" s="658"/>
      <c r="U192" s="648"/>
      <c r="V192" s="658"/>
      <c r="W192" s="648"/>
      <c r="X192" s="658"/>
      <c r="Y192" s="648"/>
      <c r="Z192" s="658"/>
      <c r="AA192" s="648"/>
      <c r="AB192" s="658"/>
      <c r="AC192" s="648"/>
      <c r="AD192" s="649"/>
      <c r="AE192" s="642"/>
      <c r="AF192" s="642"/>
      <c r="AG192" s="642"/>
    </row>
    <row r="193" spans="1:41" ht="15.5" customHeight="1" thickBot="1">
      <c r="B193" s="660"/>
      <c r="C193" s="648"/>
      <c r="D193" s="660"/>
      <c r="E193" s="648"/>
      <c r="F193" s="660"/>
      <c r="G193" s="648"/>
      <c r="H193" s="660"/>
      <c r="I193" s="648"/>
      <c r="J193" s="660"/>
      <c r="K193" s="648"/>
      <c r="L193" s="660"/>
      <c r="M193" s="648"/>
      <c r="N193" s="660"/>
      <c r="O193" s="648"/>
      <c r="P193" s="660"/>
      <c r="Q193" s="648"/>
      <c r="R193" s="660"/>
      <c r="S193" s="648"/>
      <c r="T193" s="660"/>
      <c r="U193" s="648"/>
      <c r="V193" s="660"/>
      <c r="W193" s="648"/>
      <c r="X193" s="660"/>
      <c r="Y193" s="648"/>
      <c r="Z193" s="660"/>
      <c r="AA193" s="648"/>
      <c r="AB193" s="660"/>
      <c r="AC193" s="648"/>
      <c r="AD193" s="649"/>
      <c r="AE193" s="642"/>
      <c r="AF193" s="642"/>
      <c r="AG193" s="642"/>
    </row>
    <row r="194" spans="1:41" ht="100" customHeight="1" thickBot="1">
      <c r="B194" s="858" t="s">
        <v>353</v>
      </c>
      <c r="C194" s="653">
        <v>384.63</v>
      </c>
      <c r="D194" s="679"/>
      <c r="E194" s="653">
        <v>380.68200000000002</v>
      </c>
      <c r="F194" s="679"/>
      <c r="G194" s="653">
        <v>354.52600000000001</v>
      </c>
      <c r="H194" s="679"/>
      <c r="I194" s="653">
        <v>405.57400000000001</v>
      </c>
      <c r="J194" s="679"/>
      <c r="K194" s="653">
        <v>416.87400000000002</v>
      </c>
      <c r="L194" s="679"/>
      <c r="M194" s="653">
        <v>380.76600000000002</v>
      </c>
      <c r="N194" s="679"/>
      <c r="O194" s="653">
        <v>411.81</v>
      </c>
      <c r="P194" s="679"/>
      <c r="Q194" s="715">
        <v>392.08</v>
      </c>
      <c r="R194" s="679"/>
      <c r="S194" s="716">
        <v>296.87</v>
      </c>
      <c r="T194" s="637" t="s">
        <v>191</v>
      </c>
      <c r="U194" s="653">
        <v>412.4</v>
      </c>
      <c r="V194" s="637" t="s">
        <v>191</v>
      </c>
      <c r="W194" s="653">
        <v>382.17</v>
      </c>
      <c r="X194" s="637" t="s">
        <v>191</v>
      </c>
      <c r="Y194" s="653">
        <v>452.74</v>
      </c>
      <c r="Z194" s="637" t="s">
        <v>191</v>
      </c>
      <c r="AA194" s="653">
        <v>420.21</v>
      </c>
      <c r="AB194" s="637" t="s">
        <v>191</v>
      </c>
      <c r="AC194" s="653">
        <v>395.01</v>
      </c>
      <c r="AD194" s="649"/>
      <c r="AE194" s="642"/>
      <c r="AF194" s="642"/>
      <c r="AG194" s="642"/>
      <c r="AM194" s="809">
        <f>COUNTIF(B194:AB194,"U/P")</f>
        <v>1</v>
      </c>
      <c r="AN194" s="809">
        <f>COUNTIF(C194:AC194,"ROW")</f>
        <v>5</v>
      </c>
      <c r="AO194" s="809">
        <f>COUNTIF(B194:AD194,"C")</f>
        <v>0</v>
      </c>
    </row>
    <row r="195" spans="1:41" ht="34" thickBot="1">
      <c r="B195" s="859"/>
      <c r="C195" s="648"/>
      <c r="D195" s="656"/>
      <c r="E195" s="648"/>
      <c r="F195" s="656"/>
      <c r="G195" s="648"/>
      <c r="H195" s="656"/>
      <c r="I195" s="648"/>
      <c r="J195" s="656"/>
      <c r="K195" s="648"/>
      <c r="L195" s="656"/>
      <c r="M195" s="648"/>
      <c r="N195" s="656"/>
      <c r="O195" s="648"/>
      <c r="P195" s="656"/>
      <c r="Q195" s="648"/>
      <c r="R195" s="656"/>
      <c r="S195" s="648"/>
      <c r="T195" s="656"/>
      <c r="U195" s="648"/>
      <c r="V195" s="656"/>
      <c r="W195" s="648"/>
      <c r="X195" s="656"/>
      <c r="Y195" s="648"/>
      <c r="Z195" s="656"/>
      <c r="AA195" s="648"/>
      <c r="AB195" s="656"/>
      <c r="AC195" s="666"/>
      <c r="AD195" s="649"/>
      <c r="AE195" s="642"/>
      <c r="AF195" s="642"/>
      <c r="AG195" s="642"/>
    </row>
    <row r="196" spans="1:41" ht="33.5">
      <c r="B196" s="645" t="s">
        <v>92</v>
      </c>
      <c r="C196" s="644"/>
      <c r="D196" s="645" t="s">
        <v>79</v>
      </c>
      <c r="E196" s="644"/>
      <c r="F196" s="644" t="s">
        <v>146</v>
      </c>
      <c r="G196" s="644"/>
      <c r="H196" s="645" t="s">
        <v>89</v>
      </c>
      <c r="I196" s="644"/>
      <c r="J196" s="644" t="s">
        <v>205</v>
      </c>
      <c r="K196" s="644"/>
      <c r="L196" s="644" t="s">
        <v>146</v>
      </c>
      <c r="M196" s="644"/>
      <c r="N196" s="645" t="s">
        <v>79</v>
      </c>
      <c r="O196" s="644"/>
      <c r="P196" s="644" t="s">
        <v>149</v>
      </c>
      <c r="Q196" s="644"/>
      <c r="R196" s="644" t="s">
        <v>211</v>
      </c>
      <c r="S196" s="644"/>
      <c r="T196" s="645" t="s">
        <v>92</v>
      </c>
      <c r="U196" s="644"/>
      <c r="V196" s="645" t="s">
        <v>79</v>
      </c>
      <c r="W196" s="644"/>
      <c r="X196" s="644" t="s">
        <v>211</v>
      </c>
      <c r="Y196" s="644"/>
      <c r="Z196" s="645" t="s">
        <v>79</v>
      </c>
      <c r="AA196" s="644"/>
      <c r="AB196" s="644" t="s">
        <v>211</v>
      </c>
      <c r="AC196" s="666"/>
      <c r="AD196" s="649"/>
      <c r="AE196" s="642"/>
      <c r="AF196" s="642"/>
      <c r="AG196" s="642"/>
    </row>
    <row r="197" spans="1:41" ht="27" customHeight="1">
      <c r="A197" s="681"/>
      <c r="B197" s="857"/>
      <c r="C197" s="787"/>
      <c r="D197" s="787"/>
      <c r="E197" s="681"/>
      <c r="F197" s="681"/>
      <c r="G197" s="681"/>
      <c r="H197" s="681"/>
      <c r="I197" s="681"/>
      <c r="J197" s="681"/>
      <c r="K197" s="681"/>
      <c r="L197" s="681"/>
      <c r="M197" s="681"/>
      <c r="N197" s="787"/>
      <c r="O197" s="681"/>
      <c r="P197" s="681"/>
      <c r="Q197" s="681"/>
      <c r="R197" s="681"/>
      <c r="S197" s="681"/>
      <c r="T197" s="1517" t="s">
        <v>1452</v>
      </c>
      <c r="U197" s="1517"/>
      <c r="V197" s="1517"/>
      <c r="W197" s="1517"/>
      <c r="X197" s="1517"/>
      <c r="Y197" s="1517"/>
      <c r="Z197" s="1517"/>
      <c r="AA197" s="1517"/>
      <c r="AB197" s="1517"/>
      <c r="AC197" s="681"/>
      <c r="AD197" s="681"/>
      <c r="AE197" s="681"/>
      <c r="AF197" s="681"/>
      <c r="AG197" s="681"/>
      <c r="AH197" s="681"/>
      <c r="AI197" s="681"/>
      <c r="AJ197" s="681"/>
      <c r="AK197" s="681"/>
      <c r="AL197" s="681"/>
    </row>
    <row r="198" spans="1:41" ht="26">
      <c r="B198" s="651"/>
      <c r="C198" s="651"/>
      <c r="D198" s="649"/>
      <c r="E198" s="651"/>
      <c r="F198" s="649"/>
      <c r="G198" s="651"/>
      <c r="H198" s="649"/>
      <c r="I198" s="651"/>
      <c r="J198" s="649"/>
      <c r="K198" s="651"/>
      <c r="L198" s="649"/>
      <c r="M198" s="651"/>
      <c r="N198" s="649"/>
      <c r="O198" s="651"/>
      <c r="P198" s="649"/>
      <c r="Q198" s="651"/>
      <c r="R198" s="649"/>
      <c r="S198" s="651"/>
      <c r="T198" s="649"/>
      <c r="U198" s="651"/>
      <c r="V198" s="649"/>
      <c r="W198" s="651"/>
      <c r="X198" s="649"/>
      <c r="Y198" s="651"/>
      <c r="Z198" s="649"/>
      <c r="AA198" s="651"/>
      <c r="AB198" s="649"/>
      <c r="AC198" s="649"/>
      <c r="AD198" s="649"/>
      <c r="AE198" s="642"/>
      <c r="AF198" s="642"/>
      <c r="AG198" s="642"/>
    </row>
    <row r="199" spans="1:41" ht="28" customHeight="1">
      <c r="B199" s="630" t="s">
        <v>368</v>
      </c>
      <c r="C199" s="629"/>
      <c r="D199" s="630" t="s">
        <v>369</v>
      </c>
      <c r="E199" s="629"/>
      <c r="F199" s="630" t="s">
        <v>253</v>
      </c>
      <c r="G199" s="629"/>
      <c r="H199" s="630" t="s">
        <v>370</v>
      </c>
      <c r="I199" s="629"/>
      <c r="J199" s="630" t="s">
        <v>371</v>
      </c>
      <c r="K199" s="631" t="s">
        <v>1447</v>
      </c>
      <c r="L199" s="1515" t="s">
        <v>372</v>
      </c>
      <c r="M199" s="1515"/>
      <c r="N199" s="1515" t="s">
        <v>373</v>
      </c>
      <c r="O199" s="1515"/>
      <c r="P199" s="1515" t="s">
        <v>374</v>
      </c>
      <c r="Q199" s="1515"/>
      <c r="R199" s="630" t="s">
        <v>375</v>
      </c>
      <c r="S199" s="629"/>
      <c r="T199" s="630" t="s">
        <v>377</v>
      </c>
      <c r="U199" s="629"/>
      <c r="V199" s="687" t="s">
        <v>1242</v>
      </c>
      <c r="W199" s="629"/>
      <c r="X199" s="1515" t="s">
        <v>180</v>
      </c>
      <c r="Y199" s="1515"/>
      <c r="Z199" s="1515" t="s">
        <v>379</v>
      </c>
      <c r="AA199" s="1515"/>
      <c r="AB199" s="630" t="s">
        <v>257</v>
      </c>
      <c r="AC199" s="666"/>
      <c r="AD199" s="649"/>
      <c r="AE199" s="642"/>
      <c r="AF199" s="642"/>
      <c r="AG199" s="642"/>
    </row>
    <row r="200" spans="1:41" ht="33.5">
      <c r="A200" s="438"/>
      <c r="B200" s="658"/>
      <c r="C200" s="648"/>
      <c r="D200" s="658"/>
      <c r="E200" s="648"/>
      <c r="F200" s="658"/>
      <c r="G200" s="648"/>
      <c r="H200" s="658"/>
      <c r="I200" s="648"/>
      <c r="J200" s="658"/>
      <c r="K200" s="648"/>
      <c r="L200" s="658"/>
      <c r="M200" s="648"/>
      <c r="N200" s="658"/>
      <c r="O200" s="648"/>
      <c r="P200" s="658"/>
      <c r="Q200" s="648"/>
      <c r="R200" s="658"/>
      <c r="S200" s="648"/>
      <c r="T200" s="658"/>
      <c r="U200" s="648"/>
      <c r="V200" s="658"/>
      <c r="W200" s="648"/>
      <c r="X200" s="658"/>
      <c r="Y200" s="648"/>
      <c r="Z200" s="658"/>
      <c r="AA200" s="648"/>
      <c r="AB200" s="658"/>
      <c r="AC200" s="666"/>
      <c r="AD200" s="649"/>
      <c r="AE200" s="642"/>
      <c r="AF200" s="642"/>
      <c r="AG200" s="642"/>
    </row>
    <row r="201" spans="1:41" ht="15" customHeight="1" thickBot="1">
      <c r="A201" s="438"/>
      <c r="B201" s="660"/>
      <c r="C201" s="648"/>
      <c r="D201" s="660"/>
      <c r="E201" s="648"/>
      <c r="F201" s="660"/>
      <c r="G201" s="648"/>
      <c r="H201" s="660"/>
      <c r="I201" s="648"/>
      <c r="J201" s="660"/>
      <c r="K201" s="648"/>
      <c r="L201" s="660"/>
      <c r="M201" s="648"/>
      <c r="N201" s="660"/>
      <c r="O201" s="648"/>
      <c r="P201" s="660"/>
      <c r="Q201" s="648"/>
      <c r="R201" s="660"/>
      <c r="S201" s="648"/>
      <c r="T201" s="660"/>
      <c r="U201" s="648"/>
      <c r="V201" s="660"/>
      <c r="W201" s="648"/>
      <c r="X201" s="660"/>
      <c r="Y201" s="648"/>
      <c r="Z201" s="660"/>
      <c r="AA201" s="648"/>
      <c r="AB201" s="660"/>
      <c r="AC201" s="666"/>
      <c r="AD201" s="649"/>
      <c r="AE201" s="642"/>
      <c r="AF201" s="642"/>
      <c r="AG201" s="642"/>
      <c r="AH201" s="717"/>
      <c r="AI201" s="717"/>
      <c r="AJ201" s="717"/>
      <c r="AK201" s="717"/>
      <c r="AL201" s="717"/>
      <c r="AM201" s="717"/>
      <c r="AN201" s="717"/>
    </row>
    <row r="202" spans="1:41" ht="100" customHeight="1" thickBot="1">
      <c r="A202" s="438"/>
      <c r="B202" s="637" t="s">
        <v>191</v>
      </c>
      <c r="C202" s="653">
        <v>386.74</v>
      </c>
      <c r="D202" s="679"/>
      <c r="E202" s="716">
        <v>378.62</v>
      </c>
      <c r="F202" s="679"/>
      <c r="G202" s="653">
        <v>350.21499999999997</v>
      </c>
      <c r="H202" s="637" t="s">
        <v>191</v>
      </c>
      <c r="I202" s="653">
        <v>357.91</v>
      </c>
      <c r="J202" s="637" t="s">
        <v>191</v>
      </c>
      <c r="K202" s="653">
        <v>237.48</v>
      </c>
      <c r="L202" s="637" t="s">
        <v>191</v>
      </c>
      <c r="M202" s="653">
        <v>440.03</v>
      </c>
      <c r="N202" s="679"/>
      <c r="O202" s="653">
        <v>503.74</v>
      </c>
      <c r="P202" s="679"/>
      <c r="Q202" s="653">
        <v>437</v>
      </c>
      <c r="R202" s="679"/>
      <c r="S202" s="653">
        <v>430</v>
      </c>
      <c r="T202" s="679"/>
      <c r="U202" s="716">
        <v>409.27</v>
      </c>
      <c r="V202" s="679"/>
      <c r="W202" s="653">
        <v>312.45</v>
      </c>
      <c r="X202" s="679"/>
      <c r="Y202" s="653">
        <v>314.25</v>
      </c>
      <c r="Z202" s="679"/>
      <c r="AA202" s="653">
        <v>361.96</v>
      </c>
      <c r="AB202" s="679"/>
      <c r="AC202" s="661">
        <v>329.49</v>
      </c>
      <c r="AD202" s="649"/>
      <c r="AE202" s="642"/>
      <c r="AF202" s="642"/>
      <c r="AG202" s="642"/>
      <c r="AM202" s="809">
        <f>COUNTIF(B202:AB202,"U/P")</f>
        <v>0</v>
      </c>
      <c r="AN202" s="809">
        <f>COUNTIF(C202:AC202,"ROW")</f>
        <v>3</v>
      </c>
      <c r="AO202" s="809">
        <f>COUNTIF(D202:AD202,"C")</f>
        <v>0</v>
      </c>
    </row>
    <row r="203" spans="1:41" ht="34" thickBot="1">
      <c r="A203" s="438"/>
      <c r="B203" s="656"/>
      <c r="C203" s="648"/>
      <c r="D203" s="656"/>
      <c r="E203" s="648"/>
      <c r="F203" s="656"/>
      <c r="G203" s="648"/>
      <c r="H203" s="656"/>
      <c r="I203" s="648"/>
      <c r="J203" s="656"/>
      <c r="K203" s="648"/>
      <c r="L203" s="656" t="s">
        <v>191</v>
      </c>
      <c r="M203" s="648"/>
      <c r="N203" s="656"/>
      <c r="O203" s="648"/>
      <c r="P203" s="656"/>
      <c r="Q203" s="648"/>
      <c r="R203" s="656"/>
      <c r="S203" s="648"/>
      <c r="T203" s="656"/>
      <c r="U203" s="648"/>
      <c r="V203" s="656"/>
      <c r="W203" s="648"/>
      <c r="X203" s="656"/>
      <c r="Y203" s="648"/>
      <c r="Z203" s="656"/>
      <c r="AA203" s="648"/>
      <c r="AB203" s="656"/>
      <c r="AC203" s="666"/>
      <c r="AD203" s="649"/>
      <c r="AE203" s="642"/>
      <c r="AF203" s="642"/>
      <c r="AG203" s="642"/>
    </row>
    <row r="204" spans="1:41" ht="33.5">
      <c r="A204" s="718"/>
      <c r="B204" s="719" t="s">
        <v>89</v>
      </c>
      <c r="C204" s="644"/>
      <c r="D204" s="644" t="s">
        <v>146</v>
      </c>
      <c r="E204" s="644"/>
      <c r="F204" s="644" t="s">
        <v>146</v>
      </c>
      <c r="G204" s="644"/>
      <c r="H204" s="644" t="s">
        <v>146</v>
      </c>
      <c r="I204" s="644"/>
      <c r="J204" s="645" t="s">
        <v>79</v>
      </c>
      <c r="K204" s="644"/>
      <c r="L204" s="645" t="s">
        <v>79</v>
      </c>
      <c r="M204" s="644"/>
      <c r="N204" s="645" t="s">
        <v>131</v>
      </c>
      <c r="O204" s="644"/>
      <c r="P204" s="645" t="s">
        <v>96</v>
      </c>
      <c r="Q204" s="644"/>
      <c r="R204" s="645" t="s">
        <v>83</v>
      </c>
      <c r="S204" s="644"/>
      <c r="T204" s="644" t="s">
        <v>211</v>
      </c>
      <c r="U204" s="644"/>
      <c r="V204" s="645" t="s">
        <v>83</v>
      </c>
      <c r="W204" s="644"/>
      <c r="X204" s="644" t="s">
        <v>146</v>
      </c>
      <c r="Y204" s="644"/>
      <c r="Z204" s="645" t="s">
        <v>79</v>
      </c>
      <c r="AA204" s="644"/>
      <c r="AB204" s="644" t="s">
        <v>146</v>
      </c>
      <c r="AC204" s="666"/>
      <c r="AD204" s="649"/>
      <c r="AE204" s="642"/>
      <c r="AF204" s="642"/>
      <c r="AG204" s="642"/>
    </row>
    <row r="205" spans="1:41" ht="33.5" customHeight="1">
      <c r="A205" s="693"/>
      <c r="B205" s="707" t="s">
        <v>191</v>
      </c>
      <c r="C205" s="708"/>
      <c r="D205" s="708"/>
      <c r="E205" s="708"/>
      <c r="F205" s="708"/>
      <c r="G205" s="708"/>
      <c r="H205" s="1512" t="s">
        <v>191</v>
      </c>
      <c r="I205" s="1512"/>
      <c r="J205" s="1512"/>
      <c r="K205" s="1512"/>
      <c r="L205" s="1512"/>
      <c r="M205" s="708"/>
      <c r="N205" s="787"/>
      <c r="O205" s="681"/>
      <c r="P205" s="681"/>
      <c r="Q205" s="681"/>
      <c r="R205" s="681"/>
      <c r="S205" s="681"/>
      <c r="T205" s="681"/>
      <c r="U205" s="681"/>
      <c r="V205" s="681"/>
      <c r="W205" s="681"/>
      <c r="X205" s="681"/>
      <c r="Y205" s="681"/>
      <c r="Z205" s="681"/>
      <c r="AA205" s="681"/>
      <c r="AB205" s="681"/>
      <c r="AC205" s="681"/>
      <c r="AD205" s="681"/>
      <c r="AE205" s="681"/>
      <c r="AF205" s="681"/>
      <c r="AG205" s="681"/>
      <c r="AH205" s="681"/>
      <c r="AI205" s="681"/>
      <c r="AJ205" s="681"/>
      <c r="AK205" s="681"/>
      <c r="AL205" s="681"/>
    </row>
    <row r="206" spans="1:41" ht="23" customHeight="1">
      <c r="A206" s="438"/>
      <c r="B206" s="662"/>
      <c r="C206" s="662"/>
      <c r="D206" s="662"/>
      <c r="E206" s="662"/>
      <c r="F206" s="662"/>
      <c r="G206" s="662"/>
      <c r="H206" s="662"/>
      <c r="I206" s="662"/>
      <c r="J206" s="662"/>
      <c r="K206" s="662"/>
      <c r="L206" s="662"/>
      <c r="M206" s="662"/>
      <c r="N206" s="662"/>
      <c r="O206" s="662"/>
      <c r="P206" s="662"/>
      <c r="Q206" s="662"/>
      <c r="R206" s="662"/>
      <c r="S206" s="662"/>
      <c r="T206" s="662"/>
      <c r="U206" s="662"/>
      <c r="V206" s="662"/>
      <c r="W206" s="662"/>
      <c r="X206" s="662"/>
      <c r="Y206" s="662"/>
      <c r="Z206" s="662"/>
      <c r="AA206" s="662"/>
      <c r="AB206" s="662"/>
      <c r="AC206" s="649"/>
      <c r="AD206" s="649"/>
      <c r="AE206" s="642"/>
      <c r="AF206" s="642"/>
      <c r="AG206" s="642"/>
    </row>
    <row r="207" spans="1:41" ht="27" customHeight="1">
      <c r="A207" s="438"/>
      <c r="B207" s="630" t="s">
        <v>239</v>
      </c>
      <c r="C207" s="629"/>
      <c r="D207" s="630" t="s">
        <v>380</v>
      </c>
      <c r="E207" s="629"/>
      <c r="F207" s="630" t="s">
        <v>381</v>
      </c>
      <c r="G207" s="629"/>
      <c r="H207" s="630" t="s">
        <v>382</v>
      </c>
      <c r="I207" s="629"/>
      <c r="J207" s="630" t="s">
        <v>133</v>
      </c>
      <c r="K207" s="629"/>
      <c r="L207" s="720" t="s">
        <v>1243</v>
      </c>
      <c r="M207" s="629"/>
      <c r="N207" s="630" t="s">
        <v>252</v>
      </c>
      <c r="O207" s="629"/>
      <c r="P207" s="1515" t="s">
        <v>1244</v>
      </c>
      <c r="Q207" s="1515"/>
      <c r="R207" s="630" t="s">
        <v>386</v>
      </c>
      <c r="S207" s="629"/>
      <c r="T207" s="1515" t="s">
        <v>387</v>
      </c>
      <c r="U207" s="1515"/>
      <c r="V207" s="1515" t="s">
        <v>681</v>
      </c>
      <c r="W207" s="1515"/>
      <c r="X207" s="630" t="s">
        <v>242</v>
      </c>
      <c r="Y207" s="629"/>
      <c r="Z207" s="630" t="s">
        <v>389</v>
      </c>
      <c r="AA207" s="629"/>
      <c r="AB207" s="630" t="s">
        <v>390</v>
      </c>
      <c r="AC207" s="666"/>
      <c r="AD207" s="649"/>
      <c r="AE207" s="642"/>
      <c r="AF207" s="642"/>
      <c r="AG207" s="642"/>
    </row>
    <row r="208" spans="1:41" ht="33.5">
      <c r="A208" s="438"/>
      <c r="B208" s="658"/>
      <c r="C208" s="648"/>
      <c r="D208" s="658"/>
      <c r="E208" s="648"/>
      <c r="F208" s="658"/>
      <c r="G208" s="648"/>
      <c r="H208" s="658"/>
      <c r="I208" s="648"/>
      <c r="J208" s="658"/>
      <c r="K208" s="648"/>
      <c r="L208" s="658"/>
      <c r="M208" s="648"/>
      <c r="N208" s="658"/>
      <c r="O208" s="648"/>
      <c r="P208" s="658"/>
      <c r="Q208" s="648"/>
      <c r="R208" s="658"/>
      <c r="S208" s="648"/>
      <c r="T208" s="658"/>
      <c r="U208" s="648"/>
      <c r="V208" s="658"/>
      <c r="W208" s="648"/>
      <c r="X208" s="658"/>
      <c r="Y208" s="648"/>
      <c r="Z208" s="658"/>
      <c r="AA208" s="648"/>
      <c r="AB208" s="658"/>
      <c r="AC208" s="666"/>
      <c r="AD208" s="649"/>
      <c r="AE208" s="642"/>
      <c r="AF208" s="642"/>
      <c r="AG208" s="642"/>
    </row>
    <row r="209" spans="1:41" ht="15" customHeight="1" thickBot="1">
      <c r="A209" s="438"/>
      <c r="B209" s="660"/>
      <c r="C209" s="648"/>
      <c r="D209" s="660"/>
      <c r="E209" s="648"/>
      <c r="F209" s="660"/>
      <c r="G209" s="648"/>
      <c r="H209" s="660"/>
      <c r="I209" s="648"/>
      <c r="J209" s="660"/>
      <c r="K209" s="648"/>
      <c r="L209" s="660"/>
      <c r="M209" s="648"/>
      <c r="N209" s="660"/>
      <c r="O209" s="648"/>
      <c r="P209" s="660"/>
      <c r="Q209" s="648"/>
      <c r="R209" s="660"/>
      <c r="S209" s="648"/>
      <c r="T209" s="660"/>
      <c r="U209" s="648"/>
      <c r="V209" s="660"/>
      <c r="W209" s="648"/>
      <c r="X209" s="660"/>
      <c r="Y209" s="648"/>
      <c r="Z209" s="660"/>
      <c r="AA209" s="648"/>
      <c r="AB209" s="660"/>
      <c r="AC209" s="666"/>
      <c r="AD209" s="649"/>
      <c r="AE209" s="642"/>
      <c r="AF209" s="642"/>
      <c r="AG209" s="642"/>
    </row>
    <row r="210" spans="1:41" ht="100" customHeight="1" thickBot="1">
      <c r="A210" s="438"/>
      <c r="B210" s="679"/>
      <c r="C210" s="653">
        <v>371.33</v>
      </c>
      <c r="D210" s="679"/>
      <c r="E210" s="653">
        <v>417.92</v>
      </c>
      <c r="F210" s="679"/>
      <c r="G210" s="653">
        <v>376.99</v>
      </c>
      <c r="H210" s="679"/>
      <c r="I210" s="653">
        <v>343.8</v>
      </c>
      <c r="J210" s="679"/>
      <c r="K210" s="653">
        <v>318.7</v>
      </c>
      <c r="L210" s="679"/>
      <c r="M210" s="653">
        <v>308</v>
      </c>
      <c r="N210" s="679"/>
      <c r="O210" s="716">
        <v>324.87</v>
      </c>
      <c r="P210" s="679"/>
      <c r="Q210" s="653">
        <v>365.39</v>
      </c>
      <c r="R210" s="637" t="s">
        <v>191</v>
      </c>
      <c r="S210" s="653">
        <v>269.52999999999997</v>
      </c>
      <c r="T210" s="637" t="s">
        <v>191</v>
      </c>
      <c r="U210" s="653">
        <v>360.33</v>
      </c>
      <c r="V210" s="679"/>
      <c r="W210" s="653">
        <v>414</v>
      </c>
      <c r="X210" s="679"/>
      <c r="Y210" s="653">
        <v>424</v>
      </c>
      <c r="Z210" s="679"/>
      <c r="AA210" s="653">
        <v>405</v>
      </c>
      <c r="AB210" s="679"/>
      <c r="AC210" s="653">
        <v>426</v>
      </c>
      <c r="AD210" s="649"/>
      <c r="AE210" s="642"/>
      <c r="AF210" s="642"/>
      <c r="AG210" s="642"/>
      <c r="AM210" s="809">
        <f>COUNTIF(B210:AB210,"U/P")</f>
        <v>0</v>
      </c>
      <c r="AN210" s="809">
        <f>COUNTIF(C210:AC210,"ROW")</f>
        <v>2</v>
      </c>
      <c r="AO210" s="809">
        <f>COUNTIF(D210:AD210,"C")</f>
        <v>0</v>
      </c>
    </row>
    <row r="211" spans="1:41" ht="21.5" customHeight="1" thickBot="1">
      <c r="A211" s="438"/>
      <c r="B211" s="656"/>
      <c r="C211" s="648"/>
      <c r="D211" s="656"/>
      <c r="E211" s="648"/>
      <c r="F211" s="656"/>
      <c r="G211" s="648"/>
      <c r="H211" s="721"/>
      <c r="I211" s="648"/>
      <c r="J211" s="656"/>
      <c r="K211" s="648"/>
      <c r="L211" s="656"/>
      <c r="M211" s="648"/>
      <c r="N211" s="656"/>
      <c r="O211" s="648"/>
      <c r="P211" s="721"/>
      <c r="Q211" s="666"/>
      <c r="R211" s="656"/>
      <c r="S211" s="666"/>
      <c r="T211" s="656"/>
      <c r="U211" s="666"/>
      <c r="V211" s="656"/>
      <c r="W211" s="666"/>
      <c r="X211" s="656"/>
      <c r="Y211" s="666"/>
      <c r="Z211" s="656"/>
      <c r="AA211" s="666"/>
      <c r="AB211" s="814"/>
      <c r="AC211" s="666"/>
      <c r="AD211" s="649"/>
      <c r="AE211" s="642"/>
      <c r="AF211" s="642"/>
      <c r="AG211" s="642"/>
    </row>
    <row r="212" spans="1:41" ht="24.5" customHeight="1" thickBot="1">
      <c r="A212" s="438"/>
      <c r="B212" s="644" t="s">
        <v>146</v>
      </c>
      <c r="C212" s="644"/>
      <c r="D212" s="645" t="s">
        <v>79</v>
      </c>
      <c r="E212" s="644"/>
      <c r="F212" s="644" t="s">
        <v>149</v>
      </c>
      <c r="G212" s="644"/>
      <c r="H212" s="645" t="s">
        <v>79</v>
      </c>
      <c r="I212" s="644"/>
      <c r="J212" s="644" t="s">
        <v>146</v>
      </c>
      <c r="K212" s="644"/>
      <c r="L212" s="645" t="s">
        <v>79</v>
      </c>
      <c r="M212" s="644"/>
      <c r="N212" s="644" t="s">
        <v>146</v>
      </c>
      <c r="O212" s="644"/>
      <c r="P212" s="645" t="s">
        <v>89</v>
      </c>
      <c r="Q212" s="644"/>
      <c r="R212" s="684" t="s">
        <v>146</v>
      </c>
      <c r="S212" s="644"/>
      <c r="T212" s="674" t="s">
        <v>134</v>
      </c>
      <c r="U212" s="644"/>
      <c r="V212" s="645" t="s">
        <v>79</v>
      </c>
      <c r="W212" s="644"/>
      <c r="X212" s="644" t="s">
        <v>205</v>
      </c>
      <c r="Y212" s="644"/>
      <c r="Z212" s="644" t="s">
        <v>146</v>
      </c>
      <c r="AA212" s="644"/>
      <c r="AB212" s="644" t="s">
        <v>149</v>
      </c>
      <c r="AC212" s="666"/>
      <c r="AD212" s="649"/>
      <c r="AE212" s="642"/>
      <c r="AF212" s="642"/>
      <c r="AG212" s="642"/>
    </row>
    <row r="213" spans="1:41" ht="30.5" customHeight="1" thickBot="1">
      <c r="A213" s="438"/>
      <c r="B213" s="662"/>
      <c r="C213" s="662"/>
      <c r="D213" s="662"/>
      <c r="E213" s="662"/>
      <c r="F213" s="712" t="s">
        <v>1537</v>
      </c>
      <c r="G213" s="651"/>
      <c r="H213" s="708"/>
      <c r="I213" s="651"/>
      <c r="J213" s="651"/>
      <c r="K213" s="651"/>
      <c r="L213" s="651"/>
      <c r="M213" s="637" t="s">
        <v>191</v>
      </c>
      <c r="N213" s="651"/>
      <c r="O213" s="651"/>
      <c r="P213" s="787"/>
      <c r="Q213" s="651"/>
      <c r="R213" s="722" t="s">
        <v>1533</v>
      </c>
      <c r="S213" s="651"/>
      <c r="T213" s="651"/>
      <c r="U213" s="651"/>
      <c r="V213" s="651"/>
      <c r="W213" s="651"/>
      <c r="X213" s="651"/>
      <c r="Y213" s="637"/>
      <c r="Z213" s="651"/>
      <c r="AA213" s="651"/>
      <c r="AB213" s="787"/>
      <c r="AC213" s="649"/>
      <c r="AD213" s="649"/>
      <c r="AE213" s="642"/>
      <c r="AF213" s="642"/>
      <c r="AG213" s="642"/>
    </row>
    <row r="214" spans="1:41" ht="35.5" customHeight="1">
      <c r="A214" s="693"/>
      <c r="B214" s="681"/>
      <c r="C214" s="681"/>
      <c r="D214" s="681"/>
      <c r="E214" s="681"/>
      <c r="F214" s="1528"/>
      <c r="G214" s="1528"/>
      <c r="H214" s="1528"/>
      <c r="I214" s="681"/>
      <c r="J214" s="681"/>
      <c r="K214" s="681"/>
      <c r="L214" s="681"/>
      <c r="M214" s="681"/>
      <c r="N214" s="681"/>
      <c r="O214" s="681"/>
      <c r="P214" s="787"/>
      <c r="Q214" s="787"/>
      <c r="R214" s="1512" t="s">
        <v>191</v>
      </c>
      <c r="S214" s="1512"/>
      <c r="T214" s="1512"/>
      <c r="U214" s="787"/>
      <c r="V214" s="787"/>
      <c r="W214" s="681"/>
      <c r="X214" s="681"/>
      <c r="Y214" s="681"/>
      <c r="Z214" s="681"/>
      <c r="AA214" s="681"/>
      <c r="AB214" s="681"/>
      <c r="AC214" s="681"/>
      <c r="AD214" s="681"/>
      <c r="AE214" s="681"/>
      <c r="AF214" s="681"/>
      <c r="AG214" s="681"/>
      <c r="AH214" s="681"/>
      <c r="AI214" s="681"/>
      <c r="AJ214" s="681"/>
      <c r="AK214" s="681"/>
      <c r="AL214" s="681"/>
    </row>
    <row r="215" spans="1:41" ht="67" customHeight="1">
      <c r="A215" s="438"/>
      <c r="B215" s="630" t="s">
        <v>391</v>
      </c>
      <c r="C215" s="629"/>
      <c r="D215" s="1529" t="s">
        <v>135</v>
      </c>
      <c r="E215" s="1529"/>
      <c r="F215" s="1515" t="s">
        <v>1278</v>
      </c>
      <c r="G215" s="1515"/>
      <c r="H215" s="1515" t="s">
        <v>1462</v>
      </c>
      <c r="I215" s="1515"/>
      <c r="J215" s="630" t="s">
        <v>1280</v>
      </c>
      <c r="K215" s="629"/>
      <c r="L215" s="1515" t="s">
        <v>1281</v>
      </c>
      <c r="M215" s="1515"/>
      <c r="N215" s="1515" t="s">
        <v>397</v>
      </c>
      <c r="O215" s="1515"/>
      <c r="P215" s="1515" t="s">
        <v>398</v>
      </c>
      <c r="Q215" s="1515"/>
      <c r="R215" s="1515" t="s">
        <v>399</v>
      </c>
      <c r="S215" s="1515"/>
      <c r="T215" s="1515" t="s">
        <v>400</v>
      </c>
      <c r="U215" s="1515"/>
      <c r="V215" s="1515" t="s">
        <v>401</v>
      </c>
      <c r="W215" s="1515"/>
      <c r="X215" s="1515" t="s">
        <v>402</v>
      </c>
      <c r="Y215" s="1515"/>
      <c r="Z215" s="1515" t="s">
        <v>403</v>
      </c>
      <c r="AA215" s="1515"/>
      <c r="AB215" s="1515" t="s">
        <v>404</v>
      </c>
      <c r="AC215" s="1515"/>
      <c r="AD215" s="649"/>
      <c r="AE215" s="642"/>
      <c r="AF215" s="642"/>
      <c r="AG215" s="642"/>
    </row>
    <row r="216" spans="1:41" ht="33.5">
      <c r="A216" s="438"/>
      <c r="B216" s="658"/>
      <c r="C216" s="648"/>
      <c r="D216" s="658"/>
      <c r="E216" s="648"/>
      <c r="F216" s="658"/>
      <c r="G216" s="648"/>
      <c r="H216" s="658"/>
      <c r="I216" s="648"/>
      <c r="J216" s="658"/>
      <c r="K216" s="648"/>
      <c r="L216" s="658"/>
      <c r="M216" s="648"/>
      <c r="N216" s="658"/>
      <c r="O216" s="648"/>
      <c r="P216" s="658"/>
      <c r="Q216" s="666"/>
      <c r="R216" s="658"/>
      <c r="S216" s="648"/>
      <c r="T216" s="658"/>
      <c r="U216" s="648"/>
      <c r="V216" s="658"/>
      <c r="W216" s="648"/>
      <c r="X216" s="658"/>
      <c r="Y216" s="648"/>
      <c r="Z216" s="658"/>
      <c r="AA216" s="648"/>
      <c r="AB216" s="658"/>
      <c r="AC216" s="666"/>
      <c r="AD216" s="649"/>
      <c r="AE216" s="642"/>
      <c r="AF216" s="642"/>
      <c r="AG216" s="642"/>
    </row>
    <row r="217" spans="1:41" ht="16.5" customHeight="1" thickBot="1">
      <c r="A217" s="438"/>
      <c r="B217" s="660"/>
      <c r="C217" s="648"/>
      <c r="D217" s="660"/>
      <c r="E217" s="648"/>
      <c r="F217" s="660"/>
      <c r="G217" s="648"/>
      <c r="H217" s="660"/>
      <c r="I217" s="648"/>
      <c r="J217" s="660"/>
      <c r="K217" s="648"/>
      <c r="L217" s="660"/>
      <c r="M217" s="648"/>
      <c r="N217" s="660"/>
      <c r="O217" s="648"/>
      <c r="P217" s="660"/>
      <c r="Q217" s="666"/>
      <c r="R217" s="660"/>
      <c r="S217" s="648"/>
      <c r="T217" s="660"/>
      <c r="U217" s="648"/>
      <c r="V217" s="660"/>
      <c r="W217" s="648"/>
      <c r="X217" s="660"/>
      <c r="Y217" s="648"/>
      <c r="Z217" s="660"/>
      <c r="AA217" s="648"/>
      <c r="AB217" s="660"/>
      <c r="AC217" s="666"/>
      <c r="AD217" s="649"/>
      <c r="AE217" s="642"/>
      <c r="AF217" s="642"/>
      <c r="AG217" s="642"/>
    </row>
    <row r="218" spans="1:41" ht="100" customHeight="1" thickBot="1">
      <c r="A218" s="438"/>
      <c r="B218" s="679"/>
      <c r="C218" s="683">
        <v>410</v>
      </c>
      <c r="D218" s="679"/>
      <c r="E218" s="683">
        <v>421</v>
      </c>
      <c r="F218" s="713" t="s">
        <v>191</v>
      </c>
      <c r="G218" s="683">
        <v>407.61</v>
      </c>
      <c r="H218" s="637" t="s">
        <v>191</v>
      </c>
      <c r="I218" s="683">
        <v>364.36</v>
      </c>
      <c r="J218" s="637" t="s">
        <v>191</v>
      </c>
      <c r="K218" s="683">
        <v>332.44799999999998</v>
      </c>
      <c r="L218" s="679"/>
      <c r="M218" s="683">
        <v>348.85</v>
      </c>
      <c r="N218" s="637" t="s">
        <v>191</v>
      </c>
      <c r="O218" s="683">
        <v>387.35</v>
      </c>
      <c r="P218" s="679"/>
      <c r="Q218" s="653">
        <v>452.64</v>
      </c>
      <c r="R218" s="637" t="s">
        <v>191</v>
      </c>
      <c r="S218" s="669">
        <v>386.96</v>
      </c>
      <c r="T218" s="637" t="s">
        <v>191</v>
      </c>
      <c r="U218" s="669">
        <v>382.14</v>
      </c>
      <c r="V218" s="679"/>
      <c r="W218" s="669">
        <v>336.47</v>
      </c>
      <c r="X218" s="679"/>
      <c r="Y218" s="669">
        <v>389.14</v>
      </c>
      <c r="Z218" s="855" t="s">
        <v>1577</v>
      </c>
      <c r="AA218" s="669">
        <v>334.55</v>
      </c>
      <c r="AB218" s="855" t="s">
        <v>1577</v>
      </c>
      <c r="AC218" s="653">
        <v>396.2</v>
      </c>
      <c r="AD218" s="649"/>
      <c r="AE218" s="642"/>
      <c r="AF218" s="642"/>
      <c r="AG218" s="642"/>
      <c r="AM218" s="809">
        <f>COUNTIF(B218:AB218,"U/P")</f>
        <v>0</v>
      </c>
      <c r="AN218" s="809">
        <f>COUNTIF(C218:AC218,"ROW")</f>
        <v>6</v>
      </c>
      <c r="AO218" s="809">
        <f>COUNTIF(D218:AD218,"C")</f>
        <v>0</v>
      </c>
    </row>
    <row r="219" spans="1:41" ht="16.5" customHeight="1" thickBot="1">
      <c r="A219" s="438"/>
      <c r="B219" s="656"/>
      <c r="C219" s="724"/>
      <c r="D219" s="656"/>
      <c r="E219" s="724"/>
      <c r="F219" s="656"/>
      <c r="G219" s="724"/>
      <c r="H219" s="656"/>
      <c r="I219" s="724"/>
      <c r="J219" s="656"/>
      <c r="K219" s="724"/>
      <c r="L219" s="656"/>
      <c r="M219" s="724"/>
      <c r="N219" s="656"/>
      <c r="O219" s="724"/>
      <c r="P219" s="656"/>
      <c r="Q219" s="666"/>
      <c r="R219" s="656"/>
      <c r="S219" s="666"/>
      <c r="T219" s="656"/>
      <c r="U219" s="666"/>
      <c r="V219" s="656"/>
      <c r="W219" s="666"/>
      <c r="X219" s="656"/>
      <c r="Y219" s="666"/>
      <c r="Z219" s="656"/>
      <c r="AA219" s="666"/>
      <c r="AB219" s="656"/>
      <c r="AC219" s="666"/>
      <c r="AD219" s="649"/>
      <c r="AE219" s="642"/>
      <c r="AF219" s="642"/>
      <c r="AG219" s="642"/>
    </row>
    <row r="220" spans="1:41" ht="33.5">
      <c r="A220" s="438"/>
      <c r="B220" s="644" t="s">
        <v>149</v>
      </c>
      <c r="C220" s="644"/>
      <c r="D220" s="644" t="s">
        <v>131</v>
      </c>
      <c r="E220" s="644"/>
      <c r="F220" s="644" t="s">
        <v>89</v>
      </c>
      <c r="G220" s="644"/>
      <c r="H220" s="645" t="s">
        <v>89</v>
      </c>
      <c r="I220" s="644"/>
      <c r="J220" s="644" t="s">
        <v>205</v>
      </c>
      <c r="K220" s="644"/>
      <c r="L220" s="644" t="s">
        <v>149</v>
      </c>
      <c r="M220" s="644"/>
      <c r="N220" s="645" t="s">
        <v>79</v>
      </c>
      <c r="O220" s="648"/>
      <c r="P220" s="644" t="s">
        <v>205</v>
      </c>
      <c r="Q220" s="666"/>
      <c r="R220" s="645" t="s">
        <v>89</v>
      </c>
      <c r="S220" s="666"/>
      <c r="T220" s="645" t="s">
        <v>107</v>
      </c>
      <c r="U220" s="666"/>
      <c r="V220" s="644" t="s">
        <v>146</v>
      </c>
      <c r="W220" s="666"/>
      <c r="X220" s="644" t="s">
        <v>146</v>
      </c>
      <c r="Y220" s="666"/>
      <c r="Z220" s="645" t="s">
        <v>79</v>
      </c>
      <c r="AA220" s="666"/>
      <c r="AB220" s="644" t="s">
        <v>205</v>
      </c>
      <c r="AC220" s="666"/>
      <c r="AD220" s="649"/>
      <c r="AE220" s="642"/>
      <c r="AF220" s="642"/>
      <c r="AG220" s="642"/>
    </row>
    <row r="221" spans="1:41" ht="27" customHeight="1">
      <c r="A221" s="438"/>
      <c r="B221" s="649"/>
      <c r="C221" s="649"/>
      <c r="D221" s="649"/>
      <c r="E221" s="649"/>
      <c r="F221" s="649"/>
      <c r="G221" s="649"/>
      <c r="H221" s="649"/>
      <c r="I221" s="649"/>
      <c r="J221" s="649"/>
      <c r="K221" s="649"/>
      <c r="L221" s="649"/>
      <c r="M221" s="649"/>
      <c r="N221" s="649"/>
      <c r="O221" s="649"/>
      <c r="P221" s="649"/>
      <c r="Q221" s="649"/>
      <c r="R221" s="1530" t="s">
        <v>1463</v>
      </c>
      <c r="S221" s="1530"/>
      <c r="T221" s="649"/>
      <c r="U221" s="649"/>
      <c r="V221" s="649"/>
      <c r="W221" s="649"/>
      <c r="X221" s="649"/>
      <c r="Y221" s="649"/>
      <c r="Z221" s="649"/>
      <c r="AA221" s="649"/>
      <c r="AB221" s="649"/>
      <c r="AC221" s="649"/>
      <c r="AD221" s="649"/>
      <c r="AE221" s="642"/>
      <c r="AF221" s="642"/>
      <c r="AG221" s="642"/>
    </row>
    <row r="222" spans="1:41" ht="27" customHeight="1">
      <c r="A222" s="863"/>
      <c r="B222" s="787"/>
      <c r="C222" s="787"/>
      <c r="D222" s="787"/>
      <c r="E222" s="787"/>
      <c r="F222" s="1512" t="s">
        <v>191</v>
      </c>
      <c r="G222" s="1512"/>
      <c r="H222" s="1512"/>
      <c r="I222" s="1512"/>
      <c r="J222" s="1512"/>
      <c r="K222" s="787"/>
      <c r="L222" s="681"/>
      <c r="M222" s="681"/>
      <c r="N222" s="707" t="s">
        <v>191</v>
      </c>
      <c r="O222" s="681"/>
      <c r="P222" s="681"/>
      <c r="Q222" s="681"/>
      <c r="R222" s="1512" t="s">
        <v>191</v>
      </c>
      <c r="S222" s="1512"/>
      <c r="T222" s="1512"/>
      <c r="U222" s="708"/>
      <c r="V222" s="708"/>
      <c r="W222" s="708"/>
      <c r="X222" s="708"/>
      <c r="Y222" s="708"/>
      <c r="Z222" s="1512" t="s">
        <v>191</v>
      </c>
      <c r="AA222" s="1512"/>
      <c r="AB222" s="1512"/>
      <c r="AC222" s="1512"/>
      <c r="AD222" s="708"/>
      <c r="AE222" s="708"/>
      <c r="AF222" s="708"/>
      <c r="AG222" s="707"/>
      <c r="AH222" s="707"/>
      <c r="AI222" s="817"/>
      <c r="AJ222" s="817"/>
      <c r="AK222" s="817"/>
      <c r="AL222" s="817"/>
    </row>
    <row r="223" spans="1:41" ht="54.5" customHeight="1">
      <c r="A223" s="1531" t="s">
        <v>406</v>
      </c>
      <c r="B223" s="1519"/>
      <c r="C223" s="1519" t="s">
        <v>1464</v>
      </c>
      <c r="D223" s="1519"/>
      <c r="E223" s="629"/>
      <c r="F223" s="1515" t="s">
        <v>1465</v>
      </c>
      <c r="G223" s="1515"/>
      <c r="H223" s="1532" t="s">
        <v>409</v>
      </c>
      <c r="I223" s="1532"/>
      <c r="J223" s="1515" t="s">
        <v>410</v>
      </c>
      <c r="K223" s="1515"/>
      <c r="L223" s="1515" t="s">
        <v>411</v>
      </c>
      <c r="M223" s="1515"/>
      <c r="N223" s="1515" t="s">
        <v>412</v>
      </c>
      <c r="O223" s="1515"/>
      <c r="P223" s="1515" t="s">
        <v>413</v>
      </c>
      <c r="Q223" s="1515"/>
      <c r="R223" s="1515" t="s">
        <v>414</v>
      </c>
      <c r="S223" s="1515"/>
      <c r="T223" s="1515" t="s">
        <v>415</v>
      </c>
      <c r="U223" s="1515"/>
      <c r="V223" s="1515" t="s">
        <v>691</v>
      </c>
      <c r="W223" s="1515"/>
      <c r="X223" s="725" t="s">
        <v>1466</v>
      </c>
      <c r="Y223" s="1519" t="s">
        <v>1467</v>
      </c>
      <c r="Z223" s="1519"/>
      <c r="AA223" s="666"/>
      <c r="AB223" s="1515" t="s">
        <v>420</v>
      </c>
      <c r="AC223" s="1515"/>
      <c r="AD223" s="666"/>
      <c r="AE223" s="669"/>
      <c r="AF223" s="669"/>
      <c r="AG223" s="669"/>
      <c r="AH223" s="666"/>
      <c r="AI223" s="666"/>
      <c r="AJ223" s="666"/>
      <c r="AK223" s="666"/>
      <c r="AL223" s="666"/>
    </row>
    <row r="224" spans="1:41" ht="33.5">
      <c r="A224" s="438"/>
      <c r="B224" s="658"/>
      <c r="C224" s="648"/>
      <c r="D224" s="658"/>
      <c r="E224" s="648"/>
      <c r="F224" s="658"/>
      <c r="G224" s="648"/>
      <c r="H224" s="658"/>
      <c r="I224" s="648"/>
      <c r="J224" s="658"/>
      <c r="K224" s="648"/>
      <c r="L224" s="658"/>
      <c r="M224" s="648"/>
      <c r="N224" s="658"/>
      <c r="O224" s="648"/>
      <c r="P224" s="658"/>
      <c r="Q224" s="666"/>
      <c r="R224" s="658"/>
      <c r="S224" s="648"/>
      <c r="T224" s="658"/>
      <c r="U224" s="648"/>
      <c r="V224" s="658"/>
      <c r="W224" s="648"/>
      <c r="X224" s="658"/>
      <c r="Y224" s="648"/>
      <c r="Z224" s="658"/>
      <c r="AA224" s="648"/>
      <c r="AB224" s="658"/>
      <c r="AC224" s="666"/>
      <c r="AD224" s="666"/>
      <c r="AE224" s="669"/>
      <c r="AF224" s="669"/>
      <c r="AG224" s="669"/>
      <c r="AH224" s="666"/>
      <c r="AI224" s="666"/>
      <c r="AJ224" s="666"/>
      <c r="AK224" s="666"/>
      <c r="AL224" s="666"/>
    </row>
    <row r="225" spans="1:41" ht="16.5" customHeight="1" thickBot="1">
      <c r="A225" s="438"/>
      <c r="B225" s="660"/>
      <c r="C225" s="648"/>
      <c r="D225" s="660"/>
      <c r="E225" s="648"/>
      <c r="F225" s="660"/>
      <c r="G225" s="648"/>
      <c r="H225" s="660"/>
      <c r="I225" s="648"/>
      <c r="J225" s="660"/>
      <c r="K225" s="648"/>
      <c r="L225" s="660"/>
      <c r="M225" s="648"/>
      <c r="N225" s="660"/>
      <c r="O225" s="648"/>
      <c r="P225" s="660"/>
      <c r="Q225" s="666"/>
      <c r="R225" s="660"/>
      <c r="S225" s="648"/>
      <c r="T225" s="660"/>
      <c r="U225" s="648"/>
      <c r="V225" s="660"/>
      <c r="W225" s="648"/>
      <c r="X225" s="660"/>
      <c r="Y225" s="648"/>
      <c r="Z225" s="660"/>
      <c r="AA225" s="648"/>
      <c r="AB225" s="660"/>
      <c r="AC225" s="666"/>
      <c r="AD225" s="666"/>
      <c r="AE225" s="669"/>
      <c r="AF225" s="669"/>
      <c r="AG225" s="669"/>
      <c r="AH225" s="666"/>
      <c r="AI225" s="666"/>
      <c r="AJ225" s="666"/>
      <c r="AK225" s="666"/>
      <c r="AL225" s="666"/>
    </row>
    <row r="226" spans="1:41" ht="100" customHeight="1" thickBot="1">
      <c r="A226" s="438"/>
      <c r="B226" s="637"/>
      <c r="C226" s="653">
        <v>233.29</v>
      </c>
      <c r="D226" s="637"/>
      <c r="E226" s="653">
        <v>467.19</v>
      </c>
      <c r="F226" s="855" t="s">
        <v>1577</v>
      </c>
      <c r="G226" s="653">
        <v>423.02</v>
      </c>
      <c r="H226" s="679"/>
      <c r="I226" s="653">
        <v>248.69</v>
      </c>
      <c r="J226" s="679"/>
      <c r="K226" s="653">
        <v>282.02999999999997</v>
      </c>
      <c r="L226" s="679"/>
      <c r="M226" s="653">
        <v>398</v>
      </c>
      <c r="N226" s="679"/>
      <c r="O226" s="653">
        <v>370.48</v>
      </c>
      <c r="P226" s="679"/>
      <c r="Q226" s="653">
        <v>437.33</v>
      </c>
      <c r="R226" s="713"/>
      <c r="S226" s="690">
        <v>435</v>
      </c>
      <c r="T226" s="856" t="s">
        <v>1577</v>
      </c>
      <c r="U226" s="690">
        <v>406.62</v>
      </c>
      <c r="V226" s="723"/>
      <c r="W226" s="690"/>
      <c r="X226" s="856" t="s">
        <v>1578</v>
      </c>
      <c r="Y226" s="690">
        <v>440.63</v>
      </c>
      <c r="Z226" s="679"/>
      <c r="AA226" s="653">
        <v>410.34</v>
      </c>
      <c r="AB226" s="679"/>
      <c r="AC226" s="653">
        <v>444.33</v>
      </c>
      <c r="AD226" s="666"/>
      <c r="AE226" s="669"/>
      <c r="AF226" s="669"/>
      <c r="AG226" s="669"/>
      <c r="AH226" s="666"/>
      <c r="AI226" s="666"/>
      <c r="AJ226" s="666"/>
      <c r="AK226" s="666"/>
      <c r="AL226" s="666"/>
      <c r="AM226" s="809">
        <f>COUNTIF(B226:AB226,"U/P")</f>
        <v>0</v>
      </c>
      <c r="AN226" s="809">
        <f>COUNTIF(C226:AC226,"ROW")</f>
        <v>0</v>
      </c>
      <c r="AO226" s="809">
        <f>COUNTIF(D226:AD226,"C")</f>
        <v>0</v>
      </c>
    </row>
    <row r="227" spans="1:41" ht="16.5" customHeight="1" thickBot="1">
      <c r="A227" s="438"/>
      <c r="B227" s="656"/>
      <c r="C227" s="666"/>
      <c r="D227" s="656"/>
      <c r="E227" s="666"/>
      <c r="F227" s="656"/>
      <c r="G227" s="666"/>
      <c r="H227" s="656"/>
      <c r="I227" s="666"/>
      <c r="J227" s="656"/>
      <c r="K227" s="666"/>
      <c r="L227" s="656"/>
      <c r="M227" s="666"/>
      <c r="N227" s="656"/>
      <c r="O227" s="666"/>
      <c r="P227" s="656"/>
      <c r="Q227" s="666"/>
      <c r="R227" s="656"/>
      <c r="S227" s="666"/>
      <c r="T227" s="656"/>
      <c r="U227" s="666"/>
      <c r="V227" s="656"/>
      <c r="W227" s="666"/>
      <c r="X227" s="656"/>
      <c r="Y227" s="666"/>
      <c r="Z227" s="656"/>
      <c r="AA227" s="666"/>
      <c r="AB227" s="656"/>
      <c r="AC227" s="666"/>
      <c r="AD227" s="666"/>
      <c r="AE227" s="669"/>
      <c r="AF227" s="669"/>
      <c r="AG227" s="669"/>
      <c r="AH227" s="666"/>
      <c r="AI227" s="666"/>
      <c r="AJ227" s="666"/>
      <c r="AK227" s="666"/>
      <c r="AL227" s="666"/>
    </row>
    <row r="228" spans="1:41" ht="33.5">
      <c r="A228" s="438"/>
      <c r="B228" s="645" t="s">
        <v>89</v>
      </c>
      <c r="C228" s="644"/>
      <c r="D228" s="645" t="s">
        <v>87</v>
      </c>
      <c r="E228" s="644"/>
      <c r="F228" s="645" t="s">
        <v>96</v>
      </c>
      <c r="G228" s="644"/>
      <c r="H228" s="644" t="s">
        <v>146</v>
      </c>
      <c r="I228" s="644"/>
      <c r="J228" s="644" t="s">
        <v>146</v>
      </c>
      <c r="K228" s="644"/>
      <c r="L228" s="645" t="s">
        <v>89</v>
      </c>
      <c r="M228" s="644"/>
      <c r="N228" s="644" t="s">
        <v>149</v>
      </c>
      <c r="O228" s="648"/>
      <c r="P228" s="645" t="s">
        <v>92</v>
      </c>
      <c r="Q228" s="666"/>
      <c r="R228" s="645" t="s">
        <v>107</v>
      </c>
      <c r="S228" s="666"/>
      <c r="T228" s="644" t="s">
        <v>211</v>
      </c>
      <c r="U228" s="666"/>
      <c r="V228" s="645" t="s">
        <v>79</v>
      </c>
      <c r="W228" s="666"/>
      <c r="X228" s="645" t="s">
        <v>101</v>
      </c>
      <c r="Y228" s="666"/>
      <c r="Z228" s="645" t="s">
        <v>131</v>
      </c>
      <c r="AA228" s="666"/>
      <c r="AB228" s="645" t="s">
        <v>79</v>
      </c>
      <c r="AC228" s="666"/>
      <c r="AD228" s="666"/>
      <c r="AE228" s="669"/>
      <c r="AF228" s="669"/>
      <c r="AG228" s="669"/>
      <c r="AH228" s="666"/>
      <c r="AI228" s="666"/>
      <c r="AJ228" s="666"/>
      <c r="AK228" s="666"/>
      <c r="AL228" s="666"/>
    </row>
    <row r="229" spans="1:41" ht="33.5">
      <c r="B229" s="644"/>
      <c r="C229" s="644"/>
      <c r="D229" s="726" t="s">
        <v>1540</v>
      </c>
      <c r="E229" s="644"/>
      <c r="F229" s="726" t="s">
        <v>1540</v>
      </c>
      <c r="G229" s="644"/>
      <c r="H229" s="644"/>
      <c r="I229" s="644"/>
      <c r="J229" s="644"/>
      <c r="K229" s="644"/>
      <c r="L229" s="644"/>
      <c r="M229" s="644"/>
      <c r="N229" s="644"/>
      <c r="O229" s="648"/>
      <c r="P229" s="644"/>
      <c r="Q229" s="666"/>
      <c r="R229" s="644"/>
      <c r="S229" s="666"/>
      <c r="T229" s="644"/>
      <c r="U229" s="666"/>
      <c r="V229" s="726" t="s">
        <v>1533</v>
      </c>
      <c r="W229" s="666"/>
      <c r="X229" s="644"/>
      <c r="Y229" s="666"/>
      <c r="Z229" s="644"/>
      <c r="AA229" s="666"/>
      <c r="AB229" s="644"/>
      <c r="AC229" s="666"/>
      <c r="AD229" s="666"/>
      <c r="AE229" s="669"/>
      <c r="AF229" s="669"/>
      <c r="AG229" s="669"/>
      <c r="AH229" s="666"/>
      <c r="AI229" s="666"/>
      <c r="AJ229" s="666"/>
      <c r="AK229" s="666"/>
      <c r="AL229" s="666"/>
    </row>
    <row r="230" spans="1:41" ht="31" customHeight="1">
      <c r="A230" s="1511" t="s">
        <v>1452</v>
      </c>
      <c r="B230" s="1512"/>
      <c r="C230" s="1512"/>
      <c r="D230" s="1512"/>
      <c r="E230" s="1512"/>
      <c r="F230" s="1512"/>
      <c r="G230" s="1512"/>
      <c r="H230" s="1533"/>
      <c r="I230" s="1533"/>
      <c r="J230" s="1533"/>
      <c r="K230" s="1533"/>
      <c r="L230" s="1533"/>
      <c r="M230" s="1533"/>
      <c r="N230" s="1533"/>
      <c r="O230" s="1533"/>
      <c r="P230" s="1534"/>
      <c r="Q230" s="1502" t="s">
        <v>1452</v>
      </c>
      <c r="R230" s="1503"/>
      <c r="S230" s="1503"/>
      <c r="T230" s="1503"/>
      <c r="U230" s="1503"/>
      <c r="V230" s="1503"/>
      <c r="W230" s="1503"/>
      <c r="X230" s="1503"/>
      <c r="Y230" s="1535"/>
      <c r="Z230" s="1535"/>
      <c r="AA230" s="1535"/>
      <c r="AB230" s="1535"/>
      <c r="AC230" s="1535"/>
      <c r="AD230" s="1535"/>
      <c r="AE230" s="866"/>
      <c r="AF230" s="865"/>
      <c r="AG230" s="864"/>
      <c r="AH230" s="808"/>
      <c r="AI230" s="817"/>
      <c r="AJ230" s="817"/>
      <c r="AK230" s="817"/>
      <c r="AL230" s="817"/>
    </row>
    <row r="231" spans="1:41" ht="22.5" customHeight="1">
      <c r="B231" s="649"/>
      <c r="C231" s="649"/>
      <c r="D231" s="649"/>
      <c r="E231" s="649"/>
      <c r="F231" s="649"/>
      <c r="G231" s="649"/>
      <c r="H231" s="649"/>
      <c r="I231" s="649"/>
      <c r="J231" s="649"/>
      <c r="K231" s="649"/>
      <c r="L231" s="649"/>
      <c r="M231" s="649"/>
      <c r="N231" s="649"/>
      <c r="O231" s="649"/>
      <c r="P231" s="649"/>
      <c r="Q231" s="649"/>
      <c r="R231" s="649"/>
      <c r="S231" s="649"/>
      <c r="T231" s="649"/>
      <c r="U231" s="649"/>
      <c r="V231" s="649"/>
      <c r="W231" s="649"/>
      <c r="X231" s="649"/>
      <c r="Y231" s="649"/>
      <c r="Z231" s="649"/>
      <c r="AA231" s="649"/>
      <c r="AB231" s="649"/>
      <c r="AC231" s="649"/>
      <c r="AD231" s="649"/>
      <c r="AE231" s="632"/>
      <c r="AF231" s="632"/>
      <c r="AG231" s="632"/>
    </row>
    <row r="232" spans="1:41" ht="36.5" customHeight="1">
      <c r="A232" s="1519" t="s">
        <v>421</v>
      </c>
      <c r="B232" s="1519"/>
      <c r="C232" s="666"/>
      <c r="D232" s="1515" t="s">
        <v>422</v>
      </c>
      <c r="E232" s="1515"/>
      <c r="F232" s="1515" t="s">
        <v>423</v>
      </c>
      <c r="G232" s="1515"/>
      <c r="H232" s="1515" t="s">
        <v>1468</v>
      </c>
      <c r="I232" s="1515"/>
      <c r="J232" s="1515" t="s">
        <v>425</v>
      </c>
      <c r="K232" s="1515"/>
      <c r="L232" s="1515" t="s">
        <v>426</v>
      </c>
      <c r="M232" s="1515"/>
      <c r="N232" s="1515" t="s">
        <v>427</v>
      </c>
      <c r="O232" s="1515"/>
      <c r="P232" s="1515" t="s">
        <v>428</v>
      </c>
      <c r="Q232" s="1515"/>
      <c r="R232" s="1515" t="s">
        <v>430</v>
      </c>
      <c r="S232" s="1515"/>
      <c r="T232" s="1515" t="s">
        <v>431</v>
      </c>
      <c r="U232" s="1515"/>
      <c r="V232" s="1515" t="s">
        <v>432</v>
      </c>
      <c r="W232" s="1515"/>
      <c r="X232" s="1515" t="s">
        <v>433</v>
      </c>
      <c r="Y232" s="1515"/>
      <c r="Z232" s="1515" t="s">
        <v>434</v>
      </c>
      <c r="AA232" s="1515"/>
      <c r="AB232" s="1515" t="s">
        <v>435</v>
      </c>
      <c r="AC232" s="1515"/>
      <c r="AD232" s="666"/>
      <c r="AE232" s="632"/>
      <c r="AF232" s="632"/>
      <c r="AG232" s="632"/>
    </row>
    <row r="233" spans="1:41" ht="33.5">
      <c r="A233" s="438"/>
      <c r="B233" s="658"/>
      <c r="C233" s="648"/>
      <c r="D233" s="658"/>
      <c r="E233" s="648"/>
      <c r="F233" s="658"/>
      <c r="G233" s="648"/>
      <c r="H233" s="658"/>
      <c r="I233" s="648"/>
      <c r="J233" s="658"/>
      <c r="K233" s="648"/>
      <c r="L233" s="658"/>
      <c r="M233" s="648"/>
      <c r="N233" s="658"/>
      <c r="O233" s="648"/>
      <c r="P233" s="658"/>
      <c r="Q233" s="666"/>
      <c r="R233" s="658"/>
      <c r="S233" s="648"/>
      <c r="T233" s="658"/>
      <c r="U233" s="648"/>
      <c r="V233" s="658"/>
      <c r="W233" s="648"/>
      <c r="X233" s="658"/>
      <c r="Y233" s="648"/>
      <c r="Z233" s="658"/>
      <c r="AA233" s="648"/>
      <c r="AB233" s="658"/>
      <c r="AC233" s="666"/>
      <c r="AD233" s="666"/>
      <c r="AE233" s="642"/>
      <c r="AF233" s="642"/>
      <c r="AG233" s="642"/>
    </row>
    <row r="234" spans="1:41" ht="16.5" customHeight="1" thickBot="1">
      <c r="A234" s="438"/>
      <c r="B234" s="660"/>
      <c r="C234" s="648"/>
      <c r="D234" s="660"/>
      <c r="E234" s="648"/>
      <c r="F234" s="660"/>
      <c r="G234" s="648"/>
      <c r="H234" s="660"/>
      <c r="I234" s="648"/>
      <c r="J234" s="660"/>
      <c r="K234" s="648"/>
      <c r="L234" s="660"/>
      <c r="M234" s="648"/>
      <c r="N234" s="660"/>
      <c r="O234" s="648"/>
      <c r="P234" s="660"/>
      <c r="Q234" s="666"/>
      <c r="R234" s="660"/>
      <c r="S234" s="648"/>
      <c r="T234" s="660"/>
      <c r="U234" s="648"/>
      <c r="V234" s="660"/>
      <c r="W234" s="648"/>
      <c r="X234" s="660"/>
      <c r="Y234" s="648"/>
      <c r="Z234" s="660"/>
      <c r="AA234" s="648"/>
      <c r="AB234" s="660"/>
      <c r="AC234" s="666"/>
      <c r="AD234" s="666"/>
      <c r="AE234" s="642"/>
      <c r="AF234" s="642"/>
      <c r="AG234" s="642"/>
    </row>
    <row r="235" spans="1:41" ht="100" customHeight="1" thickBot="1">
      <c r="A235" s="438"/>
      <c r="B235" s="709"/>
      <c r="C235" s="653">
        <v>189.81</v>
      </c>
      <c r="D235" s="679"/>
      <c r="E235" s="653">
        <v>157.88</v>
      </c>
      <c r="F235" s="855" t="s">
        <v>1579</v>
      </c>
      <c r="G235" s="653">
        <v>200.69</v>
      </c>
      <c r="H235" s="679"/>
      <c r="I235" s="653">
        <v>165.49</v>
      </c>
      <c r="J235" s="679"/>
      <c r="K235" s="653">
        <v>403.86</v>
      </c>
      <c r="L235" s="679"/>
      <c r="M235" s="653">
        <v>434.79</v>
      </c>
      <c r="N235" s="679"/>
      <c r="O235" s="690">
        <v>425.38</v>
      </c>
      <c r="P235" s="679"/>
      <c r="Q235" s="690">
        <v>441.35</v>
      </c>
      <c r="R235" s="679"/>
      <c r="S235" s="690">
        <v>357.54</v>
      </c>
      <c r="T235" s="679"/>
      <c r="U235" s="690">
        <v>438.29</v>
      </c>
      <c r="V235" s="856" t="s">
        <v>1578</v>
      </c>
      <c r="W235" s="690">
        <v>430</v>
      </c>
      <c r="X235" s="723"/>
      <c r="Y235" s="690">
        <v>410</v>
      </c>
      <c r="Z235" s="723"/>
      <c r="AA235" s="690">
        <v>439.98</v>
      </c>
      <c r="AB235" s="856" t="s">
        <v>1578</v>
      </c>
      <c r="AC235" s="653">
        <v>424.44</v>
      </c>
      <c r="AD235" s="666"/>
      <c r="AE235" s="642"/>
      <c r="AF235" s="642"/>
      <c r="AG235" s="642"/>
      <c r="AM235" s="809">
        <f>COUNTIF(B235:AB235,"U/P")</f>
        <v>0</v>
      </c>
      <c r="AN235" s="809">
        <f>COUNTIF(C235:AC235,"ROW")</f>
        <v>0</v>
      </c>
      <c r="AO235" s="809">
        <f>COUNTIF(D235:AD235,"C")</f>
        <v>0</v>
      </c>
    </row>
    <row r="236" spans="1:41" ht="16.5" customHeight="1" thickBot="1">
      <c r="A236" s="438"/>
      <c r="B236" s="656"/>
      <c r="C236" s="666"/>
      <c r="D236" s="656"/>
      <c r="E236" s="666"/>
      <c r="F236" s="656"/>
      <c r="G236" s="666"/>
      <c r="H236" s="656"/>
      <c r="I236" s="666"/>
      <c r="J236" s="656"/>
      <c r="K236" s="666"/>
      <c r="L236" s="656"/>
      <c r="M236" s="666"/>
      <c r="N236" s="656"/>
      <c r="O236" s="666"/>
      <c r="P236" s="656"/>
      <c r="Q236" s="666"/>
      <c r="R236" s="656"/>
      <c r="S236" s="666"/>
      <c r="T236" s="656"/>
      <c r="U236" s="666"/>
      <c r="V236" s="656"/>
      <c r="W236" s="666"/>
      <c r="X236" s="656"/>
      <c r="Y236" s="666"/>
      <c r="Z236" s="656"/>
      <c r="AA236" s="666"/>
      <c r="AB236" s="656"/>
      <c r="AC236" s="666"/>
      <c r="AD236" s="666"/>
      <c r="AE236" s="642"/>
      <c r="AF236" s="642"/>
      <c r="AG236" s="642"/>
    </row>
    <row r="237" spans="1:41" ht="33.5">
      <c r="A237" s="438"/>
      <c r="B237" s="645" t="s">
        <v>96</v>
      </c>
      <c r="C237" s="644"/>
      <c r="D237" s="645" t="s">
        <v>87</v>
      </c>
      <c r="E237" s="644"/>
      <c r="F237" s="645" t="s">
        <v>89</v>
      </c>
      <c r="G237" s="644"/>
      <c r="H237" s="645" t="s">
        <v>79</v>
      </c>
      <c r="I237" s="644"/>
      <c r="J237" s="645" t="s">
        <v>79</v>
      </c>
      <c r="K237" s="644"/>
      <c r="L237" s="644" t="s">
        <v>211</v>
      </c>
      <c r="M237" s="644"/>
      <c r="N237" s="645" t="s">
        <v>79</v>
      </c>
      <c r="O237" s="648"/>
      <c r="P237" s="645" t="s">
        <v>96</v>
      </c>
      <c r="Q237" s="666"/>
      <c r="R237" s="645" t="s">
        <v>89</v>
      </c>
      <c r="S237" s="666"/>
      <c r="T237" s="644" t="s">
        <v>146</v>
      </c>
      <c r="U237" s="666"/>
      <c r="V237" s="645" t="s">
        <v>89</v>
      </c>
      <c r="W237" s="666"/>
      <c r="X237" s="644" t="s">
        <v>149</v>
      </c>
      <c r="Y237" s="666"/>
      <c r="Z237" s="645" t="s">
        <v>96</v>
      </c>
      <c r="AA237" s="666"/>
      <c r="AB237" s="645" t="s">
        <v>101</v>
      </c>
      <c r="AC237" s="666"/>
      <c r="AD237" s="666"/>
      <c r="AE237" s="642"/>
      <c r="AF237" s="642"/>
      <c r="AG237" s="642"/>
    </row>
    <row r="238" spans="1:41" ht="33.5">
      <c r="B238" s="728" t="s">
        <v>1458</v>
      </c>
      <c r="C238" s="683"/>
      <c r="D238" s="631"/>
      <c r="E238" s="683"/>
      <c r="F238" s="683"/>
      <c r="G238" s="683"/>
      <c r="H238" s="683"/>
      <c r="I238" s="683"/>
      <c r="J238" s="683"/>
      <c r="K238" s="683"/>
      <c r="L238" s="683"/>
      <c r="M238" s="683"/>
      <c r="N238" s="728" t="s">
        <v>1537</v>
      </c>
      <c r="O238" s="648"/>
      <c r="P238" s="644"/>
      <c r="Q238" s="666"/>
      <c r="R238" s="644"/>
      <c r="S238" s="726" t="s">
        <v>1527</v>
      </c>
      <c r="T238" s="726"/>
      <c r="U238" s="666"/>
      <c r="V238" s="644"/>
      <c r="W238" s="666"/>
      <c r="X238" s="644"/>
      <c r="Y238" s="666"/>
      <c r="Z238" s="644"/>
      <c r="AA238" s="666"/>
      <c r="AB238" s="644"/>
      <c r="AC238" s="666"/>
      <c r="AD238" s="666"/>
      <c r="AE238" s="642"/>
      <c r="AF238" s="642"/>
      <c r="AG238" s="642"/>
    </row>
    <row r="239" spans="1:41" ht="41" customHeight="1">
      <c r="A239" s="708"/>
      <c r="B239" s="708"/>
      <c r="C239" s="708"/>
      <c r="D239" s="708"/>
      <c r="E239" s="708"/>
      <c r="F239" s="707" t="s">
        <v>191</v>
      </c>
      <c r="G239" s="708"/>
      <c r="H239" s="681"/>
      <c r="I239" s="681"/>
      <c r="J239" s="681"/>
      <c r="K239" s="681"/>
      <c r="L239" s="681"/>
      <c r="M239" s="681"/>
      <c r="N239" s="708"/>
      <c r="O239" s="708"/>
      <c r="P239" s="708"/>
      <c r="Q239" s="708"/>
      <c r="R239" s="708"/>
      <c r="S239" s="708"/>
      <c r="T239" s="708"/>
      <c r="U239" s="708"/>
      <c r="V239" s="1503" t="s">
        <v>191</v>
      </c>
      <c r="W239" s="1503"/>
      <c r="X239" s="1503"/>
      <c r="Y239" s="1503"/>
      <c r="Z239" s="1503"/>
      <c r="AA239" s="1503"/>
      <c r="AB239" s="1503"/>
      <c r="AC239" s="1535"/>
      <c r="AD239" s="1535"/>
      <c r="AE239" s="1535"/>
      <c r="AF239" s="1535"/>
      <c r="AG239" s="867"/>
      <c r="AH239" s="808"/>
      <c r="AI239" s="817"/>
      <c r="AJ239" s="817"/>
      <c r="AK239" s="817"/>
      <c r="AL239" s="817"/>
    </row>
    <row r="240" spans="1:41" ht="23" customHeight="1">
      <c r="B240" s="649"/>
      <c r="C240" s="649"/>
      <c r="D240" s="649"/>
      <c r="E240" s="649"/>
      <c r="F240" s="649"/>
      <c r="G240" s="649"/>
      <c r="H240" s="649"/>
      <c r="I240" s="649"/>
      <c r="J240" s="649"/>
      <c r="K240" s="649"/>
      <c r="L240" s="649"/>
      <c r="M240" s="649"/>
      <c r="N240" s="649"/>
      <c r="O240" s="649"/>
      <c r="P240" s="649"/>
      <c r="Q240" s="649"/>
      <c r="R240" s="649"/>
      <c r="S240" s="649"/>
      <c r="T240" s="649"/>
      <c r="U240" s="649"/>
      <c r="V240" s="649"/>
      <c r="W240" s="649"/>
      <c r="X240" s="649"/>
      <c r="Y240" s="649"/>
      <c r="Z240" s="649"/>
      <c r="AA240" s="649"/>
      <c r="AB240" s="649"/>
      <c r="AC240" s="649"/>
      <c r="AD240" s="649"/>
      <c r="AE240" s="632"/>
      <c r="AF240" s="632"/>
      <c r="AG240" s="632"/>
    </row>
    <row r="241" spans="1:41" ht="30.5" customHeight="1">
      <c r="A241" s="1519" t="s">
        <v>436</v>
      </c>
      <c r="B241" s="1519"/>
      <c r="C241" s="729"/>
      <c r="D241" s="1515" t="s">
        <v>437</v>
      </c>
      <c r="E241" s="1515"/>
      <c r="F241" s="1515" t="s">
        <v>438</v>
      </c>
      <c r="G241" s="1515"/>
      <c r="H241" s="1515" t="s">
        <v>439</v>
      </c>
      <c r="I241" s="1515"/>
      <c r="J241" s="630" t="s">
        <v>440</v>
      </c>
      <c r="K241" s="1519" t="s">
        <v>441</v>
      </c>
      <c r="L241" s="1519"/>
      <c r="M241" s="631" t="s">
        <v>1446</v>
      </c>
      <c r="N241" s="1515" t="s">
        <v>696</v>
      </c>
      <c r="O241" s="1515"/>
      <c r="P241" s="1515" t="s">
        <v>697</v>
      </c>
      <c r="Q241" s="1515"/>
      <c r="R241" s="1515" t="s">
        <v>698</v>
      </c>
      <c r="S241" s="1515"/>
      <c r="T241" s="1515" t="s">
        <v>699</v>
      </c>
      <c r="U241" s="1515"/>
      <c r="V241" s="1515" t="s">
        <v>700</v>
      </c>
      <c r="W241" s="1515"/>
      <c r="X241" s="1515" t="s">
        <v>701</v>
      </c>
      <c r="Y241" s="1515"/>
      <c r="Z241" s="1515" t="s">
        <v>702</v>
      </c>
      <c r="AA241" s="1515"/>
      <c r="AB241" s="1515" t="s">
        <v>703</v>
      </c>
      <c r="AC241" s="1515"/>
      <c r="AD241" s="649"/>
      <c r="AE241" s="632"/>
      <c r="AF241" s="632"/>
      <c r="AG241" s="632"/>
    </row>
    <row r="242" spans="1:41" ht="33.5">
      <c r="A242" s="438"/>
      <c r="B242" s="658"/>
      <c r="C242" s="648"/>
      <c r="D242" s="658"/>
      <c r="E242" s="648"/>
      <c r="F242" s="658"/>
      <c r="G242" s="648"/>
      <c r="H242" s="658"/>
      <c r="I242" s="648"/>
      <c r="J242" s="658"/>
      <c r="K242" s="648"/>
      <c r="L242" s="658"/>
      <c r="M242" s="648"/>
      <c r="N242" s="658"/>
      <c r="O242" s="648"/>
      <c r="P242" s="658"/>
      <c r="Q242" s="666"/>
      <c r="R242" s="658"/>
      <c r="S242" s="648"/>
      <c r="T242" s="658"/>
      <c r="U242" s="648"/>
      <c r="V242" s="658"/>
      <c r="W242" s="648"/>
      <c r="X242" s="658"/>
      <c r="Y242" s="648"/>
      <c r="Z242" s="658"/>
      <c r="AA242" s="648"/>
      <c r="AB242" s="658"/>
      <c r="AC242" s="649"/>
      <c r="AD242" s="649"/>
      <c r="AE242" s="642"/>
      <c r="AF242" s="642"/>
      <c r="AG242" s="642"/>
    </row>
    <row r="243" spans="1:41" ht="16.5" customHeight="1" thickBot="1">
      <c r="A243" s="438"/>
      <c r="B243" s="660"/>
      <c r="C243" s="648"/>
      <c r="D243" s="660"/>
      <c r="E243" s="648"/>
      <c r="F243" s="660"/>
      <c r="G243" s="648"/>
      <c r="H243" s="660"/>
      <c r="I243" s="648"/>
      <c r="J243" s="660"/>
      <c r="K243" s="648"/>
      <c r="L243" s="660"/>
      <c r="M243" s="648"/>
      <c r="N243" s="660"/>
      <c r="O243" s="648"/>
      <c r="P243" s="660"/>
      <c r="Q243" s="666"/>
      <c r="R243" s="660"/>
      <c r="S243" s="648"/>
      <c r="T243" s="660"/>
      <c r="U243" s="648"/>
      <c r="V243" s="660"/>
      <c r="W243" s="648"/>
      <c r="X243" s="660"/>
      <c r="Y243" s="648"/>
      <c r="Z243" s="660"/>
      <c r="AA243" s="648"/>
      <c r="AB243" s="660"/>
      <c r="AC243" s="649"/>
      <c r="AD243" s="649"/>
      <c r="AE243" s="642"/>
      <c r="AF243" s="642"/>
      <c r="AG243" s="642"/>
    </row>
    <row r="244" spans="1:41" ht="100" customHeight="1" thickBot="1">
      <c r="A244" s="438"/>
      <c r="B244" s="679"/>
      <c r="C244" s="653">
        <v>439</v>
      </c>
      <c r="D244" s="679"/>
      <c r="E244" s="716">
        <v>395</v>
      </c>
      <c r="F244" s="679"/>
      <c r="G244" s="716">
        <v>401.11</v>
      </c>
      <c r="H244" s="637" t="s">
        <v>191</v>
      </c>
      <c r="I244" s="653">
        <v>413</v>
      </c>
      <c r="J244" s="679"/>
      <c r="K244" s="653">
        <v>402.25</v>
      </c>
      <c r="L244" s="637"/>
      <c r="M244" s="653">
        <v>250.69</v>
      </c>
      <c r="N244" s="713"/>
      <c r="O244" s="690">
        <v>425.61</v>
      </c>
      <c r="P244" s="856" t="s">
        <v>1578</v>
      </c>
      <c r="Q244" s="690">
        <v>381.68</v>
      </c>
      <c r="R244" s="856" t="s">
        <v>1578</v>
      </c>
      <c r="S244" s="690">
        <v>351.87</v>
      </c>
      <c r="T244" s="679"/>
      <c r="U244" s="690">
        <v>419.36</v>
      </c>
      <c r="V244" s="856" t="s">
        <v>1578</v>
      </c>
      <c r="W244" s="653">
        <v>421.74</v>
      </c>
      <c r="X244" s="679"/>
      <c r="Y244" s="653">
        <v>403</v>
      </c>
      <c r="Z244" s="679"/>
      <c r="AA244" s="653">
        <v>355</v>
      </c>
      <c r="AB244" s="679"/>
      <c r="AC244" s="654">
        <v>355</v>
      </c>
      <c r="AD244" s="649"/>
      <c r="AE244" s="642"/>
      <c r="AF244" s="642"/>
      <c r="AG244" s="642"/>
      <c r="AM244" s="809">
        <f>COUNTIF(B244:AB244,"U/P")</f>
        <v>0</v>
      </c>
      <c r="AN244" s="809">
        <f>COUNTIF(C244:AC244,"ROW")</f>
        <v>1</v>
      </c>
      <c r="AO244" s="809">
        <f>COUNTIF(D244:AD244,"C")</f>
        <v>0</v>
      </c>
    </row>
    <row r="245" spans="1:41" ht="16.5" customHeight="1" thickBot="1">
      <c r="A245" s="438"/>
      <c r="B245" s="730"/>
      <c r="C245" s="666"/>
      <c r="D245" s="656"/>
      <c r="E245" s="666"/>
      <c r="F245" s="656"/>
      <c r="G245" s="666"/>
      <c r="H245" s="656"/>
      <c r="I245" s="666"/>
      <c r="J245" s="656"/>
      <c r="K245" s="666"/>
      <c r="L245" s="656"/>
      <c r="M245" s="666"/>
      <c r="N245" s="656"/>
      <c r="O245" s="666"/>
      <c r="P245" s="731"/>
      <c r="Q245" s="666"/>
      <c r="R245" s="731"/>
      <c r="S245" s="666"/>
      <c r="T245" s="731"/>
      <c r="U245" s="666"/>
      <c r="V245" s="656"/>
      <c r="W245" s="666"/>
      <c r="X245" s="656"/>
      <c r="Y245" s="666"/>
      <c r="Z245" s="656"/>
      <c r="AA245" s="666"/>
      <c r="AB245" s="656"/>
      <c r="AC245" s="649"/>
      <c r="AD245" s="649"/>
      <c r="AE245" s="642"/>
      <c r="AF245" s="642"/>
      <c r="AG245" s="642"/>
    </row>
    <row r="246" spans="1:41" ht="32" customHeight="1">
      <c r="A246" s="438"/>
      <c r="B246" s="645" t="s">
        <v>107</v>
      </c>
      <c r="C246" s="644"/>
      <c r="D246" s="644" t="s">
        <v>149</v>
      </c>
      <c r="E246" s="644"/>
      <c r="F246" s="644" t="s">
        <v>149</v>
      </c>
      <c r="G246" s="644"/>
      <c r="H246" s="645" t="s">
        <v>79</v>
      </c>
      <c r="I246" s="644"/>
      <c r="J246" s="644" t="s">
        <v>205</v>
      </c>
      <c r="K246" s="644"/>
      <c r="L246" s="645" t="s">
        <v>89</v>
      </c>
      <c r="M246" s="644"/>
      <c r="N246" s="645" t="s">
        <v>92</v>
      </c>
      <c r="O246" s="648"/>
      <c r="P246" s="644" t="s">
        <v>149</v>
      </c>
      <c r="Q246" s="666"/>
      <c r="R246" s="644" t="s">
        <v>149</v>
      </c>
      <c r="S246" s="666"/>
      <c r="T246" s="645" t="s">
        <v>79</v>
      </c>
      <c r="U246" s="666"/>
      <c r="V246" s="645" t="s">
        <v>101</v>
      </c>
      <c r="W246" s="666"/>
      <c r="X246" s="645" t="s">
        <v>101</v>
      </c>
      <c r="Y246" s="666"/>
      <c r="Z246" s="644" t="s">
        <v>146</v>
      </c>
      <c r="AA246" s="666"/>
      <c r="AB246" s="644" t="s">
        <v>146</v>
      </c>
      <c r="AC246" s="649"/>
      <c r="AD246" s="649"/>
      <c r="AE246" s="642"/>
      <c r="AF246" s="642"/>
      <c r="AG246" s="642"/>
    </row>
    <row r="247" spans="1:41" ht="62.5" customHeight="1">
      <c r="A247" s="681"/>
      <c r="B247" s="681"/>
      <c r="C247" s="681"/>
      <c r="D247" s="681"/>
      <c r="E247" s="681"/>
      <c r="F247" s="681"/>
      <c r="G247" s="681"/>
      <c r="H247" s="817" t="s">
        <v>191</v>
      </c>
      <c r="I247" s="681"/>
      <c r="J247" s="681"/>
      <c r="K247" s="681"/>
      <c r="M247" s="787"/>
      <c r="N247" s="787"/>
      <c r="O247" s="1503" t="s">
        <v>1452</v>
      </c>
      <c r="P247" s="1503"/>
      <c r="Q247" s="1503"/>
      <c r="R247" s="1503"/>
      <c r="S247" s="1523"/>
      <c r="T247" s="871"/>
      <c r="U247" s="1537" t="s">
        <v>1452</v>
      </c>
      <c r="V247" s="1538"/>
      <c r="W247" s="1539"/>
      <c r="X247" s="1540"/>
      <c r="Y247" s="1535"/>
      <c r="Z247" s="1535"/>
      <c r="AA247" s="1535"/>
      <c r="AB247" s="1535"/>
      <c r="AC247" s="1535"/>
      <c r="AD247" s="1535"/>
      <c r="AE247" s="1535"/>
      <c r="AF247" s="1535"/>
      <c r="AG247" s="1535"/>
      <c r="AH247" s="1535"/>
      <c r="AI247" s="818"/>
      <c r="AJ247" s="818"/>
      <c r="AK247" s="818"/>
      <c r="AL247" s="818"/>
    </row>
    <row r="248" spans="1:41" ht="28.5" customHeight="1">
      <c r="B248" s="662"/>
      <c r="C248" s="662"/>
      <c r="D248" s="662"/>
      <c r="E248" s="662"/>
      <c r="F248" s="662"/>
      <c r="G248" s="662"/>
      <c r="H248" s="662"/>
      <c r="I248" s="662"/>
      <c r="J248" s="662"/>
      <c r="K248" s="662"/>
      <c r="L248" s="662"/>
      <c r="M248" s="662"/>
      <c r="N248" s="662"/>
      <c r="O248" s="651"/>
      <c r="P248" s="662"/>
      <c r="Q248" s="649"/>
      <c r="R248" s="662"/>
      <c r="S248" s="649"/>
      <c r="T248" s="662"/>
      <c r="U248" s="649"/>
      <c r="V248" s="662"/>
      <c r="W248" s="649"/>
      <c r="X248" s="662"/>
      <c r="Y248" s="649"/>
      <c r="Z248" s="662"/>
      <c r="AA248" s="649"/>
      <c r="AB248" s="662"/>
      <c r="AC248" s="649"/>
      <c r="AD248" s="649"/>
      <c r="AE248" s="642"/>
      <c r="AF248" s="642"/>
      <c r="AG248" s="642"/>
    </row>
    <row r="249" spans="1:41" ht="67" customHeight="1">
      <c r="A249" s="666"/>
      <c r="B249" s="630" t="s">
        <v>704</v>
      </c>
      <c r="C249" s="630"/>
      <c r="D249" s="1515" t="s">
        <v>705</v>
      </c>
      <c r="E249" s="1515"/>
      <c r="F249" s="1515" t="s">
        <v>706</v>
      </c>
      <c r="G249" s="1515"/>
      <c r="H249" s="1515" t="s">
        <v>707</v>
      </c>
      <c r="I249" s="1515"/>
      <c r="J249" s="630" t="s">
        <v>708</v>
      </c>
      <c r="K249" s="630"/>
      <c r="L249" s="1515" t="s">
        <v>709</v>
      </c>
      <c r="M249" s="1515"/>
      <c r="N249" s="1515" t="s">
        <v>710</v>
      </c>
      <c r="O249" s="1515"/>
      <c r="P249" s="1515" t="s">
        <v>711</v>
      </c>
      <c r="Q249" s="1515"/>
      <c r="R249" s="1515" t="s">
        <v>712</v>
      </c>
      <c r="S249" s="1515"/>
      <c r="T249" s="1515" t="s">
        <v>713</v>
      </c>
      <c r="U249" s="1515"/>
      <c r="V249" s="1515" t="s">
        <v>714</v>
      </c>
      <c r="W249" s="1515"/>
      <c r="X249" s="732" t="s">
        <v>715</v>
      </c>
      <c r="Y249" s="666"/>
      <c r="Z249" s="732" t="s">
        <v>716</v>
      </c>
      <c r="AA249" s="724"/>
      <c r="AB249" s="732" t="s">
        <v>717</v>
      </c>
      <c r="AC249" s="631" t="s">
        <v>1447</v>
      </c>
      <c r="AD249" s="666"/>
      <c r="AE249" s="666"/>
      <c r="AF249" s="666"/>
      <c r="AG249" s="666"/>
      <c r="AH249" s="666"/>
      <c r="AI249" s="666"/>
      <c r="AJ249" s="666"/>
      <c r="AK249" s="666"/>
      <c r="AL249" s="666"/>
    </row>
    <row r="250" spans="1:41" ht="33.5">
      <c r="A250" s="666"/>
      <c r="B250" s="658"/>
      <c r="C250" s="648"/>
      <c r="D250" s="658"/>
      <c r="E250" s="648"/>
      <c r="F250" s="658"/>
      <c r="G250" s="648"/>
      <c r="H250" s="658"/>
      <c r="I250" s="648"/>
      <c r="J250" s="658"/>
      <c r="K250" s="648"/>
      <c r="L250" s="658"/>
      <c r="M250" s="648"/>
      <c r="N250" s="658"/>
      <c r="O250" s="648"/>
      <c r="P250" s="658"/>
      <c r="Q250" s="666"/>
      <c r="R250" s="658"/>
      <c r="S250" s="648"/>
      <c r="T250" s="658"/>
      <c r="U250" s="648"/>
      <c r="V250" s="658"/>
      <c r="W250" s="648"/>
      <c r="X250" s="658"/>
      <c r="Y250" s="648"/>
      <c r="Z250" s="658"/>
      <c r="AA250" s="648"/>
      <c r="AB250" s="658"/>
      <c r="AC250" s="666"/>
      <c r="AD250" s="666"/>
      <c r="AE250" s="669"/>
      <c r="AF250" s="669"/>
      <c r="AG250" s="669"/>
      <c r="AH250" s="666"/>
      <c r="AI250" s="666"/>
      <c r="AJ250" s="666"/>
      <c r="AK250" s="666"/>
      <c r="AL250" s="666"/>
    </row>
    <row r="251" spans="1:41" ht="16.5" customHeight="1" thickBot="1">
      <c r="A251" s="666"/>
      <c r="B251" s="660"/>
      <c r="C251" s="648"/>
      <c r="D251" s="660"/>
      <c r="E251" s="648"/>
      <c r="F251" s="660"/>
      <c r="G251" s="648"/>
      <c r="H251" s="660"/>
      <c r="I251" s="648"/>
      <c r="J251" s="660"/>
      <c r="K251" s="648"/>
      <c r="L251" s="660"/>
      <c r="M251" s="648"/>
      <c r="N251" s="660"/>
      <c r="O251" s="648"/>
      <c r="P251" s="660"/>
      <c r="Q251" s="666"/>
      <c r="R251" s="660"/>
      <c r="S251" s="648"/>
      <c r="T251" s="660"/>
      <c r="U251" s="648"/>
      <c r="V251" s="660"/>
      <c r="W251" s="648"/>
      <c r="X251" s="660"/>
      <c r="Y251" s="648"/>
      <c r="Z251" s="660"/>
      <c r="AA251" s="648"/>
      <c r="AB251" s="660"/>
      <c r="AC251" s="666"/>
      <c r="AD251" s="666"/>
      <c r="AE251" s="669"/>
      <c r="AF251" s="669"/>
      <c r="AG251" s="669"/>
      <c r="AH251" s="666"/>
      <c r="AI251" s="666"/>
      <c r="AJ251" s="666"/>
      <c r="AK251" s="666"/>
      <c r="AL251" s="666"/>
    </row>
    <row r="252" spans="1:41" ht="100" customHeight="1" thickBot="1">
      <c r="A252" s="666"/>
      <c r="B252" s="679"/>
      <c r="C252" s="653">
        <v>373.77100000000002</v>
      </c>
      <c r="D252" s="679"/>
      <c r="E252" s="653">
        <v>364</v>
      </c>
      <c r="F252" s="709"/>
      <c r="G252" s="653">
        <v>421</v>
      </c>
      <c r="H252" s="709"/>
      <c r="I252" s="653">
        <v>334</v>
      </c>
      <c r="J252" s="637" t="s">
        <v>1583</v>
      </c>
      <c r="K252" s="653">
        <v>388.22</v>
      </c>
      <c r="L252" s="637" t="s">
        <v>1583</v>
      </c>
      <c r="M252" s="653">
        <v>398</v>
      </c>
      <c r="N252" s="856" t="s">
        <v>1579</v>
      </c>
      <c r="O252" s="653">
        <v>442.51499999999999</v>
      </c>
      <c r="P252" s="679"/>
      <c r="Q252" s="653">
        <v>415</v>
      </c>
      <c r="R252" s="856" t="s">
        <v>1578</v>
      </c>
      <c r="S252" s="653">
        <v>417.97</v>
      </c>
      <c r="T252" s="709"/>
      <c r="U252" s="653">
        <v>424</v>
      </c>
      <c r="V252" s="709"/>
      <c r="W252" s="653">
        <v>415</v>
      </c>
      <c r="X252" s="709"/>
      <c r="Y252" s="653">
        <v>412.21</v>
      </c>
      <c r="Z252" s="709"/>
      <c r="AA252" s="653">
        <v>268</v>
      </c>
      <c r="AB252" s="856" t="s">
        <v>1578</v>
      </c>
      <c r="AC252" s="690">
        <v>259.27</v>
      </c>
      <c r="AD252" s="666"/>
      <c r="AE252" s="669"/>
      <c r="AF252" s="669"/>
      <c r="AG252" s="669"/>
      <c r="AH252" s="666"/>
      <c r="AI252" s="666"/>
      <c r="AJ252" s="666"/>
      <c r="AK252" s="666"/>
      <c r="AL252" s="666"/>
      <c r="AM252" s="809">
        <f>COUNTIF(B252:AB252,"U/P")</f>
        <v>0</v>
      </c>
      <c r="AN252" s="809">
        <f>COUNTIF(C252:AC252,"ROW")</f>
        <v>0</v>
      </c>
      <c r="AO252" s="809">
        <f>COUNTIF(B252:AD252,"C")</f>
        <v>0</v>
      </c>
    </row>
    <row r="253" spans="1:41" ht="16.5" customHeight="1" thickBot="1">
      <c r="A253" s="666"/>
      <c r="B253" s="656"/>
      <c r="C253" s="666"/>
      <c r="D253" s="656"/>
      <c r="E253" s="666"/>
      <c r="F253" s="656"/>
      <c r="G253" s="666"/>
      <c r="H253" s="656"/>
      <c r="I253" s="666"/>
      <c r="J253" s="656"/>
      <c r="K253" s="666"/>
      <c r="L253" s="656"/>
      <c r="M253" s="666"/>
      <c r="N253" s="656"/>
      <c r="O253" s="666"/>
      <c r="P253" s="656"/>
      <c r="Q253" s="666"/>
      <c r="R253" s="656"/>
      <c r="S253" s="666"/>
      <c r="T253" s="656"/>
      <c r="U253" s="666"/>
      <c r="V253" s="656"/>
      <c r="W253" s="666"/>
      <c r="X253" s="656"/>
      <c r="Y253" s="666"/>
      <c r="Z253" s="656"/>
      <c r="AA253" s="666"/>
      <c r="AB253" s="656"/>
      <c r="AC253" s="666"/>
      <c r="AD253" s="666"/>
      <c r="AE253" s="669"/>
      <c r="AF253" s="669"/>
      <c r="AG253" s="669"/>
      <c r="AH253" s="666"/>
      <c r="AI253" s="666"/>
      <c r="AJ253" s="666"/>
      <c r="AK253" s="666"/>
      <c r="AL253" s="666"/>
    </row>
    <row r="254" spans="1:41" ht="33.5">
      <c r="A254" s="666"/>
      <c r="B254" s="644" t="s">
        <v>146</v>
      </c>
      <c r="C254" s="644"/>
      <c r="D254" s="645" t="s">
        <v>92</v>
      </c>
      <c r="E254" s="644"/>
      <c r="F254" s="644" t="s">
        <v>205</v>
      </c>
      <c r="G254" s="644"/>
      <c r="H254" s="644" t="s">
        <v>149</v>
      </c>
      <c r="I254" s="644"/>
      <c r="J254" s="644" t="s">
        <v>205</v>
      </c>
      <c r="K254" s="644"/>
      <c r="L254" s="645" t="s">
        <v>156</v>
      </c>
      <c r="M254" s="644"/>
      <c r="N254" s="644" t="s">
        <v>211</v>
      </c>
      <c r="O254" s="648"/>
      <c r="P254" s="645" t="s">
        <v>101</v>
      </c>
      <c r="Q254" s="644"/>
      <c r="R254" s="644" t="s">
        <v>205</v>
      </c>
      <c r="S254" s="666"/>
      <c r="T254" s="645" t="s">
        <v>79</v>
      </c>
      <c r="U254" s="666"/>
      <c r="V254" s="644" t="s">
        <v>149</v>
      </c>
      <c r="W254" s="666"/>
      <c r="X254" s="661" t="s">
        <v>211</v>
      </c>
      <c r="Y254" s="666"/>
      <c r="Z254" s="645" t="s">
        <v>92</v>
      </c>
      <c r="AA254" s="666"/>
      <c r="AB254" s="661" t="s">
        <v>146</v>
      </c>
      <c r="AC254" s="666"/>
      <c r="AD254" s="666"/>
      <c r="AE254" s="669"/>
      <c r="AF254" s="669"/>
      <c r="AG254" s="669"/>
      <c r="AH254" s="666"/>
      <c r="AI254" s="666"/>
      <c r="AJ254" s="666"/>
      <c r="AK254" s="666"/>
      <c r="AL254" s="666"/>
    </row>
    <row r="255" spans="1:41" ht="31.5" customHeight="1">
      <c r="A255" s="868"/>
      <c r="B255" s="707"/>
      <c r="C255" s="708"/>
      <c r="D255" s="708"/>
      <c r="E255" s="708"/>
      <c r="F255" s="708"/>
      <c r="G255" s="708"/>
      <c r="H255" s="708"/>
      <c r="I255" s="708"/>
      <c r="J255" s="1512" t="s">
        <v>191</v>
      </c>
      <c r="K255" s="1512"/>
      <c r="L255" s="1512"/>
      <c r="M255" s="1512"/>
      <c r="N255" s="1512"/>
      <c r="O255" s="708"/>
      <c r="P255" s="708"/>
      <c r="Q255" s="708"/>
      <c r="R255" s="707" t="s">
        <v>191</v>
      </c>
      <c r="S255" s="708"/>
      <c r="T255" s="708"/>
      <c r="U255" s="708"/>
      <c r="V255" s="708"/>
      <c r="W255" s="708" t="s">
        <v>1534</v>
      </c>
      <c r="X255" s="708"/>
      <c r="Y255" s="708"/>
      <c r="Z255" s="708"/>
      <c r="AA255" s="708"/>
      <c r="AB255" s="708"/>
      <c r="AC255" s="708"/>
      <c r="AD255" s="708"/>
      <c r="AE255" s="708"/>
      <c r="AF255" s="708"/>
      <c r="AG255" s="707"/>
      <c r="AH255" s="707"/>
      <c r="AI255" s="817"/>
      <c r="AJ255" s="817"/>
      <c r="AK255" s="817"/>
      <c r="AL255" s="817"/>
    </row>
    <row r="256" spans="1:41" ht="13.5" customHeight="1">
      <c r="B256" s="649"/>
      <c r="C256" s="649"/>
      <c r="D256" s="649"/>
      <c r="E256" s="649"/>
      <c r="F256" s="649"/>
      <c r="G256" s="649"/>
      <c r="H256" s="649"/>
      <c r="I256" s="649"/>
      <c r="J256" s="649"/>
      <c r="K256" s="649"/>
      <c r="L256" s="649"/>
      <c r="M256" s="649"/>
      <c r="N256" s="649"/>
      <c r="O256" s="649"/>
      <c r="P256" s="649"/>
      <c r="Q256" s="649"/>
      <c r="R256" s="649"/>
      <c r="S256" s="649"/>
      <c r="T256" s="649"/>
      <c r="U256" s="649"/>
      <c r="V256" s="649"/>
      <c r="W256" s="649"/>
      <c r="X256" s="649"/>
      <c r="Y256" s="649"/>
      <c r="Z256" s="649"/>
      <c r="AA256" s="649"/>
      <c r="AB256" s="649"/>
      <c r="AC256" s="649"/>
      <c r="AD256" s="649"/>
      <c r="AE256" s="727"/>
      <c r="AF256" s="632"/>
      <c r="AG256" s="632"/>
    </row>
    <row r="257" spans="1:41" ht="33.5">
      <c r="B257" s="661" t="s">
        <v>1245</v>
      </c>
      <c r="C257" s="661"/>
      <c r="D257" s="661" t="s">
        <v>718</v>
      </c>
      <c r="E257" s="666"/>
      <c r="F257" s="661" t="s">
        <v>719</v>
      </c>
      <c r="G257" s="666"/>
      <c r="H257" s="661" t="s">
        <v>1246</v>
      </c>
      <c r="I257" s="666"/>
      <c r="J257" s="661" t="s">
        <v>721</v>
      </c>
      <c r="K257" s="666"/>
      <c r="L257" s="661" t="s">
        <v>722</v>
      </c>
      <c r="M257" s="666"/>
      <c r="N257" s="661" t="s">
        <v>723</v>
      </c>
      <c r="O257" s="666"/>
      <c r="P257" s="661" t="s">
        <v>724</v>
      </c>
      <c r="Q257" s="666"/>
      <c r="R257" s="661" t="s">
        <v>725</v>
      </c>
      <c r="S257" s="666"/>
      <c r="T257" s="661" t="s">
        <v>144</v>
      </c>
      <c r="U257" s="661"/>
      <c r="V257" s="661" t="s">
        <v>145</v>
      </c>
      <c r="W257" s="661"/>
      <c r="X257" s="661" t="s">
        <v>147</v>
      </c>
      <c r="Y257" s="661"/>
      <c r="Z257" s="661" t="s">
        <v>726</v>
      </c>
      <c r="AA257" s="661"/>
      <c r="AB257" s="661" t="s">
        <v>727</v>
      </c>
      <c r="AC257" s="666"/>
      <c r="AD257" s="666"/>
      <c r="AE257" s="632"/>
      <c r="AF257" s="632"/>
      <c r="AG257" s="632"/>
    </row>
    <row r="258" spans="1:41" ht="33.5">
      <c r="B258" s="658"/>
      <c r="C258" s="648"/>
      <c r="D258" s="658"/>
      <c r="E258" s="648"/>
      <c r="F258" s="658"/>
      <c r="G258" s="648"/>
      <c r="H258" s="658"/>
      <c r="I258" s="648"/>
      <c r="J258" s="658"/>
      <c r="K258" s="648"/>
      <c r="L258" s="658"/>
      <c r="M258" s="648"/>
      <c r="N258" s="658"/>
      <c r="O258" s="648"/>
      <c r="P258" s="658"/>
      <c r="Q258" s="666"/>
      <c r="R258" s="658"/>
      <c r="S258" s="648"/>
      <c r="T258" s="658"/>
      <c r="U258" s="648"/>
      <c r="V258" s="658"/>
      <c r="W258" s="648"/>
      <c r="X258" s="658"/>
      <c r="Y258" s="648"/>
      <c r="Z258" s="658"/>
      <c r="AA258" s="648"/>
      <c r="AB258" s="658"/>
      <c r="AC258" s="666"/>
      <c r="AD258" s="666"/>
      <c r="AE258" s="642"/>
      <c r="AF258" s="642"/>
      <c r="AG258" s="642"/>
    </row>
    <row r="259" spans="1:41" ht="16.5" customHeight="1" thickBot="1">
      <c r="A259" s="438"/>
      <c r="B259" s="660"/>
      <c r="C259" s="648"/>
      <c r="D259" s="660"/>
      <c r="E259" s="648"/>
      <c r="F259" s="660"/>
      <c r="G259" s="648"/>
      <c r="H259" s="660"/>
      <c r="I259" s="648"/>
      <c r="J259" s="660"/>
      <c r="K259" s="648"/>
      <c r="L259" s="660"/>
      <c r="M259" s="648"/>
      <c r="N259" s="660"/>
      <c r="O259" s="648"/>
      <c r="P259" s="660"/>
      <c r="Q259" s="666"/>
      <c r="R259" s="660"/>
      <c r="S259" s="648"/>
      <c r="T259" s="660"/>
      <c r="U259" s="648"/>
      <c r="V259" s="660"/>
      <c r="W259" s="648"/>
      <c r="X259" s="660"/>
      <c r="Y259" s="648"/>
      <c r="Z259" s="660"/>
      <c r="AA259" s="648"/>
      <c r="AB259" s="660"/>
      <c r="AC259" s="666"/>
      <c r="AD259" s="666"/>
      <c r="AE259" s="642"/>
      <c r="AF259" s="642"/>
      <c r="AG259" s="642"/>
    </row>
    <row r="260" spans="1:41" ht="100" customHeight="1" thickBot="1">
      <c r="A260" s="438"/>
      <c r="B260" s="679"/>
      <c r="C260" s="653">
        <v>395</v>
      </c>
      <c r="D260" s="679"/>
      <c r="E260" s="653">
        <v>408</v>
      </c>
      <c r="F260" s="679"/>
      <c r="G260" s="653">
        <v>356</v>
      </c>
      <c r="H260" s="637"/>
      <c r="I260" s="653">
        <v>379</v>
      </c>
      <c r="J260" s="679"/>
      <c r="K260" s="653">
        <v>367</v>
      </c>
      <c r="L260" s="637"/>
      <c r="M260" s="653">
        <v>384</v>
      </c>
      <c r="N260" s="679"/>
      <c r="O260" s="653">
        <v>385</v>
      </c>
      <c r="P260" s="679"/>
      <c r="Q260" s="690">
        <v>419.37</v>
      </c>
      <c r="R260" s="679"/>
      <c r="S260" s="653">
        <v>343.49</v>
      </c>
      <c r="T260" s="679"/>
      <c r="U260" s="653">
        <v>392.09</v>
      </c>
      <c r="V260" s="679"/>
      <c r="W260" s="653">
        <v>390.92</v>
      </c>
      <c r="X260" s="679"/>
      <c r="Y260" s="653">
        <v>372.24</v>
      </c>
      <c r="Z260" s="679"/>
      <c r="AA260" s="653">
        <v>388.01</v>
      </c>
      <c r="AB260" s="679"/>
      <c r="AC260" s="690">
        <v>414.07</v>
      </c>
      <c r="AD260" s="666"/>
      <c r="AE260" s="642"/>
      <c r="AF260" s="642"/>
      <c r="AG260" s="642"/>
      <c r="AM260" s="809">
        <f>COUNTIF(B260:AB260,"U/P")</f>
        <v>0</v>
      </c>
      <c r="AN260" s="809">
        <f>COUNTIF(C260:AC260,"ROW")</f>
        <v>0</v>
      </c>
      <c r="AO260" s="809">
        <f>COUNTIF(D260:AD260,"C")</f>
        <v>0</v>
      </c>
    </row>
    <row r="261" spans="1:41" ht="16.5" customHeight="1" thickBot="1">
      <c r="A261" s="438"/>
      <c r="B261" s="656"/>
      <c r="C261" s="666"/>
      <c r="D261" s="656"/>
      <c r="E261" s="666"/>
      <c r="F261" s="656"/>
      <c r="G261" s="666"/>
      <c r="H261" s="656"/>
      <c r="I261" s="666"/>
      <c r="J261" s="656"/>
      <c r="K261" s="666"/>
      <c r="L261" s="656"/>
      <c r="M261" s="666"/>
      <c r="N261" s="656"/>
      <c r="O261" s="666"/>
      <c r="P261" s="656"/>
      <c r="Q261" s="666"/>
      <c r="R261" s="656"/>
      <c r="S261" s="666"/>
      <c r="T261" s="656"/>
      <c r="U261" s="666"/>
      <c r="V261" s="656"/>
      <c r="W261" s="666"/>
      <c r="X261" s="656"/>
      <c r="Y261" s="666"/>
      <c r="Z261" s="656"/>
      <c r="AA261" s="666"/>
      <c r="AB261" s="656"/>
      <c r="AC261" s="666"/>
      <c r="AD261" s="666"/>
      <c r="AE261" s="642"/>
      <c r="AF261" s="642"/>
      <c r="AG261" s="642"/>
    </row>
    <row r="262" spans="1:41" ht="33.5">
      <c r="A262" s="438"/>
      <c r="B262" s="645" t="s">
        <v>89</v>
      </c>
      <c r="C262" s="644"/>
      <c r="D262" s="644" t="s">
        <v>149</v>
      </c>
      <c r="E262" s="644"/>
      <c r="F262" s="644" t="s">
        <v>149</v>
      </c>
      <c r="G262" s="644"/>
      <c r="H262" s="645" t="s">
        <v>89</v>
      </c>
      <c r="I262" s="644"/>
      <c r="J262" s="644" t="s">
        <v>146</v>
      </c>
      <c r="K262" s="644"/>
      <c r="L262" s="644" t="s">
        <v>146</v>
      </c>
      <c r="M262" s="644"/>
      <c r="N262" s="644" t="s">
        <v>146</v>
      </c>
      <c r="O262" s="648"/>
      <c r="P262" s="644" t="s">
        <v>146</v>
      </c>
      <c r="Q262" s="666"/>
      <c r="R262" s="645" t="s">
        <v>79</v>
      </c>
      <c r="S262" s="666"/>
      <c r="T262" s="661" t="s">
        <v>146</v>
      </c>
      <c r="U262" s="666"/>
      <c r="V262" s="661" t="s">
        <v>146</v>
      </c>
      <c r="W262" s="666"/>
      <c r="X262" s="661" t="s">
        <v>146</v>
      </c>
      <c r="Y262" s="666"/>
      <c r="Z262" s="661" t="s">
        <v>146</v>
      </c>
      <c r="AA262" s="666"/>
      <c r="AB262" s="661" t="s">
        <v>146</v>
      </c>
      <c r="AC262" s="666"/>
      <c r="AD262" s="666"/>
      <c r="AE262" s="642"/>
      <c r="AF262" s="642"/>
      <c r="AG262" s="642"/>
    </row>
    <row r="263" spans="1:41" ht="33.5">
      <c r="A263" s="438"/>
      <c r="B263" s="645"/>
      <c r="C263" s="644"/>
      <c r="D263" s="644"/>
      <c r="E263" s="644"/>
      <c r="F263" s="644"/>
      <c r="G263" s="644"/>
      <c r="H263" s="645"/>
      <c r="I263" s="644"/>
      <c r="J263" s="644"/>
      <c r="K263" s="644"/>
      <c r="L263" s="644"/>
      <c r="M263" s="644"/>
      <c r="N263" s="644"/>
      <c r="O263" s="648"/>
      <c r="P263" s="644"/>
      <c r="Q263" s="666"/>
      <c r="R263" s="645" t="s">
        <v>1568</v>
      </c>
      <c r="S263" s="666"/>
      <c r="T263" s="661"/>
      <c r="U263" s="666"/>
      <c r="V263" s="728" t="s">
        <v>1537</v>
      </c>
      <c r="W263" s="666"/>
      <c r="X263" s="661"/>
      <c r="Y263" s="666"/>
      <c r="Z263" s="661"/>
      <c r="AA263" s="666"/>
      <c r="AB263" s="661"/>
      <c r="AC263" s="666"/>
      <c r="AD263" s="666"/>
      <c r="AE263" s="642"/>
      <c r="AF263" s="642"/>
      <c r="AG263" s="642"/>
    </row>
    <row r="264" spans="1:41" ht="32" customHeight="1">
      <c r="A264" s="706"/>
      <c r="B264" s="708"/>
      <c r="C264" s="708"/>
      <c r="D264" s="708"/>
      <c r="E264" s="708"/>
      <c r="F264" s="708"/>
      <c r="G264" s="708"/>
      <c r="H264" s="707" t="s">
        <v>191</v>
      </c>
      <c r="I264" s="708"/>
      <c r="J264" s="708"/>
      <c r="K264" s="708"/>
      <c r="L264" s="707" t="s">
        <v>191</v>
      </c>
      <c r="M264" s="708"/>
      <c r="N264" s="708"/>
      <c r="O264" s="708"/>
      <c r="P264" s="707"/>
      <c r="Q264" s="708"/>
      <c r="R264" s="708"/>
      <c r="S264" s="708"/>
      <c r="T264" s="708"/>
      <c r="U264" s="708"/>
      <c r="V264" s="708"/>
      <c r="W264" s="708"/>
      <c r="X264" s="708"/>
      <c r="Y264" s="708"/>
      <c r="Z264" s="708"/>
      <c r="AA264" s="708"/>
      <c r="AB264" s="708"/>
      <c r="AC264" s="708"/>
      <c r="AD264" s="708"/>
      <c r="AE264" s="708"/>
      <c r="AF264" s="708"/>
      <c r="AG264" s="708"/>
      <c r="AH264" s="708"/>
      <c r="AI264" s="817"/>
      <c r="AJ264" s="817"/>
      <c r="AK264" s="817"/>
      <c r="AL264" s="817"/>
    </row>
    <row r="265" spans="1:41" ht="33.5">
      <c r="B265" s="661" t="s">
        <v>728</v>
      </c>
      <c r="C265" s="666"/>
      <c r="D265" s="661" t="s">
        <v>729</v>
      </c>
      <c r="E265" s="666"/>
      <c r="F265" s="661" t="s">
        <v>730</v>
      </c>
      <c r="G265" s="666"/>
      <c r="H265" s="661" t="s">
        <v>732</v>
      </c>
      <c r="I265" s="666"/>
      <c r="J265" s="661" t="s">
        <v>1302</v>
      </c>
      <c r="K265" s="666"/>
      <c r="L265" s="661" t="s">
        <v>1298</v>
      </c>
      <c r="M265" s="666"/>
      <c r="N265" s="661" t="s">
        <v>1299</v>
      </c>
      <c r="O265" s="666"/>
      <c r="P265" s="661" t="s">
        <v>1300</v>
      </c>
      <c r="Q265" s="666"/>
      <c r="R265" s="661" t="s">
        <v>1303</v>
      </c>
      <c r="S265" s="666"/>
      <c r="T265" s="661" t="s">
        <v>736</v>
      </c>
      <c r="U265" s="666"/>
      <c r="V265" s="661" t="s">
        <v>737</v>
      </c>
      <c r="W265" s="666"/>
      <c r="X265" s="661" t="s">
        <v>738</v>
      </c>
      <c r="Y265" s="666"/>
      <c r="Z265" s="661" t="s">
        <v>739</v>
      </c>
      <c r="AA265" s="666"/>
      <c r="AB265" s="690" t="s">
        <v>740</v>
      </c>
      <c r="AC265" s="666"/>
      <c r="AD265" s="661" t="s">
        <v>741</v>
      </c>
      <c r="AE265" s="666"/>
      <c r="AF265" s="666"/>
      <c r="AG265" s="666"/>
      <c r="AH265" s="666"/>
      <c r="AI265" s="666"/>
      <c r="AJ265" s="666"/>
      <c r="AK265" s="666"/>
      <c r="AL265" s="666"/>
    </row>
    <row r="266" spans="1:41" ht="33.5">
      <c r="A266" s="438"/>
      <c r="B266" s="658"/>
      <c r="C266" s="648"/>
      <c r="D266" s="658"/>
      <c r="E266" s="648"/>
      <c r="F266" s="658"/>
      <c r="G266" s="648"/>
      <c r="H266" s="658"/>
      <c r="I266" s="648"/>
      <c r="J266" s="658"/>
      <c r="K266" s="648"/>
      <c r="L266" s="658"/>
      <c r="M266" s="648"/>
      <c r="N266" s="658"/>
      <c r="O266" s="648"/>
      <c r="P266" s="658"/>
      <c r="Q266" s="666"/>
      <c r="R266" s="658"/>
      <c r="S266" s="666"/>
      <c r="T266" s="658"/>
      <c r="U266" s="648"/>
      <c r="V266" s="658"/>
      <c r="W266" s="648"/>
      <c r="X266" s="658"/>
      <c r="Y266" s="648"/>
      <c r="Z266" s="658"/>
      <c r="AA266" s="648"/>
      <c r="AB266" s="658"/>
      <c r="AC266" s="648"/>
      <c r="AD266" s="658"/>
      <c r="AE266" s="666"/>
      <c r="AF266" s="669"/>
      <c r="AG266" s="669"/>
      <c r="AH266" s="666"/>
      <c r="AI266" s="666"/>
      <c r="AJ266" s="666"/>
      <c r="AK266" s="666"/>
      <c r="AL266" s="666"/>
    </row>
    <row r="267" spans="1:41" ht="16.5" customHeight="1" thickBot="1">
      <c r="A267" s="438"/>
      <c r="B267" s="660"/>
      <c r="C267" s="648"/>
      <c r="D267" s="660"/>
      <c r="E267" s="648"/>
      <c r="F267" s="660"/>
      <c r="G267" s="648"/>
      <c r="H267" s="660"/>
      <c r="I267" s="648"/>
      <c r="J267" s="660"/>
      <c r="K267" s="648"/>
      <c r="L267" s="660"/>
      <c r="M267" s="648"/>
      <c r="N267" s="660"/>
      <c r="O267" s="648"/>
      <c r="P267" s="660"/>
      <c r="Q267" s="666"/>
      <c r="R267" s="660"/>
      <c r="S267" s="666"/>
      <c r="T267" s="660"/>
      <c r="U267" s="648"/>
      <c r="V267" s="660"/>
      <c r="W267" s="648"/>
      <c r="X267" s="660"/>
      <c r="Y267" s="648"/>
      <c r="Z267" s="660"/>
      <c r="AA267" s="648"/>
      <c r="AB267" s="660"/>
      <c r="AC267" s="648"/>
      <c r="AD267" s="660"/>
      <c r="AE267" s="666"/>
      <c r="AF267" s="669"/>
      <c r="AG267" s="669"/>
      <c r="AH267" s="666"/>
      <c r="AI267" s="666"/>
      <c r="AJ267" s="666"/>
      <c r="AK267" s="666"/>
      <c r="AL267" s="666"/>
    </row>
    <row r="268" spans="1:41" ht="100" customHeight="1" thickBot="1">
      <c r="A268" s="438"/>
      <c r="B268" s="679"/>
      <c r="C268" s="653">
        <v>410.11</v>
      </c>
      <c r="D268" s="679"/>
      <c r="E268" s="653">
        <v>414.83</v>
      </c>
      <c r="F268" s="679"/>
      <c r="G268" s="653">
        <v>360.43</v>
      </c>
      <c r="H268" s="679"/>
      <c r="I268" s="653">
        <v>226.21</v>
      </c>
      <c r="J268" s="679"/>
      <c r="K268" s="653">
        <v>438.04</v>
      </c>
      <c r="L268" s="679"/>
      <c r="M268" s="653">
        <v>402.74</v>
      </c>
      <c r="N268" s="679"/>
      <c r="O268" s="653">
        <v>433.49</v>
      </c>
      <c r="P268" s="637" t="s">
        <v>353</v>
      </c>
      <c r="Q268" s="690">
        <v>409.21</v>
      </c>
      <c r="R268" s="679"/>
      <c r="S268" s="690">
        <v>436.61</v>
      </c>
      <c r="T268" s="679"/>
      <c r="U268" s="653">
        <v>394.61</v>
      </c>
      <c r="V268" s="679"/>
      <c r="W268" s="653">
        <v>383.9</v>
      </c>
      <c r="X268" s="709"/>
      <c r="Y268" s="653">
        <v>356.32</v>
      </c>
      <c r="Z268" s="880" t="s">
        <v>353</v>
      </c>
      <c r="AA268" s="653">
        <v>378.3</v>
      </c>
      <c r="AB268" s="709"/>
      <c r="AC268" s="653">
        <v>356.03</v>
      </c>
      <c r="AD268" s="709"/>
      <c r="AE268" s="690">
        <v>426.81700000000001</v>
      </c>
      <c r="AF268" s="669"/>
      <c r="AG268" s="669"/>
      <c r="AH268" s="653"/>
      <c r="AI268" s="653"/>
      <c r="AJ268" s="653"/>
      <c r="AK268" s="653"/>
      <c r="AL268" s="653"/>
      <c r="AM268" s="809">
        <f>COUNTIF(B268:AE268,"U/P")</f>
        <v>2</v>
      </c>
      <c r="AN268" s="809">
        <f>COUNTIF(C268:AC268,"ROW")</f>
        <v>0</v>
      </c>
      <c r="AO268" s="809">
        <f>COUNTIF(D268:AD268,"C")</f>
        <v>0</v>
      </c>
    </row>
    <row r="269" spans="1:41" ht="16.5" customHeight="1" thickBot="1">
      <c r="A269" s="438"/>
      <c r="B269" s="656"/>
      <c r="C269" s="666"/>
      <c r="D269" s="656"/>
      <c r="E269" s="666"/>
      <c r="F269" s="656"/>
      <c r="G269" s="666"/>
      <c r="H269" s="656"/>
      <c r="I269" s="666"/>
      <c r="J269" s="656"/>
      <c r="K269" s="666"/>
      <c r="L269" s="656"/>
      <c r="M269" s="666"/>
      <c r="N269" s="656"/>
      <c r="O269" s="666"/>
      <c r="P269" s="656"/>
      <c r="Q269" s="666"/>
      <c r="R269" s="656"/>
      <c r="S269" s="666"/>
      <c r="T269" s="656"/>
      <c r="U269" s="666"/>
      <c r="V269" s="656"/>
      <c r="W269" s="666"/>
      <c r="X269" s="656"/>
      <c r="Y269" s="666"/>
      <c r="Z269" s="656"/>
      <c r="AA269" s="666"/>
      <c r="AB269" s="656"/>
      <c r="AC269" s="666"/>
      <c r="AD269" s="656"/>
      <c r="AE269" s="666"/>
      <c r="AF269" s="669"/>
      <c r="AG269" s="669"/>
      <c r="AH269" s="666"/>
      <c r="AI269" s="666"/>
      <c r="AJ269" s="666"/>
      <c r="AK269" s="666"/>
      <c r="AL269" s="666"/>
    </row>
    <row r="270" spans="1:41" ht="33.5">
      <c r="A270" s="438"/>
      <c r="B270" s="644" t="s">
        <v>149</v>
      </c>
      <c r="C270" s="644"/>
      <c r="D270" s="644" t="s">
        <v>146</v>
      </c>
      <c r="E270" s="644"/>
      <c r="F270" s="644" t="s">
        <v>205</v>
      </c>
      <c r="G270" s="644"/>
      <c r="H270" s="645" t="s">
        <v>89</v>
      </c>
      <c r="I270" s="644"/>
      <c r="J270" s="645" t="s">
        <v>89</v>
      </c>
      <c r="K270" s="644"/>
      <c r="L270" s="644" t="s">
        <v>211</v>
      </c>
      <c r="M270" s="644"/>
      <c r="N270" s="644" t="s">
        <v>149</v>
      </c>
      <c r="O270" s="648"/>
      <c r="P270" s="644" t="s">
        <v>205</v>
      </c>
      <c r="Q270" s="666"/>
      <c r="R270" s="644" t="s">
        <v>211</v>
      </c>
      <c r="S270" s="666"/>
      <c r="T270" s="645" t="s">
        <v>79</v>
      </c>
      <c r="U270" s="666"/>
      <c r="V270" s="661" t="s">
        <v>146</v>
      </c>
      <c r="W270" s="666"/>
      <c r="X270" s="661" t="s">
        <v>146</v>
      </c>
      <c r="Y270" s="666"/>
      <c r="Z270" s="661" t="s">
        <v>149</v>
      </c>
      <c r="AA270" s="666"/>
      <c r="AB270" s="645" t="s">
        <v>89</v>
      </c>
      <c r="AC270" s="666"/>
      <c r="AD270" s="645" t="s">
        <v>152</v>
      </c>
      <c r="AE270" s="666"/>
      <c r="AF270" s="669"/>
      <c r="AG270" s="669"/>
      <c r="AH270" s="666"/>
      <c r="AI270" s="666"/>
      <c r="AJ270" s="666"/>
      <c r="AK270" s="666"/>
      <c r="AL270" s="666"/>
    </row>
    <row r="271" spans="1:41" ht="32" customHeight="1">
      <c r="A271" s="706"/>
      <c r="B271" s="708"/>
      <c r="C271" s="708"/>
      <c r="D271" s="708"/>
      <c r="E271" s="708"/>
      <c r="F271" s="708"/>
      <c r="G271" s="708"/>
      <c r="H271" s="708"/>
      <c r="I271" s="708"/>
      <c r="J271" s="708"/>
      <c r="K271" s="708"/>
      <c r="L271" s="708"/>
      <c r="M271" s="708"/>
      <c r="N271" s="708"/>
      <c r="O271" s="708"/>
      <c r="P271" s="708"/>
      <c r="Q271" s="708"/>
      <c r="R271" s="708"/>
      <c r="S271" s="708"/>
      <c r="T271" s="708"/>
      <c r="U271" s="708"/>
      <c r="V271" s="708"/>
      <c r="W271" s="708"/>
      <c r="X271" s="708"/>
      <c r="Y271" s="708"/>
      <c r="Z271" s="817" t="s">
        <v>191</v>
      </c>
      <c r="AA271" s="708"/>
      <c r="AB271" s="708"/>
      <c r="AC271" s="708"/>
      <c r="AD271" s="708"/>
      <c r="AE271" s="708"/>
      <c r="AF271" s="708"/>
      <c r="AG271" s="708"/>
      <c r="AH271" s="708"/>
      <c r="AI271" s="817"/>
      <c r="AJ271" s="817"/>
      <c r="AK271" s="817"/>
      <c r="AL271" s="817"/>
    </row>
    <row r="272" spans="1:41" ht="15" customHeight="1">
      <c r="B272" s="662"/>
      <c r="C272" s="662"/>
      <c r="D272" s="662"/>
      <c r="E272" s="662"/>
      <c r="F272" s="662"/>
      <c r="G272" s="662"/>
      <c r="H272" s="662"/>
      <c r="I272" s="662"/>
      <c r="J272" s="662"/>
      <c r="K272" s="662"/>
      <c r="L272" s="662"/>
      <c r="M272" s="662"/>
      <c r="N272" s="662"/>
      <c r="O272" s="651"/>
      <c r="P272" s="662"/>
      <c r="Q272" s="649"/>
      <c r="R272" s="682"/>
      <c r="S272" s="649"/>
      <c r="T272" s="682"/>
      <c r="U272" s="649"/>
      <c r="V272" s="682"/>
      <c r="W272" s="649"/>
      <c r="X272" s="682"/>
      <c r="Y272" s="649"/>
      <c r="Z272" s="682"/>
      <c r="AA272" s="649"/>
      <c r="AB272" s="682"/>
      <c r="AC272" s="649"/>
      <c r="AD272" s="649"/>
      <c r="AE272" s="641"/>
      <c r="AF272" s="642"/>
      <c r="AG272" s="642"/>
    </row>
    <row r="273" spans="1:41" ht="33.5">
      <c r="B273" s="661" t="s">
        <v>742</v>
      </c>
      <c r="C273" s="666"/>
      <c r="D273" s="690" t="s">
        <v>743</v>
      </c>
      <c r="E273" s="666"/>
      <c r="F273" s="690" t="s">
        <v>744</v>
      </c>
      <c r="G273" s="666"/>
      <c r="H273" s="690" t="s">
        <v>745</v>
      </c>
      <c r="I273" s="666"/>
      <c r="J273" s="661" t="s">
        <v>746</v>
      </c>
      <c r="K273" s="666"/>
      <c r="L273" s="661" t="s">
        <v>747</v>
      </c>
      <c r="M273" s="666"/>
      <c r="N273" s="661" t="s">
        <v>748</v>
      </c>
      <c r="O273" s="666"/>
      <c r="P273" s="661" t="s">
        <v>749</v>
      </c>
      <c r="Q273" s="666"/>
      <c r="R273" s="661" t="s">
        <v>750</v>
      </c>
      <c r="S273" s="666"/>
      <c r="T273" s="661" t="s">
        <v>751</v>
      </c>
      <c r="U273" s="666"/>
      <c r="V273" s="661" t="s">
        <v>752</v>
      </c>
      <c r="W273" s="666"/>
      <c r="X273" s="661" t="s">
        <v>753</v>
      </c>
      <c r="Y273" s="666"/>
      <c r="Z273" s="690" t="s">
        <v>754</v>
      </c>
      <c r="AA273" s="666"/>
      <c r="AB273" s="661" t="s">
        <v>755</v>
      </c>
      <c r="AC273" s="666"/>
      <c r="AD273" s="666"/>
      <c r="AE273" s="666"/>
      <c r="AF273" s="666"/>
      <c r="AG273" s="666"/>
      <c r="AH273" s="666"/>
      <c r="AI273" s="666"/>
      <c r="AJ273" s="666"/>
      <c r="AK273" s="666"/>
      <c r="AL273" s="666"/>
    </row>
    <row r="274" spans="1:41" ht="33.5">
      <c r="A274" s="438"/>
      <c r="B274" s="658"/>
      <c r="C274" s="648"/>
      <c r="D274" s="658"/>
      <c r="E274" s="648"/>
      <c r="F274" s="658"/>
      <c r="G274" s="648"/>
      <c r="H274" s="658"/>
      <c r="I274" s="648"/>
      <c r="J274" s="658"/>
      <c r="K274" s="648"/>
      <c r="L274" s="658"/>
      <c r="M274" s="648"/>
      <c r="N274" s="658"/>
      <c r="O274" s="648"/>
      <c r="P274" s="658"/>
      <c r="Q274" s="666"/>
      <c r="R274" s="658"/>
      <c r="S274" s="648"/>
      <c r="T274" s="658"/>
      <c r="U274" s="648"/>
      <c r="V274" s="658"/>
      <c r="W274" s="648"/>
      <c r="X274" s="658"/>
      <c r="Y274" s="648"/>
      <c r="Z274" s="658"/>
      <c r="AA274" s="648"/>
      <c r="AB274" s="658"/>
      <c r="AC274" s="666"/>
      <c r="AD274" s="666"/>
      <c r="AE274" s="669"/>
      <c r="AF274" s="669"/>
      <c r="AG274" s="669"/>
      <c r="AH274" s="666"/>
      <c r="AI274" s="666"/>
      <c r="AJ274" s="666"/>
      <c r="AK274" s="666"/>
      <c r="AL274" s="666"/>
    </row>
    <row r="275" spans="1:41" ht="16.5" customHeight="1" thickBot="1">
      <c r="A275" s="438"/>
      <c r="B275" s="660"/>
      <c r="C275" s="648"/>
      <c r="D275" s="660"/>
      <c r="E275" s="648"/>
      <c r="F275" s="660"/>
      <c r="G275" s="648"/>
      <c r="H275" s="660"/>
      <c r="I275" s="648"/>
      <c r="J275" s="660"/>
      <c r="K275" s="648"/>
      <c r="L275" s="660"/>
      <c r="M275" s="648"/>
      <c r="N275" s="660"/>
      <c r="O275" s="648"/>
      <c r="P275" s="660"/>
      <c r="Q275" s="666"/>
      <c r="R275" s="660"/>
      <c r="S275" s="648"/>
      <c r="T275" s="660"/>
      <c r="U275" s="648"/>
      <c r="V275" s="660"/>
      <c r="W275" s="648"/>
      <c r="X275" s="660"/>
      <c r="Y275" s="648"/>
      <c r="Z275" s="660"/>
      <c r="AA275" s="648"/>
      <c r="AB275" s="660"/>
      <c r="AC275" s="666"/>
      <c r="AD275" s="666"/>
      <c r="AE275" s="669"/>
      <c r="AF275" s="669"/>
      <c r="AG275" s="669"/>
      <c r="AH275" s="666"/>
      <c r="AI275" s="666"/>
      <c r="AJ275" s="666"/>
      <c r="AK275" s="666"/>
      <c r="AL275" s="666"/>
    </row>
    <row r="276" spans="1:41" ht="100" customHeight="1" thickBot="1">
      <c r="A276" s="438"/>
      <c r="B276" s="679"/>
      <c r="C276" s="653">
        <v>381</v>
      </c>
      <c r="D276" s="679"/>
      <c r="E276" s="653">
        <v>334</v>
      </c>
      <c r="F276" s="709"/>
      <c r="G276" s="653">
        <v>347</v>
      </c>
      <c r="H276" s="709"/>
      <c r="I276" s="653">
        <v>375.55</v>
      </c>
      <c r="J276" s="709"/>
      <c r="K276" s="653">
        <v>392</v>
      </c>
      <c r="L276" s="637" t="s">
        <v>1583</v>
      </c>
      <c r="M276" s="653">
        <v>407.97</v>
      </c>
      <c r="N276" s="856" t="s">
        <v>1578</v>
      </c>
      <c r="O276" s="653">
        <v>392</v>
      </c>
      <c r="P276" s="637" t="s">
        <v>1583</v>
      </c>
      <c r="Q276" s="690">
        <v>405</v>
      </c>
      <c r="R276" s="679"/>
      <c r="S276" s="653">
        <v>435</v>
      </c>
      <c r="T276" s="679"/>
      <c r="U276" s="653">
        <v>378.33</v>
      </c>
      <c r="V276" s="679"/>
      <c r="W276" s="653">
        <v>386</v>
      </c>
      <c r="X276" s="679"/>
      <c r="Y276" s="653">
        <v>391</v>
      </c>
      <c r="Z276" s="709"/>
      <c r="AA276" s="653">
        <v>399.83</v>
      </c>
      <c r="AB276" s="709"/>
      <c r="AC276" s="733">
        <v>437.01</v>
      </c>
      <c r="AD276" s="666"/>
      <c r="AE276" s="669"/>
      <c r="AF276" s="669"/>
      <c r="AG276" s="669"/>
      <c r="AH276" s="666"/>
      <c r="AI276" s="666"/>
      <c r="AJ276" s="666"/>
      <c r="AK276" s="666"/>
      <c r="AL276" s="666"/>
      <c r="AM276" s="809">
        <f>COUNTIF(B276:AB276,"U/P")</f>
        <v>0</v>
      </c>
      <c r="AN276" s="809">
        <f>COUNTIF(C276:AC276,"ROW")</f>
        <v>0</v>
      </c>
      <c r="AO276" s="809">
        <f>COUNTIF(D276:AD276,"C")</f>
        <v>0</v>
      </c>
    </row>
    <row r="277" spans="1:41" ht="16.5" customHeight="1" thickBot="1">
      <c r="A277" s="438"/>
      <c r="B277" s="656"/>
      <c r="C277" s="666"/>
      <c r="D277" s="656"/>
      <c r="E277" s="666"/>
      <c r="F277" s="656"/>
      <c r="G277" s="666"/>
      <c r="H277" s="656"/>
      <c r="I277" s="666"/>
      <c r="J277" s="656"/>
      <c r="K277" s="666"/>
      <c r="L277" s="656"/>
      <c r="M277" s="666"/>
      <c r="N277" s="656"/>
      <c r="O277" s="666"/>
      <c r="P277" s="656"/>
      <c r="Q277" s="666"/>
      <c r="R277" s="656"/>
      <c r="S277" s="666"/>
      <c r="T277" s="656"/>
      <c r="U277" s="666"/>
      <c r="V277" s="656"/>
      <c r="W277" s="666"/>
      <c r="X277" s="656"/>
      <c r="Y277" s="666"/>
      <c r="Z277" s="656"/>
      <c r="AA277" s="666"/>
      <c r="AB277" s="656"/>
      <c r="AC277" s="666"/>
      <c r="AD277" s="666"/>
      <c r="AE277" s="669"/>
      <c r="AF277" s="669"/>
      <c r="AG277" s="669"/>
      <c r="AH277" s="666"/>
      <c r="AI277" s="666"/>
      <c r="AJ277" s="666"/>
      <c r="AK277" s="666"/>
      <c r="AL277" s="666"/>
    </row>
    <row r="278" spans="1:41" ht="33.5">
      <c r="A278" s="438"/>
      <c r="B278" s="645" t="s">
        <v>152</v>
      </c>
      <c r="C278" s="644"/>
      <c r="D278" s="644" t="s">
        <v>146</v>
      </c>
      <c r="E278" s="644"/>
      <c r="F278" s="644" t="s">
        <v>146</v>
      </c>
      <c r="G278" s="644"/>
      <c r="H278" s="644" t="s">
        <v>146</v>
      </c>
      <c r="I278" s="644"/>
      <c r="J278" s="645" t="s">
        <v>101</v>
      </c>
      <c r="K278" s="644"/>
      <c r="L278" s="644" t="s">
        <v>211</v>
      </c>
      <c r="M278" s="644"/>
      <c r="N278" s="645" t="s">
        <v>83</v>
      </c>
      <c r="O278" s="648"/>
      <c r="P278" s="644" t="s">
        <v>149</v>
      </c>
      <c r="Q278" s="666"/>
      <c r="R278" s="661" t="s">
        <v>149</v>
      </c>
      <c r="S278" s="666"/>
      <c r="T278" s="661" t="s">
        <v>149</v>
      </c>
      <c r="U278" s="666"/>
      <c r="V278" s="645" t="s">
        <v>79</v>
      </c>
      <c r="W278" s="666"/>
      <c r="X278" s="661" t="s">
        <v>146</v>
      </c>
      <c r="Y278" s="666"/>
      <c r="Z278" s="733" t="s">
        <v>205</v>
      </c>
      <c r="AA278" s="666"/>
      <c r="AB278" s="645" t="s">
        <v>101</v>
      </c>
      <c r="AC278" s="666"/>
      <c r="AD278" s="666"/>
      <c r="AE278" s="669"/>
      <c r="AF278" s="669"/>
      <c r="AG278" s="669"/>
      <c r="AH278" s="666"/>
      <c r="AI278" s="666"/>
      <c r="AJ278" s="666"/>
      <c r="AK278" s="666"/>
      <c r="AL278" s="666"/>
    </row>
    <row r="279" spans="1:41" ht="31" customHeight="1">
      <c r="B279" s="644"/>
      <c r="C279" s="644"/>
      <c r="D279" s="644"/>
      <c r="E279" s="644"/>
      <c r="F279" s="644"/>
      <c r="G279" s="644"/>
      <c r="H279" s="644"/>
      <c r="I279" s="644"/>
      <c r="J279" s="726" t="s">
        <v>1537</v>
      </c>
      <c r="K279" s="644"/>
      <c r="L279" s="1536" t="s">
        <v>191</v>
      </c>
      <c r="M279" s="1536"/>
      <c r="N279" s="1536"/>
      <c r="O279" s="1536"/>
      <c r="P279" s="1536"/>
      <c r="Q279" s="666"/>
      <c r="R279" s="661"/>
      <c r="S279" s="666"/>
      <c r="T279" s="661"/>
      <c r="U279" s="666"/>
      <c r="V279" s="661"/>
      <c r="W279" s="666"/>
      <c r="X279" s="661"/>
      <c r="Y279" s="666"/>
      <c r="Z279" s="733"/>
      <c r="AA279" s="666"/>
      <c r="AB279" s="675" t="s">
        <v>191</v>
      </c>
      <c r="AC279" s="666"/>
      <c r="AD279" s="666"/>
      <c r="AE279" s="668"/>
      <c r="AF279" s="669"/>
      <c r="AG279" s="669"/>
      <c r="AH279" s="666"/>
      <c r="AI279" s="666"/>
      <c r="AJ279" s="666"/>
      <c r="AK279" s="666"/>
      <c r="AL279" s="666"/>
    </row>
    <row r="280" spans="1:41" ht="39" customHeight="1">
      <c r="A280" s="706"/>
      <c r="B280" s="708"/>
      <c r="C280" s="708"/>
      <c r="D280" s="708"/>
      <c r="E280" s="708"/>
      <c r="F280" s="708"/>
      <c r="G280" s="708"/>
      <c r="H280" s="708"/>
      <c r="I280" s="708"/>
      <c r="J280" s="708"/>
      <c r="K280" s="708"/>
      <c r="L280" s="708"/>
      <c r="M280" s="708"/>
      <c r="N280" s="708"/>
      <c r="O280" s="708"/>
      <c r="P280" s="708"/>
      <c r="Q280" s="708"/>
      <c r="R280" s="708"/>
      <c r="S280" s="708"/>
      <c r="T280" s="708"/>
      <c r="U280" s="708"/>
      <c r="V280" s="708"/>
      <c r="W280" s="708"/>
      <c r="X280" s="708"/>
      <c r="Y280" s="708"/>
      <c r="Z280" s="708"/>
      <c r="AA280" s="708"/>
      <c r="AB280" s="708"/>
      <c r="AC280" s="708"/>
      <c r="AD280" s="708"/>
      <c r="AE280" s="708"/>
      <c r="AF280" s="708"/>
      <c r="AG280" s="708"/>
      <c r="AH280" s="708"/>
      <c r="AI280" s="817"/>
      <c r="AJ280" s="817"/>
      <c r="AK280" s="817"/>
      <c r="AL280" s="817"/>
    </row>
    <row r="281" spans="1:41" ht="33.5">
      <c r="B281" s="661" t="s">
        <v>756</v>
      </c>
      <c r="C281" s="666"/>
      <c r="D281" s="690" t="s">
        <v>757</v>
      </c>
      <c r="E281" s="666"/>
      <c r="F281" s="690" t="s">
        <v>758</v>
      </c>
      <c r="G281" s="690"/>
      <c r="H281" s="690" t="s">
        <v>759</v>
      </c>
      <c r="I281" s="690"/>
      <c r="J281" s="690" t="s">
        <v>760</v>
      </c>
      <c r="K281" s="690"/>
      <c r="L281" s="690" t="s">
        <v>761</v>
      </c>
      <c r="M281" s="690"/>
      <c r="N281" s="690" t="s">
        <v>762</v>
      </c>
      <c r="O281" s="690"/>
      <c r="P281" s="690" t="s">
        <v>763</v>
      </c>
      <c r="Q281" s="690"/>
      <c r="R281" s="690" t="s">
        <v>764</v>
      </c>
      <c r="S281" s="690"/>
      <c r="T281" s="690" t="s">
        <v>765</v>
      </c>
      <c r="U281" s="690"/>
      <c r="V281" s="690" t="s">
        <v>766</v>
      </c>
      <c r="W281" s="690"/>
      <c r="X281" s="690" t="s">
        <v>767</v>
      </c>
      <c r="Y281" s="690"/>
      <c r="Z281" s="690" t="s">
        <v>768</v>
      </c>
      <c r="AA281" s="690"/>
      <c r="AB281" s="690" t="s">
        <v>769</v>
      </c>
      <c r="AC281" s="666"/>
      <c r="AD281" s="666"/>
      <c r="AE281" s="666"/>
      <c r="AF281" s="666"/>
      <c r="AG281" s="666"/>
      <c r="AH281" s="666"/>
      <c r="AI281" s="666"/>
      <c r="AJ281" s="666"/>
      <c r="AK281" s="666"/>
      <c r="AL281" s="666"/>
    </row>
    <row r="282" spans="1:41" ht="33.5">
      <c r="A282" s="438"/>
      <c r="B282" s="658"/>
      <c r="C282" s="648"/>
      <c r="D282" s="658"/>
      <c r="E282" s="648"/>
      <c r="F282" s="658"/>
      <c r="G282" s="648"/>
      <c r="H282" s="658"/>
      <c r="I282" s="648"/>
      <c r="J282" s="658"/>
      <c r="K282" s="648"/>
      <c r="L282" s="658"/>
      <c r="M282" s="648"/>
      <c r="N282" s="658"/>
      <c r="O282" s="648"/>
      <c r="P282" s="658"/>
      <c r="Q282" s="666"/>
      <c r="R282" s="658"/>
      <c r="S282" s="648"/>
      <c r="T282" s="658"/>
      <c r="U282" s="648"/>
      <c r="V282" s="658"/>
      <c r="W282" s="648"/>
      <c r="X282" s="658"/>
      <c r="Y282" s="648"/>
      <c r="Z282" s="658"/>
      <c r="AA282" s="648"/>
      <c r="AB282" s="658"/>
      <c r="AC282" s="666"/>
      <c r="AD282" s="666"/>
      <c r="AE282" s="669"/>
      <c r="AF282" s="669"/>
      <c r="AG282" s="669"/>
      <c r="AH282" s="666"/>
      <c r="AI282" s="666"/>
      <c r="AJ282" s="666"/>
      <c r="AK282" s="666"/>
      <c r="AL282" s="666"/>
    </row>
    <row r="283" spans="1:41" ht="16.5" customHeight="1" thickBot="1">
      <c r="A283" s="438"/>
      <c r="B283" s="660"/>
      <c r="C283" s="648"/>
      <c r="D283" s="660"/>
      <c r="E283" s="648"/>
      <c r="F283" s="660"/>
      <c r="G283" s="648"/>
      <c r="H283" s="660"/>
      <c r="I283" s="648"/>
      <c r="J283" s="660"/>
      <c r="K283" s="648"/>
      <c r="L283" s="660"/>
      <c r="M283" s="648"/>
      <c r="N283" s="660"/>
      <c r="O283" s="648"/>
      <c r="P283" s="660"/>
      <c r="Q283" s="666"/>
      <c r="R283" s="660"/>
      <c r="S283" s="648"/>
      <c r="T283" s="660"/>
      <c r="U283" s="648"/>
      <c r="V283" s="660"/>
      <c r="W283" s="648"/>
      <c r="X283" s="660"/>
      <c r="Y283" s="648"/>
      <c r="Z283" s="660"/>
      <c r="AA283" s="648"/>
      <c r="AB283" s="660"/>
      <c r="AC283" s="666"/>
      <c r="AD283" s="666"/>
      <c r="AE283" s="669"/>
      <c r="AF283" s="669"/>
      <c r="AG283" s="669"/>
      <c r="AH283" s="666"/>
      <c r="AI283" s="666"/>
      <c r="AJ283" s="666"/>
      <c r="AK283" s="666"/>
      <c r="AL283" s="666"/>
    </row>
    <row r="284" spans="1:41" ht="100" customHeight="1" thickBot="1">
      <c r="A284" s="438"/>
      <c r="B284" s="679"/>
      <c r="C284" s="653">
        <v>401.76</v>
      </c>
      <c r="D284" s="709"/>
      <c r="E284" s="653">
        <v>416.24</v>
      </c>
      <c r="F284" s="709"/>
      <c r="G284" s="653">
        <v>417</v>
      </c>
      <c r="H284" s="709"/>
      <c r="I284" s="653">
        <v>399</v>
      </c>
      <c r="J284" s="709"/>
      <c r="K284" s="653">
        <v>420</v>
      </c>
      <c r="L284" s="709"/>
      <c r="M284" s="653">
        <v>409</v>
      </c>
      <c r="N284" s="709"/>
      <c r="O284" s="653">
        <v>412</v>
      </c>
      <c r="P284" s="709"/>
      <c r="Q284" s="690">
        <v>400.41</v>
      </c>
      <c r="R284" s="709"/>
      <c r="S284" s="653">
        <v>232.12</v>
      </c>
      <c r="T284" s="679"/>
      <c r="U284" s="653">
        <v>442</v>
      </c>
      <c r="V284" s="679"/>
      <c r="W284" s="653">
        <v>385</v>
      </c>
      <c r="X284" s="812"/>
      <c r="Y284" s="653">
        <v>362</v>
      </c>
      <c r="Z284" s="812"/>
      <c r="AA284" s="653">
        <v>399</v>
      </c>
      <c r="AB284" s="812"/>
      <c r="AC284" s="690">
        <v>382.07</v>
      </c>
      <c r="AD284" s="666"/>
      <c r="AE284" s="669"/>
      <c r="AF284" s="669"/>
      <c r="AG284" s="669"/>
      <c r="AH284" s="666"/>
      <c r="AI284" s="666"/>
      <c r="AJ284" s="666"/>
      <c r="AK284" s="666"/>
      <c r="AL284" s="666"/>
      <c r="AM284" s="809">
        <f>COUNTIF(B284:AB284,"U/P")</f>
        <v>0</v>
      </c>
      <c r="AN284" s="809">
        <f>COUNTIF(C284:AC284,"ROW")</f>
        <v>0</v>
      </c>
      <c r="AO284" s="809">
        <f>COUNTIF(D284:AD284,"C")</f>
        <v>0</v>
      </c>
    </row>
    <row r="285" spans="1:41" ht="16.5" customHeight="1" thickBot="1">
      <c r="A285" s="438"/>
      <c r="B285" s="656"/>
      <c r="C285" s="666"/>
      <c r="D285" s="656"/>
      <c r="E285" s="666"/>
      <c r="F285" s="656"/>
      <c r="G285" s="666"/>
      <c r="H285" s="656"/>
      <c r="I285" s="666"/>
      <c r="J285" s="656"/>
      <c r="K285" s="666"/>
      <c r="L285" s="656"/>
      <c r="M285" s="666"/>
      <c r="N285" s="656"/>
      <c r="O285" s="666"/>
      <c r="P285" s="656"/>
      <c r="Q285" s="666"/>
      <c r="R285" s="656"/>
      <c r="S285" s="666"/>
      <c r="T285" s="656"/>
      <c r="U285" s="666"/>
      <c r="V285" s="656"/>
      <c r="W285" s="666"/>
      <c r="X285" s="656"/>
      <c r="Y285" s="666"/>
      <c r="Z285" s="656"/>
      <c r="AA285" s="666"/>
      <c r="AB285" s="656"/>
      <c r="AC285" s="666"/>
      <c r="AD285" s="666"/>
      <c r="AE285" s="669"/>
      <c r="AF285" s="669"/>
      <c r="AG285" s="669"/>
      <c r="AH285" s="666"/>
      <c r="AI285" s="666"/>
      <c r="AJ285" s="666"/>
      <c r="AK285" s="666"/>
      <c r="AL285" s="666"/>
    </row>
    <row r="286" spans="1:41" ht="33.5">
      <c r="A286" s="438"/>
      <c r="B286" s="645" t="s">
        <v>101</v>
      </c>
      <c r="C286" s="644"/>
      <c r="D286" s="644" t="s">
        <v>205</v>
      </c>
      <c r="E286" s="644"/>
      <c r="F286" s="644" t="s">
        <v>146</v>
      </c>
      <c r="G286" s="644"/>
      <c r="H286" s="644" t="s">
        <v>149</v>
      </c>
      <c r="I286" s="644"/>
      <c r="J286" s="644" t="s">
        <v>149</v>
      </c>
      <c r="K286" s="644"/>
      <c r="L286" s="644" t="s">
        <v>149</v>
      </c>
      <c r="M286" s="644"/>
      <c r="N286" s="644" t="s">
        <v>146</v>
      </c>
      <c r="O286" s="648"/>
      <c r="P286" s="644" t="s">
        <v>149</v>
      </c>
      <c r="Q286" s="666"/>
      <c r="R286" s="645" t="s">
        <v>156</v>
      </c>
      <c r="S286" s="666"/>
      <c r="T286" s="645" t="s">
        <v>156</v>
      </c>
      <c r="U286" s="661"/>
      <c r="V286" s="661" t="s">
        <v>149</v>
      </c>
      <c r="W286" s="666"/>
      <c r="X286" s="661" t="s">
        <v>146</v>
      </c>
      <c r="Y286" s="666"/>
      <c r="Z286" s="661" t="s">
        <v>146</v>
      </c>
      <c r="AA286" s="666"/>
      <c r="AB286" s="661" t="s">
        <v>149</v>
      </c>
      <c r="AC286" s="666"/>
      <c r="AD286" s="666"/>
      <c r="AE286" s="669"/>
      <c r="AF286" s="669"/>
      <c r="AG286" s="669"/>
      <c r="AH286" s="666"/>
      <c r="AI286" s="666"/>
      <c r="AJ286" s="666"/>
      <c r="AK286" s="666"/>
      <c r="AL286" s="666"/>
    </row>
    <row r="287" spans="1:41" ht="36">
      <c r="A287" s="708"/>
      <c r="B287" s="708"/>
      <c r="C287" s="708"/>
      <c r="D287" s="708"/>
      <c r="E287" s="708"/>
      <c r="F287" s="708"/>
      <c r="G287" s="708"/>
      <c r="H287" s="708"/>
      <c r="I287" s="708"/>
      <c r="J287" s="708"/>
      <c r="K287" s="708"/>
      <c r="L287" s="708"/>
      <c r="M287" s="708"/>
      <c r="N287" s="708"/>
      <c r="O287" s="708"/>
      <c r="P287" s="708"/>
      <c r="Q287" s="708"/>
      <c r="R287" s="708"/>
      <c r="S287" s="708"/>
      <c r="T287" s="708"/>
      <c r="U287" s="708"/>
      <c r="V287" s="708"/>
      <c r="W287" s="708"/>
      <c r="X287" s="708"/>
      <c r="Y287" s="708"/>
      <c r="Z287" s="708"/>
      <c r="AA287" s="708"/>
      <c r="AB287" s="708"/>
      <c r="AC287" s="708"/>
      <c r="AD287" s="708"/>
      <c r="AE287" s="708"/>
      <c r="AF287" s="708"/>
      <c r="AG287" s="708"/>
      <c r="AH287" s="708"/>
      <c r="AI287" s="817"/>
      <c r="AJ287" s="817"/>
      <c r="AK287" s="817"/>
      <c r="AL287" s="817"/>
    </row>
    <row r="288" spans="1:41" ht="17.5" customHeight="1">
      <c r="B288" s="662"/>
      <c r="C288" s="662"/>
      <c r="D288" s="662"/>
      <c r="E288" s="662"/>
      <c r="F288" s="662"/>
      <c r="G288" s="662"/>
      <c r="H288" s="662"/>
      <c r="I288" s="662"/>
      <c r="J288" s="662"/>
      <c r="K288" s="662"/>
      <c r="L288" s="662"/>
      <c r="M288" s="662"/>
      <c r="N288" s="662"/>
      <c r="O288" s="651"/>
      <c r="P288" s="662"/>
      <c r="Q288" s="649"/>
      <c r="R288" s="682"/>
      <c r="S288" s="649"/>
      <c r="T288" s="682"/>
      <c r="U288" s="682"/>
      <c r="V288" s="682"/>
      <c r="W288" s="649"/>
      <c r="X288" s="682"/>
      <c r="Y288" s="649"/>
      <c r="Z288" s="682"/>
      <c r="AA288" s="649"/>
      <c r="AB288" s="682"/>
      <c r="AC288" s="649"/>
      <c r="AD288" s="649"/>
      <c r="AE288" s="641"/>
      <c r="AF288" s="642"/>
      <c r="AG288" s="642"/>
    </row>
    <row r="289" spans="1:41" ht="33.5">
      <c r="B289" s="661" t="s">
        <v>770</v>
      </c>
      <c r="C289" s="666"/>
      <c r="D289" s="661" t="s">
        <v>771</v>
      </c>
      <c r="E289" s="666"/>
      <c r="F289" s="690" t="s">
        <v>772</v>
      </c>
      <c r="G289" s="666"/>
      <c r="H289" s="690" t="s">
        <v>1247</v>
      </c>
      <c r="I289" s="666"/>
      <c r="J289" s="690" t="s">
        <v>773</v>
      </c>
      <c r="K289" s="666"/>
      <c r="L289" s="690" t="s">
        <v>774</v>
      </c>
      <c r="M289" s="666"/>
      <c r="N289" s="690" t="s">
        <v>775</v>
      </c>
      <c r="O289" s="666"/>
      <c r="P289" s="690" t="s">
        <v>776</v>
      </c>
      <c r="Q289" s="666"/>
      <c r="R289" s="690" t="s">
        <v>777</v>
      </c>
      <c r="S289" s="666"/>
      <c r="T289" s="690" t="s">
        <v>778</v>
      </c>
      <c r="U289" s="690"/>
      <c r="V289" s="690" t="s">
        <v>779</v>
      </c>
      <c r="W289" s="690"/>
      <c r="X289" s="690" t="s">
        <v>780</v>
      </c>
      <c r="Y289" s="690"/>
      <c r="Z289" s="690" t="s">
        <v>1248</v>
      </c>
      <c r="AA289" s="631" t="s">
        <v>1447</v>
      </c>
      <c r="AB289" s="690" t="s">
        <v>1249</v>
      </c>
      <c r="AC289" s="666"/>
      <c r="AD289" s="666"/>
      <c r="AE289" s="666"/>
      <c r="AF289" s="666"/>
      <c r="AG289" s="666"/>
      <c r="AH289" s="666"/>
      <c r="AI289" s="666"/>
      <c r="AJ289" s="666"/>
      <c r="AK289" s="666"/>
      <c r="AL289" s="666"/>
    </row>
    <row r="290" spans="1:41" ht="33.5">
      <c r="B290" s="658"/>
      <c r="C290" s="648"/>
      <c r="D290" s="658"/>
      <c r="E290" s="648"/>
      <c r="F290" s="658"/>
      <c r="G290" s="648"/>
      <c r="H290" s="658"/>
      <c r="I290" s="648"/>
      <c r="J290" s="658"/>
      <c r="K290" s="648"/>
      <c r="L290" s="658"/>
      <c r="M290" s="648"/>
      <c r="N290" s="658"/>
      <c r="O290" s="648"/>
      <c r="P290" s="658"/>
      <c r="Q290" s="666"/>
      <c r="R290" s="658"/>
      <c r="S290" s="648"/>
      <c r="T290" s="658"/>
      <c r="U290" s="648"/>
      <c r="V290" s="658"/>
      <c r="W290" s="648"/>
      <c r="X290" s="658"/>
      <c r="Y290" s="648"/>
      <c r="Z290" s="658"/>
      <c r="AA290" s="648"/>
      <c r="AB290" s="658"/>
      <c r="AC290" s="666"/>
      <c r="AD290" s="666"/>
      <c r="AE290" s="669"/>
      <c r="AF290" s="669"/>
      <c r="AG290" s="669"/>
      <c r="AH290" s="666"/>
      <c r="AI290" s="666"/>
      <c r="AJ290" s="666"/>
      <c r="AK290" s="666"/>
      <c r="AL290" s="666"/>
    </row>
    <row r="291" spans="1:41" ht="16.5" customHeight="1" thickBot="1">
      <c r="B291" s="660"/>
      <c r="C291" s="648"/>
      <c r="D291" s="660"/>
      <c r="E291" s="648"/>
      <c r="F291" s="660"/>
      <c r="G291" s="648"/>
      <c r="H291" s="660"/>
      <c r="I291" s="648"/>
      <c r="J291" s="660"/>
      <c r="K291" s="648"/>
      <c r="L291" s="660"/>
      <c r="M291" s="648"/>
      <c r="N291" s="660"/>
      <c r="O291" s="648"/>
      <c r="P291" s="660"/>
      <c r="Q291" s="666"/>
      <c r="R291" s="660"/>
      <c r="S291" s="648"/>
      <c r="T291" s="660"/>
      <c r="U291" s="648"/>
      <c r="V291" s="660"/>
      <c r="W291" s="648"/>
      <c r="X291" s="660"/>
      <c r="Y291" s="648"/>
      <c r="Z291" s="660"/>
      <c r="AA291" s="648"/>
      <c r="AB291" s="660"/>
      <c r="AC291" s="666"/>
      <c r="AD291" s="666"/>
      <c r="AE291" s="669"/>
      <c r="AF291" s="669"/>
      <c r="AG291" s="669"/>
      <c r="AH291" s="666"/>
      <c r="AI291" s="666"/>
      <c r="AJ291" s="666"/>
      <c r="AK291" s="666"/>
      <c r="AL291" s="666"/>
    </row>
    <row r="292" spans="1:41" ht="100" customHeight="1" thickBot="1">
      <c r="B292" s="679"/>
      <c r="C292" s="653">
        <v>392</v>
      </c>
      <c r="D292" s="679"/>
      <c r="E292" s="653">
        <v>422</v>
      </c>
      <c r="F292" s="679"/>
      <c r="G292" s="653">
        <v>409.46</v>
      </c>
      <c r="H292" s="679"/>
      <c r="I292" s="653">
        <v>373.69</v>
      </c>
      <c r="J292" s="679"/>
      <c r="K292" s="653">
        <v>381.62</v>
      </c>
      <c r="L292" s="679"/>
      <c r="M292" s="653">
        <v>381.82</v>
      </c>
      <c r="N292" s="679"/>
      <c r="O292" s="653">
        <v>391.44</v>
      </c>
      <c r="P292" s="679"/>
      <c r="Q292" s="690">
        <v>385.78</v>
      </c>
      <c r="R292" s="679"/>
      <c r="S292" s="653">
        <v>367.45</v>
      </c>
      <c r="T292" s="679"/>
      <c r="U292" s="653">
        <v>379.63</v>
      </c>
      <c r="V292" s="679"/>
      <c r="W292" s="653">
        <v>380.46</v>
      </c>
      <c r="X292" s="679"/>
      <c r="Y292" s="653">
        <v>382.98</v>
      </c>
      <c r="Z292" s="679"/>
      <c r="AA292" s="653">
        <v>241.5</v>
      </c>
      <c r="AB292" s="637" t="s">
        <v>191</v>
      </c>
      <c r="AC292" s="733">
        <v>363.92</v>
      </c>
      <c r="AD292" s="666"/>
      <c r="AE292" s="669"/>
      <c r="AF292" s="669"/>
      <c r="AG292" s="669"/>
      <c r="AH292" s="666"/>
      <c r="AI292" s="666"/>
      <c r="AJ292" s="666"/>
      <c r="AK292" s="666"/>
      <c r="AL292" s="666"/>
      <c r="AM292" s="809">
        <f>COUNTIF(B292:AB292,"U/P")</f>
        <v>0</v>
      </c>
      <c r="AN292" s="809">
        <f>COUNTIF(C292:AC292,"ROW")</f>
        <v>1</v>
      </c>
      <c r="AO292" s="809">
        <f>COUNTIF(D292:AD292,"C")</f>
        <v>0</v>
      </c>
    </row>
    <row r="293" spans="1:41" ht="16.5" customHeight="1" thickBot="1">
      <c r="B293" s="656"/>
      <c r="C293" s="666"/>
      <c r="D293" s="656"/>
      <c r="E293" s="666"/>
      <c r="F293" s="656"/>
      <c r="G293" s="666"/>
      <c r="H293" s="656"/>
      <c r="I293" s="666"/>
      <c r="J293" s="656"/>
      <c r="K293" s="666"/>
      <c r="L293" s="656"/>
      <c r="M293" s="666"/>
      <c r="N293" s="656"/>
      <c r="O293" s="666"/>
      <c r="P293" s="656"/>
      <c r="Q293" s="666"/>
      <c r="R293" s="656"/>
      <c r="S293" s="666"/>
      <c r="T293" s="656"/>
      <c r="U293" s="666"/>
      <c r="V293" s="656"/>
      <c r="W293" s="666"/>
      <c r="X293" s="656"/>
      <c r="Y293" s="666"/>
      <c r="Z293" s="656"/>
      <c r="AA293" s="666"/>
      <c r="AB293" s="656"/>
      <c r="AC293" s="666"/>
      <c r="AD293" s="666"/>
      <c r="AE293" s="669"/>
      <c r="AF293" s="669"/>
      <c r="AG293" s="669"/>
      <c r="AH293" s="666"/>
      <c r="AI293" s="666"/>
      <c r="AJ293" s="666"/>
      <c r="AK293" s="666"/>
      <c r="AL293" s="666"/>
    </row>
    <row r="294" spans="1:41" ht="33.5">
      <c r="B294" s="645" t="s">
        <v>79</v>
      </c>
      <c r="C294" s="644"/>
      <c r="D294" s="644" t="s">
        <v>149</v>
      </c>
      <c r="E294" s="644"/>
      <c r="F294" s="644" t="s">
        <v>146</v>
      </c>
      <c r="G294" s="644"/>
      <c r="H294" s="645" t="s">
        <v>79</v>
      </c>
      <c r="I294" s="644"/>
      <c r="J294" s="644" t="s">
        <v>146</v>
      </c>
      <c r="K294" s="644"/>
      <c r="L294" s="644" t="s">
        <v>146</v>
      </c>
      <c r="M294" s="644"/>
      <c r="N294" s="644" t="s">
        <v>146</v>
      </c>
      <c r="O294" s="648"/>
      <c r="P294" s="644" t="s">
        <v>146</v>
      </c>
      <c r="Q294" s="666"/>
      <c r="R294" s="661" t="s">
        <v>146</v>
      </c>
      <c r="S294" s="666"/>
      <c r="T294" s="661" t="s">
        <v>146</v>
      </c>
      <c r="U294" s="661"/>
      <c r="V294" s="661" t="s">
        <v>146</v>
      </c>
      <c r="W294" s="661"/>
      <c r="X294" s="661" t="s">
        <v>146</v>
      </c>
      <c r="Y294" s="661"/>
      <c r="Z294" s="661" t="s">
        <v>146</v>
      </c>
      <c r="AA294" s="661"/>
      <c r="AB294" s="645" t="s">
        <v>83</v>
      </c>
      <c r="AC294" s="666"/>
      <c r="AD294" s="666"/>
      <c r="AE294" s="669"/>
      <c r="AF294" s="669"/>
      <c r="AG294" s="669"/>
      <c r="AH294" s="666"/>
      <c r="AI294" s="666"/>
      <c r="AJ294" s="666"/>
      <c r="AK294" s="666"/>
      <c r="AL294" s="666"/>
      <c r="AM294" s="810"/>
    </row>
    <row r="295" spans="1:41" ht="46">
      <c r="A295" s="681"/>
      <c r="B295" s="708"/>
      <c r="C295" s="681"/>
      <c r="D295" s="681"/>
      <c r="E295" s="681"/>
      <c r="F295" s="681"/>
      <c r="G295" s="681"/>
      <c r="H295" s="681"/>
      <c r="I295" s="681"/>
      <c r="J295" s="681"/>
      <c r="K295" s="681"/>
      <c r="L295" s="681"/>
      <c r="M295" s="681"/>
      <c r="N295" s="681"/>
      <c r="O295" s="681"/>
      <c r="P295" s="681"/>
      <c r="Q295" s="681"/>
      <c r="R295" s="681"/>
      <c r="S295" s="681"/>
      <c r="T295" s="708"/>
      <c r="U295" s="681"/>
      <c r="V295" s="681"/>
      <c r="W295" s="681"/>
      <c r="X295" s="681"/>
      <c r="Y295" s="681"/>
      <c r="Z295" s="708"/>
      <c r="AA295" s="708"/>
      <c r="AB295" s="817" t="s">
        <v>191</v>
      </c>
      <c r="AC295" s="681"/>
      <c r="AD295" s="681"/>
      <c r="AE295" s="681"/>
      <c r="AF295" s="681"/>
      <c r="AG295" s="681"/>
      <c r="AH295" s="681"/>
      <c r="AI295" s="681"/>
      <c r="AJ295" s="681"/>
      <c r="AK295" s="681"/>
      <c r="AL295" s="681"/>
    </row>
    <row r="296" spans="1:41" ht="15" customHeight="1">
      <c r="B296" s="662"/>
      <c r="C296" s="662"/>
      <c r="D296" s="662"/>
      <c r="E296" s="662"/>
      <c r="F296" s="662"/>
      <c r="G296" s="662"/>
      <c r="H296" s="662"/>
      <c r="I296" s="662"/>
      <c r="J296" s="662"/>
      <c r="K296" s="662"/>
      <c r="L296" s="662"/>
      <c r="M296" s="662"/>
      <c r="N296" s="662"/>
      <c r="O296" s="651"/>
      <c r="P296" s="662"/>
      <c r="Q296" s="649"/>
      <c r="R296" s="682"/>
      <c r="S296" s="649"/>
      <c r="T296" s="682"/>
      <c r="U296" s="682"/>
      <c r="V296" s="682"/>
      <c r="W296" s="682"/>
      <c r="X296" s="682"/>
      <c r="Y296" s="682"/>
      <c r="Z296" s="682"/>
      <c r="AA296" s="682"/>
      <c r="AB296" s="682"/>
      <c r="AC296" s="649"/>
      <c r="AD296" s="649"/>
      <c r="AE296" s="641"/>
      <c r="AF296" s="642"/>
      <c r="AG296" s="642"/>
    </row>
    <row r="297" spans="1:41" ht="33.5">
      <c r="A297" s="474"/>
      <c r="B297" s="690" t="s">
        <v>781</v>
      </c>
      <c r="C297" s="690"/>
      <c r="D297" s="690" t="s">
        <v>782</v>
      </c>
      <c r="E297" s="690"/>
      <c r="F297" s="690" t="s">
        <v>783</v>
      </c>
      <c r="G297" s="690"/>
      <c r="H297" s="690" t="s">
        <v>784</v>
      </c>
      <c r="I297" s="690"/>
      <c r="J297" s="690" t="s">
        <v>785</v>
      </c>
      <c r="K297" s="690"/>
      <c r="L297" s="690" t="s">
        <v>786</v>
      </c>
      <c r="M297" s="690"/>
      <c r="N297" s="690" t="s">
        <v>787</v>
      </c>
      <c r="O297" s="690"/>
      <c r="P297" s="690" t="s">
        <v>790</v>
      </c>
      <c r="Q297" s="690"/>
      <c r="R297" s="690" t="s">
        <v>1304</v>
      </c>
      <c r="S297" s="690"/>
      <c r="T297" s="690" t="s">
        <v>1305</v>
      </c>
      <c r="U297" s="690"/>
      <c r="V297" s="690" t="s">
        <v>1306</v>
      </c>
      <c r="W297" s="690"/>
      <c r="X297" s="690" t="s">
        <v>1307</v>
      </c>
      <c r="Y297" s="690"/>
      <c r="Z297" s="690" t="s">
        <v>1308</v>
      </c>
      <c r="AA297" s="666"/>
      <c r="AB297" s="690" t="s">
        <v>793</v>
      </c>
      <c r="AC297" s="690"/>
      <c r="AD297" s="690" t="s">
        <v>794</v>
      </c>
      <c r="AE297" s="666"/>
      <c r="AF297" s="666"/>
      <c r="AG297" s="666"/>
      <c r="AH297" s="666"/>
      <c r="AI297" s="666"/>
      <c r="AJ297" s="666"/>
      <c r="AK297" s="666"/>
      <c r="AL297" s="666"/>
    </row>
    <row r="298" spans="1:41" ht="33.5">
      <c r="B298" s="658"/>
      <c r="C298" s="648"/>
      <c r="D298" s="658"/>
      <c r="E298" s="648"/>
      <c r="F298" s="658"/>
      <c r="G298" s="648"/>
      <c r="H298" s="658"/>
      <c r="I298" s="648"/>
      <c r="J298" s="658"/>
      <c r="K298" s="648"/>
      <c r="L298" s="658"/>
      <c r="M298" s="648"/>
      <c r="N298" s="658"/>
      <c r="O298" s="648"/>
      <c r="P298" s="658"/>
      <c r="Q298" s="666"/>
      <c r="R298" s="658"/>
      <c r="S298" s="648"/>
      <c r="T298" s="658"/>
      <c r="U298" s="648"/>
      <c r="V298" s="658"/>
      <c r="W298" s="648"/>
      <c r="X298" s="658"/>
      <c r="Y298" s="648"/>
      <c r="Z298" s="658"/>
      <c r="AA298" s="666"/>
      <c r="AB298" s="658"/>
      <c r="AC298" s="648"/>
      <c r="AD298" s="658"/>
      <c r="AE298" s="666"/>
      <c r="AF298" s="669"/>
      <c r="AG298" s="669"/>
      <c r="AH298" s="666"/>
      <c r="AI298" s="666"/>
      <c r="AJ298" s="666"/>
      <c r="AK298" s="666"/>
      <c r="AL298" s="666"/>
    </row>
    <row r="299" spans="1:41" ht="16.5" customHeight="1" thickBot="1">
      <c r="B299" s="660"/>
      <c r="C299" s="648"/>
      <c r="D299" s="660"/>
      <c r="E299" s="648"/>
      <c r="F299" s="660"/>
      <c r="G299" s="648"/>
      <c r="H299" s="660"/>
      <c r="I299" s="648"/>
      <c r="J299" s="660"/>
      <c r="K299" s="648"/>
      <c r="L299" s="660"/>
      <c r="M299" s="648"/>
      <c r="N299" s="660"/>
      <c r="O299" s="648"/>
      <c r="P299" s="660"/>
      <c r="Q299" s="666"/>
      <c r="R299" s="660"/>
      <c r="S299" s="648"/>
      <c r="T299" s="660"/>
      <c r="U299" s="648"/>
      <c r="V299" s="660"/>
      <c r="W299" s="648"/>
      <c r="X299" s="660"/>
      <c r="Y299" s="648"/>
      <c r="Z299" s="660"/>
      <c r="AA299" s="666"/>
      <c r="AB299" s="660"/>
      <c r="AC299" s="648"/>
      <c r="AD299" s="660"/>
      <c r="AE299" s="666"/>
      <c r="AF299" s="669"/>
      <c r="AG299" s="669"/>
      <c r="AH299" s="666"/>
      <c r="AI299" s="666"/>
      <c r="AJ299" s="666"/>
      <c r="AK299" s="666"/>
      <c r="AL299" s="666"/>
    </row>
    <row r="300" spans="1:41" ht="100" customHeight="1" thickBot="1">
      <c r="B300" s="679"/>
      <c r="C300" s="653">
        <v>359.14</v>
      </c>
      <c r="D300" s="679"/>
      <c r="E300" s="653">
        <v>384.88</v>
      </c>
      <c r="F300" s="679"/>
      <c r="G300" s="653">
        <v>381.91</v>
      </c>
      <c r="H300" s="679"/>
      <c r="I300" s="653">
        <v>397.15</v>
      </c>
      <c r="J300" s="679"/>
      <c r="K300" s="653">
        <v>387.13</v>
      </c>
      <c r="L300" s="679"/>
      <c r="M300" s="653">
        <v>392.12</v>
      </c>
      <c r="N300" s="679"/>
      <c r="O300" s="653">
        <v>364.62</v>
      </c>
      <c r="P300" s="679"/>
      <c r="Q300" s="690">
        <v>188.37</v>
      </c>
      <c r="R300" s="709"/>
      <c r="S300" s="653">
        <v>395.54</v>
      </c>
      <c r="T300" s="679"/>
      <c r="U300" s="653">
        <v>425</v>
      </c>
      <c r="V300" s="679"/>
      <c r="W300" s="653">
        <v>407</v>
      </c>
      <c r="X300" s="679"/>
      <c r="Y300" s="653">
        <v>433</v>
      </c>
      <c r="Z300" s="637" t="s">
        <v>353</v>
      </c>
      <c r="AA300" s="653">
        <v>489.23</v>
      </c>
      <c r="AB300" s="637" t="s">
        <v>45</v>
      </c>
      <c r="AC300" s="653">
        <v>290</v>
      </c>
      <c r="AD300" s="637"/>
      <c r="AE300" s="733">
        <v>419.40300000000002</v>
      </c>
      <c r="AF300" s="669"/>
      <c r="AG300" s="669"/>
      <c r="AH300" s="666"/>
      <c r="AI300" s="666"/>
      <c r="AJ300" s="666"/>
      <c r="AK300" s="666"/>
      <c r="AL300" s="666"/>
      <c r="AM300" s="809">
        <f>COUNTIF(B300:AB300,"U/P")</f>
        <v>1</v>
      </c>
      <c r="AN300" s="809">
        <f>COUNTIF(C300:AC300,"ROW")</f>
        <v>0</v>
      </c>
      <c r="AO300" s="809">
        <f>COUNTIF(B300:AD300,"C")</f>
        <v>1</v>
      </c>
    </row>
    <row r="301" spans="1:41" ht="16.5" customHeight="1" thickBot="1">
      <c r="B301" s="656"/>
      <c r="C301" s="666"/>
      <c r="D301" s="656"/>
      <c r="E301" s="666"/>
      <c r="F301" s="656"/>
      <c r="G301" s="666"/>
      <c r="H301" s="656"/>
      <c r="I301" s="666"/>
      <c r="J301" s="656"/>
      <c r="K301" s="666"/>
      <c r="L301" s="656"/>
      <c r="M301" s="666"/>
      <c r="N301" s="656"/>
      <c r="O301" s="666"/>
      <c r="P301" s="656"/>
      <c r="Q301" s="666"/>
      <c r="R301" s="656"/>
      <c r="S301" s="666"/>
      <c r="T301" s="656"/>
      <c r="U301" s="666"/>
      <c r="V301" s="656"/>
      <c r="W301" s="666"/>
      <c r="X301" s="656"/>
      <c r="Y301" s="666"/>
      <c r="Z301" s="656"/>
      <c r="AA301" s="666"/>
      <c r="AB301" s="656"/>
      <c r="AC301" s="666"/>
      <c r="AD301" s="734"/>
      <c r="AE301" s="666"/>
      <c r="AF301" s="669"/>
      <c r="AG301" s="669"/>
      <c r="AH301" s="666"/>
      <c r="AI301" s="666"/>
      <c r="AJ301" s="666"/>
      <c r="AK301" s="666"/>
      <c r="AL301" s="666"/>
    </row>
    <row r="302" spans="1:41" ht="33.5">
      <c r="B302" s="644" t="s">
        <v>146</v>
      </c>
      <c r="C302" s="644"/>
      <c r="D302" s="644" t="s">
        <v>146</v>
      </c>
      <c r="E302" s="644"/>
      <c r="F302" s="644" t="s">
        <v>146</v>
      </c>
      <c r="G302" s="644"/>
      <c r="H302" s="644" t="s">
        <v>146</v>
      </c>
      <c r="I302" s="644"/>
      <c r="J302" s="644" t="s">
        <v>146</v>
      </c>
      <c r="K302" s="644"/>
      <c r="L302" s="644" t="s">
        <v>146</v>
      </c>
      <c r="M302" s="644"/>
      <c r="N302" s="644" t="s">
        <v>146</v>
      </c>
      <c r="O302" s="648"/>
      <c r="P302" s="644" t="s">
        <v>89</v>
      </c>
      <c r="Q302" s="666"/>
      <c r="R302" s="735" t="s">
        <v>89</v>
      </c>
      <c r="S302" s="666"/>
      <c r="T302" s="645" t="s">
        <v>152</v>
      </c>
      <c r="U302" s="666"/>
      <c r="V302" s="666" t="s">
        <v>149</v>
      </c>
      <c r="W302" s="666"/>
      <c r="X302" s="736" t="s">
        <v>146</v>
      </c>
      <c r="Y302" s="666"/>
      <c r="Z302" s="645" t="s">
        <v>96</v>
      </c>
      <c r="AA302" s="666"/>
      <c r="AB302" s="645" t="s">
        <v>111</v>
      </c>
      <c r="AC302" s="666"/>
      <c r="AD302" s="645" t="s">
        <v>111</v>
      </c>
      <c r="AE302" s="666"/>
      <c r="AF302" s="669"/>
      <c r="AG302" s="669"/>
      <c r="AH302" s="666"/>
      <c r="AI302" s="666"/>
      <c r="AJ302" s="666"/>
      <c r="AK302" s="666"/>
      <c r="AL302" s="666"/>
    </row>
    <row r="303" spans="1:41" ht="4.5" customHeight="1">
      <c r="B303" s="649"/>
      <c r="C303" s="649"/>
      <c r="D303" s="649"/>
      <c r="E303" s="649"/>
      <c r="F303" s="649"/>
      <c r="G303" s="649"/>
      <c r="H303" s="649"/>
      <c r="I303" s="649"/>
      <c r="J303" s="649"/>
      <c r="K303" s="649"/>
      <c r="L303" s="649"/>
      <c r="M303" s="649"/>
      <c r="N303" s="649"/>
      <c r="O303" s="649"/>
      <c r="P303" s="649"/>
      <c r="Q303" s="649"/>
      <c r="R303" s="649"/>
      <c r="S303" s="649"/>
      <c r="T303" s="649"/>
      <c r="U303" s="649"/>
      <c r="V303" s="649"/>
      <c r="W303" s="649"/>
      <c r="X303" s="649"/>
      <c r="Y303" s="649"/>
      <c r="Z303" s="649"/>
      <c r="AA303" s="649"/>
      <c r="AB303" s="649"/>
      <c r="AC303" s="649"/>
      <c r="AD303" s="649"/>
      <c r="AE303" s="727"/>
      <c r="AF303" s="632"/>
      <c r="AG303" s="632"/>
    </row>
    <row r="304" spans="1:41" ht="30" customHeight="1">
      <c r="A304" s="681"/>
      <c r="B304" s="681"/>
      <c r="C304" s="681"/>
      <c r="D304" s="708"/>
      <c r="E304" s="681"/>
      <c r="F304" s="681"/>
      <c r="G304" s="681"/>
      <c r="H304" s="681"/>
      <c r="I304" s="681"/>
      <c r="J304" s="1535"/>
      <c r="K304" s="1535"/>
      <c r="L304" s="1535"/>
      <c r="M304" s="1535"/>
      <c r="N304" s="1535"/>
      <c r="O304" s="1535"/>
      <c r="P304" s="1535"/>
      <c r="Q304" s="1535"/>
      <c r="R304" s="1535"/>
      <c r="S304" s="1535"/>
      <c r="T304" s="1535"/>
      <c r="U304" s="1535"/>
      <c r="V304" s="1535"/>
      <c r="W304" s="1535"/>
      <c r="X304" s="1535"/>
      <c r="Y304" s="1535"/>
      <c r="Z304" s="1503" t="s">
        <v>1475</v>
      </c>
      <c r="AA304" s="1503"/>
      <c r="AB304" s="1503"/>
      <c r="AC304" s="1503"/>
      <c r="AD304" s="1503"/>
      <c r="AE304" s="1503"/>
      <c r="AF304" s="1523"/>
      <c r="AG304" s="786"/>
      <c r="AH304" s="808"/>
      <c r="AI304" s="817"/>
      <c r="AJ304" s="817"/>
      <c r="AK304" s="817"/>
      <c r="AL304" s="817"/>
    </row>
    <row r="305" spans="1:41" ht="33.5">
      <c r="A305" s="474"/>
      <c r="B305" s="690" t="s">
        <v>795</v>
      </c>
      <c r="C305" s="690"/>
      <c r="D305" s="690" t="s">
        <v>796</v>
      </c>
      <c r="E305" s="690"/>
      <c r="F305" s="690" t="s">
        <v>1250</v>
      </c>
      <c r="G305" s="690"/>
      <c r="H305" s="690" t="s">
        <v>798</v>
      </c>
      <c r="I305" s="690"/>
      <c r="J305" s="690" t="s">
        <v>799</v>
      </c>
      <c r="K305" s="690"/>
      <c r="L305" s="690" t="s">
        <v>800</v>
      </c>
      <c r="M305" s="690"/>
      <c r="N305" s="690" t="s">
        <v>801</v>
      </c>
      <c r="O305" s="690"/>
      <c r="P305" s="1547" t="s">
        <v>1449</v>
      </c>
      <c r="Q305" s="1547"/>
      <c r="R305" s="666"/>
      <c r="S305" s="649"/>
      <c r="T305" s="869">
        <v>1</v>
      </c>
      <c r="U305" s="1548" t="s">
        <v>1469</v>
      </c>
      <c r="V305" s="1548"/>
      <c r="W305" s="1548"/>
      <c r="X305" s="1548"/>
      <c r="Y305" s="1548"/>
      <c r="Z305" s="1541"/>
      <c r="AA305" s="1541"/>
      <c r="AB305" s="1544"/>
      <c r="AC305" s="1544"/>
      <c r="AD305" s="1549"/>
      <c r="AE305" s="1550"/>
      <c r="AF305" s="1550"/>
      <c r="AG305" s="1550"/>
      <c r="AH305" s="1550"/>
      <c r="AI305" s="822"/>
      <c r="AJ305" s="822"/>
      <c r="AK305" s="822"/>
      <c r="AL305" s="822"/>
    </row>
    <row r="306" spans="1:41" ht="33.5" customHeight="1">
      <c r="B306" s="658"/>
      <c r="C306" s="648"/>
      <c r="D306" s="658"/>
      <c r="E306" s="648"/>
      <c r="F306" s="658"/>
      <c r="G306" s="648"/>
      <c r="H306" s="658"/>
      <c r="I306" s="648"/>
      <c r="J306" s="658"/>
      <c r="K306" s="648"/>
      <c r="L306" s="658"/>
      <c r="M306" s="648"/>
      <c r="N306" s="658"/>
      <c r="O306" s="648"/>
      <c r="P306" s="666"/>
      <c r="Q306" s="666"/>
      <c r="R306" s="658"/>
      <c r="S306" s="651"/>
      <c r="T306" s="738">
        <v>2</v>
      </c>
      <c r="U306" s="1541" t="s">
        <v>1470</v>
      </c>
      <c r="V306" s="1541"/>
      <c r="W306" s="1541"/>
      <c r="X306" s="1541"/>
      <c r="Y306" s="1541"/>
      <c r="Z306" s="1541"/>
      <c r="AA306" s="1541"/>
      <c r="AB306" s="1542"/>
      <c r="AC306" s="1542"/>
      <c r="AD306" s="1551">
        <f>AB306+AB307+AB308</f>
        <v>0</v>
      </c>
      <c r="AE306" s="1551"/>
      <c r="AF306" s="1551"/>
      <c r="AG306" s="1551"/>
      <c r="AH306" s="1551"/>
      <c r="AI306" s="816"/>
      <c r="AJ306" s="816"/>
      <c r="AK306" s="816"/>
      <c r="AL306" s="816"/>
    </row>
    <row r="307" spans="1:41" ht="32.5" customHeight="1" thickBot="1">
      <c r="A307" s="438"/>
      <c r="B307" s="660"/>
      <c r="C307" s="648"/>
      <c r="D307" s="660"/>
      <c r="E307" s="648"/>
      <c r="F307" s="660"/>
      <c r="G307" s="648"/>
      <c r="H307" s="660"/>
      <c r="I307" s="648"/>
      <c r="J307" s="660"/>
      <c r="K307" s="648"/>
      <c r="L307" s="660"/>
      <c r="M307" s="648"/>
      <c r="N307" s="660"/>
      <c r="O307" s="648"/>
      <c r="P307" s="660"/>
      <c r="Q307" s="666"/>
      <c r="R307" s="660"/>
      <c r="S307" s="651"/>
      <c r="T307" s="739">
        <v>3</v>
      </c>
      <c r="U307" s="1552" t="s">
        <v>1471</v>
      </c>
      <c r="V307" s="1553"/>
      <c r="W307" s="1553"/>
      <c r="X307" s="1553"/>
      <c r="Y307" s="1553"/>
      <c r="Z307" s="1553"/>
      <c r="AA307" s="1554"/>
      <c r="AB307" s="1542"/>
      <c r="AC307" s="1542"/>
      <c r="AD307" s="1551"/>
      <c r="AE307" s="1551"/>
      <c r="AF307" s="1551"/>
      <c r="AG307" s="1551"/>
      <c r="AH307" s="1551"/>
      <c r="AI307" s="816"/>
      <c r="AJ307" s="816"/>
      <c r="AK307" s="816"/>
      <c r="AL307" s="816"/>
    </row>
    <row r="308" spans="1:41" ht="100" customHeight="1" thickBot="1">
      <c r="A308" s="438"/>
      <c r="B308" s="709"/>
      <c r="C308" s="653">
        <v>242.63</v>
      </c>
      <c r="D308" s="637" t="s">
        <v>353</v>
      </c>
      <c r="E308" s="653">
        <v>342.72699999999998</v>
      </c>
      <c r="F308" s="679"/>
      <c r="G308" s="653">
        <v>389.221</v>
      </c>
      <c r="H308" s="637"/>
      <c r="I308" s="653">
        <v>220.25299999999999</v>
      </c>
      <c r="J308" s="637"/>
      <c r="K308" s="653">
        <v>241.31200000000001</v>
      </c>
      <c r="L308" s="637"/>
      <c r="M308" s="653">
        <v>214.90199999999999</v>
      </c>
      <c r="N308" s="637"/>
      <c r="O308" s="644">
        <v>113.742</v>
      </c>
      <c r="P308" s="740"/>
      <c r="Q308" s="666"/>
      <c r="R308" s="741"/>
      <c r="S308" s="654"/>
      <c r="T308" s="738">
        <v>4</v>
      </c>
      <c r="U308" s="1541" t="s">
        <v>1472</v>
      </c>
      <c r="V308" s="1541"/>
      <c r="W308" s="1541"/>
      <c r="X308" s="1541"/>
      <c r="Y308" s="1541"/>
      <c r="Z308" s="1541"/>
      <c r="AA308" s="1541"/>
      <c r="AB308" s="1555"/>
      <c r="AC308" s="1556"/>
      <c r="AD308" s="1551"/>
      <c r="AE308" s="1551"/>
      <c r="AF308" s="1551"/>
      <c r="AG308" s="1551"/>
      <c r="AH308" s="1551"/>
      <c r="AI308" s="816"/>
      <c r="AJ308" s="816"/>
      <c r="AK308" s="816"/>
      <c r="AL308" s="816"/>
      <c r="AM308" s="809">
        <f>COUNTIF(B308:AB308,"U/P")</f>
        <v>1</v>
      </c>
      <c r="AN308" s="809">
        <f>COUNTIF(C308:AC308,"ROW")</f>
        <v>0</v>
      </c>
      <c r="AO308" s="809">
        <f>COUNTIF(D308:AD308,"C")</f>
        <v>0</v>
      </c>
    </row>
    <row r="309" spans="1:41" ht="26.5" customHeight="1" thickBot="1">
      <c r="A309" s="438"/>
      <c r="B309" s="656"/>
      <c r="C309" s="666"/>
      <c r="D309" s="656"/>
      <c r="E309" s="666"/>
      <c r="F309" s="656"/>
      <c r="G309" s="666"/>
      <c r="H309" s="656"/>
      <c r="I309" s="666"/>
      <c r="J309" s="656"/>
      <c r="K309" s="666"/>
      <c r="L309" s="656"/>
      <c r="M309" s="666"/>
      <c r="N309" s="656"/>
      <c r="O309" s="666"/>
      <c r="P309" s="742"/>
      <c r="Q309" s="666"/>
      <c r="R309" s="658"/>
      <c r="S309" s="649"/>
      <c r="T309" s="670">
        <v>5</v>
      </c>
      <c r="U309" s="1541" t="s">
        <v>1473</v>
      </c>
      <c r="V309" s="1541"/>
      <c r="W309" s="1541"/>
      <c r="X309" s="1541"/>
      <c r="Y309" s="1541"/>
      <c r="Z309" s="1541"/>
      <c r="AA309" s="1541"/>
      <c r="AB309" s="1542"/>
      <c r="AC309" s="1542"/>
      <c r="AD309" s="1543">
        <f>AB309+AB310</f>
        <v>0</v>
      </c>
      <c r="AE309" s="1543"/>
      <c r="AF309" s="1543"/>
      <c r="AG309" s="1543"/>
      <c r="AH309" s="1543"/>
      <c r="AI309" s="815"/>
      <c r="AJ309" s="815"/>
      <c r="AK309" s="815"/>
      <c r="AL309" s="815"/>
      <c r="AM309" s="644">
        <f>SUM(AM19:AM308)</f>
        <v>9</v>
      </c>
      <c r="AN309" s="644">
        <f>SUM(AN20:AN308)</f>
        <v>21</v>
      </c>
      <c r="AO309" s="644">
        <f>SUM(AO20:AO308)</f>
        <v>2</v>
      </c>
    </row>
    <row r="310" spans="1:41" ht="35" customHeight="1">
      <c r="A310" s="438"/>
      <c r="B310" s="645" t="s">
        <v>81</v>
      </c>
      <c r="C310" s="644"/>
      <c r="D310" s="645" t="s">
        <v>81</v>
      </c>
      <c r="E310" s="644"/>
      <c r="F310" s="645" t="s">
        <v>83</v>
      </c>
      <c r="G310" s="644"/>
      <c r="H310" s="645" t="s">
        <v>89</v>
      </c>
      <c r="I310" s="644"/>
      <c r="J310" s="645" t="s">
        <v>89</v>
      </c>
      <c r="K310" s="644"/>
      <c r="L310" s="645" t="s">
        <v>111</v>
      </c>
      <c r="M310" s="644"/>
      <c r="N310" s="645" t="s">
        <v>89</v>
      </c>
      <c r="O310" s="648"/>
      <c r="P310" s="648"/>
      <c r="Q310" s="666"/>
      <c r="R310" s="666"/>
      <c r="S310" s="649"/>
      <c r="T310" s="743">
        <v>6</v>
      </c>
      <c r="U310" s="1541" t="s">
        <v>1474</v>
      </c>
      <c r="V310" s="1541"/>
      <c r="W310" s="1541"/>
      <c r="X310" s="1541"/>
      <c r="Y310" s="1541"/>
      <c r="Z310" s="1541"/>
      <c r="AA310" s="1541"/>
      <c r="AB310" s="1544"/>
      <c r="AC310" s="1544"/>
      <c r="AD310" s="1543"/>
      <c r="AE310" s="1543"/>
      <c r="AF310" s="1543"/>
      <c r="AG310" s="1543"/>
      <c r="AH310" s="1543"/>
      <c r="AI310" s="815"/>
      <c r="AJ310" s="815"/>
      <c r="AK310" s="815"/>
      <c r="AL310" s="815"/>
      <c r="AM310" s="684" t="s">
        <v>353</v>
      </c>
      <c r="AN310" s="684" t="s">
        <v>191</v>
      </c>
      <c r="AO310" s="684" t="s">
        <v>338</v>
      </c>
    </row>
    <row r="311" spans="1:41" ht="39.5" customHeight="1">
      <c r="A311" s="871"/>
      <c r="B311" s="871"/>
      <c r="C311" s="871"/>
      <c r="D311" s="871" t="s">
        <v>191</v>
      </c>
      <c r="E311" s="871"/>
      <c r="F311" s="871"/>
      <c r="G311" s="871"/>
      <c r="J311" s="808" t="s">
        <v>1475</v>
      </c>
      <c r="K311" s="862"/>
      <c r="L311" s="862"/>
      <c r="M311" s="862"/>
      <c r="N311" s="862"/>
      <c r="O311" s="862"/>
      <c r="P311" s="862"/>
      <c r="Q311" s="862"/>
      <c r="R311" s="879"/>
      <c r="S311" s="681"/>
      <c r="T311" s="802">
        <v>7</v>
      </c>
      <c r="U311" s="1545" t="s">
        <v>1476</v>
      </c>
      <c r="V311" s="1545"/>
      <c r="W311" s="1545"/>
      <c r="X311" s="1545"/>
      <c r="Y311" s="1545"/>
      <c r="Z311" s="1545"/>
      <c r="AA311" s="1545"/>
      <c r="AB311" s="1546"/>
      <c r="AC311" s="1546"/>
      <c r="AD311" s="1543"/>
      <c r="AE311" s="1543"/>
      <c r="AF311" s="1543"/>
      <c r="AG311" s="1543"/>
      <c r="AH311" s="1543"/>
      <c r="AI311" s="815"/>
      <c r="AJ311" s="815"/>
      <c r="AK311" s="815"/>
      <c r="AL311" s="815"/>
    </row>
    <row r="312" spans="1:41" ht="14.5">
      <c r="AE312" s="632"/>
      <c r="AF312" s="632"/>
      <c r="AG312" s="632"/>
    </row>
    <row r="313" spans="1:41" ht="14.5">
      <c r="A313" s="438"/>
      <c r="B313" s="443"/>
      <c r="C313" s="444"/>
      <c r="D313" s="443"/>
      <c r="E313" s="444"/>
      <c r="F313" s="443"/>
      <c r="G313" s="444"/>
      <c r="H313" s="443"/>
      <c r="I313" s="444"/>
      <c r="J313" s="443"/>
      <c r="K313" s="444"/>
      <c r="L313" s="443"/>
      <c r="M313" s="444"/>
      <c r="N313" s="443"/>
      <c r="O313" s="444"/>
      <c r="P313" s="443"/>
      <c r="R313" s="443"/>
      <c r="S313" s="444"/>
      <c r="T313" s="443"/>
      <c r="U313" s="444"/>
      <c r="V313" s="443"/>
      <c r="W313" s="444"/>
      <c r="X313" s="443"/>
      <c r="Y313" s="444"/>
      <c r="Z313" s="443"/>
      <c r="AA313" s="444"/>
      <c r="AB313" s="443"/>
      <c r="AE313" s="642"/>
      <c r="AF313" s="642"/>
      <c r="AG313" s="642"/>
    </row>
    <row r="314" spans="1:41" ht="16.5" customHeight="1">
      <c r="A314" s="438"/>
      <c r="B314" s="415"/>
      <c r="C314" s="444"/>
      <c r="D314" s="415"/>
      <c r="E314" s="444"/>
      <c r="F314" s="415"/>
      <c r="G314" s="444"/>
      <c r="H314" s="415"/>
      <c r="I314" s="444"/>
      <c r="J314" s="415"/>
      <c r="K314" s="444"/>
      <c r="L314" s="415"/>
      <c r="M314" s="444"/>
      <c r="N314" s="415"/>
      <c r="O314" s="444"/>
      <c r="P314" s="415"/>
      <c r="R314" s="415"/>
      <c r="S314" s="444"/>
      <c r="T314" s="415"/>
      <c r="U314" s="444"/>
      <c r="V314" s="415"/>
      <c r="W314" s="444"/>
      <c r="X314" s="415"/>
      <c r="Y314" s="444"/>
      <c r="Z314" s="415"/>
      <c r="AA314" s="444"/>
      <c r="AB314" s="415"/>
      <c r="AE314" s="446"/>
      <c r="AF314" s="446"/>
      <c r="AG314" s="446"/>
    </row>
    <row r="315" spans="1:41" ht="42.75" customHeight="1">
      <c r="A315" s="438"/>
      <c r="B315" s="423"/>
      <c r="C315" s="448"/>
      <c r="D315" s="423"/>
      <c r="E315" s="448"/>
      <c r="F315" s="423"/>
      <c r="G315" s="448"/>
      <c r="H315" s="423"/>
      <c r="I315" s="448"/>
      <c r="J315" s="423"/>
      <c r="K315" s="448"/>
      <c r="L315" s="423"/>
      <c r="M315" s="448"/>
      <c r="N315" s="423"/>
      <c r="O315" s="444"/>
      <c r="P315" s="423"/>
      <c r="R315" s="423"/>
      <c r="S315" s="448"/>
      <c r="T315" s="423"/>
      <c r="U315" s="448"/>
      <c r="V315" s="423"/>
      <c r="W315" s="448"/>
      <c r="X315" s="423"/>
      <c r="Y315" s="448"/>
      <c r="Z315" s="423"/>
      <c r="AA315" s="448"/>
      <c r="AB315" s="423"/>
      <c r="AE315" s="446"/>
      <c r="AF315" s="446"/>
      <c r="AG315" s="446"/>
    </row>
    <row r="316" spans="1:41" ht="16.5" customHeight="1">
      <c r="A316" s="438"/>
      <c r="B316" s="443"/>
      <c r="D316" s="443"/>
      <c r="F316" s="443"/>
      <c r="H316" s="443"/>
      <c r="J316" s="443"/>
      <c r="L316" s="443"/>
      <c r="N316" s="443"/>
      <c r="P316" s="443"/>
      <c r="R316" s="443"/>
      <c r="T316" s="443"/>
      <c r="V316" s="443"/>
      <c r="X316" s="443"/>
      <c r="Z316" s="443"/>
      <c r="AB316" s="443"/>
      <c r="AE316" s="446"/>
      <c r="AF316" s="446"/>
      <c r="AG316" s="446"/>
    </row>
    <row r="317" spans="1:41">
      <c r="A317" s="438"/>
      <c r="B317" s="421"/>
      <c r="C317" s="421"/>
      <c r="D317" s="421"/>
      <c r="E317" s="421"/>
      <c r="F317" s="421"/>
      <c r="G317" s="421"/>
      <c r="H317" s="421"/>
      <c r="I317" s="421"/>
      <c r="J317" s="421"/>
      <c r="K317" s="421"/>
      <c r="L317" s="421"/>
      <c r="M317" s="421"/>
      <c r="N317" s="421"/>
      <c r="O317" s="444"/>
      <c r="P317" s="444"/>
      <c r="AE317" s="446"/>
      <c r="AF317" s="446"/>
      <c r="AG317" s="446"/>
    </row>
    <row r="319" spans="1:41">
      <c r="AE319" s="446"/>
      <c r="AF319" s="446"/>
      <c r="AG319" s="446"/>
    </row>
  </sheetData>
  <mergeCells count="254">
    <mergeCell ref="U309:AA309"/>
    <mergeCell ref="AB309:AC309"/>
    <mergeCell ref="AD309:AH311"/>
    <mergeCell ref="U310:AA310"/>
    <mergeCell ref="AB310:AC310"/>
    <mergeCell ref="U311:AA311"/>
    <mergeCell ref="AB311:AC311"/>
    <mergeCell ref="P305:Q305"/>
    <mergeCell ref="U305:AA305"/>
    <mergeCell ref="AB305:AC305"/>
    <mergeCell ref="AD305:AH305"/>
    <mergeCell ref="U306:AA306"/>
    <mergeCell ref="AB306:AC306"/>
    <mergeCell ref="AD306:AH308"/>
    <mergeCell ref="U307:AA307"/>
    <mergeCell ref="AB307:AC307"/>
    <mergeCell ref="U308:AA308"/>
    <mergeCell ref="AB308:AC308"/>
    <mergeCell ref="V249:W249"/>
    <mergeCell ref="J255:N255"/>
    <mergeCell ref="L279:P279"/>
    <mergeCell ref="J304:Y304"/>
    <mergeCell ref="AB241:AC241"/>
    <mergeCell ref="O247:S247"/>
    <mergeCell ref="U247:W247"/>
    <mergeCell ref="X247:AH247"/>
    <mergeCell ref="V241:W241"/>
    <mergeCell ref="X241:Y241"/>
    <mergeCell ref="Z241:AA241"/>
    <mergeCell ref="Z304:AF304"/>
    <mergeCell ref="D249:E249"/>
    <mergeCell ref="F249:G249"/>
    <mergeCell ref="H249:I249"/>
    <mergeCell ref="L249:M249"/>
    <mergeCell ref="N249:O249"/>
    <mergeCell ref="P249:Q249"/>
    <mergeCell ref="P241:Q241"/>
    <mergeCell ref="R241:S241"/>
    <mergeCell ref="T241:U241"/>
    <mergeCell ref="R249:S249"/>
    <mergeCell ref="T249:U249"/>
    <mergeCell ref="Z232:AA232"/>
    <mergeCell ref="AB232:AC232"/>
    <mergeCell ref="V239:AB239"/>
    <mergeCell ref="AC239:AF239"/>
    <mergeCell ref="A241:B241"/>
    <mergeCell ref="D241:E241"/>
    <mergeCell ref="F241:G241"/>
    <mergeCell ref="H241:I241"/>
    <mergeCell ref="K241:L241"/>
    <mergeCell ref="N241:O241"/>
    <mergeCell ref="N232:O232"/>
    <mergeCell ref="P232:Q232"/>
    <mergeCell ref="R232:S232"/>
    <mergeCell ref="T232:U232"/>
    <mergeCell ref="V232:W232"/>
    <mergeCell ref="X232:Y232"/>
    <mergeCell ref="A232:B232"/>
    <mergeCell ref="D232:E232"/>
    <mergeCell ref="F232:G232"/>
    <mergeCell ref="H232:I232"/>
    <mergeCell ref="J232:K232"/>
    <mergeCell ref="L232:M232"/>
    <mergeCell ref="A230:G230"/>
    <mergeCell ref="H230:P230"/>
    <mergeCell ref="Q230:X230"/>
    <mergeCell ref="Y230:AD230"/>
    <mergeCell ref="L223:M223"/>
    <mergeCell ref="N223:O223"/>
    <mergeCell ref="P223:Q223"/>
    <mergeCell ref="R223:S223"/>
    <mergeCell ref="T223:U223"/>
    <mergeCell ref="V223:W223"/>
    <mergeCell ref="AB215:AC215"/>
    <mergeCell ref="R221:S221"/>
    <mergeCell ref="F222:J222"/>
    <mergeCell ref="R222:T222"/>
    <mergeCell ref="Z222:AC222"/>
    <mergeCell ref="A223:B223"/>
    <mergeCell ref="C223:D223"/>
    <mergeCell ref="F223:G223"/>
    <mergeCell ref="H223:I223"/>
    <mergeCell ref="J223:K223"/>
    <mergeCell ref="P215:Q215"/>
    <mergeCell ref="R215:S215"/>
    <mergeCell ref="T215:U215"/>
    <mergeCell ref="V215:W215"/>
    <mergeCell ref="X215:Y215"/>
    <mergeCell ref="Z215:AA215"/>
    <mergeCell ref="Y223:Z223"/>
    <mergeCell ref="AB223:AC223"/>
    <mergeCell ref="P207:Q207"/>
    <mergeCell ref="T207:U207"/>
    <mergeCell ref="V207:W207"/>
    <mergeCell ref="F214:H214"/>
    <mergeCell ref="R214:T214"/>
    <mergeCell ref="D215:E215"/>
    <mergeCell ref="F215:G215"/>
    <mergeCell ref="H215:I215"/>
    <mergeCell ref="L215:M215"/>
    <mergeCell ref="N215:O215"/>
    <mergeCell ref="L199:M199"/>
    <mergeCell ref="N199:O199"/>
    <mergeCell ref="P199:Q199"/>
    <mergeCell ref="X199:Y199"/>
    <mergeCell ref="Z199:AA199"/>
    <mergeCell ref="H205:L205"/>
    <mergeCell ref="AB162:AH162"/>
    <mergeCell ref="A163:T163"/>
    <mergeCell ref="W163:AH163"/>
    <mergeCell ref="A171:C171"/>
    <mergeCell ref="A188:B188"/>
    <mergeCell ref="T197:AB197"/>
    <mergeCell ref="A136:J136"/>
    <mergeCell ref="U136:AF136"/>
    <mergeCell ref="A145:S145"/>
    <mergeCell ref="B154:D154"/>
    <mergeCell ref="P154:T154"/>
    <mergeCell ref="Q156:R156"/>
    <mergeCell ref="S156:T156"/>
    <mergeCell ref="A119:P119"/>
    <mergeCell ref="Q119:AF119"/>
    <mergeCell ref="A127:F127"/>
    <mergeCell ref="G127:O127"/>
    <mergeCell ref="S127:AH127"/>
    <mergeCell ref="F129:G129"/>
    <mergeCell ref="T129:U129"/>
    <mergeCell ref="V129:W129"/>
    <mergeCell ref="A102:AH102"/>
    <mergeCell ref="W110:Y110"/>
    <mergeCell ref="A111:AH111"/>
    <mergeCell ref="L112:M112"/>
    <mergeCell ref="P112:Q112"/>
    <mergeCell ref="Z112:AA112"/>
    <mergeCell ref="T79:U79"/>
    <mergeCell ref="V79:W79"/>
    <mergeCell ref="X79:Y79"/>
    <mergeCell ref="A85:H85"/>
    <mergeCell ref="I85:AF85"/>
    <mergeCell ref="A93:AH93"/>
    <mergeCell ref="A77:W77"/>
    <mergeCell ref="X77:AH77"/>
    <mergeCell ref="D79:E79"/>
    <mergeCell ref="F79:G79"/>
    <mergeCell ref="H79:I79"/>
    <mergeCell ref="J79:K79"/>
    <mergeCell ref="L79:M79"/>
    <mergeCell ref="N79:O79"/>
    <mergeCell ref="P79:Q79"/>
    <mergeCell ref="R79:S79"/>
    <mergeCell ref="A61:AH61"/>
    <mergeCell ref="M68:N68"/>
    <mergeCell ref="X68:Y68"/>
    <mergeCell ref="A69:AH69"/>
    <mergeCell ref="N70:O70"/>
    <mergeCell ref="P70:Q70"/>
    <mergeCell ref="A52:AH52"/>
    <mergeCell ref="N54:O54"/>
    <mergeCell ref="V54:W54"/>
    <mergeCell ref="Z54:AA54"/>
    <mergeCell ref="I60:J60"/>
    <mergeCell ref="L60:M60"/>
    <mergeCell ref="A44:AH44"/>
    <mergeCell ref="L45:M45"/>
    <mergeCell ref="N45:O45"/>
    <mergeCell ref="P45:Q45"/>
    <mergeCell ref="R45:S45"/>
    <mergeCell ref="T45:U45"/>
    <mergeCell ref="V45:W45"/>
    <mergeCell ref="AB16:AD16"/>
    <mergeCell ref="A17:B17"/>
    <mergeCell ref="F17:G17"/>
    <mergeCell ref="A23:AH23"/>
    <mergeCell ref="A30:AH30"/>
    <mergeCell ref="A37:AH37"/>
    <mergeCell ref="S15:T15"/>
    <mergeCell ref="A16:B16"/>
    <mergeCell ref="C16:E16"/>
    <mergeCell ref="F16:G16"/>
    <mergeCell ref="H16:J16"/>
    <mergeCell ref="K16:M16"/>
    <mergeCell ref="N16:P16"/>
    <mergeCell ref="A15:B15"/>
    <mergeCell ref="C15:E15"/>
    <mergeCell ref="F15:G15"/>
    <mergeCell ref="H15:J15"/>
    <mergeCell ref="K15:M15"/>
    <mergeCell ref="N15:P15"/>
    <mergeCell ref="A14:B14"/>
    <mergeCell ref="C14:E14"/>
    <mergeCell ref="F14:G14"/>
    <mergeCell ref="H14:J14"/>
    <mergeCell ref="K14:M14"/>
    <mergeCell ref="N14:P14"/>
    <mergeCell ref="V12:X12"/>
    <mergeCell ref="A13:B13"/>
    <mergeCell ref="C13:E13"/>
    <mergeCell ref="F13:G13"/>
    <mergeCell ref="H13:J13"/>
    <mergeCell ref="K13:M13"/>
    <mergeCell ref="N13:P13"/>
    <mergeCell ref="V13:X13"/>
    <mergeCell ref="A12:B12"/>
    <mergeCell ref="C12:E12"/>
    <mergeCell ref="F12:G12"/>
    <mergeCell ref="H12:J12"/>
    <mergeCell ref="K12:M12"/>
    <mergeCell ref="N12:P12"/>
    <mergeCell ref="A11:B11"/>
    <mergeCell ref="C11:E11"/>
    <mergeCell ref="F11:G11"/>
    <mergeCell ref="H11:J11"/>
    <mergeCell ref="K11:M11"/>
    <mergeCell ref="N11:P11"/>
    <mergeCell ref="A10:B10"/>
    <mergeCell ref="C10:E10"/>
    <mergeCell ref="F10:G10"/>
    <mergeCell ref="H10:J10"/>
    <mergeCell ref="K10:M10"/>
    <mergeCell ref="N10:P10"/>
    <mergeCell ref="A9:B9"/>
    <mergeCell ref="C9:E9"/>
    <mergeCell ref="F9:G9"/>
    <mergeCell ref="H9:J9"/>
    <mergeCell ref="K9:M9"/>
    <mergeCell ref="N9:P9"/>
    <mergeCell ref="A8:B8"/>
    <mergeCell ref="C8:E8"/>
    <mergeCell ref="F8:G8"/>
    <mergeCell ref="H8:J8"/>
    <mergeCell ref="K8:M8"/>
    <mergeCell ref="N8:P8"/>
    <mergeCell ref="AA5:AC5"/>
    <mergeCell ref="A7:B7"/>
    <mergeCell ref="C7:E7"/>
    <mergeCell ref="F7:G7"/>
    <mergeCell ref="H7:J7"/>
    <mergeCell ref="K7:M7"/>
    <mergeCell ref="N7:P7"/>
    <mergeCell ref="A5:B6"/>
    <mergeCell ref="C5:E6"/>
    <mergeCell ref="F5:G6"/>
    <mergeCell ref="H5:J6"/>
    <mergeCell ref="K5:M6"/>
    <mergeCell ref="N5:P6"/>
    <mergeCell ref="A1:AD1"/>
    <mergeCell ref="A2:Y2"/>
    <mergeCell ref="Z2:AA2"/>
    <mergeCell ref="AB2:AD2"/>
    <mergeCell ref="A3:P4"/>
    <mergeCell ref="S3:U3"/>
    <mergeCell ref="W3:Z3"/>
    <mergeCell ref="S4:U4"/>
    <mergeCell ref="W4:Z4"/>
  </mergeCells>
  <conditionalFormatting sqref="A118">
    <cfRule type="cellIs" dxfId="66" priority="459" operator="equal">
      <formula>0</formula>
    </cfRule>
  </conditionalFormatting>
  <conditionalFormatting sqref="A171">
    <cfRule type="cellIs" dxfId="65" priority="409" operator="equal">
      <formula>0</formula>
    </cfRule>
  </conditionalFormatting>
  <conditionalFormatting sqref="A188 D188 F188 H188 J188 L188 N188 P188 R188 T188 V188 X188 Z188 AB188">
    <cfRule type="cellIs" dxfId="64" priority="1453" operator="equal">
      <formula>0</formula>
    </cfRule>
  </conditionalFormatting>
  <conditionalFormatting sqref="B51 D51 F51 H51 J51 L51 N51 P51 R51 T51 V51 X51 Z51 AB51">
    <cfRule type="cellIs" dxfId="63" priority="1513" operator="equal">
      <formula>0</formula>
    </cfRule>
  </conditionalFormatting>
  <conditionalFormatting sqref="B60 D60 F60 N60 P60 R60 T60 V60 X60 Z60 AB60">
    <cfRule type="cellIs" dxfId="62" priority="1512" operator="equal">
      <formula>0</formula>
    </cfRule>
  </conditionalFormatting>
  <conditionalFormatting sqref="B68 D68 F68 H68 J68 L68:M68 P68 R68 T68 V68 X68 Z68 AB68">
    <cfRule type="cellIs" dxfId="61" priority="1511" operator="equal">
      <formula>0</formula>
    </cfRule>
  </conditionalFormatting>
  <conditionalFormatting sqref="B86 D86 F86 H86 J86 L86 N86 P86 R86 T86 V86 X86 Z86 AB86">
    <cfRule type="cellIs" dxfId="60" priority="1501" operator="equal">
      <formula>0</formula>
    </cfRule>
  </conditionalFormatting>
  <conditionalFormatting sqref="B94 D94 F94 H94 J94 L94 N94 P94 R94 T94 V94 X94 Z94 AB94">
    <cfRule type="cellIs" dxfId="59" priority="1500" operator="equal">
      <formula>0</formula>
    </cfRule>
  </conditionalFormatting>
  <conditionalFormatting sqref="B103 D103 F103 H103 J103 L103 N103 P103 R103 T103 V103 X103 Z103 AB103">
    <cfRule type="cellIs" dxfId="58" priority="1499" operator="equal">
      <formula>0</formula>
    </cfRule>
  </conditionalFormatting>
  <conditionalFormatting sqref="B110 D110 F110 H110 J110 L110 N110 P110 T110 AB110">
    <cfRule type="cellIs" dxfId="57" priority="1498" operator="equal">
      <formula>0</formula>
    </cfRule>
  </conditionalFormatting>
  <conditionalFormatting sqref="B135 D135 F135 H135 J135 L135 N135 P135 R135 T135 V135 X135 Z135 AB135">
    <cfRule type="cellIs" dxfId="56" priority="1476" operator="equal">
      <formula>0</formula>
    </cfRule>
  </conditionalFormatting>
  <conditionalFormatting sqref="B153 D153 F153 H153 J153 L153 N153 P153 R153 T153 V153 X153 Z153 AB153">
    <cfRule type="cellIs" dxfId="55" priority="1475" operator="equal">
      <formula>0</formula>
    </cfRule>
  </conditionalFormatting>
  <conditionalFormatting sqref="B162 D162 F162 H162 J162 L162 N162 P162 R162 T162 V162 X162 Z162 AB162 B164 D164 F164 H164 J164 L164 N164 P164 R164 T164 V164 X164 Z164 AB164">
    <cfRule type="cellIs" dxfId="54" priority="1474" operator="equal">
      <formula>0</formula>
    </cfRule>
  </conditionalFormatting>
  <conditionalFormatting sqref="B180 D180 F180 H180 J180 L180 N180 P180 R180 T180 V180 X180 Z180 AB180">
    <cfRule type="cellIs" dxfId="53" priority="1472" operator="equal">
      <formula>0</formula>
    </cfRule>
  </conditionalFormatting>
  <conditionalFormatting sqref="B206 D206 F206 H206 J206 L206 N206 P206 R206 T206 V206 X206 Z206 AB206">
    <cfRule type="cellIs" dxfId="52" priority="1452" operator="equal">
      <formula>0</formula>
    </cfRule>
  </conditionalFormatting>
  <conditionalFormatting sqref="D118">
    <cfRule type="cellIs" dxfId="51" priority="458" operator="equal">
      <formula>0</formula>
    </cfRule>
  </conditionalFormatting>
  <conditionalFormatting sqref="H118">
    <cfRule type="cellIs" dxfId="50" priority="457" operator="equal">
      <formula>0</formula>
    </cfRule>
  </conditionalFormatting>
  <conditionalFormatting sqref="H171">
    <cfRule type="cellIs" dxfId="49" priority="410" operator="equal">
      <formula>0</formula>
    </cfRule>
  </conditionalFormatting>
  <conditionalFormatting sqref="H60:I60">
    <cfRule type="cellIs" dxfId="48" priority="463" operator="equal">
      <formula>0</formula>
    </cfRule>
  </conditionalFormatting>
  <conditionalFormatting sqref="L60">
    <cfRule type="cellIs" dxfId="47" priority="464" operator="equal">
      <formula>0</formula>
    </cfRule>
  </conditionalFormatting>
  <conditionalFormatting sqref="L171 N171 P171 R171 V171 X171 Z171 AB171">
    <cfRule type="cellIs" dxfId="46" priority="1473" operator="equal">
      <formula>0</formula>
    </cfRule>
  </conditionalFormatting>
  <conditionalFormatting sqref="R110">
    <cfRule type="cellIs" dxfId="45" priority="460" operator="equal">
      <formula>0</formula>
    </cfRule>
  </conditionalFormatting>
  <conditionalFormatting sqref="T171">
    <cfRule type="cellIs" dxfId="44" priority="432" operator="equal">
      <formula>0</formula>
    </cfRule>
  </conditionalFormatting>
  <conditionalFormatting sqref="V110:W110">
    <cfRule type="cellIs" dxfId="43" priority="461" operator="equal">
      <formula>0</formula>
    </cfRule>
  </conditionalFormatting>
  <conditionalFormatting sqref="Z110">
    <cfRule type="cellIs" dxfId="42" priority="462" operator="equal">
      <formula>0</formula>
    </cfRule>
  </conditionalFormatting>
  <pageMargins left="0.7" right="0.7" top="0.75" bottom="0.75" header="0.3" footer="0.3"/>
  <drawing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3666E8-2850-4AA2-896D-382FA8A0B0BF}">
  <dimension ref="A1:AK314"/>
  <sheetViews>
    <sheetView view="pageBreakPreview" topLeftCell="A187" zoomScale="70" zoomScaleNormal="70" zoomScaleSheetLayoutView="70" workbookViewId="0">
      <selection activeCell="P200" sqref="P200"/>
    </sheetView>
  </sheetViews>
  <sheetFormatPr defaultColWidth="8.81640625" defaultRowHeight="12"/>
  <cols>
    <col min="1" max="1" width="8.81640625" style="426"/>
    <col min="2" max="2" width="10" style="426" customWidth="1"/>
    <col min="3" max="3" width="6.6328125" style="426" customWidth="1"/>
    <col min="4" max="4" width="7.453125" style="426" customWidth="1"/>
    <col min="5" max="5" width="6.6328125" style="426" customWidth="1"/>
    <col min="6" max="6" width="7.36328125" style="426" customWidth="1"/>
    <col min="7" max="7" width="6.6328125" style="426" customWidth="1"/>
    <col min="8" max="8" width="7.6328125" style="426" customWidth="1"/>
    <col min="9" max="13" width="6.6328125" style="426" customWidth="1"/>
    <col min="14" max="14" width="7.81640625" style="426" bestFit="1" customWidth="1"/>
    <col min="15" max="17" width="6.6328125" style="426" customWidth="1"/>
    <col min="18" max="18" width="7.81640625" style="426" bestFit="1" customWidth="1"/>
    <col min="19" max="21" width="6.6328125" style="426" customWidth="1"/>
    <col min="22" max="22" width="7.36328125" style="426" bestFit="1" customWidth="1"/>
    <col min="23" max="23" width="6.6328125" style="426" customWidth="1"/>
    <col min="24" max="24" width="7.453125" style="426" customWidth="1"/>
    <col min="25" max="25" width="6.6328125" style="426" customWidth="1"/>
    <col min="26" max="26" width="7.453125" style="426" customWidth="1"/>
    <col min="27" max="28" width="6.6328125" style="426" customWidth="1"/>
    <col min="29" max="29" width="8.81640625" style="426"/>
    <col min="30" max="30" width="6.1796875" style="426" customWidth="1"/>
    <col min="31" max="31" width="5" style="426" customWidth="1"/>
    <col min="32" max="32" width="6.81640625" style="426" customWidth="1"/>
    <col min="33" max="33" width="6.54296875" style="426" customWidth="1"/>
    <col min="34" max="34" width="6.1796875" style="426" customWidth="1"/>
    <col min="35" max="35" width="6.81640625" style="426" customWidth="1"/>
    <col min="36" max="36" width="11.81640625" style="426" customWidth="1"/>
    <col min="37" max="37" width="6.54296875" style="426" customWidth="1"/>
    <col min="38" max="16384" width="8.81640625" style="426"/>
  </cols>
  <sheetData>
    <row r="1" spans="1:37" ht="36.75" customHeight="1" thickBot="1">
      <c r="A1" s="1576">
        <v>52</v>
      </c>
      <c r="B1" s="1577"/>
      <c r="C1" s="1577"/>
      <c r="D1" s="1577"/>
      <c r="E1" s="1577"/>
      <c r="F1" s="1577"/>
      <c r="G1" s="1577"/>
      <c r="H1" s="1577"/>
      <c r="I1" s="1577"/>
      <c r="J1" s="1577"/>
      <c r="K1" s="1577"/>
      <c r="L1" s="1577"/>
      <c r="M1" s="1577"/>
      <c r="N1" s="1577"/>
      <c r="O1" s="1577"/>
      <c r="P1" s="1577"/>
      <c r="Q1" s="1577"/>
      <c r="R1" s="1577"/>
      <c r="S1" s="1577"/>
      <c r="T1" s="1577"/>
      <c r="U1" s="1577"/>
      <c r="V1" s="1577"/>
      <c r="W1" s="1577"/>
      <c r="X1" s="1577"/>
      <c r="Y1" s="1577"/>
      <c r="Z1" s="1577"/>
      <c r="AA1" s="1577"/>
      <c r="AB1" s="1577"/>
      <c r="AC1" s="1577"/>
      <c r="AD1" s="1577"/>
      <c r="AE1" s="1578"/>
      <c r="AF1" s="424"/>
      <c r="AG1" s="424"/>
      <c r="AH1" s="424"/>
      <c r="AI1" s="424"/>
      <c r="AJ1" s="424"/>
      <c r="AK1" s="425"/>
    </row>
    <row r="2" spans="1:37">
      <c r="A2" s="1579">
        <f ca="1">NOW()-1</f>
        <v>46184.445559953703</v>
      </c>
      <c r="B2" s="1580"/>
      <c r="C2" s="1580"/>
      <c r="D2" s="1580"/>
      <c r="E2" s="1580"/>
      <c r="F2" s="1580"/>
      <c r="G2" s="1580"/>
      <c r="H2" s="1580"/>
      <c r="I2" s="1580"/>
      <c r="J2" s="1580"/>
      <c r="K2" s="1580"/>
      <c r="L2" s="1580"/>
      <c r="M2" s="1580"/>
      <c r="N2" s="1580"/>
      <c r="O2" s="1580"/>
      <c r="P2" s="1580"/>
      <c r="Q2" s="1580"/>
      <c r="R2" s="1580"/>
      <c r="S2" s="1580"/>
      <c r="T2" s="1580"/>
      <c r="U2" s="1580"/>
      <c r="V2" s="1580"/>
      <c r="W2" s="1580"/>
      <c r="X2" s="1580"/>
      <c r="Y2" s="1580"/>
      <c r="Z2" s="1580"/>
      <c r="AA2" s="1580"/>
      <c r="AB2" s="1580"/>
      <c r="AC2" s="1580"/>
      <c r="AD2" s="1580"/>
      <c r="AE2" s="427"/>
      <c r="AK2" s="428"/>
    </row>
    <row r="3" spans="1:37" ht="12.5" thickBot="1">
      <c r="A3" s="1581" t="s">
        <v>1125</v>
      </c>
      <c r="B3" s="1582"/>
      <c r="C3" s="1582"/>
      <c r="D3" s="1582"/>
      <c r="E3" s="1582"/>
      <c r="F3" s="1582"/>
      <c r="G3" s="1582"/>
      <c r="H3" s="1582"/>
      <c r="I3" s="1582"/>
      <c r="J3" s="1582"/>
      <c r="K3" s="1582"/>
      <c r="L3" s="1582"/>
      <c r="M3" s="1582"/>
      <c r="N3" s="1582"/>
      <c r="O3" s="1582"/>
      <c r="P3" s="1582"/>
      <c r="Q3" s="1582"/>
      <c r="R3" s="1582"/>
      <c r="S3" s="1582"/>
      <c r="T3" s="1582"/>
      <c r="U3" s="1582"/>
      <c r="V3" s="1582"/>
      <c r="W3" s="1582"/>
      <c r="X3" s="1582"/>
      <c r="Y3" s="1582"/>
      <c r="Z3" s="1582"/>
      <c r="AA3" s="1582"/>
      <c r="AB3" s="1582"/>
      <c r="AC3" s="1582"/>
      <c r="AD3" s="1582"/>
      <c r="AE3" s="1583"/>
      <c r="AK3" s="428"/>
    </row>
    <row r="4" spans="1:37">
      <c r="A4" s="1584" t="s">
        <v>1126</v>
      </c>
      <c r="B4" s="1585"/>
      <c r="C4" s="1585"/>
      <c r="D4" s="1585"/>
      <c r="E4" s="1585"/>
      <c r="F4" s="1585"/>
      <c r="G4" s="1585"/>
      <c r="H4" s="1585"/>
      <c r="I4" s="1585"/>
      <c r="J4" s="1585"/>
      <c r="K4" s="1585"/>
      <c r="L4" s="1585"/>
      <c r="M4" s="1585"/>
      <c r="N4" s="1585"/>
      <c r="O4" s="1585"/>
      <c r="P4" s="1586"/>
      <c r="Q4" s="429"/>
      <c r="R4" s="429"/>
      <c r="S4" s="1589"/>
      <c r="T4" s="1589"/>
      <c r="U4" s="1589"/>
      <c r="V4" s="430"/>
      <c r="W4" s="1590"/>
      <c r="X4" s="1590"/>
      <c r="Y4" s="1590"/>
      <c r="Z4" s="1590"/>
      <c r="AA4" s="430"/>
      <c r="AB4" s="430"/>
      <c r="AC4" s="431"/>
      <c r="AD4" s="431"/>
      <c r="AE4" s="432"/>
      <c r="AK4" s="428"/>
    </row>
    <row r="5" spans="1:37">
      <c r="A5" s="1587"/>
      <c r="B5" s="1566"/>
      <c r="C5" s="1566"/>
      <c r="D5" s="1566"/>
      <c r="E5" s="1566"/>
      <c r="F5" s="1566"/>
      <c r="G5" s="1566"/>
      <c r="H5" s="1566"/>
      <c r="I5" s="1566"/>
      <c r="J5" s="1566"/>
      <c r="K5" s="1566"/>
      <c r="L5" s="1566"/>
      <c r="M5" s="1566"/>
      <c r="N5" s="1566"/>
      <c r="O5" s="1566"/>
      <c r="P5" s="1588"/>
      <c r="Q5" s="429"/>
      <c r="R5" s="429"/>
      <c r="S5" s="1591" t="s">
        <v>1127</v>
      </c>
      <c r="T5" s="1591"/>
      <c r="U5" s="1591"/>
      <c r="V5" s="431"/>
      <c r="W5" s="1573" t="s">
        <v>1128</v>
      </c>
      <c r="X5" s="1573"/>
      <c r="Y5" s="1573"/>
      <c r="Z5" s="1573"/>
      <c r="AA5" s="431"/>
      <c r="AB5" s="431"/>
      <c r="AC5" s="431"/>
      <c r="AD5" s="431"/>
      <c r="AE5" s="432"/>
      <c r="AK5" s="428"/>
    </row>
    <row r="6" spans="1:37">
      <c r="A6" s="1560" t="s">
        <v>975</v>
      </c>
      <c r="B6" s="1561"/>
      <c r="C6" s="1561" t="s">
        <v>13</v>
      </c>
      <c r="D6" s="1561"/>
      <c r="E6" s="1561"/>
      <c r="F6" s="1561" t="s">
        <v>1129</v>
      </c>
      <c r="G6" s="1561"/>
      <c r="H6" s="1563" t="s">
        <v>1130</v>
      </c>
      <c r="I6" s="1563"/>
      <c r="J6" s="1563"/>
      <c r="K6" s="1563" t="s">
        <v>1131</v>
      </c>
      <c r="L6" s="1563"/>
      <c r="M6" s="1563"/>
      <c r="N6" s="1563" t="s">
        <v>820</v>
      </c>
      <c r="O6" s="1563"/>
      <c r="P6" s="1565"/>
      <c r="Q6" s="429"/>
      <c r="R6" s="429"/>
      <c r="S6" s="429"/>
      <c r="T6" s="431"/>
      <c r="U6" s="431"/>
      <c r="V6" s="431"/>
      <c r="W6" s="431"/>
      <c r="X6" s="431"/>
      <c r="Y6" s="431"/>
      <c r="Z6" s="431"/>
      <c r="AA6" s="431"/>
      <c r="AB6" s="431"/>
      <c r="AC6" s="431"/>
      <c r="AD6" s="431" t="s">
        <v>44</v>
      </c>
      <c r="AE6" s="432"/>
      <c r="AK6" s="428"/>
    </row>
    <row r="7" spans="1:37">
      <c r="A7" s="1560"/>
      <c r="B7" s="1561"/>
      <c r="C7" s="1561"/>
      <c r="D7" s="1561"/>
      <c r="E7" s="1561"/>
      <c r="F7" s="1561"/>
      <c r="G7" s="1561"/>
      <c r="H7" s="1563"/>
      <c r="I7" s="1563"/>
      <c r="J7" s="1563"/>
      <c r="K7" s="1563"/>
      <c r="L7" s="1563"/>
      <c r="M7" s="1563"/>
      <c r="N7" s="1563"/>
      <c r="O7" s="1563"/>
      <c r="P7" s="1565"/>
      <c r="Q7" s="429"/>
      <c r="R7" s="429"/>
      <c r="S7" s="429"/>
      <c r="T7" s="431"/>
      <c r="U7" s="431"/>
      <c r="V7" s="431"/>
      <c r="W7" s="431"/>
      <c r="X7" s="431"/>
      <c r="Y7" s="431"/>
      <c r="Z7" s="431"/>
      <c r="AA7" s="412"/>
      <c r="AB7" s="412"/>
      <c r="AC7" s="412"/>
      <c r="AD7" s="412"/>
      <c r="AE7" s="432"/>
      <c r="AK7" s="428"/>
    </row>
    <row r="8" spans="1:37" ht="20" customHeight="1">
      <c r="A8" s="1560">
        <v>1</v>
      </c>
      <c r="B8" s="1561"/>
      <c r="C8" s="1566" t="s">
        <v>1132</v>
      </c>
      <c r="D8" s="1566"/>
      <c r="E8" s="1566"/>
      <c r="F8" s="1563" t="s">
        <v>1028</v>
      </c>
      <c r="G8" s="1563"/>
      <c r="H8" s="1564">
        <v>187.17500000000001</v>
      </c>
      <c r="I8" s="1564"/>
      <c r="J8" s="1564"/>
      <c r="K8" s="1564">
        <v>187.17500000000001</v>
      </c>
      <c r="L8" s="1564"/>
      <c r="M8" s="1564"/>
      <c r="N8" s="1563">
        <f t="shared" ref="N8:N16" si="0">H8-K8</f>
        <v>0</v>
      </c>
      <c r="O8" s="1563"/>
      <c r="P8" s="1565"/>
      <c r="Q8" s="429" t="s">
        <v>1355</v>
      </c>
      <c r="R8" s="429"/>
      <c r="S8" s="429"/>
      <c r="T8" s="431"/>
      <c r="U8" s="431"/>
      <c r="V8" s="431"/>
      <c r="W8" s="431"/>
      <c r="X8" s="431"/>
      <c r="Y8" s="431"/>
      <c r="Z8" s="431"/>
      <c r="AA8" s="412"/>
      <c r="AB8" s="412"/>
      <c r="AC8" s="412"/>
      <c r="AD8" s="412"/>
      <c r="AE8" s="432"/>
      <c r="AK8" s="428"/>
    </row>
    <row r="9" spans="1:37" ht="30.65" customHeight="1">
      <c r="A9" s="1560">
        <f>A8+1</f>
        <v>2</v>
      </c>
      <c r="B9" s="1561"/>
      <c r="C9" s="1566" t="s">
        <v>1133</v>
      </c>
      <c r="D9" s="1566"/>
      <c r="E9" s="1566"/>
      <c r="F9" s="1563" t="s">
        <v>1028</v>
      </c>
      <c r="G9" s="1563"/>
      <c r="H9" s="1564">
        <v>187.17500000000001</v>
      </c>
      <c r="I9" s="1564"/>
      <c r="J9" s="1564"/>
      <c r="K9" s="1569">
        <v>169.16800000000001</v>
      </c>
      <c r="L9" s="1570"/>
      <c r="M9" s="1571"/>
      <c r="N9" s="1563">
        <f t="shared" si="0"/>
        <v>18.007000000000005</v>
      </c>
      <c r="O9" s="1563"/>
      <c r="P9" s="1565"/>
      <c r="Q9" s="429" t="s">
        <v>1354</v>
      </c>
      <c r="R9" s="429"/>
      <c r="S9" s="429"/>
      <c r="T9" s="431"/>
      <c r="U9" s="431"/>
      <c r="V9" s="431"/>
      <c r="W9" s="431"/>
      <c r="X9" s="431"/>
      <c r="Y9" s="431"/>
      <c r="Z9" s="431"/>
      <c r="AA9" s="412"/>
      <c r="AB9" s="412"/>
      <c r="AC9" s="412"/>
      <c r="AD9" s="412"/>
      <c r="AE9" s="432"/>
      <c r="AK9" s="428"/>
    </row>
    <row r="10" spans="1:37" ht="33" customHeight="1">
      <c r="A10" s="1560">
        <f t="shared" ref="A10:A16" si="1">A9+1</f>
        <v>3</v>
      </c>
      <c r="B10" s="1561"/>
      <c r="C10" s="1566" t="s">
        <v>1134</v>
      </c>
      <c r="D10" s="1566"/>
      <c r="E10" s="1566"/>
      <c r="F10" s="1567" t="s">
        <v>1135</v>
      </c>
      <c r="G10" s="1568"/>
      <c r="H10" s="1569">
        <v>73</v>
      </c>
      <c r="I10" s="1570"/>
      <c r="J10" s="1571"/>
      <c r="K10" s="1572">
        <v>73</v>
      </c>
      <c r="L10" s="1572"/>
      <c r="M10" s="1572"/>
      <c r="N10" s="1563">
        <f t="shared" si="0"/>
        <v>0</v>
      </c>
      <c r="O10" s="1563"/>
      <c r="P10" s="1565"/>
      <c r="Q10" s="429"/>
      <c r="R10" s="429"/>
      <c r="S10" s="429"/>
      <c r="T10" s="431"/>
      <c r="U10" s="431"/>
      <c r="V10" s="431"/>
      <c r="W10" s="431"/>
      <c r="X10" s="431"/>
      <c r="Y10" s="431"/>
      <c r="Z10" s="431"/>
      <c r="AA10" s="412"/>
      <c r="AB10" s="412"/>
      <c r="AC10" s="412"/>
      <c r="AD10" s="412"/>
      <c r="AE10" s="432"/>
      <c r="AK10" s="428"/>
    </row>
    <row r="11" spans="1:37" ht="25.75" customHeight="1">
      <c r="A11" s="1560">
        <f t="shared" si="1"/>
        <v>4</v>
      </c>
      <c r="B11" s="1561"/>
      <c r="C11" s="1566" t="s">
        <v>267</v>
      </c>
      <c r="D11" s="1566"/>
      <c r="E11" s="1566"/>
      <c r="F11" s="1567" t="s">
        <v>1135</v>
      </c>
      <c r="G11" s="1568"/>
      <c r="H11" s="1569">
        <v>495</v>
      </c>
      <c r="I11" s="1570"/>
      <c r="J11" s="1571"/>
      <c r="K11" s="1572">
        <v>79</v>
      </c>
      <c r="L11" s="1572"/>
      <c r="M11" s="1572"/>
      <c r="N11" s="1563">
        <f t="shared" si="0"/>
        <v>416</v>
      </c>
      <c r="O11" s="1563"/>
      <c r="P11" s="1565"/>
      <c r="Q11" s="429"/>
      <c r="R11" s="429"/>
      <c r="S11" s="431"/>
      <c r="T11" s="431"/>
      <c r="U11" s="431"/>
      <c r="V11" s="431"/>
      <c r="W11" s="431"/>
      <c r="X11" s="431"/>
      <c r="Y11" s="431"/>
      <c r="Z11" s="431"/>
      <c r="AA11" s="413" t="s">
        <v>1136</v>
      </c>
      <c r="AB11" s="412"/>
      <c r="AC11" s="412"/>
      <c r="AD11" s="412"/>
      <c r="AE11" s="432"/>
      <c r="AK11" s="428"/>
    </row>
    <row r="12" spans="1:37" ht="21" customHeight="1">
      <c r="A12" s="1560">
        <f t="shared" si="1"/>
        <v>5</v>
      </c>
      <c r="B12" s="1561"/>
      <c r="C12" s="1566" t="s">
        <v>268</v>
      </c>
      <c r="D12" s="1566"/>
      <c r="E12" s="1566"/>
      <c r="F12" s="1567" t="s">
        <v>1137</v>
      </c>
      <c r="G12" s="1568"/>
      <c r="H12" s="1569">
        <v>497</v>
      </c>
      <c r="I12" s="1570"/>
      <c r="J12" s="1571"/>
      <c r="K12" s="1572">
        <v>61</v>
      </c>
      <c r="L12" s="1572"/>
      <c r="M12" s="1572"/>
      <c r="N12" s="1563">
        <f t="shared" si="0"/>
        <v>436</v>
      </c>
      <c r="O12" s="1563"/>
      <c r="P12" s="1565"/>
      <c r="Q12" s="429"/>
      <c r="R12" s="429"/>
      <c r="S12" s="433" t="s">
        <v>1138</v>
      </c>
      <c r="T12" s="431"/>
      <c r="U12" s="431"/>
      <c r="V12" s="1573" t="s">
        <v>182</v>
      </c>
      <c r="W12" s="1573"/>
      <c r="X12" s="1573"/>
      <c r="Y12" s="431"/>
      <c r="Z12" s="431"/>
      <c r="AA12" s="412"/>
      <c r="AB12" s="1574"/>
      <c r="AC12" s="1574"/>
      <c r="AD12" s="412"/>
      <c r="AE12" s="434" t="s">
        <v>1139</v>
      </c>
      <c r="AK12" s="428"/>
    </row>
    <row r="13" spans="1:37">
      <c r="A13" s="1560">
        <f t="shared" si="1"/>
        <v>6</v>
      </c>
      <c r="B13" s="1561"/>
      <c r="C13" s="1566" t="s">
        <v>1140</v>
      </c>
      <c r="D13" s="1566"/>
      <c r="E13" s="1566"/>
      <c r="F13" s="1567" t="s">
        <v>1135</v>
      </c>
      <c r="G13" s="1568"/>
      <c r="H13" s="1569">
        <v>495</v>
      </c>
      <c r="I13" s="1570"/>
      <c r="J13" s="1571"/>
      <c r="K13" s="1572"/>
      <c r="L13" s="1572"/>
      <c r="M13" s="1572"/>
      <c r="N13" s="1563">
        <f t="shared" si="0"/>
        <v>495</v>
      </c>
      <c r="O13" s="1563"/>
      <c r="P13" s="1565"/>
      <c r="Q13" s="429"/>
      <c r="R13" s="429"/>
      <c r="S13" s="431" t="s">
        <v>268</v>
      </c>
      <c r="T13" s="431"/>
      <c r="U13" s="431"/>
      <c r="V13" s="1575"/>
      <c r="W13" s="1575"/>
      <c r="X13" s="1575"/>
      <c r="Y13" s="431"/>
      <c r="Z13" s="431"/>
      <c r="AA13" s="435"/>
      <c r="AB13" s="412"/>
      <c r="AC13" s="412"/>
      <c r="AD13" s="412"/>
      <c r="AE13" s="432"/>
      <c r="AK13" s="428"/>
    </row>
    <row r="14" spans="1:37" ht="21" customHeight="1">
      <c r="A14" s="1560">
        <f t="shared" si="1"/>
        <v>7</v>
      </c>
      <c r="B14" s="1561"/>
      <c r="C14" s="1566" t="s">
        <v>480</v>
      </c>
      <c r="D14" s="1566"/>
      <c r="E14" s="1566"/>
      <c r="F14" s="1567" t="s">
        <v>1137</v>
      </c>
      <c r="G14" s="1568"/>
      <c r="H14" s="1569">
        <v>405</v>
      </c>
      <c r="I14" s="1570"/>
      <c r="J14" s="1571"/>
      <c r="K14" s="1572"/>
      <c r="L14" s="1572"/>
      <c r="M14" s="1572"/>
      <c r="N14" s="1563">
        <f t="shared" si="0"/>
        <v>405</v>
      </c>
      <c r="O14" s="1563"/>
      <c r="P14" s="1565"/>
      <c r="Q14" s="429"/>
      <c r="R14" s="429"/>
      <c r="S14" s="429"/>
      <c r="T14" s="431"/>
      <c r="U14" s="431"/>
      <c r="V14" s="431"/>
      <c r="W14" s="431"/>
      <c r="X14" s="431"/>
      <c r="Y14" s="431"/>
      <c r="Z14" s="431"/>
      <c r="AA14" s="412"/>
      <c r="AB14" s="412"/>
      <c r="AC14" s="412"/>
      <c r="AD14" s="412"/>
      <c r="AE14" s="432"/>
      <c r="AK14" s="428"/>
    </row>
    <row r="15" spans="1:37">
      <c r="A15" s="1560">
        <f t="shared" si="1"/>
        <v>8</v>
      </c>
      <c r="B15" s="1561"/>
      <c r="C15" s="1562" t="s">
        <v>1141</v>
      </c>
      <c r="D15" s="1562"/>
      <c r="E15" s="1562"/>
      <c r="F15" s="1563" t="s">
        <v>1028</v>
      </c>
      <c r="G15" s="1563"/>
      <c r="H15" s="1564">
        <v>187.17500000000001</v>
      </c>
      <c r="I15" s="1564"/>
      <c r="J15" s="1564"/>
      <c r="K15" s="1563"/>
      <c r="L15" s="1563"/>
      <c r="M15" s="1563"/>
      <c r="N15" s="1563">
        <f t="shared" si="0"/>
        <v>187.17500000000001</v>
      </c>
      <c r="O15" s="1563"/>
      <c r="P15" s="1565"/>
      <c r="Q15" s="429"/>
      <c r="R15" s="429"/>
      <c r="S15" s="429"/>
      <c r="T15" s="431"/>
      <c r="U15" s="431"/>
      <c r="V15" s="431"/>
      <c r="W15" s="431"/>
      <c r="X15" s="431" t="s">
        <v>1142</v>
      </c>
      <c r="Y15" s="431"/>
      <c r="Z15" s="431"/>
      <c r="AA15" s="431"/>
      <c r="AB15" s="431"/>
      <c r="AC15" s="431"/>
      <c r="AD15" s="431"/>
      <c r="AE15" s="432"/>
      <c r="AK15" s="428"/>
    </row>
    <row r="16" spans="1:37" ht="20.25" customHeight="1">
      <c r="A16" s="1560">
        <f t="shared" si="1"/>
        <v>9</v>
      </c>
      <c r="B16" s="1561"/>
      <c r="C16" s="1562" t="s">
        <v>1143</v>
      </c>
      <c r="D16" s="1562"/>
      <c r="E16" s="1562"/>
      <c r="F16" s="1563" t="s">
        <v>1028</v>
      </c>
      <c r="G16" s="1563"/>
      <c r="H16" s="1564">
        <v>187.17500000000001</v>
      </c>
      <c r="I16" s="1564"/>
      <c r="J16" s="1564"/>
      <c r="K16" s="1563"/>
      <c r="L16" s="1563"/>
      <c r="M16" s="1563"/>
      <c r="N16" s="1563">
        <f t="shared" si="0"/>
        <v>187.17500000000001</v>
      </c>
      <c r="O16" s="1563"/>
      <c r="P16" s="1565"/>
      <c r="Q16" s="436"/>
      <c r="R16" s="436"/>
      <c r="S16" s="436"/>
      <c r="T16" s="437"/>
      <c r="U16" s="437"/>
      <c r="V16" s="437"/>
      <c r="W16" s="437"/>
      <c r="X16" s="437"/>
      <c r="Y16" s="437"/>
      <c r="Z16" s="1557" t="s">
        <v>1144</v>
      </c>
      <c r="AA16" s="1557"/>
      <c r="AB16" s="1558" t="s">
        <v>1145</v>
      </c>
      <c r="AC16" s="1558"/>
      <c r="AD16" s="1558"/>
      <c r="AE16" s="1559"/>
      <c r="AK16" s="428"/>
    </row>
    <row r="17" spans="1:37">
      <c r="A17" s="438"/>
      <c r="AK17" s="428"/>
    </row>
    <row r="18" spans="1:37">
      <c r="A18" s="438"/>
      <c r="B18" s="426">
        <v>1</v>
      </c>
      <c r="D18" s="426">
        <v>2</v>
      </c>
      <c r="F18" s="426">
        <v>3</v>
      </c>
      <c r="H18" s="426">
        <v>4</v>
      </c>
      <c r="J18" s="426">
        <v>5</v>
      </c>
      <c r="L18" s="426">
        <v>6</v>
      </c>
      <c r="N18" s="426">
        <v>7</v>
      </c>
      <c r="P18" s="426">
        <v>8</v>
      </c>
      <c r="R18" s="426">
        <v>9</v>
      </c>
      <c r="T18" s="426">
        <v>10</v>
      </c>
      <c r="V18" s="426">
        <v>11</v>
      </c>
      <c r="X18" s="426">
        <v>12</v>
      </c>
      <c r="Z18" s="426">
        <v>13</v>
      </c>
      <c r="AB18" s="426">
        <v>14</v>
      </c>
      <c r="AK18" s="428"/>
    </row>
    <row r="19" spans="1:37">
      <c r="A19" s="438"/>
      <c r="AB19" s="439"/>
      <c r="AK19" s="428"/>
    </row>
    <row r="20" spans="1:37">
      <c r="A20" s="438"/>
      <c r="B20" s="440" t="s">
        <v>1146</v>
      </c>
      <c r="C20" s="414"/>
      <c r="D20" s="440" t="s">
        <v>483</v>
      </c>
      <c r="E20" s="414"/>
      <c r="F20" s="439" t="s">
        <v>1147</v>
      </c>
      <c r="G20" s="414"/>
      <c r="H20" s="439" t="s">
        <v>484</v>
      </c>
      <c r="I20" s="414"/>
      <c r="J20" s="439" t="s">
        <v>485</v>
      </c>
      <c r="K20" s="414"/>
      <c r="L20" s="439" t="s">
        <v>1148</v>
      </c>
      <c r="M20" s="414"/>
      <c r="N20" s="439" t="s">
        <v>487</v>
      </c>
      <c r="O20" s="414"/>
      <c r="P20" s="439" t="s">
        <v>488</v>
      </c>
      <c r="Q20" s="414"/>
      <c r="R20" s="439" t="s">
        <v>495</v>
      </c>
      <c r="S20" s="414"/>
      <c r="T20" s="439" t="s">
        <v>496</v>
      </c>
      <c r="U20" s="414"/>
      <c r="V20" s="439" t="s">
        <v>1149</v>
      </c>
      <c r="W20" s="414"/>
      <c r="X20" s="439" t="s">
        <v>1150</v>
      </c>
      <c r="Y20" s="414"/>
      <c r="Z20" s="439" t="s">
        <v>1151</v>
      </c>
      <c r="AA20" s="414"/>
      <c r="AB20" s="439" t="s">
        <v>1152</v>
      </c>
      <c r="AF20" s="441" t="s">
        <v>1153</v>
      </c>
      <c r="AG20" s="441" t="s">
        <v>317</v>
      </c>
      <c r="AH20" s="441" t="s">
        <v>1154</v>
      </c>
      <c r="AI20" s="441" t="s">
        <v>1155</v>
      </c>
      <c r="AJ20" s="441" t="s">
        <v>266</v>
      </c>
      <c r="AK20" s="442" t="s">
        <v>1156</v>
      </c>
    </row>
    <row r="21" spans="1:37">
      <c r="A21" s="438"/>
      <c r="B21" s="443"/>
      <c r="D21" s="443"/>
      <c r="F21" s="443"/>
      <c r="H21" s="443"/>
      <c r="J21" s="443"/>
      <c r="L21" s="443"/>
      <c r="N21" s="443"/>
      <c r="O21" s="444"/>
      <c r="P21" s="443"/>
      <c r="R21" s="443"/>
      <c r="T21" s="443"/>
      <c r="V21" s="443"/>
      <c r="X21" s="443"/>
      <c r="Z21" s="443"/>
      <c r="AB21" s="443"/>
      <c r="AD21" s="443"/>
      <c r="AF21" s="445"/>
      <c r="AG21" s="446"/>
      <c r="AH21" s="446"/>
      <c r="AI21" s="446"/>
      <c r="AJ21" s="446"/>
      <c r="AK21" s="447"/>
    </row>
    <row r="22" spans="1:37" ht="12.5" thickBot="1">
      <c r="A22" s="438"/>
      <c r="B22" s="415"/>
      <c r="D22" s="415"/>
      <c r="F22" s="415"/>
      <c r="H22" s="415"/>
      <c r="J22" s="415"/>
      <c r="L22" s="415"/>
      <c r="N22" s="415"/>
      <c r="O22" s="444"/>
      <c r="P22" s="415"/>
      <c r="R22" s="415"/>
      <c r="T22" s="415"/>
      <c r="V22" s="415"/>
      <c r="X22" s="415"/>
      <c r="Z22" s="415"/>
      <c r="AB22" s="415"/>
      <c r="AF22" s="445"/>
      <c r="AG22" s="446"/>
      <c r="AH22" s="446"/>
      <c r="AI22" s="446"/>
      <c r="AJ22" s="446"/>
      <c r="AK22" s="447"/>
    </row>
    <row r="23" spans="1:37" ht="25" customHeight="1" thickBot="1">
      <c r="A23" s="438"/>
      <c r="B23" s="416"/>
      <c r="C23" s="448">
        <v>96.534000000000006</v>
      </c>
      <c r="D23" s="417"/>
      <c r="E23" s="448">
        <v>114.09699999999999</v>
      </c>
      <c r="F23" s="417"/>
      <c r="G23" s="448">
        <v>290.58100000000002</v>
      </c>
      <c r="H23" s="417"/>
      <c r="I23" s="448">
        <v>214.48500000000001</v>
      </c>
      <c r="J23" s="417"/>
      <c r="K23" s="448">
        <v>451.78300000000002</v>
      </c>
      <c r="L23" s="417"/>
      <c r="M23" s="448">
        <v>419.226</v>
      </c>
      <c r="N23" s="417"/>
      <c r="O23" s="448">
        <v>420.01</v>
      </c>
      <c r="P23" s="417"/>
      <c r="Q23" s="448">
        <v>416.53100000000001</v>
      </c>
      <c r="R23" s="417"/>
      <c r="S23" s="448">
        <v>356.262</v>
      </c>
      <c r="T23" s="417"/>
      <c r="U23" s="448">
        <v>343.07400000000001</v>
      </c>
      <c r="V23" s="417"/>
      <c r="W23" s="448">
        <v>381.32900000000001</v>
      </c>
      <c r="X23" s="417"/>
      <c r="Y23" s="448">
        <v>373.32299999999998</v>
      </c>
      <c r="Z23" s="417"/>
      <c r="AA23" s="448">
        <v>246.012</v>
      </c>
      <c r="AB23" s="417"/>
      <c r="AC23" s="448">
        <v>249.42400000000001</v>
      </c>
      <c r="AF23" s="441">
        <v>13</v>
      </c>
      <c r="AG23" s="441"/>
      <c r="AH23" s="441"/>
      <c r="AI23" s="441"/>
      <c r="AJ23" s="441"/>
      <c r="AK23" s="442"/>
    </row>
    <row r="24" spans="1:37" ht="12.5" thickBot="1">
      <c r="A24" s="438"/>
      <c r="B24" s="449"/>
      <c r="C24" s="444"/>
      <c r="D24" s="450"/>
      <c r="E24" s="444"/>
      <c r="F24" s="450"/>
      <c r="G24" s="444"/>
      <c r="H24" s="450"/>
      <c r="I24" s="444"/>
      <c r="J24" s="450"/>
      <c r="K24" s="444"/>
      <c r="L24" s="450"/>
      <c r="M24" s="444"/>
      <c r="N24" s="450"/>
      <c r="O24" s="444"/>
      <c r="P24" s="450"/>
      <c r="Q24" s="444"/>
      <c r="R24" s="450"/>
      <c r="S24" s="444"/>
      <c r="T24" s="450"/>
      <c r="U24" s="444"/>
      <c r="V24" s="450"/>
      <c r="W24" s="444"/>
      <c r="X24" s="450"/>
      <c r="Y24" s="444"/>
      <c r="Z24" s="450"/>
      <c r="AA24" s="444"/>
      <c r="AB24" s="450"/>
      <c r="AC24" s="444"/>
      <c r="AF24" s="445"/>
      <c r="AG24" s="446"/>
      <c r="AH24" s="446"/>
      <c r="AI24" s="446"/>
      <c r="AJ24" s="446"/>
      <c r="AK24" s="447"/>
    </row>
    <row r="25" spans="1:37">
      <c r="A25" s="438"/>
      <c r="B25" s="421"/>
      <c r="C25" s="421"/>
      <c r="D25" s="421" t="s">
        <v>89</v>
      </c>
      <c r="E25" s="421"/>
      <c r="F25" s="421" t="s">
        <v>107</v>
      </c>
      <c r="G25" s="421"/>
      <c r="H25" s="421" t="s">
        <v>77</v>
      </c>
      <c r="I25" s="421"/>
      <c r="J25" s="421" t="s">
        <v>77</v>
      </c>
      <c r="K25" s="421"/>
      <c r="L25" s="421" t="s">
        <v>131</v>
      </c>
      <c r="M25" s="421"/>
      <c r="N25" s="421" t="s">
        <v>146</v>
      </c>
      <c r="O25" s="421"/>
      <c r="P25" s="421" t="s">
        <v>211</v>
      </c>
      <c r="Q25" s="421"/>
      <c r="R25" s="421" t="s">
        <v>79</v>
      </c>
      <c r="S25" s="421"/>
      <c r="T25" s="421" t="s">
        <v>146</v>
      </c>
      <c r="U25" s="421"/>
      <c r="V25" s="421" t="s">
        <v>146</v>
      </c>
      <c r="W25" s="421"/>
      <c r="X25" s="421" t="s">
        <v>205</v>
      </c>
      <c r="Y25" s="421"/>
      <c r="Z25" s="421" t="s">
        <v>149</v>
      </c>
      <c r="AA25" s="421"/>
      <c r="AB25" s="421" t="s">
        <v>83</v>
      </c>
      <c r="AC25" s="444"/>
      <c r="AF25" s="445"/>
      <c r="AG25" s="446"/>
      <c r="AH25" s="446"/>
      <c r="AI25" s="446"/>
      <c r="AJ25" s="446"/>
      <c r="AK25" s="447"/>
    </row>
    <row r="26" spans="1:37">
      <c r="A26" s="438"/>
      <c r="B26" s="541"/>
      <c r="C26" s="541"/>
      <c r="D26" s="541"/>
      <c r="E26" s="541"/>
      <c r="F26" s="541"/>
      <c r="G26" s="541"/>
      <c r="H26" s="541"/>
      <c r="I26" s="541"/>
      <c r="J26" s="541"/>
      <c r="K26" s="541"/>
      <c r="L26" s="541"/>
      <c r="M26" s="541"/>
      <c r="N26" s="541"/>
      <c r="O26" s="541"/>
      <c r="P26" s="541"/>
      <c r="Q26" s="541"/>
      <c r="R26" s="541"/>
      <c r="S26" s="541"/>
      <c r="T26" s="541"/>
      <c r="U26" s="541"/>
      <c r="V26" s="541"/>
      <c r="W26" s="541"/>
      <c r="X26" s="541"/>
      <c r="Y26" s="541"/>
      <c r="Z26" s="541"/>
      <c r="AA26" s="541"/>
      <c r="AB26" s="541"/>
      <c r="AC26" s="444"/>
      <c r="AF26" s="445"/>
      <c r="AG26" s="446"/>
      <c r="AH26" s="446"/>
      <c r="AI26" s="446"/>
      <c r="AJ26" s="446"/>
      <c r="AK26" s="447"/>
    </row>
    <row r="27" spans="1:37">
      <c r="A27" s="438"/>
      <c r="C27" s="444"/>
      <c r="E27" s="444"/>
      <c r="G27" s="444"/>
      <c r="I27" s="444"/>
      <c r="K27" s="444"/>
      <c r="M27" s="444"/>
      <c r="O27" s="444"/>
      <c r="Q27" s="444"/>
      <c r="S27" s="444"/>
      <c r="U27" s="444"/>
      <c r="W27" s="444"/>
      <c r="Y27" s="444"/>
      <c r="AA27" s="444"/>
      <c r="AC27" s="444"/>
      <c r="AF27" s="445"/>
      <c r="AG27" s="446"/>
      <c r="AH27" s="446"/>
      <c r="AI27" s="446"/>
      <c r="AJ27" s="446"/>
      <c r="AK27" s="447"/>
    </row>
    <row r="28" spans="1:37">
      <c r="A28" s="438"/>
      <c r="B28" s="439" t="s">
        <v>1157</v>
      </c>
      <c r="C28" s="414"/>
      <c r="D28" s="439" t="s">
        <v>1158</v>
      </c>
      <c r="E28" s="414"/>
      <c r="F28" s="439" t="s">
        <v>1159</v>
      </c>
      <c r="G28" s="414"/>
      <c r="H28" s="439" t="s">
        <v>1160</v>
      </c>
      <c r="I28" s="414"/>
      <c r="J28" s="439" t="s">
        <v>497</v>
      </c>
      <c r="K28" s="414"/>
      <c r="L28" s="439" t="s">
        <v>500</v>
      </c>
      <c r="M28" s="414"/>
      <c r="N28" s="439" t="s">
        <v>1161</v>
      </c>
      <c r="O28" s="414"/>
      <c r="P28" s="439" t="s">
        <v>1162</v>
      </c>
      <c r="Q28" s="414"/>
      <c r="R28" s="439" t="s">
        <v>1163</v>
      </c>
      <c r="S28" s="414"/>
      <c r="T28" s="439" t="s">
        <v>1164</v>
      </c>
      <c r="U28" s="414"/>
      <c r="V28" s="439" t="s">
        <v>1165</v>
      </c>
      <c r="W28" s="414"/>
      <c r="X28" s="439" t="s">
        <v>1166</v>
      </c>
      <c r="Y28" s="414"/>
      <c r="Z28" s="439" t="s">
        <v>1167</v>
      </c>
      <c r="AA28" s="414"/>
      <c r="AB28" s="439" t="s">
        <v>501</v>
      </c>
      <c r="AC28" s="444"/>
      <c r="AF28" s="445"/>
      <c r="AG28" s="446"/>
      <c r="AH28" s="446"/>
      <c r="AI28" s="446"/>
      <c r="AJ28" s="446"/>
      <c r="AK28" s="447"/>
    </row>
    <row r="29" spans="1:37">
      <c r="A29" s="438"/>
      <c r="B29" s="443"/>
      <c r="C29" s="444"/>
      <c r="D29" s="443"/>
      <c r="E29" s="444"/>
      <c r="F29" s="443"/>
      <c r="G29" s="444"/>
      <c r="H29" s="443"/>
      <c r="I29" s="444"/>
      <c r="J29" s="443"/>
      <c r="K29" s="444"/>
      <c r="L29" s="443"/>
      <c r="M29" s="444"/>
      <c r="N29" s="443"/>
      <c r="O29" s="444"/>
      <c r="P29" s="443"/>
      <c r="Q29" s="444"/>
      <c r="R29" s="443"/>
      <c r="S29" s="444"/>
      <c r="T29" s="443"/>
      <c r="U29" s="444"/>
      <c r="V29" s="443"/>
      <c r="W29" s="444"/>
      <c r="X29" s="443"/>
      <c r="Y29" s="444"/>
      <c r="Z29" s="443"/>
      <c r="AA29" s="444"/>
      <c r="AB29" s="443"/>
      <c r="AC29" s="444"/>
      <c r="AF29" s="441" t="s">
        <v>1153</v>
      </c>
      <c r="AG29" s="441" t="s">
        <v>317</v>
      </c>
      <c r="AH29" s="441" t="s">
        <v>1154</v>
      </c>
      <c r="AI29" s="441" t="s">
        <v>1155</v>
      </c>
      <c r="AJ29" s="441" t="s">
        <v>266</v>
      </c>
      <c r="AK29" s="442" t="s">
        <v>1156</v>
      </c>
    </row>
    <row r="30" spans="1:37" ht="12.5" thickBot="1">
      <c r="A30" s="438"/>
      <c r="B30" s="415"/>
      <c r="C30" s="444"/>
      <c r="D30" s="415"/>
      <c r="E30" s="444"/>
      <c r="F30" s="415"/>
      <c r="G30" s="444"/>
      <c r="H30" s="415"/>
      <c r="I30" s="444"/>
      <c r="J30" s="415"/>
      <c r="K30" s="444"/>
      <c r="L30" s="415"/>
      <c r="M30" s="444"/>
      <c r="N30" s="415"/>
      <c r="O30" s="444"/>
      <c r="P30" s="415"/>
      <c r="Q30" s="444"/>
      <c r="R30" s="415"/>
      <c r="S30" s="444"/>
      <c r="T30" s="415"/>
      <c r="U30" s="444"/>
      <c r="V30" s="415"/>
      <c r="W30" s="444"/>
      <c r="X30" s="415"/>
      <c r="Y30" s="444"/>
      <c r="Z30" s="415"/>
      <c r="AA30" s="444"/>
      <c r="AB30" s="415"/>
      <c r="AC30" s="444"/>
      <c r="AF30" s="445"/>
      <c r="AG30" s="446"/>
      <c r="AH30" s="446"/>
      <c r="AI30" s="446"/>
      <c r="AJ30" s="446"/>
      <c r="AK30" s="447"/>
    </row>
    <row r="31" spans="1:37" ht="25" customHeight="1" thickBot="1">
      <c r="A31" s="438"/>
      <c r="B31" s="417"/>
      <c r="C31" s="448">
        <v>399.70699999999999</v>
      </c>
      <c r="D31" s="417"/>
      <c r="E31" s="448">
        <v>438.61599999999999</v>
      </c>
      <c r="F31" s="417"/>
      <c r="G31" s="448">
        <v>400.60399999999998</v>
      </c>
      <c r="H31" s="417"/>
      <c r="I31" s="448">
        <v>438.76499999999999</v>
      </c>
      <c r="J31" s="417"/>
      <c r="K31" s="448">
        <v>226.315</v>
      </c>
      <c r="L31" s="417"/>
      <c r="M31" s="448">
        <v>442.553</v>
      </c>
      <c r="N31" s="417"/>
      <c r="O31" s="448">
        <v>389.32900000000001</v>
      </c>
      <c r="P31" s="417"/>
      <c r="Q31" s="448">
        <v>359.36099999999999</v>
      </c>
      <c r="R31" s="417"/>
      <c r="S31" s="448">
        <v>405.00599999999997</v>
      </c>
      <c r="T31" s="417"/>
      <c r="U31" s="448">
        <v>426.51799999999997</v>
      </c>
      <c r="V31" s="417"/>
      <c r="W31" s="448">
        <v>356.05500000000001</v>
      </c>
      <c r="X31" s="417"/>
      <c r="Y31" s="448">
        <v>369.29500000000002</v>
      </c>
      <c r="Z31" s="417"/>
      <c r="AA31" s="448">
        <v>374.99299999999999</v>
      </c>
      <c r="AB31" s="417"/>
      <c r="AC31" s="448">
        <v>383.76799999999997</v>
      </c>
      <c r="AF31" s="441">
        <v>14</v>
      </c>
      <c r="AG31" s="441"/>
      <c r="AH31" s="441"/>
      <c r="AI31" s="441"/>
      <c r="AJ31" s="441"/>
      <c r="AK31" s="442"/>
    </row>
    <row r="32" spans="1:37" ht="12.5" thickBot="1">
      <c r="A32" s="438"/>
      <c r="B32" s="450"/>
      <c r="C32" s="444"/>
      <c r="D32" s="450"/>
      <c r="E32" s="444"/>
      <c r="F32" s="450"/>
      <c r="G32" s="444"/>
      <c r="H32" s="450"/>
      <c r="I32" s="444"/>
      <c r="J32" s="450"/>
      <c r="K32" s="444"/>
      <c r="L32" s="450"/>
      <c r="M32" s="444"/>
      <c r="N32" s="450"/>
      <c r="O32" s="444"/>
      <c r="P32" s="450"/>
      <c r="Q32" s="444"/>
      <c r="R32" s="450"/>
      <c r="S32" s="444"/>
      <c r="T32" s="450"/>
      <c r="U32" s="444"/>
      <c r="V32" s="450"/>
      <c r="W32" s="444"/>
      <c r="X32" s="450"/>
      <c r="Y32" s="444"/>
      <c r="Z32" s="450"/>
      <c r="AA32" s="444"/>
      <c r="AB32" s="450"/>
      <c r="AC32" s="444"/>
      <c r="AF32" s="445"/>
      <c r="AG32" s="446"/>
      <c r="AH32" s="446"/>
      <c r="AI32" s="446"/>
      <c r="AJ32" s="446"/>
      <c r="AK32" s="447"/>
    </row>
    <row r="33" spans="1:37">
      <c r="A33" s="438"/>
      <c r="B33" s="421" t="s">
        <v>146</v>
      </c>
      <c r="C33" s="421"/>
      <c r="D33" s="421" t="s">
        <v>205</v>
      </c>
      <c r="E33" s="421"/>
      <c r="F33" s="421" t="s">
        <v>205</v>
      </c>
      <c r="G33" s="421"/>
      <c r="H33" s="421" t="s">
        <v>149</v>
      </c>
      <c r="I33" s="421"/>
      <c r="J33" s="421" t="s">
        <v>81</v>
      </c>
      <c r="K33" s="421"/>
      <c r="L33" s="421" t="s">
        <v>81</v>
      </c>
      <c r="M33" s="421"/>
      <c r="N33" s="421" t="s">
        <v>149</v>
      </c>
      <c r="O33" s="421"/>
      <c r="P33" s="421" t="s">
        <v>146</v>
      </c>
      <c r="Q33" s="421"/>
      <c r="R33" s="421" t="s">
        <v>146</v>
      </c>
      <c r="S33" s="421"/>
      <c r="T33" s="421" t="s">
        <v>146</v>
      </c>
      <c r="U33" s="421"/>
      <c r="V33" s="421" t="s">
        <v>146</v>
      </c>
      <c r="W33" s="421"/>
      <c r="X33" s="421" t="s">
        <v>146</v>
      </c>
      <c r="Y33" s="421"/>
      <c r="Z33" s="421" t="s">
        <v>146</v>
      </c>
      <c r="AA33" s="421"/>
      <c r="AB33" s="421" t="s">
        <v>83</v>
      </c>
      <c r="AC33" s="444"/>
      <c r="AF33" s="445"/>
      <c r="AG33" s="446"/>
      <c r="AH33" s="446"/>
      <c r="AI33" s="446"/>
      <c r="AJ33" s="446"/>
      <c r="AK33" s="447"/>
    </row>
    <row r="34" spans="1:37">
      <c r="A34" s="438"/>
      <c r="B34" s="421"/>
      <c r="C34" s="421"/>
      <c r="D34" s="421"/>
      <c r="E34" s="421"/>
      <c r="F34" s="421"/>
      <c r="G34" s="421"/>
      <c r="H34" s="421"/>
      <c r="I34" s="421"/>
      <c r="J34" s="421"/>
      <c r="K34" s="421"/>
      <c r="L34" s="421"/>
      <c r="M34" s="421"/>
      <c r="N34" s="421"/>
      <c r="O34" s="421"/>
      <c r="P34" s="421"/>
      <c r="Q34" s="421"/>
      <c r="R34" s="421"/>
      <c r="S34" s="421"/>
      <c r="T34" s="421"/>
      <c r="U34" s="421"/>
      <c r="V34" s="421"/>
      <c r="W34" s="421"/>
      <c r="X34" s="421"/>
      <c r="Y34" s="421"/>
      <c r="Z34" s="421"/>
      <c r="AA34" s="421"/>
      <c r="AB34" s="421"/>
      <c r="AC34" s="444"/>
      <c r="AF34" s="445"/>
      <c r="AG34" s="446"/>
      <c r="AH34" s="446"/>
      <c r="AI34" s="446"/>
      <c r="AJ34" s="446"/>
      <c r="AK34" s="447"/>
    </row>
    <row r="35" spans="1:37">
      <c r="A35" s="438"/>
      <c r="B35" s="542"/>
      <c r="C35" s="543"/>
      <c r="D35" s="542"/>
      <c r="E35" s="543"/>
      <c r="F35" s="542"/>
      <c r="G35" s="543"/>
      <c r="H35" s="542"/>
      <c r="I35" s="543"/>
      <c r="J35" s="542"/>
      <c r="K35" s="543"/>
      <c r="L35" s="542"/>
      <c r="M35" s="543"/>
      <c r="N35" s="542"/>
      <c r="O35" s="543"/>
      <c r="P35" s="542"/>
      <c r="Q35" s="543"/>
      <c r="R35" s="542"/>
      <c r="S35" s="543"/>
      <c r="T35" s="542"/>
      <c r="U35" s="543"/>
      <c r="V35" s="542"/>
      <c r="W35" s="543"/>
      <c r="X35" s="542"/>
      <c r="Y35" s="543"/>
      <c r="Z35" s="542"/>
      <c r="AA35" s="543"/>
      <c r="AB35" s="542"/>
      <c r="AC35" s="444"/>
      <c r="AF35" s="445"/>
      <c r="AG35" s="446"/>
      <c r="AH35" s="446"/>
      <c r="AI35" s="446"/>
      <c r="AJ35" s="446"/>
      <c r="AK35" s="447"/>
    </row>
    <row r="36" spans="1:37" ht="21" customHeight="1">
      <c r="A36" s="438"/>
      <c r="B36" s="439" t="s">
        <v>502</v>
      </c>
      <c r="C36" s="414"/>
      <c r="D36" s="439" t="s">
        <v>502</v>
      </c>
      <c r="E36" s="414"/>
      <c r="F36" s="439" t="s">
        <v>505</v>
      </c>
      <c r="G36" s="414"/>
      <c r="H36" s="439" t="s">
        <v>506</v>
      </c>
      <c r="I36" s="414"/>
      <c r="J36" s="439" t="s">
        <v>507</v>
      </c>
      <c r="K36" s="414"/>
      <c r="L36" s="439" t="s">
        <v>508</v>
      </c>
      <c r="M36" s="414"/>
      <c r="N36" s="439" t="s">
        <v>509</v>
      </c>
      <c r="O36" s="414"/>
      <c r="P36" s="439" t="s">
        <v>1168</v>
      </c>
      <c r="Q36" s="414"/>
      <c r="R36" s="439" t="s">
        <v>1169</v>
      </c>
      <c r="S36" s="414"/>
      <c r="T36" s="439" t="s">
        <v>1170</v>
      </c>
      <c r="U36" s="414"/>
      <c r="V36" s="439" t="s">
        <v>1171</v>
      </c>
      <c r="W36" s="414"/>
      <c r="X36" s="439" t="s">
        <v>511</v>
      </c>
      <c r="Y36" s="414"/>
      <c r="Z36" s="451" t="s">
        <v>1172</v>
      </c>
      <c r="AA36" s="414"/>
      <c r="AB36" s="439" t="s">
        <v>1173</v>
      </c>
      <c r="AC36" s="444"/>
      <c r="AF36" s="445"/>
      <c r="AG36" s="446"/>
      <c r="AH36" s="446"/>
      <c r="AI36" s="446"/>
      <c r="AJ36" s="446"/>
      <c r="AK36" s="447"/>
    </row>
    <row r="37" spans="1:37">
      <c r="A37" s="438"/>
      <c r="B37" s="443"/>
      <c r="C37" s="444"/>
      <c r="D37" s="443"/>
      <c r="E37" s="421"/>
      <c r="F37" s="443"/>
      <c r="G37" s="452"/>
      <c r="H37" s="443"/>
      <c r="I37" s="444"/>
      <c r="J37" s="443"/>
      <c r="K37" s="444"/>
      <c r="L37" s="443"/>
      <c r="M37" s="444"/>
      <c r="N37" s="443"/>
      <c r="O37" s="444"/>
      <c r="P37" s="443"/>
      <c r="Q37" s="444"/>
      <c r="R37" s="443"/>
      <c r="S37" s="444"/>
      <c r="T37" s="443"/>
      <c r="U37" s="444"/>
      <c r="V37" s="443"/>
      <c r="W37" s="421"/>
      <c r="X37" s="443"/>
      <c r="Y37" s="421"/>
      <c r="Z37" s="443"/>
      <c r="AA37" s="444"/>
      <c r="AB37" s="443"/>
      <c r="AC37" s="444"/>
      <c r="AF37" s="441" t="s">
        <v>1153</v>
      </c>
      <c r="AG37" s="441" t="s">
        <v>317</v>
      </c>
      <c r="AH37" s="441" t="s">
        <v>1154</v>
      </c>
      <c r="AI37" s="441" t="s">
        <v>1155</v>
      </c>
      <c r="AJ37" s="441" t="s">
        <v>266</v>
      </c>
      <c r="AK37" s="442" t="s">
        <v>1156</v>
      </c>
    </row>
    <row r="38" spans="1:37" ht="12.5" thickBot="1">
      <c r="A38" s="438"/>
      <c r="B38" s="415"/>
      <c r="C38" s="444"/>
      <c r="D38" s="415"/>
      <c r="E38" s="444"/>
      <c r="F38" s="415"/>
      <c r="G38" s="444"/>
      <c r="H38" s="415"/>
      <c r="I38" s="444"/>
      <c r="J38" s="415"/>
      <c r="K38" s="444"/>
      <c r="L38" s="415"/>
      <c r="M38" s="444"/>
      <c r="N38" s="415"/>
      <c r="O38" s="444"/>
      <c r="P38" s="415"/>
      <c r="Q38" s="444"/>
      <c r="R38" s="415"/>
      <c r="S38" s="444"/>
      <c r="T38" s="415"/>
      <c r="U38" s="444"/>
      <c r="V38" s="415"/>
      <c r="W38" s="444"/>
      <c r="X38" s="415"/>
      <c r="Y38" s="444"/>
      <c r="Z38" s="415"/>
      <c r="AA38" s="444"/>
      <c r="AB38" s="415"/>
      <c r="AC38" s="444"/>
      <c r="AF38" s="445"/>
      <c r="AG38" s="446"/>
      <c r="AH38" s="446"/>
      <c r="AI38" s="446"/>
      <c r="AJ38" s="446"/>
      <c r="AK38" s="447"/>
    </row>
    <row r="39" spans="1:37" ht="25" customHeight="1" thickBot="1">
      <c r="A39" s="438"/>
      <c r="B39" s="417"/>
      <c r="C39" s="448">
        <v>383.76799999999997</v>
      </c>
      <c r="D39" s="417"/>
      <c r="E39" s="448">
        <v>396.38</v>
      </c>
      <c r="F39" s="417"/>
      <c r="G39" s="448">
        <v>392.53399999999999</v>
      </c>
      <c r="H39" s="417"/>
      <c r="I39" s="448">
        <v>332.16199999999998</v>
      </c>
      <c r="J39" s="417"/>
      <c r="K39" s="448">
        <v>352.11200000000002</v>
      </c>
      <c r="L39" s="417"/>
      <c r="M39" s="448">
        <v>389.39299999999997</v>
      </c>
      <c r="N39" s="417"/>
      <c r="O39" s="448">
        <v>374.47699999999998</v>
      </c>
      <c r="P39" s="417"/>
      <c r="Q39" s="448">
        <v>419.97699999999998</v>
      </c>
      <c r="R39" s="417"/>
      <c r="S39" s="448">
        <v>387.899</v>
      </c>
      <c r="T39" s="417"/>
      <c r="U39" s="448">
        <v>407.654</v>
      </c>
      <c r="V39" s="417"/>
      <c r="W39" s="448">
        <v>402.35700000000003</v>
      </c>
      <c r="X39" s="417"/>
      <c r="Y39" s="453">
        <v>372.25900000000001</v>
      </c>
      <c r="Z39" s="417"/>
      <c r="AA39" s="448">
        <v>410.94900000000001</v>
      </c>
      <c r="AB39" s="417"/>
      <c r="AC39" s="448">
        <v>379.07499999999999</v>
      </c>
      <c r="AF39" s="441">
        <v>14</v>
      </c>
      <c r="AG39" s="441"/>
      <c r="AH39" s="441"/>
      <c r="AI39" s="441"/>
      <c r="AJ39" s="441"/>
      <c r="AK39" s="442"/>
    </row>
    <row r="40" spans="1:37" ht="12.5" thickBot="1">
      <c r="A40" s="438"/>
      <c r="B40" s="450"/>
      <c r="C40" s="444"/>
      <c r="D40" s="450"/>
      <c r="E40" s="444"/>
      <c r="F40" s="450"/>
      <c r="G40" s="444"/>
      <c r="H40" s="450"/>
      <c r="I40" s="444"/>
      <c r="J40" s="450"/>
      <c r="K40" s="444"/>
      <c r="L40" s="450"/>
      <c r="M40" s="444"/>
      <c r="N40" s="450"/>
      <c r="O40" s="444"/>
      <c r="P40" s="450"/>
      <c r="Q40" s="444"/>
      <c r="R40" s="450"/>
      <c r="S40" s="444"/>
      <c r="T40" s="450"/>
      <c r="U40" s="444"/>
      <c r="V40" s="450"/>
      <c r="W40" s="444"/>
      <c r="X40" s="450"/>
      <c r="Y40" s="444"/>
      <c r="Z40" s="450"/>
      <c r="AA40" s="444"/>
      <c r="AB40" s="450"/>
      <c r="AC40" s="444"/>
      <c r="AF40" s="445"/>
      <c r="AG40" s="446"/>
      <c r="AH40" s="446"/>
      <c r="AI40" s="446"/>
      <c r="AJ40" s="446"/>
      <c r="AK40" s="447"/>
    </row>
    <row r="41" spans="1:37">
      <c r="A41" s="438"/>
      <c r="B41" s="454" t="s">
        <v>146</v>
      </c>
      <c r="C41" s="421"/>
      <c r="D41" s="454" t="s">
        <v>146</v>
      </c>
      <c r="E41" s="421"/>
      <c r="F41" s="454" t="s">
        <v>146</v>
      </c>
      <c r="G41" s="421"/>
      <c r="H41" s="454" t="s">
        <v>146</v>
      </c>
      <c r="I41" s="421"/>
      <c r="J41" s="454" t="s">
        <v>146</v>
      </c>
      <c r="K41" s="421"/>
      <c r="L41" s="454" t="s">
        <v>146</v>
      </c>
      <c r="M41" s="421"/>
      <c r="N41" s="454" t="s">
        <v>146</v>
      </c>
      <c r="O41" s="421"/>
      <c r="P41" s="454" t="s">
        <v>146</v>
      </c>
      <c r="Q41" s="421"/>
      <c r="R41" s="454" t="s">
        <v>149</v>
      </c>
      <c r="S41" s="421"/>
      <c r="T41" s="454" t="s">
        <v>146</v>
      </c>
      <c r="U41" s="421"/>
      <c r="V41" s="454" t="s">
        <v>146</v>
      </c>
      <c r="W41" s="421"/>
      <c r="X41" s="454" t="s">
        <v>83</v>
      </c>
      <c r="Y41" s="421"/>
      <c r="Z41" s="454" t="s">
        <v>146</v>
      </c>
      <c r="AA41" s="421"/>
      <c r="AB41" s="454" t="s">
        <v>146</v>
      </c>
      <c r="AC41" s="444"/>
      <c r="AF41" s="445"/>
      <c r="AG41" s="446"/>
      <c r="AH41" s="446"/>
      <c r="AI41" s="446"/>
      <c r="AJ41" s="446"/>
      <c r="AK41" s="447"/>
    </row>
    <row r="42" spans="1:37">
      <c r="A42" s="438"/>
      <c r="B42" s="454"/>
      <c r="C42" s="421"/>
      <c r="D42" s="454"/>
      <c r="E42" s="421"/>
      <c r="F42" s="454"/>
      <c r="G42" s="421"/>
      <c r="H42" s="454"/>
      <c r="I42" s="421"/>
      <c r="J42" s="454"/>
      <c r="K42" s="421"/>
      <c r="L42" s="454"/>
      <c r="M42" s="421"/>
      <c r="N42" s="454"/>
      <c r="O42" s="421"/>
      <c r="P42" s="454"/>
      <c r="Q42" s="421"/>
      <c r="R42" s="454"/>
      <c r="S42" s="421"/>
      <c r="T42" s="454"/>
      <c r="U42" s="421"/>
      <c r="V42" s="454"/>
      <c r="W42" s="421"/>
      <c r="X42" s="454"/>
      <c r="Y42" s="421"/>
      <c r="Z42" s="454"/>
      <c r="AA42" s="421"/>
      <c r="AB42" s="454"/>
      <c r="AC42" s="444"/>
      <c r="AF42" s="445"/>
      <c r="AG42" s="446"/>
      <c r="AH42" s="446"/>
      <c r="AI42" s="446"/>
      <c r="AJ42" s="446"/>
      <c r="AK42" s="447"/>
    </row>
    <row r="43" spans="1:37">
      <c r="A43" s="438"/>
      <c r="B43" s="542"/>
      <c r="C43" s="543"/>
      <c r="D43" s="542"/>
      <c r="E43" s="543"/>
      <c r="F43" s="542"/>
      <c r="G43" s="543"/>
      <c r="H43" s="542"/>
      <c r="I43" s="543"/>
      <c r="J43" s="542"/>
      <c r="K43" s="543"/>
      <c r="L43" s="542"/>
      <c r="M43" s="543"/>
      <c r="N43" s="542"/>
      <c r="O43" s="543"/>
      <c r="P43" s="542"/>
      <c r="Q43" s="543"/>
      <c r="R43" s="542"/>
      <c r="S43" s="444"/>
      <c r="U43" s="444"/>
      <c r="W43" s="444"/>
      <c r="Y43" s="444"/>
      <c r="AA43" s="444"/>
      <c r="AC43" s="444"/>
      <c r="AF43" s="445"/>
      <c r="AG43" s="446"/>
      <c r="AH43" s="446"/>
      <c r="AI43" s="446"/>
      <c r="AJ43" s="446"/>
      <c r="AK43" s="447"/>
    </row>
    <row r="44" spans="1:37">
      <c r="A44" s="438"/>
      <c r="B44" s="439" t="s">
        <v>1174</v>
      </c>
      <c r="C44" s="414"/>
      <c r="D44" s="439" t="s">
        <v>1175</v>
      </c>
      <c r="E44" s="414"/>
      <c r="F44" s="439" t="s">
        <v>519</v>
      </c>
      <c r="G44" s="414"/>
      <c r="H44" s="439" t="s">
        <v>1176</v>
      </c>
      <c r="I44" s="414"/>
      <c r="J44" s="439" t="s">
        <v>1177</v>
      </c>
      <c r="K44" s="414"/>
      <c r="L44" s="439" t="s">
        <v>1178</v>
      </c>
      <c r="M44" s="414"/>
      <c r="N44" s="439" t="s">
        <v>1179</v>
      </c>
      <c r="O44" s="414"/>
      <c r="P44" s="439" t="s">
        <v>1180</v>
      </c>
      <c r="Q44" s="414"/>
      <c r="R44" s="439" t="s">
        <v>526</v>
      </c>
      <c r="S44" s="414"/>
      <c r="T44" s="439" t="s">
        <v>1181</v>
      </c>
      <c r="U44" s="414"/>
      <c r="V44" s="439" t="s">
        <v>1182</v>
      </c>
      <c r="W44" s="414"/>
      <c r="X44" s="439" t="s">
        <v>1183</v>
      </c>
      <c r="Y44" s="414"/>
      <c r="Z44" s="439" t="s">
        <v>1184</v>
      </c>
      <c r="AA44" s="414"/>
      <c r="AB44" s="439" t="s">
        <v>1185</v>
      </c>
      <c r="AC44" s="444"/>
      <c r="AF44" s="445"/>
      <c r="AG44" s="446"/>
      <c r="AH44" s="446"/>
      <c r="AI44" s="446"/>
      <c r="AJ44" s="446"/>
      <c r="AK44" s="447"/>
    </row>
    <row r="45" spans="1:37">
      <c r="A45" s="438"/>
      <c r="B45" s="443"/>
      <c r="C45" s="444"/>
      <c r="D45" s="443"/>
      <c r="E45" s="444"/>
      <c r="F45" s="443"/>
      <c r="G45" s="444"/>
      <c r="H45" s="443"/>
      <c r="I45" s="444"/>
      <c r="J45" s="443"/>
      <c r="K45" s="444"/>
      <c r="L45" s="443"/>
      <c r="M45" s="444"/>
      <c r="N45" s="443"/>
      <c r="O45" s="444"/>
      <c r="P45" s="443"/>
      <c r="Q45" s="444"/>
      <c r="R45" s="443"/>
      <c r="S45" s="444"/>
      <c r="T45" s="443"/>
      <c r="U45" s="444"/>
      <c r="V45" s="443"/>
      <c r="W45" s="444"/>
      <c r="X45" s="443"/>
      <c r="Y45" s="444"/>
      <c r="Z45" s="443"/>
      <c r="AA45" s="444"/>
      <c r="AB45" s="443"/>
      <c r="AC45" s="444"/>
      <c r="AF45" s="441" t="s">
        <v>1153</v>
      </c>
      <c r="AG45" s="441" t="s">
        <v>317</v>
      </c>
      <c r="AH45" s="441" t="s">
        <v>1154</v>
      </c>
      <c r="AI45" s="441" t="s">
        <v>1155</v>
      </c>
      <c r="AJ45" s="441" t="s">
        <v>266</v>
      </c>
      <c r="AK45" s="442" t="s">
        <v>1156</v>
      </c>
    </row>
    <row r="46" spans="1:37" ht="15" customHeight="1" thickBot="1">
      <c r="A46" s="438"/>
      <c r="B46" s="415"/>
      <c r="C46" s="444"/>
      <c r="D46" s="415"/>
      <c r="E46" s="444"/>
      <c r="F46" s="415"/>
      <c r="G46" s="444"/>
      <c r="H46" s="415"/>
      <c r="I46" s="444"/>
      <c r="J46" s="415"/>
      <c r="K46" s="444"/>
      <c r="L46" s="415"/>
      <c r="M46" s="444"/>
      <c r="N46" s="415"/>
      <c r="O46" s="444"/>
      <c r="P46" s="415"/>
      <c r="Q46" s="444"/>
      <c r="R46" s="415"/>
      <c r="S46" s="444"/>
      <c r="T46" s="415"/>
      <c r="U46" s="444"/>
      <c r="V46" s="415"/>
      <c r="W46" s="444"/>
      <c r="X46" s="415"/>
      <c r="Y46" s="444"/>
      <c r="Z46" s="415"/>
      <c r="AA46" s="444"/>
      <c r="AB46" s="415"/>
      <c r="AC46" s="444"/>
      <c r="AF46" s="445"/>
      <c r="AG46" s="446"/>
      <c r="AH46" s="446"/>
      <c r="AI46" s="446"/>
      <c r="AJ46" s="446"/>
      <c r="AK46" s="447"/>
    </row>
    <row r="47" spans="1:37" ht="42" customHeight="1" thickBot="1">
      <c r="A47" s="438"/>
      <c r="B47" s="417"/>
      <c r="C47" s="448">
        <v>412.596</v>
      </c>
      <c r="D47" s="417"/>
      <c r="E47" s="448">
        <v>340.11200000000002</v>
      </c>
      <c r="F47" s="417"/>
      <c r="G47" s="448">
        <v>410.76</v>
      </c>
      <c r="H47" s="417"/>
      <c r="I47" s="448">
        <v>427.9</v>
      </c>
      <c r="J47" s="417"/>
      <c r="K47" s="448">
        <v>404.21</v>
      </c>
      <c r="L47" s="417"/>
      <c r="M47" s="448">
        <v>398.44600000000003</v>
      </c>
      <c r="N47" s="417"/>
      <c r="O47" s="448">
        <v>431.93900000000002</v>
      </c>
      <c r="P47" s="417"/>
      <c r="Q47" s="448">
        <v>486.19600000000003</v>
      </c>
      <c r="R47" s="417"/>
      <c r="S47" s="448">
        <v>369.71699999999998</v>
      </c>
      <c r="T47" s="417"/>
      <c r="U47" s="448">
        <v>389.34399999999999</v>
      </c>
      <c r="V47" s="417"/>
      <c r="W47" s="448">
        <v>395.60199999999998</v>
      </c>
      <c r="X47" s="417"/>
      <c r="Y47" s="448">
        <v>372.37700000000001</v>
      </c>
      <c r="Z47" s="417"/>
      <c r="AA47" s="448">
        <v>431.54700000000003</v>
      </c>
      <c r="AB47" s="417"/>
      <c r="AC47" s="448">
        <v>370.65100000000001</v>
      </c>
      <c r="AF47" s="441">
        <v>14</v>
      </c>
      <c r="AG47" s="441"/>
      <c r="AH47" s="441"/>
      <c r="AI47" s="441"/>
      <c r="AJ47" s="441"/>
      <c r="AK47" s="442"/>
    </row>
    <row r="48" spans="1:37" ht="12.5" thickBot="1">
      <c r="A48" s="438"/>
      <c r="B48" s="450"/>
      <c r="C48" s="444"/>
      <c r="D48" s="450"/>
      <c r="E48" s="444"/>
      <c r="F48" s="450"/>
      <c r="G48" s="444"/>
      <c r="H48" s="450"/>
      <c r="I48" s="444"/>
      <c r="J48" s="450"/>
      <c r="K48" s="444"/>
      <c r="L48" s="450"/>
      <c r="M48" s="444"/>
      <c r="N48" s="450"/>
      <c r="O48" s="444"/>
      <c r="P48" s="450"/>
      <c r="Q48" s="444"/>
      <c r="R48" s="450"/>
      <c r="S48" s="444"/>
      <c r="T48" s="450"/>
      <c r="U48" s="444"/>
      <c r="V48" s="450"/>
      <c r="W48" s="444"/>
      <c r="X48" s="450"/>
      <c r="Y48" s="444"/>
      <c r="Z48" s="450"/>
      <c r="AA48" s="444"/>
      <c r="AB48" s="450"/>
      <c r="AC48" s="444"/>
      <c r="AF48" s="445"/>
      <c r="AG48" s="446"/>
      <c r="AH48" s="446"/>
      <c r="AI48" s="446"/>
      <c r="AJ48" s="446"/>
      <c r="AK48" s="447"/>
    </row>
    <row r="49" spans="1:37">
      <c r="A49" s="438"/>
      <c r="B49" s="421" t="s">
        <v>146</v>
      </c>
      <c r="C49" s="421"/>
      <c r="D49" s="421" t="s">
        <v>149</v>
      </c>
      <c r="E49" s="421"/>
      <c r="F49" s="421" t="s">
        <v>83</v>
      </c>
      <c r="G49" s="421"/>
      <c r="H49" s="421" t="s">
        <v>146</v>
      </c>
      <c r="I49" s="421"/>
      <c r="J49" s="421" t="s">
        <v>205</v>
      </c>
      <c r="K49" s="421"/>
      <c r="L49" s="421" t="s">
        <v>146</v>
      </c>
      <c r="M49" s="421"/>
      <c r="N49" s="421" t="s">
        <v>149</v>
      </c>
      <c r="O49" s="421"/>
      <c r="P49" s="421" t="s">
        <v>96</v>
      </c>
      <c r="Q49" s="421"/>
      <c r="R49" s="421" t="s">
        <v>101</v>
      </c>
      <c r="S49" s="421"/>
      <c r="T49" s="421" t="s">
        <v>149</v>
      </c>
      <c r="U49" s="421"/>
      <c r="V49" s="421" t="s">
        <v>146</v>
      </c>
      <c r="W49" s="421"/>
      <c r="X49" s="421" t="s">
        <v>149</v>
      </c>
      <c r="Y49" s="421"/>
      <c r="Z49" s="421" t="s">
        <v>205</v>
      </c>
      <c r="AA49" s="421"/>
      <c r="AB49" s="421" t="s">
        <v>146</v>
      </c>
      <c r="AC49" s="444"/>
      <c r="AF49" s="445"/>
      <c r="AG49" s="446"/>
      <c r="AH49" s="446"/>
      <c r="AI49" s="446"/>
      <c r="AJ49" s="446"/>
      <c r="AK49" s="447"/>
    </row>
    <row r="50" spans="1:37">
      <c r="A50" s="438"/>
      <c r="B50" s="421"/>
      <c r="C50" s="421"/>
      <c r="D50" s="421"/>
      <c r="E50" s="421"/>
      <c r="F50" s="421"/>
      <c r="G50" s="421"/>
      <c r="H50" s="421"/>
      <c r="I50" s="421"/>
      <c r="J50" s="421"/>
      <c r="K50" s="421"/>
      <c r="L50" s="421"/>
      <c r="M50" s="421"/>
      <c r="N50" s="421"/>
      <c r="O50" s="421"/>
      <c r="P50" s="421"/>
      <c r="Q50" s="421"/>
      <c r="R50" s="421"/>
      <c r="S50" s="421"/>
      <c r="T50" s="421"/>
      <c r="U50" s="421"/>
      <c r="V50" s="421"/>
      <c r="W50" s="421"/>
      <c r="X50" s="421"/>
      <c r="Y50" s="421"/>
      <c r="Z50" s="421"/>
      <c r="AA50" s="421"/>
      <c r="AB50" s="421"/>
      <c r="AC50" s="444"/>
      <c r="AF50" s="445"/>
      <c r="AG50" s="446"/>
      <c r="AH50" s="446"/>
      <c r="AI50" s="446"/>
      <c r="AJ50" s="446"/>
      <c r="AK50" s="447"/>
    </row>
    <row r="51" spans="1:37" ht="12.5" customHeight="1">
      <c r="A51" s="438"/>
      <c r="C51" s="444"/>
      <c r="E51" s="444"/>
      <c r="G51" s="444"/>
      <c r="I51" s="444"/>
      <c r="K51" s="444"/>
      <c r="M51" s="444"/>
      <c r="O51" s="444"/>
      <c r="Q51" s="444"/>
      <c r="S51" s="444"/>
      <c r="U51" s="444"/>
      <c r="W51" s="444"/>
      <c r="Y51" s="444"/>
      <c r="AA51" s="444"/>
      <c r="AC51" s="444"/>
      <c r="AF51" s="445"/>
      <c r="AG51" s="446"/>
      <c r="AH51" s="446"/>
      <c r="AI51" s="446"/>
      <c r="AJ51" s="446"/>
      <c r="AK51" s="447"/>
    </row>
    <row r="52" spans="1:37">
      <c r="A52" s="438"/>
      <c r="B52" s="439" t="s">
        <v>1186</v>
      </c>
      <c r="C52" s="414"/>
      <c r="D52" s="439" t="s">
        <v>1187</v>
      </c>
      <c r="E52" s="414"/>
      <c r="F52" s="439" t="s">
        <v>1188</v>
      </c>
      <c r="G52" s="414"/>
      <c r="H52" s="439" t="s">
        <v>1189</v>
      </c>
      <c r="I52" s="414"/>
      <c r="J52" s="439" t="s">
        <v>1190</v>
      </c>
      <c r="K52" s="414"/>
      <c r="L52" s="439" t="s">
        <v>1191</v>
      </c>
      <c r="M52" s="414"/>
      <c r="N52" s="439" t="s">
        <v>1192</v>
      </c>
      <c r="O52" s="414"/>
      <c r="P52" s="439" t="s">
        <v>1193</v>
      </c>
      <c r="Q52" s="414"/>
      <c r="R52" s="439" t="s">
        <v>1194</v>
      </c>
      <c r="S52" s="414"/>
      <c r="T52" s="439" t="s">
        <v>1195</v>
      </c>
      <c r="U52" s="414"/>
      <c r="V52" s="439" t="s">
        <v>536</v>
      </c>
      <c r="W52" s="414"/>
      <c r="X52" s="439" t="s">
        <v>1196</v>
      </c>
      <c r="Y52" s="414"/>
      <c r="Z52" s="439" t="s">
        <v>1197</v>
      </c>
      <c r="AA52" s="414"/>
      <c r="AB52" s="439" t="s">
        <v>1198</v>
      </c>
      <c r="AC52" s="444"/>
      <c r="AF52" s="445"/>
      <c r="AG52" s="446"/>
      <c r="AH52" s="446"/>
      <c r="AI52" s="446"/>
      <c r="AJ52" s="446"/>
      <c r="AK52" s="447"/>
    </row>
    <row r="53" spans="1:37">
      <c r="A53" s="438"/>
      <c r="B53" s="443"/>
      <c r="C53" s="444"/>
      <c r="D53" s="443"/>
      <c r="E53" s="444"/>
      <c r="F53" s="443"/>
      <c r="G53" s="444"/>
      <c r="H53" s="443"/>
      <c r="I53" s="444"/>
      <c r="J53" s="443"/>
      <c r="K53" s="444"/>
      <c r="L53" s="443"/>
      <c r="M53" s="444"/>
      <c r="N53" s="443"/>
      <c r="O53" s="444"/>
      <c r="P53" s="443"/>
      <c r="Q53" s="444"/>
      <c r="R53" s="443"/>
      <c r="S53" s="444"/>
      <c r="T53" s="443"/>
      <c r="U53" s="444"/>
      <c r="V53" s="443"/>
      <c r="W53" s="444"/>
      <c r="X53" s="443"/>
      <c r="Y53" s="444"/>
      <c r="Z53" s="443"/>
      <c r="AA53" s="444"/>
      <c r="AB53" s="443"/>
      <c r="AC53" s="444"/>
      <c r="AF53" s="441" t="s">
        <v>1153</v>
      </c>
      <c r="AG53" s="441" t="s">
        <v>317</v>
      </c>
      <c r="AH53" s="441" t="s">
        <v>1154</v>
      </c>
      <c r="AI53" s="441" t="s">
        <v>1155</v>
      </c>
      <c r="AJ53" s="441" t="s">
        <v>266</v>
      </c>
      <c r="AK53" s="442" t="s">
        <v>1156</v>
      </c>
    </row>
    <row r="54" spans="1:37" ht="16.5" customHeight="1" thickBot="1">
      <c r="A54" s="438"/>
      <c r="B54" s="415"/>
      <c r="C54" s="444"/>
      <c r="D54" s="415"/>
      <c r="E54" s="444"/>
      <c r="F54" s="415"/>
      <c r="G54" s="444"/>
      <c r="H54" s="415"/>
      <c r="I54" s="444"/>
      <c r="J54" s="415"/>
      <c r="K54" s="444"/>
      <c r="L54" s="415"/>
      <c r="M54" s="444"/>
      <c r="N54" s="415"/>
      <c r="O54" s="444"/>
      <c r="P54" s="415"/>
      <c r="Q54" s="444"/>
      <c r="R54" s="415"/>
      <c r="S54" s="444"/>
      <c r="T54" s="415"/>
      <c r="U54" s="444"/>
      <c r="V54" s="415"/>
      <c r="W54" s="444"/>
      <c r="X54" s="415"/>
      <c r="Y54" s="444"/>
      <c r="Z54" s="415"/>
      <c r="AA54" s="444"/>
      <c r="AB54" s="415"/>
      <c r="AC54" s="444"/>
      <c r="AF54" s="445"/>
      <c r="AG54" s="446"/>
      <c r="AH54" s="446"/>
      <c r="AI54" s="446"/>
      <c r="AJ54" s="446"/>
      <c r="AK54" s="447"/>
    </row>
    <row r="55" spans="1:37" ht="42.75" customHeight="1" thickBot="1">
      <c r="A55" s="438"/>
      <c r="B55" s="417"/>
      <c r="C55" s="448">
        <v>345.35199999999998</v>
      </c>
      <c r="D55" s="417"/>
      <c r="E55" s="448">
        <v>381.91199999999998</v>
      </c>
      <c r="F55" s="417"/>
      <c r="G55" s="448">
        <v>366.81900000000002</v>
      </c>
      <c r="H55" s="417"/>
      <c r="I55" s="448">
        <v>424.00200000000001</v>
      </c>
      <c r="J55" s="417"/>
      <c r="K55" s="448">
        <v>400.12599999999998</v>
      </c>
      <c r="L55" s="417"/>
      <c r="M55" s="448">
        <v>403.79500000000002</v>
      </c>
      <c r="N55" s="417"/>
      <c r="O55" s="448">
        <v>437.70499999999998</v>
      </c>
      <c r="P55" s="417"/>
      <c r="Q55" s="448">
        <v>399.87</v>
      </c>
      <c r="R55" s="417"/>
      <c r="S55" s="448">
        <v>437.786</v>
      </c>
      <c r="T55" s="417"/>
      <c r="U55" s="448">
        <v>378.36200000000002</v>
      </c>
      <c r="V55" s="417"/>
      <c r="W55" s="448">
        <v>433.995</v>
      </c>
      <c r="X55" s="417"/>
      <c r="Y55" s="448">
        <v>370.685</v>
      </c>
      <c r="Z55" s="417"/>
      <c r="AA55" s="448">
        <v>323.97199999999998</v>
      </c>
      <c r="AB55" s="417"/>
      <c r="AC55" s="448">
        <v>384.46199999999999</v>
      </c>
      <c r="AF55" s="441">
        <v>14</v>
      </c>
      <c r="AG55" s="441"/>
      <c r="AH55" s="441"/>
      <c r="AI55" s="441"/>
      <c r="AJ55" s="441"/>
      <c r="AK55" s="442"/>
    </row>
    <row r="56" spans="1:37" ht="12.5" thickBot="1">
      <c r="A56" s="438"/>
      <c r="B56" s="450"/>
      <c r="C56" s="444"/>
      <c r="D56" s="450"/>
      <c r="E56" s="444"/>
      <c r="F56" s="450"/>
      <c r="G56" s="444"/>
      <c r="H56" s="450"/>
      <c r="I56" s="444"/>
      <c r="J56" s="450"/>
      <c r="K56" s="444"/>
      <c r="L56" s="450"/>
      <c r="M56" s="444"/>
      <c r="N56" s="450"/>
      <c r="O56" s="444"/>
      <c r="P56" s="450"/>
      <c r="Q56" s="444"/>
      <c r="R56" s="450"/>
      <c r="S56" s="444"/>
      <c r="T56" s="450"/>
      <c r="U56" s="444"/>
      <c r="V56" s="450"/>
      <c r="W56" s="444"/>
      <c r="X56" s="450"/>
      <c r="Y56" s="444"/>
      <c r="Z56" s="450"/>
      <c r="AA56" s="444"/>
      <c r="AB56" s="450"/>
      <c r="AC56" s="444"/>
      <c r="AF56" s="445"/>
      <c r="AG56" s="446"/>
      <c r="AH56" s="446"/>
      <c r="AI56" s="446"/>
      <c r="AJ56" s="446"/>
      <c r="AK56" s="447"/>
    </row>
    <row r="57" spans="1:37">
      <c r="A57" s="438"/>
      <c r="B57" s="421" t="s">
        <v>146</v>
      </c>
      <c r="C57" s="421"/>
      <c r="D57" s="421" t="s">
        <v>146</v>
      </c>
      <c r="E57" s="421"/>
      <c r="F57" s="421" t="s">
        <v>146</v>
      </c>
      <c r="G57" s="421"/>
      <c r="H57" s="421" t="s">
        <v>83</v>
      </c>
      <c r="I57" s="421"/>
      <c r="J57" s="421" t="s">
        <v>146</v>
      </c>
      <c r="K57" s="421"/>
      <c r="L57" s="421" t="s">
        <v>149</v>
      </c>
      <c r="M57" s="421"/>
      <c r="N57" s="421" t="s">
        <v>149</v>
      </c>
      <c r="O57" s="421"/>
      <c r="P57" s="421" t="s">
        <v>149</v>
      </c>
      <c r="Q57" s="421"/>
      <c r="R57" s="421" t="s">
        <v>146</v>
      </c>
      <c r="S57" s="421"/>
      <c r="T57" s="421" t="s">
        <v>205</v>
      </c>
      <c r="U57" s="421"/>
      <c r="V57" s="421" t="s">
        <v>83</v>
      </c>
      <c r="W57" s="421"/>
      <c r="X57" s="421" t="s">
        <v>149</v>
      </c>
      <c r="Y57" s="421"/>
      <c r="Z57" s="421" t="s">
        <v>146</v>
      </c>
      <c r="AA57" s="421"/>
      <c r="AB57" s="421" t="s">
        <v>146</v>
      </c>
      <c r="AC57" s="444"/>
      <c r="AF57" s="445"/>
      <c r="AG57" s="446"/>
      <c r="AH57" s="446"/>
      <c r="AI57" s="446"/>
      <c r="AJ57" s="446"/>
      <c r="AK57" s="447"/>
    </row>
    <row r="58" spans="1:37">
      <c r="A58" s="438"/>
      <c r="B58" s="421"/>
      <c r="C58" s="421"/>
      <c r="D58" s="421"/>
      <c r="E58" s="421"/>
      <c r="F58" s="421"/>
      <c r="G58" s="421"/>
      <c r="H58" s="421"/>
      <c r="I58" s="421"/>
      <c r="J58" s="421"/>
      <c r="K58" s="421"/>
      <c r="L58" s="421"/>
      <c r="M58" s="421"/>
      <c r="N58" s="421"/>
      <c r="O58" s="421"/>
      <c r="P58" s="421"/>
      <c r="Q58" s="421"/>
      <c r="R58" s="421"/>
      <c r="S58" s="421"/>
      <c r="T58" s="421"/>
      <c r="U58" s="421"/>
      <c r="V58" s="421"/>
      <c r="W58" s="421"/>
      <c r="X58" s="421"/>
      <c r="Y58" s="421"/>
      <c r="Z58" s="421"/>
      <c r="AA58" s="421"/>
      <c r="AB58" s="421"/>
      <c r="AC58" s="444"/>
      <c r="AF58" s="445"/>
      <c r="AG58" s="446"/>
      <c r="AH58" s="446"/>
      <c r="AI58" s="446"/>
      <c r="AJ58" s="446"/>
      <c r="AK58" s="447"/>
    </row>
    <row r="59" spans="1:37">
      <c r="A59" s="438"/>
      <c r="C59" s="444"/>
      <c r="E59" s="444"/>
      <c r="G59" s="444"/>
      <c r="I59" s="444"/>
      <c r="K59" s="444"/>
      <c r="M59" s="444"/>
      <c r="O59" s="444"/>
      <c r="Q59" s="444"/>
      <c r="S59" s="444"/>
      <c r="U59" s="444"/>
      <c r="W59" s="444"/>
      <c r="Y59" s="444"/>
      <c r="AA59" s="444"/>
      <c r="AC59" s="444"/>
      <c r="AF59" s="445"/>
      <c r="AG59" s="446"/>
      <c r="AH59" s="446"/>
      <c r="AI59" s="446"/>
      <c r="AJ59" s="446"/>
      <c r="AK59" s="447"/>
    </row>
    <row r="60" spans="1:37">
      <c r="A60" s="438"/>
      <c r="B60" s="439" t="s">
        <v>1199</v>
      </c>
      <c r="C60" s="414"/>
      <c r="D60" s="439" t="s">
        <v>1200</v>
      </c>
      <c r="E60" s="414"/>
      <c r="F60" s="439" t="s">
        <v>1201</v>
      </c>
      <c r="G60" s="414"/>
      <c r="H60" s="439" t="s">
        <v>538</v>
      </c>
      <c r="I60" s="414"/>
      <c r="J60" s="439" t="s">
        <v>1202</v>
      </c>
      <c r="K60" s="414"/>
      <c r="L60" s="439" t="s">
        <v>1203</v>
      </c>
      <c r="M60" s="414"/>
      <c r="N60" s="439" t="s">
        <v>547</v>
      </c>
      <c r="O60" s="414"/>
      <c r="P60" s="439" t="s">
        <v>1204</v>
      </c>
      <c r="Q60" s="414"/>
      <c r="R60" s="439" t="s">
        <v>1205</v>
      </c>
      <c r="S60" s="414"/>
      <c r="T60" s="439" t="s">
        <v>1206</v>
      </c>
      <c r="U60" s="414"/>
      <c r="V60" s="439" t="s">
        <v>552</v>
      </c>
      <c r="W60" s="414"/>
      <c r="X60" s="439" t="s">
        <v>1207</v>
      </c>
      <c r="Y60" s="414"/>
      <c r="Z60" s="439" t="s">
        <v>553</v>
      </c>
      <c r="AA60" s="414"/>
      <c r="AB60" s="439" t="s">
        <v>1208</v>
      </c>
      <c r="AC60" s="444"/>
      <c r="AF60" s="445"/>
      <c r="AG60" s="446"/>
      <c r="AH60" s="446"/>
      <c r="AI60" s="446"/>
      <c r="AJ60" s="446"/>
      <c r="AK60" s="447"/>
    </row>
    <row r="61" spans="1:37">
      <c r="A61" s="438"/>
      <c r="B61" s="443"/>
      <c r="C61" s="444"/>
      <c r="D61" s="443"/>
      <c r="E61" s="452"/>
      <c r="F61" s="443"/>
      <c r="G61" s="452"/>
      <c r="H61" s="443"/>
      <c r="I61" s="444"/>
      <c r="J61" s="443"/>
      <c r="K61" s="444"/>
      <c r="L61" s="443"/>
      <c r="M61" s="444"/>
      <c r="N61" s="443"/>
      <c r="O61" s="444"/>
      <c r="P61" s="443"/>
      <c r="Q61" s="444"/>
      <c r="R61" s="443"/>
      <c r="S61" s="452"/>
      <c r="T61" s="443"/>
      <c r="U61" s="452"/>
      <c r="V61" s="443"/>
      <c r="W61" s="421"/>
      <c r="X61" s="443"/>
      <c r="Y61" s="444"/>
      <c r="Z61" s="443"/>
      <c r="AA61" s="455"/>
      <c r="AB61" s="443"/>
      <c r="AC61" s="444"/>
      <c r="AF61" s="441" t="s">
        <v>1153</v>
      </c>
      <c r="AG61" s="441" t="s">
        <v>317</v>
      </c>
      <c r="AH61" s="441" t="s">
        <v>1154</v>
      </c>
      <c r="AI61" s="441" t="s">
        <v>1155</v>
      </c>
      <c r="AJ61" s="441" t="s">
        <v>266</v>
      </c>
      <c r="AK61" s="442" t="s">
        <v>1156</v>
      </c>
    </row>
    <row r="62" spans="1:37" ht="12.5" thickBot="1">
      <c r="A62" s="438"/>
      <c r="B62" s="415"/>
      <c r="C62" s="444"/>
      <c r="D62" s="415"/>
      <c r="E62" s="444"/>
      <c r="F62" s="415"/>
      <c r="G62" s="444"/>
      <c r="H62" s="415"/>
      <c r="I62" s="444"/>
      <c r="J62" s="415"/>
      <c r="K62" s="444"/>
      <c r="L62" s="415"/>
      <c r="M62" s="444"/>
      <c r="N62" s="415"/>
      <c r="O62" s="444"/>
      <c r="P62" s="415"/>
      <c r="Q62" s="444"/>
      <c r="R62" s="415"/>
      <c r="S62" s="444"/>
      <c r="T62" s="415"/>
      <c r="U62" s="444"/>
      <c r="V62" s="415"/>
      <c r="W62" s="444"/>
      <c r="X62" s="415"/>
      <c r="Y62" s="444"/>
      <c r="Z62" s="415"/>
      <c r="AA62" s="444"/>
      <c r="AB62" s="415"/>
      <c r="AC62" s="444"/>
      <c r="AF62" s="445"/>
      <c r="AG62" s="446"/>
      <c r="AH62" s="446"/>
      <c r="AI62" s="446"/>
      <c r="AJ62" s="446"/>
      <c r="AK62" s="447"/>
    </row>
    <row r="63" spans="1:37" ht="42" customHeight="1" thickBot="1">
      <c r="A63" s="438"/>
      <c r="B63" s="417"/>
      <c r="C63" s="448">
        <v>381.18799999999999</v>
      </c>
      <c r="D63" s="417"/>
      <c r="E63" s="448">
        <v>336.40899999999999</v>
      </c>
      <c r="F63" s="417"/>
      <c r="G63" s="448">
        <v>438.97</v>
      </c>
      <c r="H63" s="417"/>
      <c r="I63" s="448">
        <v>395.17899999999997</v>
      </c>
      <c r="J63" s="417"/>
      <c r="K63" s="448">
        <v>388.12</v>
      </c>
      <c r="L63" s="417"/>
      <c r="M63" s="448">
        <v>364.44600000000003</v>
      </c>
      <c r="N63" s="417"/>
      <c r="O63" s="448">
        <v>404.572</v>
      </c>
      <c r="P63" s="417"/>
      <c r="Q63" s="448">
        <v>432.27</v>
      </c>
      <c r="R63" s="417"/>
      <c r="S63" s="448">
        <v>404.23</v>
      </c>
      <c r="T63" s="417"/>
      <c r="U63" s="448">
        <v>416.62099999999998</v>
      </c>
      <c r="V63" s="417"/>
      <c r="W63" s="448">
        <v>468.03899999999999</v>
      </c>
      <c r="X63" s="417"/>
      <c r="Y63" s="448">
        <v>432.31799999999998</v>
      </c>
      <c r="Z63" s="417"/>
      <c r="AA63" s="448">
        <v>464.52100000000002</v>
      </c>
      <c r="AB63" s="417"/>
      <c r="AC63" s="448">
        <v>369.74299999999999</v>
      </c>
      <c r="AF63" s="441">
        <v>14</v>
      </c>
      <c r="AG63" s="441"/>
      <c r="AH63" s="441"/>
      <c r="AI63" s="441"/>
      <c r="AJ63" s="441"/>
      <c r="AK63" s="442"/>
    </row>
    <row r="64" spans="1:37" ht="12.5" thickBot="1">
      <c r="A64" s="438"/>
      <c r="B64" s="450"/>
      <c r="C64" s="444"/>
      <c r="D64" s="450"/>
      <c r="E64" s="444"/>
      <c r="F64" s="450"/>
      <c r="G64" s="444"/>
      <c r="H64" s="450"/>
      <c r="I64" s="444"/>
      <c r="J64" s="450"/>
      <c r="K64" s="444"/>
      <c r="L64" s="450"/>
      <c r="M64" s="444"/>
      <c r="N64" s="450"/>
      <c r="O64" s="444"/>
      <c r="P64" s="450"/>
      <c r="Q64" s="444"/>
      <c r="R64" s="450"/>
      <c r="S64" s="444"/>
      <c r="T64" s="450"/>
      <c r="U64" s="444"/>
      <c r="V64" s="450"/>
      <c r="W64" s="444"/>
      <c r="X64" s="450"/>
      <c r="Y64" s="444"/>
      <c r="Z64" s="450"/>
      <c r="AA64" s="444"/>
      <c r="AB64" s="450"/>
      <c r="AC64" s="444"/>
      <c r="AF64" s="445"/>
      <c r="AG64" s="446"/>
      <c r="AH64" s="446"/>
      <c r="AI64" s="446"/>
      <c r="AJ64" s="446"/>
      <c r="AK64" s="447"/>
    </row>
    <row r="65" spans="1:37">
      <c r="A65" s="438"/>
      <c r="B65" s="421" t="s">
        <v>146</v>
      </c>
      <c r="C65" s="421"/>
      <c r="D65" s="421" t="s">
        <v>146</v>
      </c>
      <c r="E65" s="421"/>
      <c r="F65" s="421" t="s">
        <v>146</v>
      </c>
      <c r="G65" s="421"/>
      <c r="H65" s="421" t="s">
        <v>83</v>
      </c>
      <c r="I65" s="421"/>
      <c r="J65" s="421" t="s">
        <v>146</v>
      </c>
      <c r="K65" s="421"/>
      <c r="L65" s="421" t="s">
        <v>149</v>
      </c>
      <c r="M65" s="421"/>
      <c r="N65" s="421" t="s">
        <v>79</v>
      </c>
      <c r="O65" s="421"/>
      <c r="P65" s="421" t="s">
        <v>211</v>
      </c>
      <c r="Q65" s="421"/>
      <c r="R65" s="421" t="s">
        <v>205</v>
      </c>
      <c r="S65" s="421"/>
      <c r="T65" s="421" t="s">
        <v>149</v>
      </c>
      <c r="U65" s="421"/>
      <c r="V65" s="421" t="s">
        <v>83</v>
      </c>
      <c r="W65" s="421"/>
      <c r="X65" s="421" t="s">
        <v>96</v>
      </c>
      <c r="Y65" s="421"/>
      <c r="Z65" s="421" t="s">
        <v>87</v>
      </c>
      <c r="AA65" s="421"/>
      <c r="AB65" s="421" t="s">
        <v>205</v>
      </c>
      <c r="AC65" s="444"/>
      <c r="AF65" s="445"/>
      <c r="AG65" s="446"/>
      <c r="AH65" s="446"/>
      <c r="AI65" s="446"/>
      <c r="AJ65" s="446"/>
      <c r="AK65" s="447"/>
    </row>
    <row r="66" spans="1:37">
      <c r="A66" s="438"/>
      <c r="B66" s="421"/>
      <c r="C66" s="421"/>
      <c r="D66" s="421"/>
      <c r="E66" s="421"/>
      <c r="F66" s="421"/>
      <c r="G66" s="421"/>
      <c r="H66" s="421"/>
      <c r="I66" s="421"/>
      <c r="J66" s="421"/>
      <c r="K66" s="421"/>
      <c r="L66" s="421"/>
      <c r="M66" s="421"/>
      <c r="N66" s="421"/>
      <c r="O66" s="421"/>
      <c r="P66" s="421"/>
      <c r="Q66" s="421"/>
      <c r="R66" s="421"/>
      <c r="S66" s="421"/>
      <c r="T66" s="421"/>
      <c r="U66" s="421"/>
      <c r="V66" s="421"/>
      <c r="W66" s="421"/>
      <c r="X66" s="421"/>
      <c r="Y66" s="421"/>
      <c r="Z66" s="421"/>
      <c r="AA66" s="421"/>
      <c r="AB66" s="421"/>
      <c r="AC66" s="444"/>
      <c r="AF66" s="445"/>
      <c r="AG66" s="446"/>
      <c r="AH66" s="446"/>
      <c r="AI66" s="446"/>
      <c r="AJ66" s="446"/>
      <c r="AK66" s="447"/>
    </row>
    <row r="67" spans="1:37">
      <c r="A67" s="438"/>
      <c r="C67" s="444"/>
      <c r="E67" s="444"/>
      <c r="G67" s="444"/>
      <c r="I67" s="444"/>
      <c r="K67" s="444"/>
      <c r="M67" s="444"/>
      <c r="O67" s="444"/>
      <c r="Q67" s="444"/>
      <c r="S67" s="444"/>
      <c r="U67" s="444"/>
      <c r="W67" s="444"/>
      <c r="Y67" s="444"/>
      <c r="AA67" s="444"/>
      <c r="AC67" s="444"/>
      <c r="AF67" s="445"/>
      <c r="AG67" s="446"/>
      <c r="AH67" s="446"/>
      <c r="AI67" s="446"/>
      <c r="AJ67" s="446"/>
      <c r="AK67" s="447"/>
    </row>
    <row r="68" spans="1:37">
      <c r="A68" s="438"/>
      <c r="B68" s="439" t="s">
        <v>558</v>
      </c>
      <c r="C68" s="414"/>
      <c r="D68" s="439" t="s">
        <v>1209</v>
      </c>
      <c r="E68" s="414"/>
      <c r="F68" s="439" t="s">
        <v>567</v>
      </c>
      <c r="G68" s="414"/>
      <c r="H68" s="439" t="s">
        <v>1210</v>
      </c>
      <c r="I68" s="414"/>
      <c r="J68" s="439" t="s">
        <v>571</v>
      </c>
      <c r="K68" s="414"/>
      <c r="L68" s="439" t="s">
        <v>1211</v>
      </c>
      <c r="M68" s="414"/>
      <c r="N68" s="439" t="s">
        <v>572</v>
      </c>
      <c r="O68" s="414"/>
      <c r="P68" s="439" t="s">
        <v>1212</v>
      </c>
      <c r="Q68" s="414"/>
      <c r="R68" s="439" t="s">
        <v>1213</v>
      </c>
      <c r="S68" s="414"/>
      <c r="T68" s="439" t="s">
        <v>1214</v>
      </c>
      <c r="U68" s="414"/>
      <c r="V68" s="439" t="s">
        <v>573</v>
      </c>
      <c r="W68" s="414"/>
      <c r="X68" s="439" t="s">
        <v>1215</v>
      </c>
      <c r="Y68" s="414"/>
      <c r="Z68" s="439" t="s">
        <v>1216</v>
      </c>
      <c r="AA68" s="414"/>
      <c r="AB68" s="439" t="s">
        <v>1217</v>
      </c>
      <c r="AC68" s="444"/>
      <c r="AF68" s="445"/>
      <c r="AG68" s="446"/>
      <c r="AH68" s="446"/>
      <c r="AI68" s="446"/>
      <c r="AJ68" s="446"/>
      <c r="AK68" s="447"/>
    </row>
    <row r="69" spans="1:37">
      <c r="A69" s="438"/>
      <c r="B69" s="443"/>
      <c r="C69" s="444"/>
      <c r="D69" s="443"/>
      <c r="E69" s="444"/>
      <c r="F69" s="443"/>
      <c r="G69" s="444"/>
      <c r="H69" s="443"/>
      <c r="I69" s="444"/>
      <c r="J69" s="443"/>
      <c r="K69" s="444"/>
      <c r="L69" s="443"/>
      <c r="M69" s="452"/>
      <c r="N69" s="443"/>
      <c r="O69" s="421"/>
      <c r="P69" s="443"/>
      <c r="Q69" s="444"/>
      <c r="R69" s="443"/>
      <c r="S69" s="444"/>
      <c r="T69" s="443"/>
      <c r="U69" s="444"/>
      <c r="V69" s="443"/>
      <c r="W69" s="444"/>
      <c r="X69" s="443"/>
      <c r="Y69" s="444"/>
      <c r="Z69" s="443"/>
      <c r="AA69" s="444"/>
      <c r="AB69" s="443"/>
      <c r="AC69" s="444"/>
      <c r="AF69" s="441" t="s">
        <v>1153</v>
      </c>
      <c r="AG69" s="441" t="s">
        <v>317</v>
      </c>
      <c r="AH69" s="441" t="s">
        <v>1154</v>
      </c>
      <c r="AI69" s="441" t="s">
        <v>1155</v>
      </c>
      <c r="AJ69" s="441" t="s">
        <v>266</v>
      </c>
      <c r="AK69" s="442" t="s">
        <v>1156</v>
      </c>
    </row>
    <row r="70" spans="1:37" ht="12.5" thickBot="1">
      <c r="A70" s="438"/>
      <c r="B70" s="415"/>
      <c r="C70" s="444"/>
      <c r="D70" s="415"/>
      <c r="E70" s="444"/>
      <c r="F70" s="415"/>
      <c r="G70" s="444"/>
      <c r="H70" s="415"/>
      <c r="I70" s="444"/>
      <c r="J70" s="415"/>
      <c r="K70" s="444"/>
      <c r="L70" s="415"/>
      <c r="M70" s="444"/>
      <c r="N70" s="415"/>
      <c r="O70" s="444"/>
      <c r="P70" s="415"/>
      <c r="Q70" s="444"/>
      <c r="R70" s="415"/>
      <c r="S70" s="444"/>
      <c r="T70" s="415"/>
      <c r="U70" s="444"/>
      <c r="V70" s="415"/>
      <c r="W70" s="444"/>
      <c r="X70" s="415"/>
      <c r="Y70" s="444"/>
      <c r="Z70" s="415"/>
      <c r="AA70" s="444"/>
      <c r="AB70" s="415"/>
      <c r="AC70" s="444"/>
      <c r="AF70" s="445"/>
      <c r="AG70" s="446"/>
      <c r="AH70" s="446"/>
      <c r="AI70" s="446"/>
      <c r="AJ70" s="446"/>
      <c r="AK70" s="447"/>
    </row>
    <row r="71" spans="1:37" ht="42" customHeight="1" thickBot="1">
      <c r="A71" s="438"/>
      <c r="B71" s="417"/>
      <c r="C71" s="448">
        <v>284.16000000000003</v>
      </c>
      <c r="D71" s="417"/>
      <c r="E71" s="448">
        <v>270.74200000000002</v>
      </c>
      <c r="F71" s="417"/>
      <c r="G71" s="448">
        <v>286.64</v>
      </c>
      <c r="H71" s="417"/>
      <c r="I71" s="448">
        <v>291.69900000000001</v>
      </c>
      <c r="J71" s="417"/>
      <c r="K71" s="448">
        <v>398.71899999999999</v>
      </c>
      <c r="L71" s="417"/>
      <c r="M71" s="448">
        <v>425.46499999999997</v>
      </c>
      <c r="N71" s="417"/>
      <c r="O71" s="448">
        <v>383.81299999999999</v>
      </c>
      <c r="P71" s="417"/>
      <c r="Q71" s="448">
        <v>403.279</v>
      </c>
      <c r="R71" s="417"/>
      <c r="S71" s="448">
        <v>355.21499999999997</v>
      </c>
      <c r="T71" s="417"/>
      <c r="U71" s="448">
        <v>399.839</v>
      </c>
      <c r="V71" s="417"/>
      <c r="W71" s="448">
        <v>287.44200000000001</v>
      </c>
      <c r="X71" s="417"/>
      <c r="Y71" s="448">
        <v>390.74799999999999</v>
      </c>
      <c r="Z71" s="417"/>
      <c r="AA71" s="448">
        <v>364.274</v>
      </c>
      <c r="AB71" s="417"/>
      <c r="AC71" s="448">
        <v>337.54599999999999</v>
      </c>
      <c r="AF71" s="441">
        <v>14</v>
      </c>
      <c r="AG71" s="441"/>
      <c r="AH71" s="441"/>
      <c r="AI71" s="441"/>
      <c r="AJ71" s="441"/>
      <c r="AK71" s="442"/>
    </row>
    <row r="72" spans="1:37" ht="12.5" thickBot="1">
      <c r="A72" s="438"/>
      <c r="B72" s="450"/>
      <c r="C72" s="444"/>
      <c r="D72" s="450"/>
      <c r="E72" s="444"/>
      <c r="F72" s="450"/>
      <c r="G72" s="444"/>
      <c r="H72" s="450"/>
      <c r="I72" s="444"/>
      <c r="J72" s="450"/>
      <c r="K72" s="444"/>
      <c r="L72" s="450"/>
      <c r="M72" s="444"/>
      <c r="N72" s="450"/>
      <c r="O72" s="444"/>
      <c r="P72" s="450"/>
      <c r="Q72" s="444"/>
      <c r="R72" s="450"/>
      <c r="S72" s="444"/>
      <c r="T72" s="450"/>
      <c r="U72" s="444"/>
      <c r="V72" s="450"/>
      <c r="W72" s="444"/>
      <c r="X72" s="450"/>
      <c r="Y72" s="444"/>
      <c r="Z72" s="450"/>
      <c r="AA72" s="444"/>
      <c r="AB72" s="450"/>
      <c r="AC72" s="444"/>
      <c r="AF72" s="445"/>
      <c r="AG72" s="446"/>
      <c r="AH72" s="446"/>
      <c r="AI72" s="446"/>
      <c r="AJ72" s="446"/>
      <c r="AK72" s="447"/>
    </row>
    <row r="73" spans="1:37">
      <c r="A73" s="438"/>
      <c r="B73" s="421" t="s">
        <v>89</v>
      </c>
      <c r="C73" s="421"/>
      <c r="D73" s="421" t="s">
        <v>146</v>
      </c>
      <c r="E73" s="421"/>
      <c r="F73" s="421" t="s">
        <v>83</v>
      </c>
      <c r="G73" s="421"/>
      <c r="H73" s="421" t="s">
        <v>146</v>
      </c>
      <c r="I73" s="421"/>
      <c r="J73" s="421" t="s">
        <v>79</v>
      </c>
      <c r="K73" s="421"/>
      <c r="L73" s="421" t="s">
        <v>205</v>
      </c>
      <c r="M73" s="421"/>
      <c r="N73" s="421" t="s">
        <v>89</v>
      </c>
      <c r="O73" s="421"/>
      <c r="P73" s="421" t="s">
        <v>149</v>
      </c>
      <c r="Q73" s="421"/>
      <c r="R73" s="421" t="s">
        <v>146</v>
      </c>
      <c r="S73" s="421"/>
      <c r="T73" s="421" t="s">
        <v>149</v>
      </c>
      <c r="U73" s="421"/>
      <c r="V73" s="421" t="s">
        <v>79</v>
      </c>
      <c r="W73" s="421"/>
      <c r="X73" s="421" t="s">
        <v>146</v>
      </c>
      <c r="Y73" s="421"/>
      <c r="Z73" s="421" t="s">
        <v>146</v>
      </c>
      <c r="AA73" s="421"/>
      <c r="AB73" s="421" t="s">
        <v>146</v>
      </c>
      <c r="AC73" s="444"/>
      <c r="AF73" s="445"/>
      <c r="AG73" s="446"/>
      <c r="AH73" s="446"/>
      <c r="AI73" s="446"/>
      <c r="AJ73" s="446"/>
      <c r="AK73" s="447"/>
    </row>
    <row r="74" spans="1:37">
      <c r="A74" s="438"/>
      <c r="B74" s="421"/>
      <c r="C74" s="421"/>
      <c r="D74" s="421"/>
      <c r="E74" s="421"/>
      <c r="F74" s="421"/>
      <c r="G74" s="421"/>
      <c r="H74" s="421"/>
      <c r="I74" s="421"/>
      <c r="J74" s="421"/>
      <c r="K74" s="421"/>
      <c r="L74" s="421"/>
      <c r="M74" s="421"/>
      <c r="N74" s="421"/>
      <c r="O74" s="421"/>
      <c r="P74" s="421"/>
      <c r="Q74" s="421"/>
      <c r="R74" s="421"/>
      <c r="S74" s="421"/>
      <c r="T74" s="421"/>
      <c r="U74" s="421"/>
      <c r="V74" s="421"/>
      <c r="W74" s="421"/>
      <c r="X74" s="421"/>
      <c r="Y74" s="421"/>
      <c r="Z74" s="421"/>
      <c r="AA74" s="421"/>
      <c r="AB74" s="421"/>
      <c r="AC74" s="444"/>
      <c r="AF74" s="445"/>
      <c r="AG74" s="446"/>
      <c r="AH74" s="446"/>
      <c r="AI74" s="446"/>
      <c r="AJ74" s="446"/>
      <c r="AK74" s="447"/>
    </row>
    <row r="75" spans="1:37">
      <c r="A75" s="438"/>
      <c r="C75" s="444"/>
      <c r="E75" s="444"/>
      <c r="G75" s="444"/>
      <c r="I75" s="444"/>
      <c r="K75" s="444"/>
      <c r="M75" s="444"/>
      <c r="O75" s="444"/>
      <c r="Q75" s="444"/>
      <c r="S75" s="444"/>
      <c r="U75" s="444"/>
      <c r="W75" s="444"/>
      <c r="Y75" s="444"/>
      <c r="AA75" s="444"/>
      <c r="AC75" s="444"/>
      <c r="AF75" s="445"/>
      <c r="AG75" s="446"/>
      <c r="AH75" s="446"/>
      <c r="AI75" s="446"/>
      <c r="AJ75" s="446"/>
      <c r="AK75" s="447"/>
    </row>
    <row r="76" spans="1:37">
      <c r="A76" s="438"/>
      <c r="B76" s="439" t="s">
        <v>1218</v>
      </c>
      <c r="C76" s="414"/>
      <c r="D76" s="439" t="s">
        <v>1219</v>
      </c>
      <c r="E76" s="414"/>
      <c r="F76" s="439" t="s">
        <v>1220</v>
      </c>
      <c r="G76" s="414"/>
      <c r="H76" s="439" t="s">
        <v>579</v>
      </c>
      <c r="I76" s="414"/>
      <c r="J76" s="439" t="s">
        <v>1221</v>
      </c>
      <c r="K76" s="414"/>
      <c r="L76" s="439" t="s">
        <v>1222</v>
      </c>
      <c r="M76" s="414"/>
      <c r="N76" s="439" t="s">
        <v>583</v>
      </c>
      <c r="O76" s="414"/>
      <c r="P76" s="439" t="s">
        <v>586</v>
      </c>
      <c r="Q76" s="414"/>
      <c r="R76" s="439" t="s">
        <v>1223</v>
      </c>
      <c r="S76" s="414"/>
      <c r="T76" s="439" t="s">
        <v>1224</v>
      </c>
      <c r="U76" s="414"/>
      <c r="V76" s="439" t="s">
        <v>1225</v>
      </c>
      <c r="W76" s="414"/>
      <c r="X76" s="439" t="s">
        <v>587</v>
      </c>
      <c r="Y76" s="414"/>
      <c r="Z76" s="439" t="s">
        <v>1226</v>
      </c>
      <c r="AA76" s="414"/>
      <c r="AB76" s="439" t="s">
        <v>588</v>
      </c>
      <c r="AC76" s="444"/>
      <c r="AF76" s="445"/>
      <c r="AG76" s="446"/>
      <c r="AH76" s="446"/>
      <c r="AI76" s="446"/>
      <c r="AJ76" s="446"/>
      <c r="AK76" s="447"/>
    </row>
    <row r="77" spans="1:37">
      <c r="A77" s="438"/>
      <c r="B77" s="443"/>
      <c r="C77" s="444"/>
      <c r="D77" s="443"/>
      <c r="E77" s="444"/>
      <c r="F77" s="443"/>
      <c r="G77" s="444"/>
      <c r="H77" s="443"/>
      <c r="I77" s="444"/>
      <c r="J77" s="443"/>
      <c r="K77" s="444"/>
      <c r="L77" s="443"/>
      <c r="M77" s="444"/>
      <c r="N77" s="443"/>
      <c r="O77" s="444"/>
      <c r="P77" s="443"/>
      <c r="Q77" s="444"/>
      <c r="R77" s="443"/>
      <c r="S77" s="452"/>
      <c r="T77" s="443"/>
      <c r="U77" s="452"/>
      <c r="V77" s="443"/>
      <c r="W77" s="444"/>
      <c r="X77" s="443"/>
      <c r="Y77" s="444"/>
      <c r="Z77" s="443"/>
      <c r="AA77" s="444"/>
      <c r="AB77" s="443"/>
      <c r="AC77" s="444"/>
      <c r="AF77" s="441" t="s">
        <v>1153</v>
      </c>
      <c r="AG77" s="441" t="s">
        <v>317</v>
      </c>
      <c r="AH77" s="441" t="s">
        <v>1154</v>
      </c>
      <c r="AI77" s="441" t="s">
        <v>1155</v>
      </c>
      <c r="AJ77" s="441" t="s">
        <v>266</v>
      </c>
      <c r="AK77" s="442" t="s">
        <v>1156</v>
      </c>
    </row>
    <row r="78" spans="1:37" ht="12.5" thickBot="1">
      <c r="A78" s="438"/>
      <c r="B78" s="415"/>
      <c r="C78" s="444"/>
      <c r="D78" s="415"/>
      <c r="E78" s="444"/>
      <c r="F78" s="415"/>
      <c r="G78" s="444"/>
      <c r="H78" s="415"/>
      <c r="I78" s="444"/>
      <c r="J78" s="415"/>
      <c r="K78" s="444"/>
      <c r="L78" s="415"/>
      <c r="M78" s="444"/>
      <c r="N78" s="415"/>
      <c r="O78" s="444"/>
      <c r="P78" s="415"/>
      <c r="Q78" s="444"/>
      <c r="R78" s="415"/>
      <c r="S78" s="444"/>
      <c r="T78" s="415"/>
      <c r="U78" s="444"/>
      <c r="V78" s="415"/>
      <c r="W78" s="444"/>
      <c r="X78" s="415"/>
      <c r="Y78" s="444"/>
      <c r="Z78" s="415"/>
      <c r="AA78" s="444"/>
      <c r="AB78" s="415"/>
      <c r="AC78" s="444"/>
      <c r="AF78" s="445"/>
      <c r="AG78" s="446"/>
      <c r="AH78" s="446"/>
      <c r="AI78" s="446"/>
      <c r="AJ78" s="446"/>
      <c r="AK78" s="447"/>
    </row>
    <row r="79" spans="1:37" ht="42" customHeight="1" thickBot="1">
      <c r="A79" s="438"/>
      <c r="B79" s="417"/>
      <c r="C79" s="448">
        <v>348.29199999999997</v>
      </c>
      <c r="D79" s="417"/>
      <c r="E79" s="448">
        <v>418.83499999999998</v>
      </c>
      <c r="F79" s="417"/>
      <c r="G79" s="448">
        <v>408.96300000000002</v>
      </c>
      <c r="H79" s="417"/>
      <c r="I79" s="448">
        <v>365.46699999999998</v>
      </c>
      <c r="J79" s="417"/>
      <c r="K79" s="448">
        <v>437.07400000000001</v>
      </c>
      <c r="L79" s="417"/>
      <c r="M79" s="448">
        <v>363.142</v>
      </c>
      <c r="N79" s="417"/>
      <c r="O79" s="448">
        <v>159.78899999999999</v>
      </c>
      <c r="P79" s="417"/>
      <c r="Q79" s="448">
        <v>300.15800000000002</v>
      </c>
      <c r="R79" s="417"/>
      <c r="S79" s="448">
        <v>293.13099999999997</v>
      </c>
      <c r="T79" s="417"/>
      <c r="U79" s="448">
        <v>357.37700000000001</v>
      </c>
      <c r="V79" s="417"/>
      <c r="W79" s="448">
        <v>341.40899999999999</v>
      </c>
      <c r="X79" s="417"/>
      <c r="Y79" s="448">
        <v>362.90499999999997</v>
      </c>
      <c r="Z79" s="417"/>
      <c r="AA79" s="448">
        <v>421.05200000000002</v>
      </c>
      <c r="AB79" s="417"/>
      <c r="AC79" s="448">
        <v>216.44800000000001</v>
      </c>
      <c r="AF79" s="441">
        <v>14</v>
      </c>
      <c r="AG79" s="441"/>
      <c r="AH79" s="441"/>
      <c r="AI79" s="441"/>
      <c r="AJ79" s="441"/>
      <c r="AK79" s="442"/>
    </row>
    <row r="80" spans="1:37" ht="12.5" thickBot="1">
      <c r="A80" s="438"/>
      <c r="B80" s="450"/>
      <c r="C80" s="444"/>
      <c r="D80" s="450"/>
      <c r="E80" s="444"/>
      <c r="F80" s="450"/>
      <c r="G80" s="444"/>
      <c r="H80" s="450"/>
      <c r="I80" s="444"/>
      <c r="J80" s="450"/>
      <c r="K80" s="444"/>
      <c r="L80" s="450"/>
      <c r="M80" s="444"/>
      <c r="N80" s="450"/>
      <c r="O80" s="444"/>
      <c r="P80" s="450"/>
      <c r="Q80" s="444"/>
      <c r="R80" s="450"/>
      <c r="S80" s="444"/>
      <c r="T80" s="450"/>
      <c r="U80" s="444"/>
      <c r="V80" s="450"/>
      <c r="W80" s="444"/>
      <c r="X80" s="450"/>
      <c r="Y80" s="444"/>
      <c r="Z80" s="450"/>
      <c r="AA80" s="444"/>
      <c r="AB80" s="450"/>
      <c r="AC80" s="444"/>
      <c r="AF80" s="445"/>
      <c r="AG80" s="446"/>
      <c r="AH80" s="446"/>
      <c r="AI80" s="446"/>
      <c r="AJ80" s="446"/>
      <c r="AK80" s="447"/>
    </row>
    <row r="81" spans="1:37">
      <c r="A81" s="438"/>
      <c r="B81" s="421" t="s">
        <v>146</v>
      </c>
      <c r="C81" s="421"/>
      <c r="D81" s="421" t="s">
        <v>149</v>
      </c>
      <c r="E81" s="421"/>
      <c r="F81" s="421" t="s">
        <v>211</v>
      </c>
      <c r="G81" s="421"/>
      <c r="H81" s="421" t="s">
        <v>107</v>
      </c>
      <c r="I81" s="421"/>
      <c r="J81" s="421" t="s">
        <v>146</v>
      </c>
      <c r="K81" s="421"/>
      <c r="L81" s="421" t="s">
        <v>205</v>
      </c>
      <c r="M81" s="421"/>
      <c r="N81" s="421" t="s">
        <v>152</v>
      </c>
      <c r="O81" s="421"/>
      <c r="P81" s="421" t="s">
        <v>89</v>
      </c>
      <c r="Q81" s="421"/>
      <c r="R81" s="421" t="s">
        <v>152</v>
      </c>
      <c r="S81" s="421"/>
      <c r="T81" s="421" t="s">
        <v>146</v>
      </c>
      <c r="U81" s="421"/>
      <c r="V81" s="421" t="s">
        <v>146</v>
      </c>
      <c r="W81" s="421"/>
      <c r="X81" s="421" t="s">
        <v>87</v>
      </c>
      <c r="Y81" s="421"/>
      <c r="Z81" s="421" t="s">
        <v>211</v>
      </c>
      <c r="AA81" s="421"/>
      <c r="AB81" s="421" t="s">
        <v>165</v>
      </c>
      <c r="AC81" s="444"/>
      <c r="AF81" s="445"/>
      <c r="AG81" s="446"/>
      <c r="AH81" s="446"/>
      <c r="AI81" s="446"/>
      <c r="AJ81" s="446"/>
      <c r="AK81" s="447"/>
    </row>
    <row r="82" spans="1:37">
      <c r="A82" s="438"/>
      <c r="B82" s="421"/>
      <c r="C82" s="421"/>
      <c r="D82" s="421"/>
      <c r="E82" s="421"/>
      <c r="F82" s="421"/>
      <c r="G82" s="421"/>
      <c r="H82" s="421"/>
      <c r="I82" s="421"/>
      <c r="J82" s="421"/>
      <c r="K82" s="421"/>
      <c r="L82" s="421"/>
      <c r="M82" s="421"/>
      <c r="N82" s="421"/>
      <c r="O82" s="421"/>
      <c r="P82" s="421"/>
      <c r="Q82" s="421"/>
      <c r="R82" s="421"/>
      <c r="S82" s="421"/>
      <c r="T82" s="421"/>
      <c r="U82" s="421"/>
      <c r="V82" s="421"/>
      <c r="W82" s="421"/>
      <c r="X82" s="421"/>
      <c r="Y82" s="421"/>
      <c r="Z82" s="421"/>
      <c r="AA82" s="421"/>
      <c r="AB82" s="421"/>
      <c r="AC82" s="444"/>
      <c r="AF82" s="445"/>
      <c r="AG82" s="446"/>
      <c r="AH82" s="446"/>
      <c r="AI82" s="446"/>
      <c r="AJ82" s="446"/>
      <c r="AK82" s="447"/>
    </row>
    <row r="83" spans="1:37">
      <c r="A83" s="438"/>
      <c r="C83" s="444"/>
      <c r="E83" s="444"/>
      <c r="G83" s="444"/>
      <c r="I83" s="444"/>
      <c r="K83" s="444"/>
      <c r="M83" s="444"/>
      <c r="O83" s="444"/>
      <c r="Q83" s="444"/>
      <c r="S83" s="444"/>
      <c r="U83" s="444"/>
      <c r="W83" s="444"/>
      <c r="Y83" s="444"/>
      <c r="AA83" s="444"/>
      <c r="AC83" s="444"/>
      <c r="AF83" s="445"/>
      <c r="AG83" s="446"/>
      <c r="AH83" s="446"/>
      <c r="AI83" s="446"/>
      <c r="AJ83" s="446"/>
      <c r="AK83" s="447"/>
    </row>
    <row r="84" spans="1:37">
      <c r="A84" s="438"/>
      <c r="B84" s="439" t="s">
        <v>590</v>
      </c>
      <c r="C84" s="414"/>
      <c r="D84" s="439" t="s">
        <v>597</v>
      </c>
      <c r="E84" s="414"/>
      <c r="F84" s="439" t="s">
        <v>1227</v>
      </c>
      <c r="G84" s="414"/>
      <c r="H84" s="439" t="s">
        <v>1228</v>
      </c>
      <c r="I84" s="414"/>
      <c r="J84" s="439" t="s">
        <v>1229</v>
      </c>
      <c r="K84" s="414"/>
      <c r="L84" s="439" t="s">
        <v>1230</v>
      </c>
      <c r="M84" s="414"/>
      <c r="N84" s="439" t="s">
        <v>1231</v>
      </c>
      <c r="O84" s="414"/>
      <c r="P84" s="439" t="s">
        <v>1232</v>
      </c>
      <c r="Q84" s="414"/>
      <c r="R84" s="439" t="s">
        <v>1233</v>
      </c>
      <c r="S84" s="414"/>
      <c r="T84" s="439" t="s">
        <v>1234</v>
      </c>
      <c r="U84" s="414"/>
      <c r="V84" s="439" t="s">
        <v>600</v>
      </c>
      <c r="W84" s="414"/>
      <c r="X84" s="439" t="s">
        <v>601</v>
      </c>
      <c r="Y84" s="414"/>
      <c r="Z84" s="439" t="s">
        <v>602</v>
      </c>
      <c r="AA84" s="414"/>
      <c r="AB84" s="439" t="s">
        <v>605</v>
      </c>
      <c r="AC84" s="444"/>
      <c r="AF84" s="445"/>
      <c r="AG84" s="446"/>
      <c r="AH84" s="446"/>
      <c r="AI84" s="446"/>
      <c r="AJ84" s="446"/>
      <c r="AK84" s="447"/>
    </row>
    <row r="85" spans="1:37">
      <c r="A85" s="438"/>
      <c r="B85" s="443"/>
      <c r="C85" s="444"/>
      <c r="D85" s="443"/>
      <c r="E85" s="444"/>
      <c r="F85" s="443"/>
      <c r="G85" s="444"/>
      <c r="H85" s="443"/>
      <c r="I85" s="444"/>
      <c r="J85" s="443"/>
      <c r="K85" s="444"/>
      <c r="L85" s="443"/>
      <c r="M85" s="444"/>
      <c r="N85" s="443"/>
      <c r="O85" s="444"/>
      <c r="P85" s="443"/>
      <c r="Q85" s="444"/>
      <c r="R85" s="443"/>
      <c r="S85" s="444"/>
      <c r="T85" s="443"/>
      <c r="U85" s="444"/>
      <c r="V85" s="443"/>
      <c r="W85" s="444"/>
      <c r="X85" s="443"/>
      <c r="Y85" s="444"/>
      <c r="Z85" s="443"/>
      <c r="AA85" s="444"/>
      <c r="AB85" s="443"/>
      <c r="AC85" s="444"/>
      <c r="AF85" s="441" t="s">
        <v>1153</v>
      </c>
      <c r="AG85" s="441" t="s">
        <v>317</v>
      </c>
      <c r="AH85" s="441" t="s">
        <v>1154</v>
      </c>
      <c r="AI85" s="441" t="s">
        <v>1155</v>
      </c>
      <c r="AJ85" s="441" t="s">
        <v>266</v>
      </c>
      <c r="AK85" s="442" t="s">
        <v>1156</v>
      </c>
    </row>
    <row r="86" spans="1:37" ht="12.5" thickBot="1">
      <c r="A86" s="438"/>
      <c r="B86" s="415"/>
      <c r="C86" s="444"/>
      <c r="D86" s="415"/>
      <c r="E86" s="444"/>
      <c r="F86" s="415"/>
      <c r="G86" s="444"/>
      <c r="H86" s="415"/>
      <c r="I86" s="444"/>
      <c r="J86" s="415"/>
      <c r="K86" s="444"/>
      <c r="L86" s="415"/>
      <c r="M86" s="444"/>
      <c r="N86" s="415"/>
      <c r="O86" s="444"/>
      <c r="P86" s="415"/>
      <c r="Q86" s="444"/>
      <c r="R86" s="415"/>
      <c r="S86" s="444"/>
      <c r="T86" s="415"/>
      <c r="U86" s="444"/>
      <c r="V86" s="415"/>
      <c r="W86" s="444"/>
      <c r="X86" s="415"/>
      <c r="Y86" s="444"/>
      <c r="Z86" s="415"/>
      <c r="AA86" s="444"/>
      <c r="AB86" s="415"/>
      <c r="AC86" s="444"/>
      <c r="AF86" s="445"/>
      <c r="AG86" s="446"/>
      <c r="AH86" s="446"/>
      <c r="AI86" s="446"/>
      <c r="AJ86" s="446"/>
      <c r="AK86" s="447"/>
    </row>
    <row r="87" spans="1:37" ht="42.75" customHeight="1" thickBot="1">
      <c r="A87" s="438"/>
      <c r="B87" s="417"/>
      <c r="C87" s="448">
        <v>439.69499999999999</v>
      </c>
      <c r="D87" s="417"/>
      <c r="E87" s="448">
        <v>243.18799999999999</v>
      </c>
      <c r="F87" s="417"/>
      <c r="G87" s="448">
        <v>333.21899999999999</v>
      </c>
      <c r="H87" s="417"/>
      <c r="I87" s="448">
        <v>363.00099999999998</v>
      </c>
      <c r="J87" s="417"/>
      <c r="K87" s="448">
        <v>356.12400000000002</v>
      </c>
      <c r="L87" s="417"/>
      <c r="M87" s="448">
        <v>511.69200000000001</v>
      </c>
      <c r="N87" s="417"/>
      <c r="O87" s="448">
        <v>376.245</v>
      </c>
      <c r="P87" s="417"/>
      <c r="Q87" s="448">
        <v>381.12200000000001</v>
      </c>
      <c r="R87" s="417"/>
      <c r="S87" s="448">
        <v>364.43299999999999</v>
      </c>
      <c r="T87" s="417"/>
      <c r="U87" s="448">
        <v>263.077</v>
      </c>
      <c r="V87" s="417"/>
      <c r="W87" s="448">
        <v>356.19299999999998</v>
      </c>
      <c r="X87" s="417"/>
      <c r="Y87" s="448">
        <v>352.42</v>
      </c>
      <c r="Z87" s="417"/>
      <c r="AA87" s="448">
        <v>460.56400000000002</v>
      </c>
      <c r="AB87" s="417"/>
      <c r="AC87" s="448">
        <v>381.02800000000002</v>
      </c>
      <c r="AF87" s="441">
        <v>14</v>
      </c>
      <c r="AG87" s="441"/>
      <c r="AH87" s="441"/>
      <c r="AI87" s="441"/>
      <c r="AJ87" s="441"/>
      <c r="AK87" s="442"/>
    </row>
    <row r="88" spans="1:37" ht="12.5" thickBot="1">
      <c r="A88" s="438"/>
      <c r="B88" s="450"/>
      <c r="C88" s="444"/>
      <c r="D88" s="450"/>
      <c r="E88" s="444"/>
      <c r="F88" s="450"/>
      <c r="G88" s="444"/>
      <c r="H88" s="450"/>
      <c r="I88" s="444"/>
      <c r="J88" s="450"/>
      <c r="K88" s="444"/>
      <c r="L88" s="450"/>
      <c r="M88" s="444"/>
      <c r="N88" s="450"/>
      <c r="O88" s="444"/>
      <c r="P88" s="450"/>
      <c r="Q88" s="444"/>
      <c r="R88" s="450"/>
      <c r="S88" s="444"/>
      <c r="T88" s="450"/>
      <c r="U88" s="444"/>
      <c r="V88" s="450"/>
      <c r="W88" s="444"/>
      <c r="X88" s="450"/>
      <c r="Y88" s="444"/>
      <c r="Z88" s="450"/>
      <c r="AA88" s="444"/>
      <c r="AB88" s="450"/>
      <c r="AC88" s="444"/>
      <c r="AF88" s="445"/>
      <c r="AG88" s="446"/>
      <c r="AH88" s="446"/>
      <c r="AI88" s="446"/>
      <c r="AJ88" s="446"/>
      <c r="AK88" s="447"/>
    </row>
    <row r="89" spans="1:37">
      <c r="A89" s="438"/>
      <c r="B89" s="421" t="s">
        <v>165</v>
      </c>
      <c r="C89" s="421"/>
      <c r="D89" s="421" t="s">
        <v>79</v>
      </c>
      <c r="E89" s="421"/>
      <c r="F89" s="421" t="s">
        <v>89</v>
      </c>
      <c r="G89" s="421"/>
      <c r="H89" s="421" t="s">
        <v>149</v>
      </c>
      <c r="I89" s="421"/>
      <c r="J89" s="421" t="s">
        <v>149</v>
      </c>
      <c r="K89" s="421"/>
      <c r="L89" s="421" t="s">
        <v>83</v>
      </c>
      <c r="M89" s="421"/>
      <c r="N89" s="421" t="s">
        <v>83</v>
      </c>
      <c r="O89" s="421"/>
      <c r="P89" s="421" t="s">
        <v>146</v>
      </c>
      <c r="Q89" s="421"/>
      <c r="R89" s="421" t="s">
        <v>149</v>
      </c>
      <c r="S89" s="421"/>
      <c r="T89" s="421" t="s">
        <v>211</v>
      </c>
      <c r="U89" s="421"/>
      <c r="V89" s="421" t="s">
        <v>156</v>
      </c>
      <c r="W89" s="421"/>
      <c r="X89" s="421" t="s">
        <v>146</v>
      </c>
      <c r="Y89" s="421"/>
      <c r="Z89" s="421" t="s">
        <v>96</v>
      </c>
      <c r="AA89" s="421"/>
      <c r="AB89" s="421" t="s">
        <v>92</v>
      </c>
      <c r="AC89" s="444"/>
      <c r="AF89" s="445"/>
      <c r="AG89" s="446"/>
      <c r="AH89" s="446"/>
      <c r="AI89" s="446"/>
      <c r="AJ89" s="446"/>
      <c r="AK89" s="447"/>
    </row>
    <row r="90" spans="1:37">
      <c r="A90" s="438"/>
      <c r="B90" s="421"/>
      <c r="C90" s="421"/>
      <c r="D90" s="421"/>
      <c r="E90" s="421"/>
      <c r="F90" s="421"/>
      <c r="G90" s="421"/>
      <c r="H90" s="421"/>
      <c r="I90" s="421"/>
      <c r="J90" s="421"/>
      <c r="K90" s="421"/>
      <c r="L90" s="421"/>
      <c r="M90" s="421"/>
      <c r="N90" s="421"/>
      <c r="O90" s="421"/>
      <c r="P90" s="421"/>
      <c r="Q90" s="421"/>
      <c r="R90" s="421"/>
      <c r="S90" s="421"/>
      <c r="T90" s="421"/>
      <c r="U90" s="421"/>
      <c r="V90" s="421"/>
      <c r="W90" s="421"/>
      <c r="X90" s="421"/>
      <c r="Y90" s="421"/>
      <c r="Z90" s="421"/>
      <c r="AA90" s="421"/>
      <c r="AB90" s="421"/>
      <c r="AC90" s="444"/>
      <c r="AF90" s="445"/>
      <c r="AG90" s="446"/>
      <c r="AH90" s="446"/>
      <c r="AI90" s="446"/>
      <c r="AJ90" s="446"/>
      <c r="AK90" s="447"/>
    </row>
    <row r="91" spans="1:37">
      <c r="A91" s="438"/>
      <c r="C91" s="444"/>
      <c r="E91" s="444"/>
      <c r="G91" s="444"/>
      <c r="I91" s="444"/>
      <c r="K91" s="444"/>
      <c r="M91" s="444"/>
      <c r="O91" s="444"/>
      <c r="Q91" s="444"/>
      <c r="S91" s="444"/>
      <c r="U91" s="444"/>
      <c r="W91" s="444"/>
      <c r="Y91" s="444"/>
      <c r="AA91" s="444"/>
      <c r="AC91" s="444"/>
      <c r="AF91" s="445"/>
      <c r="AG91" s="446"/>
      <c r="AH91" s="446"/>
      <c r="AI91" s="446"/>
      <c r="AJ91" s="446"/>
      <c r="AK91" s="447"/>
    </row>
    <row r="92" spans="1:37">
      <c r="A92" s="438"/>
      <c r="B92" s="439" t="s">
        <v>606</v>
      </c>
      <c r="C92" s="414"/>
      <c r="D92" s="439" t="s">
        <v>607</v>
      </c>
      <c r="E92" s="414"/>
      <c r="F92" s="439" t="s">
        <v>608</v>
      </c>
      <c r="G92" s="414"/>
      <c r="H92" s="439" t="s">
        <v>609</v>
      </c>
      <c r="I92" s="414"/>
      <c r="J92" s="439" t="s">
        <v>610</v>
      </c>
      <c r="K92" s="414"/>
      <c r="L92" s="439" t="s">
        <v>611</v>
      </c>
      <c r="M92" s="414"/>
      <c r="N92" s="439" t="s">
        <v>612</v>
      </c>
      <c r="O92" s="414"/>
      <c r="P92" s="439" t="s">
        <v>613</v>
      </c>
      <c r="Q92" s="414"/>
      <c r="R92" s="439" t="s">
        <v>614</v>
      </c>
      <c r="S92" s="414"/>
      <c r="T92" s="439" t="s">
        <v>615</v>
      </c>
      <c r="U92" s="414"/>
      <c r="V92" s="439" t="s">
        <v>616</v>
      </c>
      <c r="W92" s="414"/>
      <c r="X92" s="439" t="s">
        <v>617</v>
      </c>
      <c r="Y92" s="414"/>
      <c r="Z92" s="439" t="s">
        <v>618</v>
      </c>
      <c r="AA92" s="414"/>
      <c r="AB92" s="439" t="s">
        <v>619</v>
      </c>
      <c r="AC92" s="444"/>
      <c r="AF92" s="445"/>
      <c r="AG92" s="446"/>
      <c r="AH92" s="446"/>
      <c r="AI92" s="446"/>
      <c r="AJ92" s="446"/>
      <c r="AK92" s="447"/>
    </row>
    <row r="93" spans="1:37">
      <c r="A93" s="438"/>
      <c r="B93" s="443"/>
      <c r="C93" s="444"/>
      <c r="D93" s="443"/>
      <c r="E93" s="444"/>
      <c r="F93" s="443"/>
      <c r="G93" s="444"/>
      <c r="H93" s="443"/>
      <c r="I93" s="452"/>
      <c r="J93" s="443"/>
      <c r="K93" s="444"/>
      <c r="L93" s="443"/>
      <c r="M93" s="444"/>
      <c r="N93" s="443"/>
      <c r="O93" s="444"/>
      <c r="P93" s="443"/>
      <c r="Q93" s="444"/>
      <c r="R93" s="443"/>
      <c r="S93" s="444"/>
      <c r="T93" s="443"/>
      <c r="U93" s="444"/>
      <c r="V93" s="443"/>
      <c r="W93" s="444"/>
      <c r="X93" s="443"/>
      <c r="Y93" s="444"/>
      <c r="Z93" s="443"/>
      <c r="AA93" s="452"/>
      <c r="AB93" s="443"/>
      <c r="AC93" s="444"/>
      <c r="AF93" s="441" t="s">
        <v>1153</v>
      </c>
      <c r="AG93" s="441" t="s">
        <v>317</v>
      </c>
      <c r="AH93" s="441" t="s">
        <v>1154</v>
      </c>
      <c r="AI93" s="441" t="s">
        <v>1155</v>
      </c>
      <c r="AJ93" s="441" t="s">
        <v>266</v>
      </c>
      <c r="AK93" s="442" t="s">
        <v>1156</v>
      </c>
    </row>
    <row r="94" spans="1:37" ht="12.5" thickBot="1">
      <c r="A94" s="438"/>
      <c r="B94" s="415"/>
      <c r="C94" s="444"/>
      <c r="D94" s="415"/>
      <c r="E94" s="444"/>
      <c r="F94" s="415"/>
      <c r="G94" s="444"/>
      <c r="H94" s="415"/>
      <c r="I94" s="444"/>
      <c r="J94" s="415"/>
      <c r="K94" s="444"/>
      <c r="L94" s="415"/>
      <c r="M94" s="444"/>
      <c r="N94" s="415"/>
      <c r="O94" s="444"/>
      <c r="P94" s="415"/>
      <c r="Q94" s="444"/>
      <c r="R94" s="415"/>
      <c r="S94" s="444"/>
      <c r="T94" s="415"/>
      <c r="U94" s="444"/>
      <c r="V94" s="415"/>
      <c r="W94" s="444"/>
      <c r="X94" s="415"/>
      <c r="Y94" s="444"/>
      <c r="Z94" s="415"/>
      <c r="AA94" s="444"/>
      <c r="AB94" s="415"/>
      <c r="AC94" s="444"/>
      <c r="AF94" s="445"/>
      <c r="AG94" s="446"/>
      <c r="AH94" s="446"/>
      <c r="AI94" s="446"/>
      <c r="AJ94" s="446"/>
      <c r="AK94" s="447"/>
    </row>
    <row r="95" spans="1:37" ht="42" customHeight="1" thickBot="1">
      <c r="A95" s="438"/>
      <c r="B95" s="417"/>
      <c r="C95" s="448">
        <v>419.60300000000001</v>
      </c>
      <c r="D95" s="417"/>
      <c r="E95" s="448">
        <v>425.18</v>
      </c>
      <c r="F95" s="417"/>
      <c r="G95" s="448">
        <v>287.53699999999998</v>
      </c>
      <c r="H95" s="417"/>
      <c r="I95" s="448">
        <v>336.512</v>
      </c>
      <c r="J95" s="417"/>
      <c r="K95" s="448">
        <v>325.30399999999997</v>
      </c>
      <c r="L95" s="417"/>
      <c r="M95" s="448">
        <v>214.25299999999999</v>
      </c>
      <c r="N95" s="417"/>
      <c r="O95" s="448">
        <v>455.94600000000003</v>
      </c>
      <c r="P95" s="417"/>
      <c r="Q95" s="448">
        <v>421</v>
      </c>
      <c r="R95" s="417"/>
      <c r="S95" s="448">
        <v>419</v>
      </c>
      <c r="T95" s="417"/>
      <c r="U95" s="448">
        <v>408</v>
      </c>
      <c r="V95" s="417"/>
      <c r="W95" s="448">
        <v>409.74900000000002</v>
      </c>
      <c r="X95" s="417"/>
      <c r="Y95" s="448">
        <v>324.02999999999997</v>
      </c>
      <c r="Z95" s="417"/>
      <c r="AA95" s="448">
        <v>366.7</v>
      </c>
      <c r="AB95" s="417"/>
      <c r="AC95" s="453">
        <v>473.30500000000001</v>
      </c>
      <c r="AF95" s="441">
        <v>14</v>
      </c>
      <c r="AG95" s="441"/>
      <c r="AH95" s="441"/>
      <c r="AI95" s="441"/>
      <c r="AJ95" s="441"/>
      <c r="AK95" s="442"/>
    </row>
    <row r="96" spans="1:37" ht="12.5" thickBot="1">
      <c r="A96" s="438"/>
      <c r="B96" s="450"/>
      <c r="C96" s="444"/>
      <c r="D96" s="450"/>
      <c r="E96" s="444"/>
      <c r="F96" s="450"/>
      <c r="G96" s="444"/>
      <c r="H96" s="450"/>
      <c r="I96" s="444"/>
      <c r="J96" s="450"/>
      <c r="K96" s="444"/>
      <c r="L96" s="450"/>
      <c r="M96" s="444"/>
      <c r="N96" s="450"/>
      <c r="O96" s="444"/>
      <c r="P96" s="450"/>
      <c r="Q96" s="444"/>
      <c r="R96" s="450"/>
      <c r="S96" s="444"/>
      <c r="T96" s="450"/>
      <c r="U96" s="444"/>
      <c r="V96" s="450"/>
      <c r="W96" s="444"/>
      <c r="X96" s="450"/>
      <c r="Y96" s="444"/>
      <c r="Z96" s="450"/>
      <c r="AA96" s="444"/>
      <c r="AB96" s="450"/>
      <c r="AC96" s="444"/>
      <c r="AF96" s="445"/>
      <c r="AG96" s="446"/>
      <c r="AH96" s="446"/>
      <c r="AI96" s="446"/>
      <c r="AJ96" s="446"/>
      <c r="AK96" s="447"/>
    </row>
    <row r="97" spans="1:37">
      <c r="A97" s="438"/>
      <c r="B97" s="421" t="s">
        <v>149</v>
      </c>
      <c r="C97" s="421"/>
      <c r="D97" s="421" t="s">
        <v>211</v>
      </c>
      <c r="E97" s="421"/>
      <c r="F97" s="421" t="s">
        <v>79</v>
      </c>
      <c r="G97" s="421"/>
      <c r="H97" s="421" t="s">
        <v>146</v>
      </c>
      <c r="I97" s="421"/>
      <c r="J97" s="421" t="s">
        <v>146</v>
      </c>
      <c r="K97" s="421"/>
      <c r="L97" s="421" t="s">
        <v>146</v>
      </c>
      <c r="M97" s="421"/>
      <c r="N97" s="421" t="s">
        <v>87</v>
      </c>
      <c r="O97" s="421"/>
      <c r="P97" s="421" t="s">
        <v>87</v>
      </c>
      <c r="Q97" s="421"/>
      <c r="R97" s="421" t="s">
        <v>149</v>
      </c>
      <c r="S97" s="421"/>
      <c r="T97" s="421" t="s">
        <v>149</v>
      </c>
      <c r="U97" s="421"/>
      <c r="V97" s="421" t="s">
        <v>211</v>
      </c>
      <c r="W97" s="421"/>
      <c r="X97" s="421" t="s">
        <v>83</v>
      </c>
      <c r="Y97" s="421"/>
      <c r="Z97" s="421" t="s">
        <v>92</v>
      </c>
      <c r="AA97" s="421"/>
      <c r="AB97" s="421" t="s">
        <v>211</v>
      </c>
      <c r="AC97" s="444"/>
      <c r="AF97" s="445"/>
      <c r="AG97" s="446"/>
      <c r="AH97" s="446"/>
      <c r="AI97" s="446"/>
      <c r="AJ97" s="446"/>
      <c r="AK97" s="447"/>
    </row>
    <row r="98" spans="1:37">
      <c r="A98" s="438"/>
      <c r="B98" s="421"/>
      <c r="C98" s="421"/>
      <c r="D98" s="421"/>
      <c r="E98" s="421"/>
      <c r="F98" s="421"/>
      <c r="G98" s="421"/>
      <c r="H98" s="421"/>
      <c r="I98" s="421"/>
      <c r="J98" s="421"/>
      <c r="K98" s="421"/>
      <c r="L98" s="421"/>
      <c r="M98" s="444"/>
      <c r="N98" s="421"/>
      <c r="O98" s="421"/>
      <c r="P98" s="421"/>
      <c r="Q98" s="421"/>
      <c r="R98" s="421"/>
      <c r="S98" s="421"/>
      <c r="T98" s="421"/>
      <c r="U98" s="421"/>
      <c r="V98" s="421"/>
      <c r="W98" s="421"/>
      <c r="X98" s="421"/>
      <c r="Y98" s="421"/>
      <c r="Z98" s="421"/>
      <c r="AA98" s="421"/>
      <c r="AB98" s="421"/>
      <c r="AC98" s="444"/>
      <c r="AF98" s="445"/>
      <c r="AG98" s="446"/>
      <c r="AH98" s="446"/>
      <c r="AI98" s="446"/>
      <c r="AJ98" s="446"/>
      <c r="AK98" s="447"/>
    </row>
    <row r="99" spans="1:37" ht="9.75" customHeight="1">
      <c r="A99" s="438"/>
      <c r="C99" s="444"/>
      <c r="E99" s="444"/>
      <c r="G99" s="444"/>
      <c r="I99" s="444"/>
      <c r="K99" s="444"/>
      <c r="M99" s="444"/>
      <c r="O99" s="444"/>
      <c r="Q99" s="444"/>
      <c r="S99" s="444"/>
      <c r="U99" s="444"/>
      <c r="W99" s="444"/>
      <c r="Y99" s="444"/>
      <c r="AA99" s="444"/>
      <c r="AC99" s="444"/>
      <c r="AF99" s="445"/>
      <c r="AG99" s="446"/>
      <c r="AH99" s="446"/>
      <c r="AI99" s="446"/>
      <c r="AJ99" s="446"/>
      <c r="AK99" s="447"/>
    </row>
    <row r="100" spans="1:37" ht="23.25" customHeight="1">
      <c r="A100" s="438"/>
      <c r="B100" s="439" t="s">
        <v>620</v>
      </c>
      <c r="C100" s="414"/>
      <c r="D100" s="439" t="s">
        <v>621</v>
      </c>
      <c r="E100" s="414"/>
      <c r="F100" s="439" t="s">
        <v>622</v>
      </c>
      <c r="G100" s="414"/>
      <c r="H100" s="439" t="s">
        <v>623</v>
      </c>
      <c r="I100" s="414"/>
      <c r="J100" s="439" t="s">
        <v>624</v>
      </c>
      <c r="K100" s="414"/>
      <c r="L100" s="439" t="s">
        <v>1356</v>
      </c>
      <c r="N100" s="439" t="s">
        <v>625</v>
      </c>
      <c r="O100" s="414"/>
      <c r="P100" s="439" t="s">
        <v>626</v>
      </c>
      <c r="Q100" s="414"/>
      <c r="R100" s="439" t="s">
        <v>627</v>
      </c>
      <c r="S100" s="414"/>
      <c r="T100" s="439" t="s">
        <v>628</v>
      </c>
      <c r="U100" s="414"/>
      <c r="V100" s="439" t="s">
        <v>629</v>
      </c>
      <c r="W100" s="414"/>
      <c r="X100" s="439" t="s">
        <v>630</v>
      </c>
      <c r="Y100" s="414"/>
      <c r="Z100" s="439" t="s">
        <v>631</v>
      </c>
      <c r="AA100" s="414"/>
      <c r="AB100" s="439" t="s">
        <v>632</v>
      </c>
      <c r="AC100" s="414"/>
      <c r="AD100" s="439" t="s">
        <v>633</v>
      </c>
      <c r="AE100" s="444"/>
      <c r="AF100" s="445"/>
      <c r="AG100" s="446"/>
      <c r="AH100" s="446"/>
      <c r="AI100" s="446"/>
      <c r="AJ100" s="446"/>
      <c r="AK100" s="447"/>
    </row>
    <row r="101" spans="1:37">
      <c r="A101" s="438"/>
      <c r="B101" s="443"/>
      <c r="C101" s="444"/>
      <c r="D101" s="443"/>
      <c r="E101" s="444"/>
      <c r="F101" s="443"/>
      <c r="G101" s="444"/>
      <c r="H101" s="443"/>
      <c r="I101" s="444"/>
      <c r="J101" s="443"/>
      <c r="K101" s="444"/>
      <c r="L101" s="443"/>
      <c r="N101" s="443"/>
      <c r="O101" s="444"/>
      <c r="P101" s="443"/>
      <c r="Q101" s="444"/>
      <c r="R101" s="443"/>
      <c r="S101" s="444"/>
      <c r="T101" s="443"/>
      <c r="U101" s="444"/>
      <c r="V101" s="443"/>
      <c r="W101" s="444"/>
      <c r="X101" s="443"/>
      <c r="Y101" s="444"/>
      <c r="Z101" s="443"/>
      <c r="AA101" s="444"/>
      <c r="AB101" s="443"/>
      <c r="AC101" s="444"/>
      <c r="AD101" s="443"/>
      <c r="AE101" s="444"/>
      <c r="AF101" s="441" t="s">
        <v>1153</v>
      </c>
      <c r="AG101" s="441" t="s">
        <v>317</v>
      </c>
      <c r="AH101" s="441" t="s">
        <v>1154</v>
      </c>
      <c r="AI101" s="441" t="s">
        <v>1155</v>
      </c>
      <c r="AJ101" s="441" t="s">
        <v>266</v>
      </c>
      <c r="AK101" s="442" t="s">
        <v>1156</v>
      </c>
    </row>
    <row r="102" spans="1:37" ht="12.5" thickBot="1">
      <c r="A102" s="438"/>
      <c r="B102" s="415"/>
      <c r="C102" s="444"/>
      <c r="D102" s="415"/>
      <c r="E102" s="444"/>
      <c r="F102" s="415"/>
      <c r="G102" s="444"/>
      <c r="H102" s="415"/>
      <c r="I102" s="444"/>
      <c r="J102" s="415"/>
      <c r="K102" s="444"/>
      <c r="L102" s="415"/>
      <c r="N102" s="415"/>
      <c r="O102" s="444"/>
      <c r="P102" s="415"/>
      <c r="Q102" s="444"/>
      <c r="R102" s="415"/>
      <c r="S102" s="444"/>
      <c r="T102" s="415"/>
      <c r="U102" s="444"/>
      <c r="V102" s="415"/>
      <c r="W102" s="444"/>
      <c r="X102" s="415"/>
      <c r="Y102" s="444"/>
      <c r="Z102" s="415"/>
      <c r="AA102" s="444"/>
      <c r="AB102" s="415"/>
      <c r="AC102" s="444"/>
      <c r="AD102" s="415"/>
      <c r="AE102" s="444"/>
      <c r="AF102" s="445"/>
      <c r="AG102" s="446"/>
      <c r="AH102" s="446"/>
      <c r="AI102" s="446"/>
      <c r="AJ102" s="446"/>
      <c r="AK102" s="447"/>
    </row>
    <row r="103" spans="1:37" ht="42.75" customHeight="1" thickBot="1">
      <c r="A103" s="438"/>
      <c r="B103" s="417"/>
      <c r="C103" s="448">
        <v>358.32100000000003</v>
      </c>
      <c r="D103" s="417"/>
      <c r="E103" s="448">
        <v>477.815</v>
      </c>
      <c r="F103" s="417"/>
      <c r="G103" s="448">
        <v>415.464</v>
      </c>
      <c r="H103" s="417"/>
      <c r="I103" s="448">
        <v>402.22899999999998</v>
      </c>
      <c r="J103" s="417"/>
      <c r="K103" s="448">
        <v>437.43400000000003</v>
      </c>
      <c r="L103" s="417"/>
      <c r="N103" s="417"/>
      <c r="O103" s="448">
        <v>455.92200000000003</v>
      </c>
      <c r="P103" s="417"/>
      <c r="Q103" s="448">
        <v>368.5</v>
      </c>
      <c r="R103" s="417"/>
      <c r="S103" s="448">
        <v>419.76499999999999</v>
      </c>
      <c r="T103" s="417"/>
      <c r="U103" s="448">
        <v>418.91699999999997</v>
      </c>
      <c r="V103" s="417"/>
      <c r="W103" s="448">
        <v>386.48599999999999</v>
      </c>
      <c r="X103" s="417"/>
      <c r="Y103" s="448">
        <v>376.53</v>
      </c>
      <c r="Z103" s="417"/>
      <c r="AA103" s="448">
        <v>404.73899999999998</v>
      </c>
      <c r="AB103" s="417"/>
      <c r="AC103" s="448">
        <v>366.72899999999998</v>
      </c>
      <c r="AD103" s="417"/>
      <c r="AE103" s="448">
        <v>274.58699999999999</v>
      </c>
      <c r="AF103" s="441">
        <v>14</v>
      </c>
      <c r="AG103" s="441"/>
      <c r="AH103" s="441"/>
      <c r="AI103" s="441"/>
      <c r="AJ103" s="441"/>
      <c r="AK103" s="442"/>
    </row>
    <row r="104" spans="1:37" ht="12.5" thickBot="1">
      <c r="A104" s="438"/>
      <c r="B104" s="450"/>
      <c r="C104" s="444"/>
      <c r="D104" s="450"/>
      <c r="E104" s="444"/>
      <c r="F104" s="450"/>
      <c r="G104" s="444"/>
      <c r="H104" s="450"/>
      <c r="I104" s="444"/>
      <c r="J104" s="450"/>
      <c r="K104" s="444"/>
      <c r="L104" s="450"/>
      <c r="N104" s="450"/>
      <c r="O104" s="444"/>
      <c r="P104" s="450"/>
      <c r="Q104" s="444"/>
      <c r="R104" s="450"/>
      <c r="S104" s="444"/>
      <c r="T104" s="450"/>
      <c r="U104" s="444"/>
      <c r="V104" s="450"/>
      <c r="W104" s="444"/>
      <c r="X104" s="450"/>
      <c r="Y104" s="444"/>
      <c r="Z104" s="450"/>
      <c r="AA104" s="444"/>
      <c r="AB104" s="450"/>
      <c r="AC104" s="444"/>
      <c r="AD104" s="450"/>
      <c r="AE104" s="444"/>
      <c r="AF104" s="445"/>
      <c r="AG104" s="446"/>
      <c r="AH104" s="446"/>
      <c r="AI104" s="446"/>
      <c r="AJ104" s="446"/>
      <c r="AK104" s="447"/>
    </row>
    <row r="105" spans="1:37">
      <c r="A105" s="438"/>
      <c r="B105" s="421" t="s">
        <v>87</v>
      </c>
      <c r="C105" s="421"/>
      <c r="D105" s="421" t="s">
        <v>211</v>
      </c>
      <c r="E105" s="421"/>
      <c r="F105" s="421" t="s">
        <v>87</v>
      </c>
      <c r="G105" s="421"/>
      <c r="H105" s="421" t="s">
        <v>211</v>
      </c>
      <c r="I105" s="421"/>
      <c r="J105" s="421" t="s">
        <v>211</v>
      </c>
      <c r="K105" s="421"/>
      <c r="L105" s="421" t="s">
        <v>89</v>
      </c>
      <c r="N105" s="421" t="s">
        <v>89</v>
      </c>
      <c r="O105" s="421"/>
      <c r="P105" s="421" t="s">
        <v>205</v>
      </c>
      <c r="Q105" s="421"/>
      <c r="R105" s="421" t="s">
        <v>83</v>
      </c>
      <c r="S105" s="421"/>
      <c r="T105" s="421" t="s">
        <v>205</v>
      </c>
      <c r="U105" s="421"/>
      <c r="V105" s="421" t="s">
        <v>211</v>
      </c>
      <c r="W105" s="421"/>
      <c r="X105" s="421" t="s">
        <v>149</v>
      </c>
      <c r="Y105" s="421"/>
      <c r="Z105" s="421" t="s">
        <v>152</v>
      </c>
      <c r="AA105" s="421"/>
      <c r="AB105" s="421" t="s">
        <v>205</v>
      </c>
      <c r="AC105" s="421"/>
      <c r="AD105" s="421" t="s">
        <v>146</v>
      </c>
      <c r="AE105" s="444"/>
      <c r="AF105" s="445"/>
      <c r="AG105" s="446"/>
      <c r="AH105" s="446"/>
      <c r="AI105" s="446"/>
      <c r="AJ105" s="446"/>
      <c r="AK105" s="447"/>
    </row>
    <row r="106" spans="1:37">
      <c r="A106" s="438"/>
      <c r="B106" s="421"/>
      <c r="C106" s="421"/>
      <c r="D106" s="421"/>
      <c r="E106" s="421"/>
      <c r="F106" s="421"/>
      <c r="G106" s="421"/>
      <c r="H106" s="421"/>
      <c r="I106" s="421"/>
      <c r="J106" s="421"/>
      <c r="K106" s="421"/>
      <c r="L106" s="421"/>
      <c r="M106" s="421"/>
      <c r="N106" s="421"/>
      <c r="O106" s="421"/>
      <c r="P106" s="421"/>
      <c r="Q106" s="421"/>
      <c r="R106" s="421"/>
      <c r="S106" s="421"/>
      <c r="T106" s="421"/>
      <c r="U106" s="421"/>
      <c r="V106" s="421"/>
      <c r="W106" s="421"/>
      <c r="X106" s="421"/>
      <c r="Y106" s="421"/>
      <c r="Z106" s="421"/>
      <c r="AA106" s="421"/>
      <c r="AB106" s="421"/>
      <c r="AC106" s="444"/>
      <c r="AF106" s="445"/>
      <c r="AG106" s="446"/>
      <c r="AH106" s="446"/>
      <c r="AI106" s="446"/>
      <c r="AJ106" s="446"/>
      <c r="AK106" s="447"/>
    </row>
    <row r="107" spans="1:37">
      <c r="A107" s="438"/>
      <c r="C107" s="444"/>
      <c r="E107" s="444"/>
      <c r="G107" s="444"/>
      <c r="I107" s="444"/>
      <c r="K107" s="444"/>
      <c r="M107" s="444"/>
      <c r="O107" s="444"/>
      <c r="Q107" s="444"/>
      <c r="S107" s="444"/>
      <c r="U107" s="444"/>
      <c r="W107" s="444"/>
      <c r="Y107" s="444"/>
      <c r="AA107" s="444"/>
      <c r="AC107" s="444"/>
      <c r="AF107" s="445"/>
      <c r="AG107" s="446"/>
      <c r="AH107" s="446"/>
      <c r="AI107" s="446"/>
      <c r="AJ107" s="446"/>
      <c r="AK107" s="447"/>
    </row>
    <row r="108" spans="1:37">
      <c r="A108" s="438"/>
      <c r="B108" s="439" t="s">
        <v>634</v>
      </c>
      <c r="C108" s="414"/>
      <c r="D108" s="439" t="s">
        <v>635</v>
      </c>
      <c r="E108" s="414"/>
      <c r="F108" s="439" t="s">
        <v>636</v>
      </c>
      <c r="G108" s="414"/>
      <c r="H108" s="439" t="s">
        <v>637</v>
      </c>
      <c r="I108" s="414"/>
      <c r="J108" s="439" t="s">
        <v>638</v>
      </c>
      <c r="K108" s="414"/>
      <c r="L108" s="439" t="s">
        <v>639</v>
      </c>
      <c r="M108" s="414"/>
      <c r="N108" s="439" t="s">
        <v>640</v>
      </c>
      <c r="O108" s="414"/>
      <c r="P108" s="439" t="s">
        <v>641</v>
      </c>
      <c r="Q108" s="414"/>
      <c r="R108" s="439" t="s">
        <v>642</v>
      </c>
      <c r="S108" s="414"/>
      <c r="T108" s="439" t="s">
        <v>643</v>
      </c>
      <c r="U108" s="414"/>
      <c r="V108" s="439" t="s">
        <v>644</v>
      </c>
      <c r="W108" s="414"/>
      <c r="X108" s="439" t="s">
        <v>645</v>
      </c>
      <c r="Y108" s="414"/>
      <c r="Z108" s="439" t="s">
        <v>646</v>
      </c>
      <c r="AA108" s="414"/>
      <c r="AB108" s="439" t="s">
        <v>647</v>
      </c>
      <c r="AC108" s="444"/>
      <c r="AF108" s="445"/>
      <c r="AG108" s="446"/>
      <c r="AH108" s="446"/>
      <c r="AI108" s="446"/>
      <c r="AJ108" s="446"/>
      <c r="AK108" s="447"/>
    </row>
    <row r="109" spans="1:37">
      <c r="A109" s="438"/>
      <c r="B109" s="443"/>
      <c r="C109" s="421"/>
      <c r="D109" s="443"/>
      <c r="E109" s="444"/>
      <c r="F109" s="443"/>
      <c r="G109" s="444"/>
      <c r="H109" s="443"/>
      <c r="I109" s="444"/>
      <c r="J109" s="443"/>
      <c r="K109" s="444"/>
      <c r="L109" s="443"/>
      <c r="M109" s="444"/>
      <c r="N109" s="443"/>
      <c r="O109" s="444"/>
      <c r="P109" s="443"/>
      <c r="Q109" s="452"/>
      <c r="R109" s="443"/>
      <c r="S109" s="452"/>
      <c r="T109" s="443"/>
      <c r="U109" s="444"/>
      <c r="V109" s="443"/>
      <c r="W109" s="444"/>
      <c r="X109" s="443"/>
      <c r="Y109" s="444"/>
      <c r="Z109" s="443"/>
      <c r="AA109" s="444"/>
      <c r="AB109" s="443"/>
      <c r="AC109" s="444"/>
      <c r="AF109" s="441" t="s">
        <v>1153</v>
      </c>
      <c r="AG109" s="441" t="s">
        <v>317</v>
      </c>
      <c r="AH109" s="441" t="s">
        <v>1154</v>
      </c>
      <c r="AI109" s="441" t="s">
        <v>1155</v>
      </c>
      <c r="AJ109" s="441" t="s">
        <v>266</v>
      </c>
      <c r="AK109" s="442" t="s">
        <v>1156</v>
      </c>
    </row>
    <row r="110" spans="1:37" ht="12.5" thickBot="1">
      <c r="A110" s="438"/>
      <c r="B110" s="415"/>
      <c r="C110" s="444"/>
      <c r="D110" s="415"/>
      <c r="E110" s="444"/>
      <c r="F110" s="415"/>
      <c r="G110" s="444"/>
      <c r="H110" s="415"/>
      <c r="I110" s="444"/>
      <c r="J110" s="415"/>
      <c r="K110" s="444"/>
      <c r="L110" s="415"/>
      <c r="M110" s="444"/>
      <c r="N110" s="415"/>
      <c r="O110" s="444"/>
      <c r="P110" s="415"/>
      <c r="Q110" s="444"/>
      <c r="R110" s="415"/>
      <c r="S110" s="444"/>
      <c r="T110" s="415"/>
      <c r="U110" s="444"/>
      <c r="V110" s="415"/>
      <c r="W110" s="444"/>
      <c r="X110" s="415"/>
      <c r="Y110" s="444"/>
      <c r="Z110" s="415"/>
      <c r="AA110" s="444"/>
      <c r="AB110" s="415"/>
      <c r="AC110" s="444"/>
      <c r="AF110" s="445"/>
      <c r="AG110" s="446"/>
      <c r="AH110" s="446"/>
      <c r="AI110" s="446"/>
      <c r="AJ110" s="446"/>
      <c r="AK110" s="447"/>
    </row>
    <row r="111" spans="1:37" ht="42.75" customHeight="1" thickBot="1">
      <c r="A111" s="438"/>
      <c r="B111" s="417"/>
      <c r="C111" s="448">
        <v>341.66800000000001</v>
      </c>
      <c r="D111" s="417"/>
      <c r="E111" s="448">
        <v>425.863</v>
      </c>
      <c r="F111" s="417"/>
      <c r="G111" s="448">
        <v>394.30700000000002</v>
      </c>
      <c r="H111" s="417"/>
      <c r="I111" s="448">
        <v>370.45</v>
      </c>
      <c r="J111" s="417"/>
      <c r="K111" s="448">
        <v>436.75400000000002</v>
      </c>
      <c r="L111" s="417"/>
      <c r="M111" s="448">
        <v>397.60500000000002</v>
      </c>
      <c r="N111" s="417"/>
      <c r="O111" s="448">
        <v>413.40100000000001</v>
      </c>
      <c r="P111" s="417"/>
      <c r="Q111" s="453">
        <v>423.64499999999998</v>
      </c>
      <c r="R111" s="417"/>
      <c r="S111" s="448">
        <v>415.96800000000002</v>
      </c>
      <c r="T111" s="417"/>
      <c r="U111" s="448">
        <v>415.34899999999999</v>
      </c>
      <c r="V111" s="417"/>
      <c r="W111" s="448">
        <v>394.875</v>
      </c>
      <c r="X111" s="417"/>
      <c r="Y111" s="448">
        <v>429.62</v>
      </c>
      <c r="Z111" s="417"/>
      <c r="AA111" s="448">
        <v>381.90499999999997</v>
      </c>
      <c r="AB111" s="417"/>
      <c r="AC111" s="448">
        <v>405.26</v>
      </c>
      <c r="AF111" s="441">
        <v>14</v>
      </c>
      <c r="AG111" s="441"/>
      <c r="AH111" s="441"/>
      <c r="AI111" s="441"/>
      <c r="AJ111" s="441"/>
      <c r="AK111" s="442"/>
    </row>
    <row r="112" spans="1:37" ht="12.5" thickBot="1">
      <c r="A112" s="438"/>
      <c r="B112" s="450"/>
      <c r="C112" s="444"/>
      <c r="D112" s="450"/>
      <c r="E112" s="444"/>
      <c r="F112" s="450"/>
      <c r="G112" s="444"/>
      <c r="H112" s="450"/>
      <c r="I112" s="444"/>
      <c r="J112" s="450"/>
      <c r="K112" s="444"/>
      <c r="L112" s="450"/>
      <c r="M112" s="444"/>
      <c r="N112" s="450"/>
      <c r="O112" s="444"/>
      <c r="P112" s="450"/>
      <c r="Q112" s="444"/>
      <c r="R112" s="450"/>
      <c r="S112" s="444"/>
      <c r="T112" s="450"/>
      <c r="U112" s="444"/>
      <c r="V112" s="450"/>
      <c r="W112" s="444"/>
      <c r="X112" s="450"/>
      <c r="Y112" s="444"/>
      <c r="Z112" s="450"/>
      <c r="AA112" s="444"/>
      <c r="AB112" s="450"/>
      <c r="AC112" s="444"/>
      <c r="AF112" s="445"/>
      <c r="AG112" s="446"/>
      <c r="AH112" s="446"/>
      <c r="AI112" s="446"/>
      <c r="AJ112" s="446"/>
      <c r="AK112" s="447"/>
    </row>
    <row r="113" spans="1:37">
      <c r="A113" s="438"/>
      <c r="B113" s="421" t="s">
        <v>146</v>
      </c>
      <c r="C113" s="421"/>
      <c r="D113" s="421" t="s">
        <v>146</v>
      </c>
      <c r="E113" s="421"/>
      <c r="F113" s="421" t="s">
        <v>205</v>
      </c>
      <c r="G113" s="421"/>
      <c r="H113" s="421" t="s">
        <v>107</v>
      </c>
      <c r="I113" s="421"/>
      <c r="J113" s="421" t="s">
        <v>131</v>
      </c>
      <c r="K113" s="421"/>
      <c r="L113" s="421" t="s">
        <v>205</v>
      </c>
      <c r="M113" s="421"/>
      <c r="N113" s="421" t="s">
        <v>83</v>
      </c>
      <c r="O113" s="421"/>
      <c r="P113" s="421" t="s">
        <v>211</v>
      </c>
      <c r="Q113" s="421"/>
      <c r="R113" s="421" t="s">
        <v>146</v>
      </c>
      <c r="S113" s="421"/>
      <c r="T113" s="421" t="s">
        <v>211</v>
      </c>
      <c r="U113" s="421"/>
      <c r="V113" s="421" t="s">
        <v>101</v>
      </c>
      <c r="W113" s="421"/>
      <c r="X113" s="421" t="s">
        <v>211</v>
      </c>
      <c r="Y113" s="421"/>
      <c r="Z113" s="421" t="s">
        <v>1235</v>
      </c>
      <c r="AA113" s="421"/>
      <c r="AB113" s="421" t="s">
        <v>211</v>
      </c>
      <c r="AC113" s="444"/>
      <c r="AF113" s="445"/>
      <c r="AG113" s="446"/>
      <c r="AH113" s="446"/>
      <c r="AI113" s="446"/>
      <c r="AJ113" s="446"/>
      <c r="AK113" s="447"/>
    </row>
    <row r="114" spans="1:37">
      <c r="A114" s="438"/>
      <c r="B114" s="421"/>
      <c r="C114" s="421"/>
      <c r="D114" s="421"/>
      <c r="E114" s="421"/>
      <c r="F114" s="421"/>
      <c r="G114" s="421"/>
      <c r="H114" s="421"/>
      <c r="I114" s="421"/>
      <c r="J114" s="421"/>
      <c r="K114" s="421"/>
      <c r="L114" s="421"/>
      <c r="M114" s="421"/>
      <c r="N114" s="421"/>
      <c r="O114" s="421"/>
      <c r="P114" s="421"/>
      <c r="Q114" s="421"/>
      <c r="R114" s="421"/>
      <c r="S114" s="421"/>
      <c r="T114" s="421"/>
      <c r="U114" s="421"/>
      <c r="V114" s="421"/>
      <c r="W114" s="421"/>
      <c r="X114" s="421"/>
      <c r="Y114" s="421"/>
      <c r="Z114" s="421"/>
      <c r="AA114" s="421"/>
      <c r="AB114" s="421"/>
      <c r="AC114" s="444"/>
      <c r="AF114" s="445"/>
      <c r="AG114" s="446"/>
      <c r="AH114" s="446"/>
      <c r="AI114" s="446"/>
      <c r="AJ114" s="446"/>
      <c r="AK114" s="447"/>
    </row>
    <row r="115" spans="1:37">
      <c r="A115" s="438"/>
      <c r="C115" s="444"/>
      <c r="E115" s="444"/>
      <c r="G115" s="444"/>
      <c r="I115" s="444"/>
      <c r="K115" s="444"/>
      <c r="M115" s="444"/>
      <c r="O115" s="444"/>
      <c r="Q115" s="444"/>
      <c r="S115" s="444"/>
      <c r="U115" s="444"/>
      <c r="W115" s="444"/>
      <c r="Y115" s="444"/>
      <c r="AA115" s="444"/>
      <c r="AC115" s="444"/>
      <c r="AF115" s="445"/>
      <c r="AG115" s="446"/>
      <c r="AH115" s="446"/>
      <c r="AI115" s="446"/>
      <c r="AJ115" s="446"/>
      <c r="AK115" s="447"/>
    </row>
    <row r="116" spans="1:37">
      <c r="A116" s="438"/>
      <c r="B116" s="439" t="s">
        <v>648</v>
      </c>
      <c r="C116" s="414"/>
      <c r="D116" s="439" t="s">
        <v>649</v>
      </c>
      <c r="E116" s="414"/>
      <c r="F116" s="439" t="s">
        <v>650</v>
      </c>
      <c r="G116" s="414"/>
      <c r="H116" s="439" t="s">
        <v>651</v>
      </c>
      <c r="I116" s="414"/>
      <c r="J116" s="439" t="s">
        <v>652</v>
      </c>
      <c r="K116" s="414"/>
      <c r="L116" s="439" t="s">
        <v>653</v>
      </c>
      <c r="M116" s="414"/>
      <c r="N116" s="439" t="s">
        <v>654</v>
      </c>
      <c r="O116" s="414"/>
      <c r="P116" s="439" t="s">
        <v>655</v>
      </c>
      <c r="Q116" s="414"/>
      <c r="R116" s="439" t="s">
        <v>656</v>
      </c>
      <c r="S116" s="414"/>
      <c r="T116" s="439" t="s">
        <v>657</v>
      </c>
      <c r="U116" s="414"/>
      <c r="V116" s="439" t="s">
        <v>658</v>
      </c>
      <c r="W116" s="414"/>
      <c r="X116" s="439" t="s">
        <v>659</v>
      </c>
      <c r="Y116" s="414"/>
      <c r="Z116" s="439" t="s">
        <v>660</v>
      </c>
      <c r="AA116" s="414"/>
      <c r="AB116" s="439" t="s">
        <v>661</v>
      </c>
      <c r="AC116" s="444"/>
      <c r="AF116" s="445"/>
      <c r="AG116" s="446"/>
      <c r="AH116" s="446"/>
      <c r="AI116" s="446"/>
      <c r="AJ116" s="446"/>
      <c r="AK116" s="447"/>
    </row>
    <row r="117" spans="1:37">
      <c r="A117" s="438"/>
      <c r="B117" s="443"/>
      <c r="C117" s="444"/>
      <c r="D117" s="443"/>
      <c r="E117" s="444"/>
      <c r="F117" s="443"/>
      <c r="G117" s="444"/>
      <c r="H117" s="443"/>
      <c r="I117" s="444"/>
      <c r="J117" s="443"/>
      <c r="K117" s="444"/>
      <c r="L117" s="443"/>
      <c r="M117" s="444"/>
      <c r="N117" s="443"/>
      <c r="O117" s="444"/>
      <c r="P117" s="443"/>
      <c r="Q117" s="444"/>
      <c r="R117" s="443"/>
      <c r="S117" s="444"/>
      <c r="T117" s="443"/>
      <c r="U117" s="444"/>
      <c r="V117" s="443"/>
      <c r="W117" s="444"/>
      <c r="X117" s="443"/>
      <c r="Y117" s="444"/>
      <c r="Z117" s="443"/>
      <c r="AA117" s="444"/>
      <c r="AB117" s="443"/>
      <c r="AC117" s="444"/>
      <c r="AF117" s="441" t="s">
        <v>1153</v>
      </c>
      <c r="AG117" s="441" t="s">
        <v>317</v>
      </c>
      <c r="AH117" s="441" t="s">
        <v>1154</v>
      </c>
      <c r="AI117" s="441" t="s">
        <v>1155</v>
      </c>
      <c r="AJ117" s="441" t="s">
        <v>266</v>
      </c>
      <c r="AK117" s="442" t="s">
        <v>1156</v>
      </c>
    </row>
    <row r="118" spans="1:37" ht="12.5" thickBot="1">
      <c r="A118" s="438"/>
      <c r="B118" s="415"/>
      <c r="C118" s="444"/>
      <c r="D118" s="415"/>
      <c r="E118" s="444"/>
      <c r="F118" s="415"/>
      <c r="G118" s="444"/>
      <c r="H118" s="415"/>
      <c r="I118" s="444"/>
      <c r="J118" s="415"/>
      <c r="K118" s="444"/>
      <c r="L118" s="415"/>
      <c r="M118" s="444"/>
      <c r="N118" s="415"/>
      <c r="O118" s="444"/>
      <c r="P118" s="415"/>
      <c r="Q118" s="444"/>
      <c r="R118" s="415"/>
      <c r="S118" s="444"/>
      <c r="T118" s="415"/>
      <c r="U118" s="444"/>
      <c r="V118" s="415"/>
      <c r="W118" s="444"/>
      <c r="X118" s="415"/>
      <c r="Y118" s="444"/>
      <c r="Z118" s="415"/>
      <c r="AA118" s="444"/>
      <c r="AB118" s="415"/>
      <c r="AC118" s="444"/>
      <c r="AF118" s="445"/>
      <c r="AG118" s="446"/>
      <c r="AH118" s="446" t="s">
        <v>1236</v>
      </c>
      <c r="AI118" s="446"/>
      <c r="AJ118" s="446"/>
      <c r="AK118" s="447"/>
    </row>
    <row r="119" spans="1:37" ht="42.75" customHeight="1" thickBot="1">
      <c r="A119" s="438"/>
      <c r="B119" s="417"/>
      <c r="C119" s="448">
        <v>338.15600000000001</v>
      </c>
      <c r="D119" s="417"/>
      <c r="E119" s="448">
        <v>288.303</v>
      </c>
      <c r="F119" s="417"/>
      <c r="G119" s="448">
        <v>297.14800000000002</v>
      </c>
      <c r="H119" s="417"/>
      <c r="I119" s="448">
        <v>195.90299999999999</v>
      </c>
      <c r="J119" s="417"/>
      <c r="K119" s="448">
        <v>249.66</v>
      </c>
      <c r="L119" s="417"/>
      <c r="M119" s="448">
        <v>374.47500000000002</v>
      </c>
      <c r="N119" s="417"/>
      <c r="O119" s="448">
        <v>443.95</v>
      </c>
      <c r="P119" s="417"/>
      <c r="Q119" s="448">
        <v>404.38600000000002</v>
      </c>
      <c r="R119" s="417"/>
      <c r="S119" s="448">
        <v>341.423</v>
      </c>
      <c r="T119" s="417"/>
      <c r="U119" s="448">
        <v>305.40100000000001</v>
      </c>
      <c r="V119" s="417"/>
      <c r="W119" s="448">
        <v>319.98099999999999</v>
      </c>
      <c r="X119" s="417"/>
      <c r="Y119" s="448">
        <v>345.62099999999998</v>
      </c>
      <c r="Z119" s="417"/>
      <c r="AA119" s="448">
        <v>223.15100000000001</v>
      </c>
      <c r="AB119" s="417"/>
      <c r="AC119" s="448">
        <v>393.81700000000001</v>
      </c>
      <c r="AF119" s="441">
        <v>14</v>
      </c>
      <c r="AG119" s="441"/>
      <c r="AH119" s="441"/>
      <c r="AI119" s="441"/>
      <c r="AJ119" s="441"/>
      <c r="AK119" s="442"/>
    </row>
    <row r="120" spans="1:37" ht="12.5" thickBot="1">
      <c r="A120" s="438"/>
      <c r="B120" s="450"/>
      <c r="C120" s="444"/>
      <c r="D120" s="450"/>
      <c r="E120" s="444"/>
      <c r="F120" s="450"/>
      <c r="G120" s="444"/>
      <c r="H120" s="450"/>
      <c r="I120" s="444"/>
      <c r="J120" s="450"/>
      <c r="K120" s="444"/>
      <c r="L120" s="450"/>
      <c r="M120" s="444"/>
      <c r="N120" s="450"/>
      <c r="O120" s="444"/>
      <c r="P120" s="450"/>
      <c r="Q120" s="444"/>
      <c r="R120" s="450"/>
      <c r="S120" s="444"/>
      <c r="T120" s="450"/>
      <c r="U120" s="444"/>
      <c r="V120" s="450"/>
      <c r="W120" s="444"/>
      <c r="X120" s="450"/>
      <c r="Y120" s="444"/>
      <c r="Z120" s="450"/>
      <c r="AA120" s="444"/>
      <c r="AB120" s="450"/>
      <c r="AC120" s="444"/>
      <c r="AF120" s="445"/>
      <c r="AG120" s="446"/>
      <c r="AH120" s="446"/>
      <c r="AI120" s="446"/>
      <c r="AJ120" s="446"/>
      <c r="AK120" s="447"/>
    </row>
    <row r="121" spans="1:37">
      <c r="A121" s="438"/>
      <c r="B121" s="421" t="s">
        <v>211</v>
      </c>
      <c r="C121" s="421"/>
      <c r="D121" s="421" t="s">
        <v>146</v>
      </c>
      <c r="E121" s="421"/>
      <c r="F121" s="421" t="s">
        <v>149</v>
      </c>
      <c r="G121" s="421"/>
      <c r="H121" s="421" t="s">
        <v>146</v>
      </c>
      <c r="I121" s="421"/>
      <c r="J121" s="421" t="s">
        <v>92</v>
      </c>
      <c r="K121" s="421"/>
      <c r="L121" s="421" t="s">
        <v>96</v>
      </c>
      <c r="M121" s="421"/>
      <c r="N121" s="421" t="s">
        <v>211</v>
      </c>
      <c r="O121" s="421"/>
      <c r="P121" s="421" t="s">
        <v>111</v>
      </c>
      <c r="Q121" s="421"/>
      <c r="R121" s="421" t="s">
        <v>146</v>
      </c>
      <c r="S121" s="421"/>
      <c r="T121" s="421" t="s">
        <v>149</v>
      </c>
      <c r="U121" s="421"/>
      <c r="V121" s="421" t="s">
        <v>146</v>
      </c>
      <c r="W121" s="421"/>
      <c r="X121" s="421" t="s">
        <v>205</v>
      </c>
      <c r="Y121" s="421"/>
      <c r="Z121" s="421" t="s">
        <v>107</v>
      </c>
      <c r="AA121" s="421"/>
      <c r="AB121" s="421" t="s">
        <v>111</v>
      </c>
      <c r="AC121" s="444"/>
      <c r="AF121" s="445"/>
      <c r="AG121" s="446"/>
      <c r="AH121" s="446"/>
      <c r="AI121" s="446"/>
      <c r="AJ121" s="446"/>
      <c r="AK121" s="447"/>
    </row>
    <row r="122" spans="1:37">
      <c r="A122" s="438"/>
      <c r="B122" s="421"/>
      <c r="C122" s="421"/>
      <c r="D122" s="421"/>
      <c r="E122" s="421"/>
      <c r="F122" s="421"/>
      <c r="G122" s="421"/>
      <c r="H122" s="421"/>
      <c r="I122" s="421"/>
      <c r="J122" s="421"/>
      <c r="K122" s="421"/>
      <c r="L122" s="421"/>
      <c r="M122" s="421"/>
      <c r="N122" s="421"/>
      <c r="O122" s="421"/>
      <c r="P122" s="421"/>
      <c r="Q122" s="421"/>
      <c r="R122" s="421"/>
      <c r="S122" s="421"/>
      <c r="T122" s="421"/>
      <c r="U122" s="421"/>
      <c r="V122" s="421"/>
      <c r="W122" s="421"/>
      <c r="X122" s="421"/>
      <c r="Y122" s="421"/>
      <c r="Z122" s="421"/>
      <c r="AA122" s="421"/>
      <c r="AB122" s="421"/>
      <c r="AC122" s="444"/>
      <c r="AF122" s="445"/>
      <c r="AG122" s="446"/>
      <c r="AH122" s="446"/>
      <c r="AI122" s="446"/>
      <c r="AJ122" s="446"/>
      <c r="AK122" s="447"/>
    </row>
    <row r="123" spans="1:37">
      <c r="A123" s="438"/>
      <c r="C123" s="444"/>
      <c r="E123" s="444"/>
      <c r="G123" s="444"/>
      <c r="I123" s="444"/>
      <c r="K123" s="444"/>
      <c r="M123" s="444"/>
      <c r="O123" s="444"/>
      <c r="Q123" s="444"/>
      <c r="S123" s="444"/>
      <c r="U123" s="444"/>
      <c r="W123" s="444"/>
      <c r="Y123" s="444"/>
      <c r="AA123" s="444"/>
      <c r="AC123" s="444"/>
      <c r="AF123" s="445"/>
      <c r="AG123" s="446"/>
      <c r="AH123" s="446"/>
      <c r="AI123" s="446"/>
      <c r="AJ123" s="446"/>
      <c r="AK123" s="447"/>
    </row>
    <row r="124" spans="1:37">
      <c r="A124" s="438"/>
      <c r="B124" s="439" t="s">
        <v>662</v>
      </c>
      <c r="C124" s="414"/>
      <c r="D124" s="439" t="s">
        <v>663</v>
      </c>
      <c r="E124" s="414"/>
      <c r="F124" s="439" t="s">
        <v>664</v>
      </c>
      <c r="G124" s="414"/>
      <c r="H124" s="439" t="s">
        <v>665</v>
      </c>
      <c r="I124" s="414"/>
      <c r="J124" s="439" t="s">
        <v>1237</v>
      </c>
      <c r="K124" s="414"/>
      <c r="L124" s="439" t="s">
        <v>273</v>
      </c>
      <c r="M124" s="414"/>
      <c r="N124" s="439" t="s">
        <v>235</v>
      </c>
      <c r="O124" s="414"/>
      <c r="P124" s="439" t="s">
        <v>236</v>
      </c>
      <c r="Q124" s="414"/>
      <c r="R124" s="439" t="s">
        <v>274</v>
      </c>
      <c r="S124" s="414"/>
      <c r="T124" s="439" t="s">
        <v>275</v>
      </c>
      <c r="U124" s="414"/>
      <c r="V124" s="439" t="s">
        <v>276</v>
      </c>
      <c r="W124" s="414"/>
      <c r="X124" s="439" t="s">
        <v>277</v>
      </c>
      <c r="Y124" s="414"/>
      <c r="Z124" s="439" t="s">
        <v>278</v>
      </c>
      <c r="AA124" s="414"/>
      <c r="AB124" s="439" t="s">
        <v>279</v>
      </c>
      <c r="AC124" s="444"/>
      <c r="AF124" s="445"/>
      <c r="AG124" s="446"/>
      <c r="AH124" s="446"/>
      <c r="AI124" s="446"/>
      <c r="AJ124" s="446"/>
      <c r="AK124" s="447"/>
    </row>
    <row r="125" spans="1:37">
      <c r="A125" s="438"/>
      <c r="B125" s="443"/>
      <c r="C125" s="444"/>
      <c r="D125" s="443"/>
      <c r="E125" s="444"/>
      <c r="F125" s="443"/>
      <c r="G125" s="444"/>
      <c r="H125" s="443"/>
      <c r="I125" s="444"/>
      <c r="J125" s="443"/>
      <c r="K125" s="444"/>
      <c r="L125" s="443"/>
      <c r="M125" s="444"/>
      <c r="N125" s="443"/>
      <c r="O125" s="444"/>
      <c r="P125" s="443"/>
      <c r="Q125" s="444"/>
      <c r="R125" s="443"/>
      <c r="S125" s="444"/>
      <c r="T125" s="443"/>
      <c r="U125" s="444"/>
      <c r="V125" s="443"/>
      <c r="W125" s="444"/>
      <c r="X125" s="443"/>
      <c r="Y125" s="452"/>
      <c r="Z125" s="443"/>
      <c r="AA125" s="452"/>
      <c r="AB125" s="443"/>
      <c r="AC125" s="444"/>
      <c r="AF125" s="441" t="s">
        <v>1153</v>
      </c>
      <c r="AG125" s="441" t="s">
        <v>317</v>
      </c>
      <c r="AH125" s="441" t="s">
        <v>1154</v>
      </c>
      <c r="AI125" s="441" t="s">
        <v>1155</v>
      </c>
      <c r="AJ125" s="441" t="s">
        <v>266</v>
      </c>
      <c r="AK125" s="442" t="s">
        <v>1156</v>
      </c>
    </row>
    <row r="126" spans="1:37" ht="12.5" thickBot="1">
      <c r="A126" s="438"/>
      <c r="B126" s="415"/>
      <c r="C126" s="444"/>
      <c r="D126" s="415"/>
      <c r="E126" s="444"/>
      <c r="F126" s="415"/>
      <c r="G126" s="444"/>
      <c r="H126" s="415"/>
      <c r="I126" s="444"/>
      <c r="J126" s="415"/>
      <c r="K126" s="444"/>
      <c r="L126" s="415"/>
      <c r="M126" s="444"/>
      <c r="N126" s="415"/>
      <c r="O126" s="444"/>
      <c r="P126" s="415"/>
      <c r="Q126" s="444"/>
      <c r="R126" s="415"/>
      <c r="S126" s="444"/>
      <c r="T126" s="415"/>
      <c r="U126" s="444"/>
      <c r="V126" s="415"/>
      <c r="W126" s="444"/>
      <c r="X126" s="415"/>
      <c r="Y126" s="444"/>
      <c r="Z126" s="415"/>
      <c r="AA126" s="444"/>
      <c r="AB126" s="415"/>
      <c r="AC126" s="444"/>
      <c r="AF126" s="445"/>
      <c r="AG126" s="446"/>
      <c r="AH126" s="446"/>
      <c r="AI126" s="446"/>
      <c r="AJ126" s="446"/>
      <c r="AK126" s="447"/>
    </row>
    <row r="127" spans="1:37" ht="42.75" customHeight="1" thickBot="1">
      <c r="A127" s="438"/>
      <c r="B127" s="417"/>
      <c r="C127" s="448">
        <v>435.13600000000002</v>
      </c>
      <c r="D127" s="417"/>
      <c r="E127" s="448">
        <v>403.209</v>
      </c>
      <c r="F127" s="417"/>
      <c r="G127" s="448">
        <v>422.55399999999997</v>
      </c>
      <c r="H127" s="417"/>
      <c r="I127" s="448">
        <v>353.48399999999998</v>
      </c>
      <c r="J127" s="417"/>
      <c r="K127" s="448">
        <v>274.899</v>
      </c>
      <c r="L127" s="417"/>
      <c r="M127" s="448">
        <v>465.03300000000002</v>
      </c>
      <c r="N127" s="417"/>
      <c r="O127" s="448">
        <v>373.97699999999998</v>
      </c>
      <c r="P127" s="418"/>
      <c r="Q127" s="448">
        <v>416.86399999999998</v>
      </c>
      <c r="R127" s="418"/>
      <c r="S127" s="448">
        <v>381.01900000000001</v>
      </c>
      <c r="T127" s="417"/>
      <c r="U127" s="448">
        <v>391.51900000000001</v>
      </c>
      <c r="V127" s="417"/>
      <c r="W127" s="448">
        <v>374.93400000000003</v>
      </c>
      <c r="X127" s="417"/>
      <c r="Y127" s="453">
        <v>248.56700000000001</v>
      </c>
      <c r="Z127" s="417"/>
      <c r="AA127" s="448">
        <v>384.17</v>
      </c>
      <c r="AB127" s="417"/>
      <c r="AC127" s="453">
        <v>330.76400000000001</v>
      </c>
      <c r="AF127" s="441">
        <v>14</v>
      </c>
      <c r="AG127" s="441">
        <v>1</v>
      </c>
      <c r="AH127" s="441"/>
      <c r="AI127" s="441"/>
      <c r="AJ127" s="441"/>
      <c r="AK127" s="442"/>
    </row>
    <row r="128" spans="1:37" ht="12.5" thickBot="1">
      <c r="A128" s="438"/>
      <c r="B128" s="450"/>
      <c r="C128" s="444"/>
      <c r="D128" s="450"/>
      <c r="E128" s="444"/>
      <c r="F128" s="450"/>
      <c r="G128" s="444"/>
      <c r="H128" s="450"/>
      <c r="I128" s="444"/>
      <c r="J128" s="450"/>
      <c r="K128" s="444"/>
      <c r="L128" s="450"/>
      <c r="M128" s="444"/>
      <c r="N128" s="450"/>
      <c r="O128" s="444"/>
      <c r="P128" s="450"/>
      <c r="Q128" s="444"/>
      <c r="R128" s="450"/>
      <c r="S128" s="444"/>
      <c r="T128" s="450"/>
      <c r="U128" s="444"/>
      <c r="V128" s="450"/>
      <c r="W128" s="444"/>
      <c r="X128" s="450"/>
      <c r="Y128" s="444"/>
      <c r="Z128" s="450"/>
      <c r="AA128" s="444"/>
      <c r="AB128" s="450"/>
      <c r="AC128" s="444"/>
      <c r="AF128" s="445"/>
      <c r="AG128" s="446"/>
      <c r="AH128" s="446"/>
      <c r="AI128" s="446"/>
      <c r="AJ128" s="446"/>
      <c r="AK128" s="447"/>
    </row>
    <row r="129" spans="1:37">
      <c r="A129" s="438"/>
      <c r="B129" s="454" t="s">
        <v>211</v>
      </c>
      <c r="C129" s="421"/>
      <c r="D129" s="454" t="s">
        <v>211</v>
      </c>
      <c r="E129" s="421"/>
      <c r="F129" s="454" t="s">
        <v>107</v>
      </c>
      <c r="G129" s="421"/>
      <c r="H129" s="454" t="s">
        <v>107</v>
      </c>
      <c r="I129" s="421"/>
      <c r="J129" s="454" t="s">
        <v>111</v>
      </c>
      <c r="K129" s="421"/>
      <c r="L129" s="454" t="s">
        <v>81</v>
      </c>
      <c r="M129" s="421"/>
      <c r="N129" s="454" t="s">
        <v>149</v>
      </c>
      <c r="O129" s="421"/>
      <c r="P129" s="454" t="s">
        <v>146</v>
      </c>
      <c r="Q129" s="421"/>
      <c r="R129" s="454" t="s">
        <v>149</v>
      </c>
      <c r="S129" s="421"/>
      <c r="T129" s="454" t="s">
        <v>83</v>
      </c>
      <c r="U129" s="421"/>
      <c r="V129" s="454" t="s">
        <v>205</v>
      </c>
      <c r="W129" s="421"/>
      <c r="X129" s="454" t="s">
        <v>89</v>
      </c>
      <c r="Y129" s="421"/>
      <c r="Z129" s="454" t="s">
        <v>79</v>
      </c>
      <c r="AA129" s="421"/>
      <c r="AB129" s="454" t="s">
        <v>149</v>
      </c>
      <c r="AC129" s="444"/>
      <c r="AF129" s="445"/>
      <c r="AG129" s="446"/>
      <c r="AH129" s="446"/>
      <c r="AI129" s="446"/>
      <c r="AJ129" s="446"/>
      <c r="AK129" s="447"/>
    </row>
    <row r="130" spans="1:37">
      <c r="A130" s="438"/>
      <c r="B130" s="454"/>
      <c r="C130" s="421"/>
      <c r="D130" s="454"/>
      <c r="E130" s="421"/>
      <c r="F130" s="454"/>
      <c r="G130" s="421"/>
      <c r="H130" s="454"/>
      <c r="I130" s="421"/>
      <c r="J130" s="454"/>
      <c r="K130" s="421"/>
      <c r="L130" s="454"/>
      <c r="M130" s="421"/>
      <c r="N130" s="454"/>
      <c r="O130" s="421"/>
      <c r="P130" s="454"/>
      <c r="Q130" s="421"/>
      <c r="R130" s="454"/>
      <c r="S130" s="421"/>
      <c r="T130" s="454" t="s">
        <v>1238</v>
      </c>
      <c r="U130" s="421"/>
      <c r="V130" s="454" t="s">
        <v>1239</v>
      </c>
      <c r="W130" s="421"/>
      <c r="X130" s="454"/>
      <c r="Y130" s="421"/>
      <c r="Z130" s="454"/>
      <c r="AA130" s="421"/>
      <c r="AB130" s="454"/>
      <c r="AC130" s="444"/>
      <c r="AF130" s="445"/>
      <c r="AG130" s="446"/>
      <c r="AH130" s="446"/>
      <c r="AI130" s="446"/>
      <c r="AJ130" s="446"/>
      <c r="AK130" s="447"/>
    </row>
    <row r="131" spans="1:37" ht="12.5" thickBot="1">
      <c r="A131" s="456"/>
      <c r="B131" s="457"/>
      <c r="C131" s="458"/>
      <c r="D131" s="457"/>
      <c r="E131" s="458"/>
      <c r="F131" s="457"/>
      <c r="G131" s="458"/>
      <c r="H131" s="457"/>
      <c r="I131" s="458"/>
      <c r="J131" s="457"/>
      <c r="K131" s="458"/>
      <c r="L131" s="457"/>
      <c r="M131" s="458"/>
      <c r="N131" s="457"/>
      <c r="O131" s="458"/>
      <c r="P131" s="457"/>
      <c r="Q131" s="458"/>
      <c r="R131" s="457"/>
      <c r="S131" s="458"/>
      <c r="T131" s="457"/>
      <c r="U131" s="458"/>
      <c r="V131" s="457"/>
      <c r="W131" s="458"/>
      <c r="X131" s="457"/>
      <c r="Y131" s="458"/>
      <c r="Z131" s="457"/>
      <c r="AA131" s="458"/>
      <c r="AB131" s="457"/>
      <c r="AC131" s="458"/>
      <c r="AD131" s="459"/>
      <c r="AE131" s="459"/>
      <c r="AF131" s="460"/>
      <c r="AG131" s="461"/>
      <c r="AH131" s="461"/>
      <c r="AI131" s="461"/>
      <c r="AJ131" s="461"/>
      <c r="AK131" s="462"/>
    </row>
    <row r="132" spans="1:37">
      <c r="A132" s="463"/>
      <c r="B132" s="464" t="s">
        <v>283</v>
      </c>
      <c r="C132" s="419"/>
      <c r="D132" s="464" t="s">
        <v>284</v>
      </c>
      <c r="E132" s="419"/>
      <c r="F132" s="464" t="s">
        <v>285</v>
      </c>
      <c r="G132" s="419"/>
      <c r="H132" s="464" t="s">
        <v>286</v>
      </c>
      <c r="I132" s="464"/>
      <c r="J132" s="464" t="s">
        <v>287</v>
      </c>
      <c r="K132" s="419"/>
      <c r="L132" s="464" t="s">
        <v>288</v>
      </c>
      <c r="M132" s="419"/>
      <c r="N132" s="464" t="s">
        <v>289</v>
      </c>
      <c r="O132" s="419"/>
      <c r="P132" s="464" t="s">
        <v>290</v>
      </c>
      <c r="Q132" s="419"/>
      <c r="R132" s="464" t="s">
        <v>291</v>
      </c>
      <c r="S132" s="419"/>
      <c r="T132" s="464" t="s">
        <v>292</v>
      </c>
      <c r="U132" s="419"/>
      <c r="V132" s="464" t="s">
        <v>296</v>
      </c>
      <c r="W132" s="419"/>
      <c r="X132" s="464" t="s">
        <v>297</v>
      </c>
      <c r="Y132" s="419"/>
      <c r="Z132" s="464" t="s">
        <v>298</v>
      </c>
      <c r="AA132" s="419"/>
      <c r="AB132" s="464" t="s">
        <v>299</v>
      </c>
      <c r="AC132" s="465"/>
      <c r="AD132" s="424"/>
      <c r="AE132" s="424"/>
      <c r="AF132" s="466"/>
      <c r="AG132" s="467"/>
      <c r="AH132" s="467"/>
      <c r="AI132" s="467"/>
      <c r="AJ132" s="467"/>
      <c r="AK132" s="468"/>
    </row>
    <row r="133" spans="1:37">
      <c r="A133" s="438"/>
      <c r="B133" s="443"/>
      <c r="C133" s="452"/>
      <c r="D133" s="443"/>
      <c r="E133" s="452"/>
      <c r="F133" s="443"/>
      <c r="G133" s="452"/>
      <c r="H133" s="443"/>
      <c r="I133" s="469"/>
      <c r="J133" s="443"/>
      <c r="K133" s="470"/>
      <c r="L133" s="443"/>
      <c r="M133" s="421"/>
      <c r="N133" s="443"/>
      <c r="O133" s="444"/>
      <c r="P133" s="443"/>
      <c r="Q133" s="421"/>
      <c r="R133" s="443"/>
      <c r="S133" s="444"/>
      <c r="T133" s="443"/>
      <c r="U133" s="444"/>
      <c r="V133" s="443"/>
      <c r="W133" s="444"/>
      <c r="X133" s="443"/>
      <c r="Y133" s="421"/>
      <c r="Z133" s="443"/>
      <c r="AA133" s="421"/>
      <c r="AB133" s="443"/>
      <c r="AC133" s="444"/>
      <c r="AF133" s="441" t="s">
        <v>1153</v>
      </c>
      <c r="AG133" s="441" t="s">
        <v>317</v>
      </c>
      <c r="AH133" s="441" t="s">
        <v>1154</v>
      </c>
      <c r="AI133" s="441" t="s">
        <v>1155</v>
      </c>
      <c r="AJ133" s="441" t="s">
        <v>266</v>
      </c>
      <c r="AK133" s="442" t="s">
        <v>1156</v>
      </c>
    </row>
    <row r="134" spans="1:37" ht="12.5" thickBot="1">
      <c r="A134" s="438"/>
      <c r="B134" s="415"/>
      <c r="C134" s="444"/>
      <c r="D134" s="415"/>
      <c r="E134" s="444"/>
      <c r="F134" s="415"/>
      <c r="G134" s="444"/>
      <c r="H134" s="415"/>
      <c r="I134" s="444"/>
      <c r="J134" s="415"/>
      <c r="K134" s="444"/>
      <c r="L134" s="415"/>
      <c r="M134" s="444"/>
      <c r="N134" s="415"/>
      <c r="O134" s="444"/>
      <c r="P134" s="415"/>
      <c r="Q134" s="444"/>
      <c r="R134" s="415"/>
      <c r="S134" s="444"/>
      <c r="T134" s="415"/>
      <c r="U134" s="444"/>
      <c r="V134" s="415"/>
      <c r="W134" s="444"/>
      <c r="X134" s="415"/>
      <c r="Y134" s="444"/>
      <c r="Z134" s="415"/>
      <c r="AA134" s="444"/>
      <c r="AB134" s="415"/>
      <c r="AC134" s="444"/>
      <c r="AF134" s="445"/>
      <c r="AG134" s="446"/>
      <c r="AH134" s="446"/>
      <c r="AI134" s="446"/>
      <c r="AJ134" s="446"/>
      <c r="AK134" s="447"/>
    </row>
    <row r="135" spans="1:37" ht="42.75" customHeight="1" thickBot="1">
      <c r="A135" s="438"/>
      <c r="B135" s="417"/>
      <c r="C135" s="448">
        <v>285.31900000000002</v>
      </c>
      <c r="D135" s="417"/>
      <c r="E135" s="448">
        <v>354.7</v>
      </c>
      <c r="F135" s="417"/>
      <c r="G135" s="448">
        <v>420.541</v>
      </c>
      <c r="H135" s="417"/>
      <c r="I135" s="448">
        <v>340.55900000000003</v>
      </c>
      <c r="J135" s="417"/>
      <c r="K135" s="448">
        <v>336.51900000000001</v>
      </c>
      <c r="L135" s="417"/>
      <c r="M135" s="448">
        <v>375.99200000000002</v>
      </c>
      <c r="N135" s="417"/>
      <c r="O135" s="453">
        <v>308.40699999999998</v>
      </c>
      <c r="P135" s="417"/>
      <c r="Q135" s="471">
        <v>444.83800000000002</v>
      </c>
      <c r="R135" s="417"/>
      <c r="S135" s="448">
        <v>392.01600000000002</v>
      </c>
      <c r="T135" s="417"/>
      <c r="U135" s="448">
        <v>407.803</v>
      </c>
      <c r="V135" s="417"/>
      <c r="W135" s="448">
        <v>206.06200000000001</v>
      </c>
      <c r="X135" s="417"/>
      <c r="Y135" s="453">
        <v>417.38400000000001</v>
      </c>
      <c r="Z135" s="417"/>
      <c r="AA135" s="448">
        <v>304.56400000000002</v>
      </c>
      <c r="AB135" s="417"/>
      <c r="AC135" s="453">
        <v>395.50900000000001</v>
      </c>
      <c r="AF135" s="441">
        <v>14</v>
      </c>
      <c r="AG135" s="441"/>
      <c r="AH135" s="441"/>
      <c r="AI135" s="441"/>
      <c r="AJ135" s="441"/>
      <c r="AK135" s="442"/>
    </row>
    <row r="136" spans="1:37" ht="12.5" thickBot="1">
      <c r="A136" s="438"/>
      <c r="B136" s="450"/>
      <c r="C136" s="444"/>
      <c r="D136" s="450"/>
      <c r="E136" s="444"/>
      <c r="F136" s="450"/>
      <c r="G136" s="444"/>
      <c r="H136" s="450"/>
      <c r="I136" s="444"/>
      <c r="J136" s="450"/>
      <c r="K136" s="444"/>
      <c r="L136" s="450"/>
      <c r="M136" s="444"/>
      <c r="N136" s="450"/>
      <c r="O136" s="444"/>
      <c r="P136" s="450"/>
      <c r="Q136" s="444"/>
      <c r="R136" s="450"/>
      <c r="S136" s="444"/>
      <c r="T136" s="450"/>
      <c r="U136" s="444"/>
      <c r="V136" s="450"/>
      <c r="W136" s="444"/>
      <c r="X136" s="450"/>
      <c r="Y136" s="444"/>
      <c r="Z136" s="450"/>
      <c r="AA136" s="444"/>
      <c r="AB136" s="450"/>
      <c r="AC136" s="444"/>
      <c r="AF136" s="445"/>
      <c r="AG136" s="446"/>
      <c r="AH136" s="446"/>
      <c r="AI136" s="446"/>
      <c r="AJ136" s="446"/>
      <c r="AK136" s="447"/>
    </row>
    <row r="137" spans="1:37">
      <c r="A137" s="438"/>
      <c r="B137" s="421" t="s">
        <v>205</v>
      </c>
      <c r="C137" s="421"/>
      <c r="D137" s="421" t="s">
        <v>149</v>
      </c>
      <c r="E137" s="421"/>
      <c r="F137" s="421" t="s">
        <v>81</v>
      </c>
      <c r="G137" s="421"/>
      <c r="H137" s="421" t="s">
        <v>96</v>
      </c>
      <c r="I137" s="421"/>
      <c r="J137" s="421" t="s">
        <v>96</v>
      </c>
      <c r="K137" s="421"/>
      <c r="L137" s="421" t="s">
        <v>146</v>
      </c>
      <c r="M137" s="421"/>
      <c r="N137" s="421" t="s">
        <v>96</v>
      </c>
      <c r="O137" s="421"/>
      <c r="P137" s="421" t="s">
        <v>205</v>
      </c>
      <c r="Q137" s="421"/>
      <c r="R137" s="421" t="s">
        <v>205</v>
      </c>
      <c r="S137" s="421"/>
      <c r="T137" s="421" t="s">
        <v>96</v>
      </c>
      <c r="U137" s="421"/>
      <c r="V137" s="421" t="s">
        <v>96</v>
      </c>
      <c r="W137" s="421"/>
      <c r="X137" s="421" t="s">
        <v>87</v>
      </c>
      <c r="Y137" s="421"/>
      <c r="Z137" s="415" t="s">
        <v>146</v>
      </c>
      <c r="AA137" s="421"/>
      <c r="AB137" s="421" t="s">
        <v>89</v>
      </c>
      <c r="AC137" s="444"/>
      <c r="AF137" s="445"/>
      <c r="AG137" s="446"/>
      <c r="AH137" s="446"/>
      <c r="AI137" s="446"/>
      <c r="AJ137" s="446"/>
      <c r="AK137" s="447"/>
    </row>
    <row r="138" spans="1:37">
      <c r="A138" s="438"/>
      <c r="B138" s="421" t="s">
        <v>1239</v>
      </c>
      <c r="C138" s="421"/>
      <c r="D138" s="421" t="s">
        <v>1239</v>
      </c>
      <c r="E138" s="421"/>
      <c r="F138" s="421" t="s">
        <v>1238</v>
      </c>
      <c r="G138" s="421"/>
      <c r="H138" s="421" t="s">
        <v>1238</v>
      </c>
      <c r="I138" s="421"/>
      <c r="J138" s="421"/>
      <c r="K138" s="421"/>
      <c r="L138" s="421"/>
      <c r="M138" s="421"/>
      <c r="N138" s="421"/>
      <c r="O138" s="421"/>
      <c r="P138" s="421"/>
      <c r="Q138" s="421"/>
      <c r="R138" s="421"/>
      <c r="S138" s="421"/>
      <c r="T138" s="421" t="s">
        <v>1240</v>
      </c>
      <c r="U138" s="421"/>
      <c r="V138" s="421"/>
      <c r="W138" s="421"/>
      <c r="X138" s="421"/>
      <c r="Y138" s="421"/>
      <c r="Z138" s="421"/>
      <c r="AA138" s="421"/>
      <c r="AB138" s="421"/>
      <c r="AC138" s="444"/>
      <c r="AF138" s="445"/>
      <c r="AG138" s="446"/>
      <c r="AH138" s="446"/>
      <c r="AI138" s="446"/>
      <c r="AJ138" s="446"/>
      <c r="AK138" s="447"/>
    </row>
    <row r="139" spans="1:37">
      <c r="A139" s="438"/>
      <c r="C139" s="444"/>
      <c r="E139" s="444"/>
      <c r="G139" s="444"/>
      <c r="I139" s="444"/>
      <c r="K139" s="444"/>
      <c r="M139" s="444"/>
      <c r="O139" s="444"/>
      <c r="Q139" s="444"/>
      <c r="S139" s="444"/>
      <c r="U139" s="444"/>
      <c r="W139" s="444"/>
      <c r="Y139" s="444"/>
      <c r="AA139" s="444"/>
      <c r="AC139" s="444"/>
      <c r="AF139" s="445"/>
      <c r="AG139" s="446"/>
      <c r="AH139" s="446"/>
      <c r="AI139" s="446"/>
      <c r="AJ139" s="446"/>
      <c r="AK139" s="447"/>
    </row>
    <row r="140" spans="1:37">
      <c r="A140" s="438"/>
      <c r="B140" s="439" t="s">
        <v>300</v>
      </c>
      <c r="C140" s="414"/>
      <c r="D140" s="439" t="s">
        <v>301</v>
      </c>
      <c r="E140" s="414"/>
      <c r="F140" s="439" t="s">
        <v>302</v>
      </c>
      <c r="G140" s="420"/>
      <c r="H140" s="439" t="s">
        <v>303</v>
      </c>
      <c r="I140" s="414"/>
      <c r="J140" s="439" t="s">
        <v>244</v>
      </c>
      <c r="K140" s="414"/>
      <c r="L140" s="439" t="s">
        <v>304</v>
      </c>
      <c r="M140" s="414"/>
      <c r="N140" s="439" t="s">
        <v>309</v>
      </c>
      <c r="O140" s="414"/>
      <c r="P140" s="439" t="s">
        <v>310</v>
      </c>
      <c r="Q140" s="414"/>
      <c r="R140" s="439" t="s">
        <v>311</v>
      </c>
      <c r="S140" s="414"/>
      <c r="T140" s="439" t="s">
        <v>245</v>
      </c>
      <c r="U140" s="414"/>
      <c r="V140" s="439" t="s">
        <v>246</v>
      </c>
      <c r="W140" s="414"/>
      <c r="X140" s="439" t="s">
        <v>312</v>
      </c>
      <c r="Y140" s="414"/>
      <c r="Z140" s="439" t="s">
        <v>313</v>
      </c>
      <c r="AA140" s="414"/>
      <c r="AB140" s="439" t="s">
        <v>314</v>
      </c>
      <c r="AC140" s="444"/>
      <c r="AF140" s="445"/>
      <c r="AG140" s="446"/>
      <c r="AH140" s="446"/>
      <c r="AI140" s="446"/>
      <c r="AJ140" s="446"/>
      <c r="AK140" s="447"/>
    </row>
    <row r="141" spans="1:37">
      <c r="A141" s="438"/>
      <c r="B141" s="443"/>
      <c r="C141" s="444"/>
      <c r="D141" s="443"/>
      <c r="E141" s="421"/>
      <c r="F141" s="443"/>
      <c r="G141" s="472"/>
      <c r="H141" s="443"/>
      <c r="I141" s="444"/>
      <c r="J141" s="443"/>
      <c r="K141" s="444"/>
      <c r="L141" s="443"/>
      <c r="M141" s="444"/>
      <c r="N141" s="443"/>
      <c r="O141" s="444"/>
      <c r="P141" s="443"/>
      <c r="Q141" s="473"/>
      <c r="R141" s="443"/>
      <c r="S141" s="444"/>
      <c r="T141" s="443"/>
      <c r="U141" s="444"/>
      <c r="V141" s="443"/>
      <c r="W141" s="444"/>
      <c r="X141" s="443"/>
      <c r="Y141" s="444"/>
      <c r="Z141" s="443"/>
      <c r="AA141" s="444"/>
      <c r="AB141" s="443"/>
      <c r="AC141" s="444"/>
      <c r="AF141" s="441" t="s">
        <v>1153</v>
      </c>
      <c r="AG141" s="441" t="s">
        <v>317</v>
      </c>
      <c r="AH141" s="441" t="s">
        <v>1154</v>
      </c>
      <c r="AI141" s="441" t="s">
        <v>1155</v>
      </c>
      <c r="AJ141" s="441" t="s">
        <v>266</v>
      </c>
      <c r="AK141" s="442" t="s">
        <v>1156</v>
      </c>
    </row>
    <row r="142" spans="1:37" ht="12.5" thickBot="1">
      <c r="A142" s="438"/>
      <c r="B142" s="415"/>
      <c r="C142" s="444"/>
      <c r="D142" s="415"/>
      <c r="E142" s="444"/>
      <c r="F142" s="415"/>
      <c r="G142" s="444"/>
      <c r="H142" s="415"/>
      <c r="I142" s="444"/>
      <c r="J142" s="415"/>
      <c r="K142" s="444"/>
      <c r="L142" s="415"/>
      <c r="M142" s="444"/>
      <c r="N142" s="415"/>
      <c r="O142" s="444"/>
      <c r="P142" s="415"/>
      <c r="Q142" s="444"/>
      <c r="R142" s="415"/>
      <c r="S142" s="444"/>
      <c r="T142" s="415"/>
      <c r="U142" s="444"/>
      <c r="V142" s="415"/>
      <c r="W142" s="444"/>
      <c r="X142" s="415"/>
      <c r="Y142" s="444"/>
      <c r="Z142" s="415"/>
      <c r="AA142" s="444"/>
      <c r="AB142" s="415"/>
      <c r="AC142" s="444"/>
      <c r="AF142" s="445"/>
      <c r="AG142" s="446"/>
      <c r="AH142" s="446"/>
      <c r="AI142" s="446"/>
      <c r="AJ142" s="446"/>
      <c r="AK142" s="447"/>
    </row>
    <row r="143" spans="1:37" ht="42.75" customHeight="1" thickBot="1">
      <c r="A143" s="438"/>
      <c r="B143" s="417"/>
      <c r="C143" s="448">
        <v>431.017</v>
      </c>
      <c r="D143" s="417"/>
      <c r="E143" s="448">
        <v>403.42599999999999</v>
      </c>
      <c r="F143" s="417"/>
      <c r="G143" s="448">
        <v>420.35700000000003</v>
      </c>
      <c r="H143" s="417"/>
      <c r="I143" s="448">
        <v>446.37</v>
      </c>
      <c r="J143" s="417"/>
      <c r="K143" s="448">
        <v>297.577</v>
      </c>
      <c r="L143" s="417"/>
      <c r="M143" s="448">
        <v>240.47300000000001</v>
      </c>
      <c r="N143" s="417"/>
      <c r="O143" s="448">
        <v>312.68700000000001</v>
      </c>
      <c r="P143" s="417"/>
      <c r="Q143" s="448">
        <v>347.88400000000001</v>
      </c>
      <c r="R143" s="417"/>
      <c r="S143" s="448">
        <v>379.24900000000002</v>
      </c>
      <c r="T143" s="418"/>
      <c r="U143" s="448">
        <v>398.697</v>
      </c>
      <c r="V143" s="418"/>
      <c r="W143" s="448">
        <v>439.06200000000001</v>
      </c>
      <c r="X143" s="417"/>
      <c r="Y143" s="453">
        <v>360.21</v>
      </c>
      <c r="Z143" s="417"/>
      <c r="AA143" s="448">
        <v>399.57900000000001</v>
      </c>
      <c r="AB143" s="417"/>
      <c r="AC143" s="448">
        <v>364</v>
      </c>
      <c r="AF143" s="441">
        <v>14</v>
      </c>
      <c r="AG143" s="441"/>
      <c r="AH143" s="441"/>
      <c r="AI143" s="441"/>
      <c r="AJ143" s="441"/>
      <c r="AK143" s="442"/>
    </row>
    <row r="144" spans="1:37" ht="14.25" customHeight="1" thickBot="1">
      <c r="A144" s="438"/>
      <c r="B144" s="450"/>
      <c r="C144" s="444"/>
      <c r="D144" s="450"/>
      <c r="E144" s="444"/>
      <c r="F144" s="450"/>
      <c r="G144" s="444"/>
      <c r="H144" s="450"/>
      <c r="I144" s="444"/>
      <c r="J144" s="450"/>
      <c r="K144" s="444"/>
      <c r="L144" s="450"/>
      <c r="M144" s="444"/>
      <c r="N144" s="450"/>
      <c r="O144" s="444"/>
      <c r="P144" s="450"/>
      <c r="Q144" s="444"/>
      <c r="R144" s="450"/>
      <c r="S144" s="444"/>
      <c r="T144" s="450"/>
      <c r="U144" s="444"/>
      <c r="V144" s="450"/>
      <c r="W144" s="444"/>
      <c r="X144" s="450"/>
      <c r="Y144" s="444"/>
      <c r="Z144" s="450"/>
      <c r="AA144" s="444"/>
      <c r="AB144" s="450"/>
      <c r="AC144" s="444"/>
      <c r="AF144" s="445"/>
      <c r="AG144" s="446"/>
      <c r="AH144" s="446"/>
      <c r="AI144" s="446"/>
      <c r="AJ144" s="446"/>
      <c r="AK144" s="447"/>
    </row>
    <row r="145" spans="1:37">
      <c r="A145" s="438"/>
      <c r="B145" s="474" t="s">
        <v>211</v>
      </c>
      <c r="C145" s="421"/>
      <c r="D145" s="426" t="s">
        <v>149</v>
      </c>
      <c r="E145" s="421"/>
      <c r="F145" s="474" t="s">
        <v>211</v>
      </c>
      <c r="G145" s="421"/>
      <c r="H145" s="474" t="s">
        <v>79</v>
      </c>
      <c r="I145" s="421"/>
      <c r="J145" s="474" t="s">
        <v>211</v>
      </c>
      <c r="K145" s="421"/>
      <c r="L145" s="474" t="s">
        <v>83</v>
      </c>
      <c r="M145" s="421"/>
      <c r="N145" s="474" t="s">
        <v>146</v>
      </c>
      <c r="O145" s="421"/>
      <c r="P145" s="474" t="s">
        <v>146</v>
      </c>
      <c r="Q145" s="421"/>
      <c r="R145" s="474" t="s">
        <v>211</v>
      </c>
      <c r="S145" s="421"/>
      <c r="T145" s="474" t="s">
        <v>205</v>
      </c>
      <c r="U145" s="421"/>
      <c r="V145" s="474" t="s">
        <v>205</v>
      </c>
      <c r="W145" s="421"/>
      <c r="X145" s="474" t="s">
        <v>79</v>
      </c>
      <c r="Y145" s="421"/>
      <c r="Z145" s="474" t="s">
        <v>146</v>
      </c>
      <c r="AA145" s="421"/>
      <c r="AB145" s="474" t="s">
        <v>87</v>
      </c>
      <c r="AC145" s="444"/>
      <c r="AF145" s="445"/>
      <c r="AG145" s="446"/>
      <c r="AH145" s="446"/>
      <c r="AI145" s="446"/>
      <c r="AJ145" s="446"/>
      <c r="AK145" s="447"/>
    </row>
    <row r="146" spans="1:37">
      <c r="A146" s="438"/>
      <c r="B146" s="474"/>
      <c r="C146" s="421"/>
      <c r="E146" s="421"/>
      <c r="F146" s="474" t="s">
        <v>1238</v>
      </c>
      <c r="G146" s="421"/>
      <c r="H146" s="474"/>
      <c r="I146" s="421"/>
      <c r="J146" s="474"/>
      <c r="K146" s="421"/>
      <c r="L146" s="474"/>
      <c r="M146" s="421"/>
      <c r="N146" s="474" t="s">
        <v>1239</v>
      </c>
      <c r="O146" s="421"/>
      <c r="P146" s="474"/>
      <c r="Q146" s="421"/>
      <c r="R146" s="474" t="s">
        <v>1238</v>
      </c>
      <c r="S146" s="421"/>
      <c r="T146" s="474"/>
      <c r="U146" s="421"/>
      <c r="V146" s="474"/>
      <c r="W146" s="421"/>
      <c r="X146" s="474"/>
      <c r="Y146" s="421"/>
      <c r="Z146" s="474"/>
      <c r="AA146" s="421"/>
      <c r="AB146" s="474" t="s">
        <v>1239</v>
      </c>
      <c r="AC146" s="444"/>
      <c r="AF146" s="445"/>
      <c r="AG146" s="446"/>
      <c r="AH146" s="446"/>
      <c r="AI146" s="446"/>
      <c r="AJ146" s="446"/>
      <c r="AK146" s="447"/>
    </row>
    <row r="147" spans="1:37">
      <c r="A147" s="438"/>
      <c r="B147" s="474"/>
      <c r="C147" s="444"/>
      <c r="D147" s="474"/>
      <c r="E147" s="444"/>
      <c r="F147" s="474"/>
      <c r="G147" s="444"/>
      <c r="H147" s="474"/>
      <c r="I147" s="444"/>
      <c r="J147" s="474"/>
      <c r="K147" s="444"/>
      <c r="L147" s="474"/>
      <c r="M147" s="444"/>
      <c r="N147" s="474"/>
      <c r="O147" s="444"/>
      <c r="P147" s="474"/>
      <c r="Q147" s="444"/>
      <c r="R147" s="474"/>
      <c r="S147" s="444"/>
      <c r="T147" s="474"/>
      <c r="U147" s="444"/>
      <c r="V147" s="474"/>
      <c r="W147" s="444"/>
      <c r="X147" s="474"/>
      <c r="Y147" s="444"/>
      <c r="Z147" s="474"/>
      <c r="AA147" s="444"/>
      <c r="AB147" s="474"/>
      <c r="AC147" s="444"/>
      <c r="AF147" s="445"/>
      <c r="AG147" s="446"/>
      <c r="AH147" s="446"/>
      <c r="AI147" s="446"/>
      <c r="AJ147" s="446"/>
      <c r="AK147" s="447"/>
    </row>
    <row r="148" spans="1:37">
      <c r="A148" s="438"/>
      <c r="B148" s="439" t="s">
        <v>315</v>
      </c>
      <c r="C148" s="414"/>
      <c r="D148" s="439" t="s">
        <v>316</v>
      </c>
      <c r="E148" s="414"/>
      <c r="F148" s="439" t="s">
        <v>237</v>
      </c>
      <c r="G148" s="414"/>
      <c r="H148" s="439" t="s">
        <v>238</v>
      </c>
      <c r="I148" s="414"/>
      <c r="J148" s="439" t="s">
        <v>318</v>
      </c>
      <c r="K148" s="414"/>
      <c r="L148" s="439" t="s">
        <v>247</v>
      </c>
      <c r="M148" s="414"/>
      <c r="N148" s="439" t="s">
        <v>248</v>
      </c>
      <c r="O148" s="414"/>
      <c r="P148" s="439" t="s">
        <v>668</v>
      </c>
      <c r="Q148" s="414"/>
      <c r="R148" s="439" t="s">
        <v>320</v>
      </c>
      <c r="S148" s="414"/>
      <c r="T148" s="439" t="s">
        <v>669</v>
      </c>
      <c r="U148" s="414"/>
      <c r="V148" s="439" t="s">
        <v>210</v>
      </c>
      <c r="W148" s="414"/>
      <c r="X148" s="439" t="s">
        <v>223</v>
      </c>
      <c r="Y148" s="414"/>
      <c r="Z148" s="439" t="s">
        <v>224</v>
      </c>
      <c r="AA148" s="414"/>
      <c r="AB148" s="439" t="s">
        <v>249</v>
      </c>
      <c r="AC148" s="444"/>
      <c r="AF148" s="445"/>
      <c r="AG148" s="446"/>
      <c r="AH148" s="446"/>
      <c r="AI148" s="446"/>
      <c r="AJ148" s="446"/>
      <c r="AK148" s="447"/>
    </row>
    <row r="149" spans="1:37">
      <c r="A149" s="438"/>
      <c r="B149" s="443"/>
      <c r="C149" s="444"/>
      <c r="D149" s="443"/>
      <c r="E149" s="444"/>
      <c r="F149" s="443"/>
      <c r="G149" s="444"/>
      <c r="H149" s="443"/>
      <c r="I149" s="452"/>
      <c r="J149" s="443"/>
      <c r="K149" s="421"/>
      <c r="L149" s="443"/>
      <c r="M149" s="444"/>
      <c r="N149" s="443"/>
      <c r="O149" s="444"/>
      <c r="P149" s="443"/>
      <c r="Q149" s="421"/>
      <c r="R149" s="443"/>
      <c r="S149" s="452"/>
      <c r="T149" s="443"/>
      <c r="U149" s="444"/>
      <c r="V149" s="443"/>
      <c r="W149" s="444"/>
      <c r="X149" s="443"/>
      <c r="Y149" s="448"/>
      <c r="Z149" s="443"/>
      <c r="AA149" s="421"/>
      <c r="AB149" s="443"/>
      <c r="AC149" s="444"/>
      <c r="AF149" s="441" t="s">
        <v>1153</v>
      </c>
      <c r="AG149" s="441" t="s">
        <v>317</v>
      </c>
      <c r="AH149" s="441" t="s">
        <v>1154</v>
      </c>
      <c r="AI149" s="441" t="s">
        <v>1155</v>
      </c>
      <c r="AJ149" s="441" t="s">
        <v>266</v>
      </c>
      <c r="AK149" s="442" t="s">
        <v>1156</v>
      </c>
    </row>
    <row r="150" spans="1:37" ht="12.5" thickBot="1">
      <c r="A150" s="438"/>
      <c r="B150" s="415"/>
      <c r="C150" s="444"/>
      <c r="D150" s="415"/>
      <c r="E150" s="444"/>
      <c r="F150" s="415"/>
      <c r="G150" s="444"/>
      <c r="H150" s="415"/>
      <c r="I150" s="444"/>
      <c r="J150" s="415"/>
      <c r="K150" s="444"/>
      <c r="L150" s="415"/>
      <c r="M150" s="444"/>
      <c r="N150" s="415"/>
      <c r="O150" s="444"/>
      <c r="P150" s="415"/>
      <c r="Q150" s="444"/>
      <c r="R150" s="415"/>
      <c r="S150" s="444"/>
      <c r="T150" s="415"/>
      <c r="U150" s="444"/>
      <c r="V150" s="415"/>
      <c r="W150" s="444"/>
      <c r="X150" s="415"/>
      <c r="Y150" s="444"/>
      <c r="Z150" s="415"/>
      <c r="AA150" s="444"/>
      <c r="AB150" s="415"/>
      <c r="AC150" s="444"/>
      <c r="AF150" s="445"/>
      <c r="AG150" s="446"/>
      <c r="AH150" s="446"/>
      <c r="AI150" s="446"/>
      <c r="AJ150" s="446"/>
      <c r="AK150" s="447"/>
    </row>
    <row r="151" spans="1:37" ht="42" customHeight="1" thickBot="1">
      <c r="A151" s="438"/>
      <c r="B151" s="417"/>
      <c r="C151" s="448">
        <v>442</v>
      </c>
      <c r="D151" s="417"/>
      <c r="E151" s="448">
        <v>397</v>
      </c>
      <c r="F151" s="418"/>
      <c r="G151" s="448">
        <v>395</v>
      </c>
      <c r="H151" s="418"/>
      <c r="I151" s="448">
        <v>432</v>
      </c>
      <c r="J151" s="418"/>
      <c r="K151" s="448">
        <v>408</v>
      </c>
      <c r="L151" s="418"/>
      <c r="M151" s="448">
        <v>426</v>
      </c>
      <c r="N151" s="418"/>
      <c r="O151" s="448">
        <v>392.95400000000001</v>
      </c>
      <c r="P151" s="417"/>
      <c r="Q151" s="448">
        <v>431.95699999999999</v>
      </c>
      <c r="R151" s="417"/>
      <c r="S151" s="448">
        <v>426.02</v>
      </c>
      <c r="T151" s="417"/>
      <c r="U151" s="448">
        <v>401</v>
      </c>
      <c r="V151" s="418"/>
      <c r="W151" s="448">
        <v>437</v>
      </c>
      <c r="X151" s="418"/>
      <c r="Y151" s="453">
        <v>402</v>
      </c>
      <c r="Z151" s="418"/>
      <c r="AA151" s="448">
        <v>436</v>
      </c>
      <c r="AB151" s="417"/>
      <c r="AC151" s="453">
        <v>392.28300000000002</v>
      </c>
      <c r="AF151" s="441">
        <v>14</v>
      </c>
      <c r="AG151" s="441">
        <v>8</v>
      </c>
      <c r="AH151" s="441">
        <v>2</v>
      </c>
      <c r="AI151" s="441"/>
      <c r="AJ151" s="441"/>
      <c r="AK151" s="442"/>
    </row>
    <row r="152" spans="1:37" ht="12.5" thickBot="1">
      <c r="A152" s="438"/>
      <c r="B152" s="450"/>
      <c r="C152" s="444"/>
      <c r="D152" s="450"/>
      <c r="E152" s="444"/>
      <c r="F152" s="450"/>
      <c r="G152" s="444"/>
      <c r="H152" s="450"/>
      <c r="I152" s="444"/>
      <c r="J152" s="450"/>
      <c r="K152" s="444"/>
      <c r="L152" s="450"/>
      <c r="M152" s="444"/>
      <c r="N152" s="450"/>
      <c r="O152" s="444"/>
      <c r="P152" s="450"/>
      <c r="Q152" s="444"/>
      <c r="R152" s="450"/>
      <c r="S152" s="444"/>
      <c r="T152" s="450"/>
      <c r="U152" s="444"/>
      <c r="V152" s="450"/>
      <c r="W152" s="444"/>
      <c r="X152" s="450"/>
      <c r="Y152" s="444"/>
      <c r="Z152" s="450"/>
      <c r="AA152" s="444"/>
      <c r="AB152" s="450"/>
      <c r="AC152" s="444"/>
      <c r="AF152" s="445"/>
      <c r="AG152" s="446"/>
      <c r="AH152" s="446"/>
      <c r="AI152" s="446"/>
      <c r="AJ152" s="446"/>
      <c r="AK152" s="447"/>
    </row>
    <row r="153" spans="1:37">
      <c r="A153" s="438"/>
      <c r="B153" s="421" t="s">
        <v>211</v>
      </c>
      <c r="C153" s="421"/>
      <c r="D153" s="421" t="s">
        <v>211</v>
      </c>
      <c r="E153" s="421"/>
      <c r="F153" s="421" t="s">
        <v>211</v>
      </c>
      <c r="G153" s="421"/>
      <c r="H153" s="421" t="s">
        <v>211</v>
      </c>
      <c r="I153" s="421"/>
      <c r="J153" s="421" t="s">
        <v>211</v>
      </c>
      <c r="K153" s="421"/>
      <c r="L153" s="421" t="s">
        <v>149</v>
      </c>
      <c r="M153" s="421"/>
      <c r="N153" s="421" t="s">
        <v>149</v>
      </c>
      <c r="O153" s="421"/>
      <c r="P153" s="421" t="s">
        <v>89</v>
      </c>
      <c r="Q153" s="421"/>
      <c r="R153" s="421" t="s">
        <v>96</v>
      </c>
      <c r="S153" s="421"/>
      <c r="T153" s="421" t="s">
        <v>89</v>
      </c>
      <c r="U153" s="421"/>
      <c r="V153" s="421" t="s">
        <v>211</v>
      </c>
      <c r="W153" s="421"/>
      <c r="X153" s="421" t="s">
        <v>146</v>
      </c>
      <c r="Y153" s="421"/>
      <c r="Z153" s="421" t="s">
        <v>149</v>
      </c>
      <c r="AA153" s="421"/>
      <c r="AB153" s="421" t="s">
        <v>211</v>
      </c>
      <c r="AC153" s="444"/>
      <c r="AF153" s="445"/>
      <c r="AG153" s="446"/>
      <c r="AH153" s="446"/>
      <c r="AI153" s="446"/>
      <c r="AJ153" s="446"/>
      <c r="AK153" s="447"/>
    </row>
    <row r="154" spans="1:37">
      <c r="A154" s="438"/>
      <c r="B154" s="421" t="s">
        <v>1238</v>
      </c>
      <c r="C154" s="421"/>
      <c r="D154" s="421" t="s">
        <v>1239</v>
      </c>
      <c r="E154" s="421"/>
      <c r="F154" s="421"/>
      <c r="G154" s="421"/>
      <c r="H154" s="421"/>
      <c r="I154" s="421"/>
      <c r="J154" s="421"/>
      <c r="K154" s="421"/>
      <c r="L154" s="421"/>
      <c r="M154" s="421"/>
      <c r="N154" s="421"/>
      <c r="O154" s="421"/>
      <c r="P154" s="421"/>
      <c r="Q154" s="421"/>
      <c r="R154" s="421"/>
      <c r="S154" s="421"/>
      <c r="T154" s="421" t="s">
        <v>1239</v>
      </c>
      <c r="U154" s="421"/>
      <c r="V154" s="421"/>
      <c r="W154" s="421"/>
      <c r="X154" s="421"/>
      <c r="Y154" s="421"/>
      <c r="Z154" s="421"/>
      <c r="AA154" s="421"/>
      <c r="AB154" s="421"/>
      <c r="AC154" s="444"/>
      <c r="AF154" s="445"/>
      <c r="AG154" s="446"/>
      <c r="AH154" s="446"/>
      <c r="AI154" s="446"/>
      <c r="AJ154" s="446"/>
      <c r="AK154" s="447"/>
    </row>
    <row r="155" spans="1:37">
      <c r="A155" s="438"/>
      <c r="C155" s="444"/>
      <c r="E155" s="444"/>
      <c r="G155" s="444"/>
      <c r="I155" s="444"/>
      <c r="K155" s="444"/>
      <c r="M155" s="444"/>
      <c r="N155" s="439"/>
      <c r="O155" s="444"/>
      <c r="Q155" s="444"/>
      <c r="S155" s="444"/>
      <c r="U155" s="444"/>
      <c r="W155" s="444"/>
      <c r="Y155" s="444"/>
      <c r="AA155" s="444"/>
      <c r="AC155" s="444"/>
      <c r="AF155" s="445"/>
      <c r="AG155" s="446"/>
      <c r="AH155" s="446"/>
      <c r="AI155" s="446"/>
      <c r="AJ155" s="446"/>
      <c r="AK155" s="447"/>
    </row>
    <row r="156" spans="1:37">
      <c r="A156" s="438"/>
      <c r="B156" s="439" t="s">
        <v>670</v>
      </c>
      <c r="C156" s="414"/>
      <c r="D156" s="439" t="s">
        <v>322</v>
      </c>
      <c r="E156" s="414"/>
      <c r="F156" s="439" t="s">
        <v>323</v>
      </c>
      <c r="G156" s="414"/>
      <c r="H156" s="439" t="s">
        <v>324</v>
      </c>
      <c r="I156" s="414"/>
      <c r="J156" s="439" t="s">
        <v>325</v>
      </c>
      <c r="K156" s="414"/>
      <c r="L156" s="439" t="s">
        <v>326</v>
      </c>
      <c r="M156" s="414"/>
      <c r="N156" s="439" t="s">
        <v>327</v>
      </c>
      <c r="O156" s="414"/>
      <c r="P156" s="439" t="s">
        <v>328</v>
      </c>
      <c r="Q156" s="414"/>
      <c r="R156" s="439" t="s">
        <v>674</v>
      </c>
      <c r="S156" s="414"/>
      <c r="T156" s="439" t="s">
        <v>330</v>
      </c>
      <c r="U156" s="414"/>
      <c r="V156" s="439" t="s">
        <v>250</v>
      </c>
      <c r="W156" s="414"/>
      <c r="X156" s="439" t="s">
        <v>331</v>
      </c>
      <c r="Y156" s="414"/>
      <c r="Z156" s="439" t="s">
        <v>332</v>
      </c>
      <c r="AA156" s="439"/>
      <c r="AB156" s="475" t="s">
        <v>333</v>
      </c>
      <c r="AC156" s="444"/>
      <c r="AF156" s="445"/>
      <c r="AG156" s="446"/>
      <c r="AH156" s="446"/>
      <c r="AI156" s="446"/>
      <c r="AJ156" s="446"/>
      <c r="AK156" s="447"/>
    </row>
    <row r="157" spans="1:37">
      <c r="A157" s="438"/>
      <c r="B157" s="443"/>
      <c r="C157" s="444"/>
      <c r="D157" s="443"/>
      <c r="E157" s="444"/>
      <c r="F157" s="443"/>
      <c r="G157" s="444"/>
      <c r="H157" s="443"/>
      <c r="I157" s="444"/>
      <c r="J157" s="443"/>
      <c r="K157" s="444"/>
      <c r="L157" s="443"/>
      <c r="M157" s="444"/>
      <c r="N157" s="443"/>
      <c r="O157" s="444"/>
      <c r="P157" s="443"/>
      <c r="Q157" s="444"/>
      <c r="R157" s="443"/>
      <c r="S157" s="444"/>
      <c r="T157" s="443"/>
      <c r="U157" s="444"/>
      <c r="V157" s="443"/>
      <c r="W157" s="444"/>
      <c r="X157" s="443"/>
      <c r="Y157" s="444"/>
      <c r="Z157" s="443"/>
      <c r="AA157" s="444"/>
      <c r="AB157" s="443"/>
      <c r="AC157" s="444"/>
      <c r="AF157" s="441" t="s">
        <v>1153</v>
      </c>
      <c r="AG157" s="441" t="s">
        <v>317</v>
      </c>
      <c r="AH157" s="441" t="s">
        <v>1154</v>
      </c>
      <c r="AI157" s="441" t="s">
        <v>1155</v>
      </c>
      <c r="AJ157" s="441" t="s">
        <v>266</v>
      </c>
      <c r="AK157" s="442" t="s">
        <v>1156</v>
      </c>
    </row>
    <row r="158" spans="1:37" ht="12.5" thickBot="1">
      <c r="A158" s="438"/>
      <c r="B158" s="415"/>
      <c r="C158" s="444"/>
      <c r="D158" s="415"/>
      <c r="E158" s="444"/>
      <c r="F158" s="415"/>
      <c r="G158" s="444"/>
      <c r="H158" s="415"/>
      <c r="I158" s="444"/>
      <c r="J158" s="415"/>
      <c r="K158" s="444"/>
      <c r="L158" s="415"/>
      <c r="M158" s="444"/>
      <c r="N158" s="415"/>
      <c r="O158" s="444"/>
      <c r="P158" s="415"/>
      <c r="Q158" s="444"/>
      <c r="R158" s="415"/>
      <c r="S158" s="444"/>
      <c r="T158" s="415"/>
      <c r="U158" s="444"/>
      <c r="V158" s="415"/>
      <c r="W158" s="444"/>
      <c r="X158" s="415"/>
      <c r="Y158" s="444"/>
      <c r="Z158" s="415"/>
      <c r="AA158" s="444"/>
      <c r="AB158" s="415"/>
      <c r="AC158" s="444"/>
      <c r="AF158" s="445"/>
      <c r="AG158" s="446"/>
      <c r="AH158" s="446"/>
      <c r="AI158" s="446"/>
      <c r="AJ158" s="446"/>
      <c r="AK158" s="447"/>
    </row>
    <row r="159" spans="1:37" ht="42.75" customHeight="1" thickBot="1">
      <c r="A159" s="438"/>
      <c r="B159" s="417"/>
      <c r="C159" s="448">
        <v>402.5</v>
      </c>
      <c r="D159" s="417"/>
      <c r="E159" s="448">
        <v>411.55700000000002</v>
      </c>
      <c r="F159" s="417"/>
      <c r="G159" s="448">
        <v>438.46100000000001</v>
      </c>
      <c r="H159" s="417"/>
      <c r="I159" s="448">
        <v>410.35599999999999</v>
      </c>
      <c r="J159" s="417"/>
      <c r="K159" s="448">
        <v>379.755</v>
      </c>
      <c r="L159" s="417"/>
      <c r="M159" s="448">
        <v>396.947</v>
      </c>
      <c r="N159" s="417"/>
      <c r="O159" s="448">
        <v>414.59399999999999</v>
      </c>
      <c r="P159" s="417"/>
      <c r="Q159" s="448">
        <v>352.99400000000003</v>
      </c>
      <c r="R159" s="417"/>
      <c r="S159" s="448">
        <v>389.303</v>
      </c>
      <c r="T159" s="417"/>
      <c r="U159" s="448">
        <v>237.59</v>
      </c>
      <c r="V159" s="418"/>
      <c r="W159" s="448">
        <v>290.87700000000001</v>
      </c>
      <c r="X159" s="417"/>
      <c r="Y159" s="453">
        <v>345.60500000000002</v>
      </c>
      <c r="Z159" s="417"/>
      <c r="AA159" s="448">
        <v>318.63</v>
      </c>
      <c r="AB159" s="417"/>
      <c r="AC159" s="448">
        <v>307.017</v>
      </c>
      <c r="AF159" s="441">
        <v>14</v>
      </c>
      <c r="AG159" s="441"/>
      <c r="AH159" s="441"/>
      <c r="AI159" s="441"/>
      <c r="AJ159" s="441"/>
      <c r="AK159" s="442"/>
    </row>
    <row r="160" spans="1:37" ht="12.5" thickBot="1">
      <c r="A160" s="438"/>
      <c r="B160" s="450"/>
      <c r="C160" s="476"/>
      <c r="D160" s="450"/>
      <c r="E160" s="476"/>
      <c r="F160" s="450"/>
      <c r="G160" s="444"/>
      <c r="H160" s="450"/>
      <c r="I160" s="444"/>
      <c r="J160" s="450"/>
      <c r="K160" s="444"/>
      <c r="L160" s="450"/>
      <c r="M160" s="476"/>
      <c r="N160" s="450"/>
      <c r="O160" s="476"/>
      <c r="P160" s="450"/>
      <c r="Q160" s="476"/>
      <c r="R160" s="450"/>
      <c r="S160" s="476"/>
      <c r="T160" s="450"/>
      <c r="U160" s="476"/>
      <c r="V160" s="450"/>
      <c r="W160" s="476"/>
      <c r="X160" s="450"/>
      <c r="Y160" s="444"/>
      <c r="Z160" s="450"/>
      <c r="AA160" s="444"/>
      <c r="AB160" s="450"/>
      <c r="AC160" s="444"/>
      <c r="AF160" s="445"/>
      <c r="AG160" s="446"/>
      <c r="AH160" s="446"/>
      <c r="AI160" s="446"/>
      <c r="AJ160" s="446"/>
      <c r="AK160" s="447"/>
    </row>
    <row r="161" spans="1:37">
      <c r="A161" s="438"/>
      <c r="B161" s="421" t="s">
        <v>92</v>
      </c>
      <c r="C161" s="421"/>
      <c r="D161" s="421" t="s">
        <v>205</v>
      </c>
      <c r="E161" s="421"/>
      <c r="F161" s="421" t="s">
        <v>83</v>
      </c>
      <c r="G161" s="421"/>
      <c r="H161" s="421" t="s">
        <v>96</v>
      </c>
      <c r="I161" s="421"/>
      <c r="J161" s="421" t="s">
        <v>107</v>
      </c>
      <c r="K161" s="421"/>
      <c r="L161" s="421" t="s">
        <v>205</v>
      </c>
      <c r="M161" s="421"/>
      <c r="N161" s="421" t="s">
        <v>146</v>
      </c>
      <c r="O161" s="421"/>
      <c r="P161" s="421" t="s">
        <v>146</v>
      </c>
      <c r="Q161" s="421"/>
      <c r="R161" s="421" t="s">
        <v>89</v>
      </c>
      <c r="S161" s="421"/>
      <c r="T161" s="421" t="s">
        <v>83</v>
      </c>
      <c r="U161" s="421"/>
      <c r="V161" s="421" t="s">
        <v>211</v>
      </c>
      <c r="W161" s="421"/>
      <c r="X161" s="421" t="s">
        <v>146</v>
      </c>
      <c r="Y161" s="421"/>
      <c r="Z161" s="421" t="s">
        <v>146</v>
      </c>
      <c r="AA161" s="421"/>
      <c r="AB161" s="421" t="s">
        <v>89</v>
      </c>
      <c r="AC161" s="444"/>
      <c r="AF161" s="445"/>
      <c r="AG161" s="446"/>
      <c r="AH161" s="446"/>
      <c r="AI161" s="446"/>
      <c r="AJ161" s="446"/>
      <c r="AK161" s="447"/>
    </row>
    <row r="162" spans="1:37">
      <c r="A162" s="438"/>
      <c r="B162" s="421" t="s">
        <v>1239</v>
      </c>
      <c r="C162" s="421"/>
      <c r="D162" s="421"/>
      <c r="E162" s="421"/>
      <c r="F162" s="421"/>
      <c r="G162" s="421"/>
      <c r="H162" s="421"/>
      <c r="I162" s="421"/>
      <c r="J162" s="421"/>
      <c r="K162" s="421"/>
      <c r="L162" s="421"/>
      <c r="M162" s="421"/>
      <c r="N162" s="421"/>
      <c r="O162" s="421"/>
      <c r="P162" s="421" t="s">
        <v>1239</v>
      </c>
      <c r="Q162" s="421"/>
      <c r="R162" s="421"/>
      <c r="S162" s="421"/>
      <c r="T162" s="421"/>
      <c r="U162" s="421"/>
      <c r="V162" s="421"/>
      <c r="W162" s="421"/>
      <c r="X162" s="421"/>
      <c r="Y162" s="421"/>
      <c r="Z162" s="421" t="s">
        <v>1239</v>
      </c>
      <c r="AA162" s="421"/>
      <c r="AB162" s="421" t="s">
        <v>1240</v>
      </c>
      <c r="AC162" s="444"/>
      <c r="AF162" s="445"/>
      <c r="AG162" s="446"/>
      <c r="AH162" s="446"/>
      <c r="AI162" s="446"/>
      <c r="AJ162" s="446"/>
      <c r="AK162" s="447"/>
    </row>
    <row r="163" spans="1:37">
      <c r="A163" s="438"/>
      <c r="C163" s="444"/>
      <c r="E163" s="444"/>
      <c r="G163" s="444"/>
      <c r="I163" s="444"/>
      <c r="K163" s="444"/>
      <c r="M163" s="444"/>
      <c r="O163" s="444"/>
      <c r="Q163" s="444"/>
      <c r="S163" s="444"/>
      <c r="U163" s="444"/>
      <c r="W163" s="444"/>
      <c r="Y163" s="444"/>
      <c r="AA163" s="444"/>
      <c r="AC163" s="444"/>
      <c r="AF163" s="445"/>
      <c r="AG163" s="446"/>
      <c r="AH163" s="446"/>
      <c r="AI163" s="446"/>
      <c r="AJ163" s="446"/>
      <c r="AK163" s="447"/>
    </row>
    <row r="164" spans="1:37">
      <c r="A164" s="438"/>
      <c r="B164" s="439" t="s">
        <v>334</v>
      </c>
      <c r="C164" s="414"/>
      <c r="D164" s="439" t="s">
        <v>335</v>
      </c>
      <c r="E164" s="414"/>
      <c r="F164" s="439" t="s">
        <v>336</v>
      </c>
      <c r="G164" s="414"/>
      <c r="H164" s="439" t="s">
        <v>251</v>
      </c>
      <c r="I164" s="414"/>
      <c r="J164" s="439" t="s">
        <v>222</v>
      </c>
      <c r="K164" s="414"/>
      <c r="L164" s="439" t="s">
        <v>214</v>
      </c>
      <c r="M164" s="414"/>
      <c r="N164" s="439" t="s">
        <v>340</v>
      </c>
      <c r="O164" s="414"/>
      <c r="P164" s="439" t="s">
        <v>260</v>
      </c>
      <c r="Q164" s="414"/>
      <c r="R164" s="439" t="s">
        <v>341</v>
      </c>
      <c r="S164" s="414"/>
      <c r="T164" s="439" t="s">
        <v>199</v>
      </c>
      <c r="U164" s="414"/>
      <c r="V164" s="439" t="s">
        <v>200</v>
      </c>
      <c r="W164" s="414"/>
      <c r="X164" s="439" t="s">
        <v>177</v>
      </c>
      <c r="Y164" s="414"/>
      <c r="Z164" s="439" t="s">
        <v>176</v>
      </c>
      <c r="AA164" s="414"/>
      <c r="AB164" s="439" t="s">
        <v>175</v>
      </c>
      <c r="AC164" s="444"/>
      <c r="AF164" s="445"/>
      <c r="AG164" s="446"/>
      <c r="AH164" s="446"/>
      <c r="AI164" s="446"/>
      <c r="AJ164" s="446"/>
      <c r="AK164" s="447"/>
    </row>
    <row r="165" spans="1:37">
      <c r="A165" s="438"/>
      <c r="B165" s="443"/>
      <c r="C165" s="444"/>
      <c r="D165" s="443"/>
      <c r="E165" s="444"/>
      <c r="F165" s="443"/>
      <c r="G165" s="444"/>
      <c r="H165" s="443"/>
      <c r="I165" s="444"/>
      <c r="J165" s="443"/>
      <c r="K165" s="444"/>
      <c r="L165" s="443"/>
      <c r="M165" s="444"/>
      <c r="N165" s="443"/>
      <c r="O165" s="444"/>
      <c r="P165" s="443"/>
      <c r="Q165" s="444"/>
      <c r="R165" s="443"/>
      <c r="S165" s="444"/>
      <c r="T165" s="443"/>
      <c r="U165" s="444"/>
      <c r="V165" s="443"/>
      <c r="W165" s="444"/>
      <c r="X165" s="443"/>
      <c r="Y165" s="444"/>
      <c r="Z165" s="443"/>
      <c r="AA165" s="469"/>
      <c r="AB165" s="443"/>
      <c r="AC165" s="444"/>
      <c r="AF165" s="441" t="s">
        <v>1153</v>
      </c>
      <c r="AG165" s="441" t="s">
        <v>317</v>
      </c>
      <c r="AH165" s="441" t="s">
        <v>1154</v>
      </c>
      <c r="AI165" s="441" t="s">
        <v>1155</v>
      </c>
      <c r="AJ165" s="441" t="s">
        <v>266</v>
      </c>
      <c r="AK165" s="442" t="s">
        <v>1156</v>
      </c>
    </row>
    <row r="166" spans="1:37" ht="12.5" thickBot="1">
      <c r="A166" s="438"/>
      <c r="B166" s="415"/>
      <c r="C166" s="444"/>
      <c r="D166" s="415"/>
      <c r="E166" s="444"/>
      <c r="F166" s="415"/>
      <c r="G166" s="444"/>
      <c r="H166" s="415"/>
      <c r="I166" s="444"/>
      <c r="J166" s="415"/>
      <c r="K166" s="444"/>
      <c r="L166" s="415"/>
      <c r="M166" s="444"/>
      <c r="N166" s="415"/>
      <c r="O166" s="444"/>
      <c r="P166" s="415"/>
      <c r="Q166" s="444"/>
      <c r="R166" s="415"/>
      <c r="S166" s="444"/>
      <c r="T166" s="415"/>
      <c r="U166" s="444"/>
      <c r="V166" s="415"/>
      <c r="W166" s="444"/>
      <c r="X166" s="415"/>
      <c r="Y166" s="444"/>
      <c r="Z166" s="415"/>
      <c r="AA166" s="444"/>
      <c r="AB166" s="415"/>
      <c r="AC166" s="444"/>
      <c r="AF166" s="445"/>
      <c r="AG166" s="446"/>
      <c r="AH166" s="446"/>
      <c r="AI166" s="446"/>
      <c r="AJ166" s="446"/>
      <c r="AK166" s="447"/>
    </row>
    <row r="167" spans="1:37" ht="42.75" customHeight="1" thickBot="1">
      <c r="A167" s="438"/>
      <c r="B167" s="417"/>
      <c r="C167" s="448">
        <v>346.846</v>
      </c>
      <c r="D167" s="417" t="s">
        <v>1313</v>
      </c>
      <c r="E167" s="448">
        <v>300.19299999999998</v>
      </c>
      <c r="F167" s="417" t="s">
        <v>1313</v>
      </c>
      <c r="G167" s="448">
        <v>317</v>
      </c>
      <c r="H167" s="417"/>
      <c r="I167" s="448">
        <v>454</v>
      </c>
      <c r="J167" s="418"/>
      <c r="K167" s="448">
        <v>385</v>
      </c>
      <c r="L167" s="418"/>
      <c r="M167" s="448">
        <v>417.68799999999999</v>
      </c>
      <c r="N167" s="418"/>
      <c r="O167" s="448">
        <v>409.505</v>
      </c>
      <c r="P167" s="418"/>
      <c r="Q167" s="448">
        <v>385.16899999999998</v>
      </c>
      <c r="R167" s="418"/>
      <c r="S167" s="448">
        <v>345.19099999999997</v>
      </c>
      <c r="T167" s="418"/>
      <c r="U167" s="448">
        <v>332.38299999999998</v>
      </c>
      <c r="V167" s="418"/>
      <c r="W167" s="448">
        <v>393.62200000000001</v>
      </c>
      <c r="X167" s="418"/>
      <c r="Y167" s="448">
        <v>387.94799999999998</v>
      </c>
      <c r="Z167" s="418"/>
      <c r="AA167" s="448">
        <v>340.34800000000001</v>
      </c>
      <c r="AB167" s="418"/>
      <c r="AC167" s="448">
        <v>393.12099999999998</v>
      </c>
      <c r="AF167" s="441">
        <v>14</v>
      </c>
      <c r="AG167" s="441">
        <v>8</v>
      </c>
      <c r="AH167" s="441">
        <v>7</v>
      </c>
      <c r="AI167" s="441"/>
      <c r="AJ167" s="441"/>
      <c r="AK167" s="442"/>
    </row>
    <row r="168" spans="1:37" ht="12.5" thickBot="1">
      <c r="A168" s="438"/>
      <c r="B168" s="450"/>
      <c r="C168" s="444"/>
      <c r="D168" s="450"/>
      <c r="E168" s="444"/>
      <c r="F168" s="450"/>
      <c r="G168" s="444"/>
      <c r="H168" s="450"/>
      <c r="I168" s="444"/>
      <c r="J168" s="450"/>
      <c r="K168" s="444"/>
      <c r="L168" s="450"/>
      <c r="M168" s="444"/>
      <c r="N168" s="450"/>
      <c r="O168" s="444"/>
      <c r="P168" s="450"/>
      <c r="Q168" s="444"/>
      <c r="R168" s="450"/>
      <c r="S168" s="444"/>
      <c r="T168" s="450"/>
      <c r="U168" s="444"/>
      <c r="V168" s="450"/>
      <c r="W168" s="444"/>
      <c r="X168" s="450"/>
      <c r="Y168" s="444"/>
      <c r="Z168" s="450"/>
      <c r="AA168" s="444"/>
      <c r="AB168" s="450"/>
      <c r="AC168" s="444"/>
      <c r="AF168" s="445"/>
      <c r="AG168" s="446"/>
      <c r="AH168" s="446"/>
      <c r="AI168" s="446"/>
      <c r="AJ168" s="446"/>
      <c r="AK168" s="447"/>
    </row>
    <row r="169" spans="1:37">
      <c r="A169" s="438"/>
      <c r="B169" s="421" t="s">
        <v>149</v>
      </c>
      <c r="C169" s="421"/>
      <c r="D169" s="421" t="s">
        <v>149</v>
      </c>
      <c r="E169" s="421"/>
      <c r="F169" s="421" t="s">
        <v>83</v>
      </c>
      <c r="G169" s="421"/>
      <c r="H169" s="421" t="s">
        <v>146</v>
      </c>
      <c r="I169" s="421"/>
      <c r="J169" s="421" t="s">
        <v>211</v>
      </c>
      <c r="K169" s="421"/>
      <c r="L169" s="421" t="s">
        <v>211</v>
      </c>
      <c r="M169" s="421"/>
      <c r="N169" s="421" t="s">
        <v>96</v>
      </c>
      <c r="O169" s="421"/>
      <c r="P169" s="421" t="s">
        <v>146</v>
      </c>
      <c r="Q169" s="421"/>
      <c r="R169" s="421" t="s">
        <v>79</v>
      </c>
      <c r="S169" s="421"/>
      <c r="T169" s="421" t="s">
        <v>146</v>
      </c>
      <c r="U169" s="421"/>
      <c r="V169" s="421" t="s">
        <v>146</v>
      </c>
      <c r="W169" s="421"/>
      <c r="X169" s="421" t="s">
        <v>149</v>
      </c>
      <c r="Y169" s="421"/>
      <c r="Z169" s="421" t="s">
        <v>146</v>
      </c>
      <c r="AA169" s="421"/>
      <c r="AB169" s="421" t="s">
        <v>146</v>
      </c>
      <c r="AC169" s="444"/>
      <c r="AF169" s="445"/>
      <c r="AG169" s="446"/>
      <c r="AH169" s="446"/>
      <c r="AI169" s="446"/>
      <c r="AJ169" s="446"/>
      <c r="AK169" s="447"/>
    </row>
    <row r="170" spans="1:37">
      <c r="A170" s="438"/>
      <c r="B170" s="421" t="s">
        <v>1240</v>
      </c>
      <c r="C170" s="421"/>
      <c r="D170" s="421"/>
      <c r="E170" s="421"/>
      <c r="F170" s="421"/>
      <c r="G170" s="421"/>
      <c r="H170" s="421" t="s">
        <v>1238</v>
      </c>
      <c r="I170" s="421"/>
      <c r="J170" s="421"/>
      <c r="K170" s="421"/>
      <c r="L170" s="421"/>
      <c r="M170" s="421"/>
      <c r="N170" s="421"/>
      <c r="O170" s="421"/>
      <c r="P170" s="421"/>
      <c r="Q170" s="421"/>
      <c r="R170" s="421"/>
      <c r="S170" s="421"/>
      <c r="T170" s="421"/>
      <c r="U170" s="421"/>
      <c r="V170" s="421"/>
      <c r="W170" s="421"/>
      <c r="X170" s="421"/>
      <c r="Y170" s="421"/>
      <c r="Z170" s="421"/>
      <c r="AA170" s="421"/>
      <c r="AB170" s="421"/>
      <c r="AC170" s="444"/>
      <c r="AF170" s="445"/>
      <c r="AG170" s="446"/>
      <c r="AH170" s="446"/>
      <c r="AI170" s="446"/>
      <c r="AJ170" s="446"/>
      <c r="AK170" s="447"/>
    </row>
    <row r="171" spans="1:37">
      <c r="A171" s="438"/>
      <c r="C171" s="444"/>
      <c r="E171" s="444"/>
      <c r="G171" s="444"/>
      <c r="I171" s="444"/>
      <c r="K171" s="444"/>
      <c r="M171" s="444"/>
      <c r="O171" s="444"/>
      <c r="Q171" s="444"/>
      <c r="S171" s="444"/>
      <c r="U171" s="444"/>
      <c r="W171" s="444"/>
      <c r="Y171" s="444"/>
      <c r="AA171" s="444"/>
      <c r="AC171" s="444"/>
      <c r="AF171" s="445"/>
      <c r="AG171" s="446"/>
      <c r="AH171" s="446"/>
      <c r="AI171" s="446"/>
      <c r="AJ171" s="446"/>
      <c r="AK171" s="447"/>
    </row>
    <row r="172" spans="1:37">
      <c r="A172" s="438"/>
      <c r="B172" s="439" t="s">
        <v>172</v>
      </c>
      <c r="C172" s="414"/>
      <c r="D172" s="439" t="s">
        <v>194</v>
      </c>
      <c r="E172" s="414"/>
      <c r="F172" s="439" t="s">
        <v>342</v>
      </c>
      <c r="G172" s="414"/>
      <c r="H172" s="439" t="s">
        <v>226</v>
      </c>
      <c r="I172" s="414"/>
      <c r="J172" s="439" t="s">
        <v>1241</v>
      </c>
      <c r="K172" s="414"/>
      <c r="L172" s="439" t="s">
        <v>178</v>
      </c>
      <c r="M172" s="414"/>
      <c r="N172" s="439" t="s">
        <v>179</v>
      </c>
      <c r="O172" s="414"/>
      <c r="P172" s="439" t="s">
        <v>202</v>
      </c>
      <c r="Q172" s="414"/>
      <c r="R172" s="439" t="s">
        <v>203</v>
      </c>
      <c r="S172" s="414"/>
      <c r="T172" s="439" t="s">
        <v>204</v>
      </c>
      <c r="U172" s="414"/>
      <c r="V172" s="439" t="s">
        <v>344</v>
      </c>
      <c r="W172" s="439"/>
      <c r="X172" s="439" t="s">
        <v>346</v>
      </c>
      <c r="Y172" s="414"/>
      <c r="Z172" s="439" t="s">
        <v>347</v>
      </c>
      <c r="AA172" s="414"/>
      <c r="AB172" s="439" t="s">
        <v>216</v>
      </c>
      <c r="AC172" s="444"/>
      <c r="AF172" s="445"/>
      <c r="AG172" s="446"/>
      <c r="AH172" s="446"/>
      <c r="AI172" s="446"/>
      <c r="AJ172" s="446"/>
      <c r="AK172" s="447"/>
    </row>
    <row r="173" spans="1:37">
      <c r="A173" s="438"/>
      <c r="B173" s="443"/>
      <c r="C173" s="421"/>
      <c r="D173" s="443"/>
      <c r="E173" s="444"/>
      <c r="F173" s="443"/>
      <c r="G173" s="448"/>
      <c r="H173" s="443"/>
      <c r="I173" s="448"/>
      <c r="J173" s="443"/>
      <c r="K173" s="448"/>
      <c r="L173" s="443"/>
      <c r="M173" s="444"/>
      <c r="N173" s="443"/>
      <c r="O173" s="444"/>
      <c r="P173" s="443"/>
      <c r="Q173" s="444"/>
      <c r="R173" s="443"/>
      <c r="S173" s="444"/>
      <c r="T173" s="443"/>
      <c r="U173" s="444"/>
      <c r="V173" s="443"/>
      <c r="W173" s="452"/>
      <c r="X173" s="443"/>
      <c r="Y173" s="452"/>
      <c r="Z173" s="443"/>
      <c r="AA173" s="444"/>
      <c r="AB173" s="443"/>
      <c r="AC173" s="444"/>
      <c r="AF173" s="441" t="s">
        <v>1153</v>
      </c>
      <c r="AG173" s="441" t="s">
        <v>317</v>
      </c>
      <c r="AH173" s="441" t="s">
        <v>1154</v>
      </c>
      <c r="AI173" s="441" t="s">
        <v>1155</v>
      </c>
      <c r="AJ173" s="441" t="s">
        <v>266</v>
      </c>
      <c r="AK173" s="442" t="s">
        <v>1156</v>
      </c>
    </row>
    <row r="174" spans="1:37" ht="12.5" thickBot="1">
      <c r="A174" s="438"/>
      <c r="B174" s="415"/>
      <c r="C174" s="444"/>
      <c r="D174" s="415"/>
      <c r="E174" s="444"/>
      <c r="F174" s="415"/>
      <c r="G174" s="444"/>
      <c r="H174" s="415"/>
      <c r="I174" s="444"/>
      <c r="J174" s="415"/>
      <c r="K174" s="444"/>
      <c r="L174" s="415"/>
      <c r="M174" s="444"/>
      <c r="N174" s="415"/>
      <c r="O174" s="444"/>
      <c r="P174" s="415"/>
      <c r="Q174" s="444"/>
      <c r="R174" s="415"/>
      <c r="S174" s="444"/>
      <c r="T174" s="415"/>
      <c r="U174" s="444"/>
      <c r="V174" s="415"/>
      <c r="W174" s="444"/>
      <c r="X174" s="415"/>
      <c r="Y174" s="444"/>
      <c r="Z174" s="415"/>
      <c r="AA174" s="444"/>
      <c r="AB174" s="415"/>
      <c r="AC174" s="444"/>
      <c r="AF174" s="445"/>
      <c r="AG174" s="446"/>
      <c r="AH174" s="446"/>
      <c r="AI174" s="446"/>
      <c r="AJ174" s="446"/>
      <c r="AK174" s="447"/>
    </row>
    <row r="175" spans="1:37" ht="42.75" customHeight="1" thickBot="1">
      <c r="A175" s="438"/>
      <c r="B175" s="418"/>
      <c r="C175" s="448">
        <v>328.536</v>
      </c>
      <c r="D175" s="418"/>
      <c r="E175" s="448">
        <v>398.51499999999999</v>
      </c>
      <c r="F175" s="417"/>
      <c r="G175" s="448">
        <v>425.84800000000001</v>
      </c>
      <c r="H175" s="418"/>
      <c r="I175" s="448">
        <v>409.36900000000003</v>
      </c>
      <c r="J175" s="417"/>
      <c r="K175" s="448">
        <v>388.45499999999998</v>
      </c>
      <c r="L175" s="418"/>
      <c r="M175" s="448">
        <v>380.96100000000001</v>
      </c>
      <c r="N175" s="418"/>
      <c r="O175" s="448">
        <v>381.38900000000001</v>
      </c>
      <c r="P175" s="418"/>
      <c r="Q175" s="448">
        <v>344.59500000000003</v>
      </c>
      <c r="R175" s="418"/>
      <c r="S175" s="448">
        <v>395.64100000000002</v>
      </c>
      <c r="T175" s="418"/>
      <c r="U175" s="448">
        <v>414.76299999999998</v>
      </c>
      <c r="V175" s="418"/>
      <c r="W175" s="448">
        <v>401.92899999999997</v>
      </c>
      <c r="X175" s="417"/>
      <c r="Y175" s="448">
        <v>354.94900000000001</v>
      </c>
      <c r="Z175" s="422"/>
      <c r="AA175" s="448">
        <v>425</v>
      </c>
      <c r="AB175" s="422"/>
      <c r="AC175" s="453">
        <v>414</v>
      </c>
      <c r="AF175" s="441">
        <v>14</v>
      </c>
      <c r="AG175" s="441">
        <v>9</v>
      </c>
      <c r="AH175" s="441">
        <v>9</v>
      </c>
      <c r="AI175" s="441"/>
      <c r="AJ175" s="441"/>
      <c r="AK175" s="442"/>
    </row>
    <row r="176" spans="1:37" ht="12.5" thickBot="1">
      <c r="A176" s="438"/>
      <c r="B176" s="450"/>
      <c r="C176" s="444"/>
      <c r="D176" s="450"/>
      <c r="E176" s="444"/>
      <c r="F176" s="450"/>
      <c r="G176" s="444"/>
      <c r="H176" s="450"/>
      <c r="I176" s="444"/>
      <c r="J176" s="450"/>
      <c r="K176" s="444"/>
      <c r="L176" s="450"/>
      <c r="M176" s="444"/>
      <c r="N176" s="450"/>
      <c r="O176" s="444"/>
      <c r="P176" s="450"/>
      <c r="Q176" s="444"/>
      <c r="R176" s="450"/>
      <c r="S176" s="444"/>
      <c r="T176" s="450"/>
      <c r="U176" s="444"/>
      <c r="V176" s="450"/>
      <c r="W176" s="444"/>
      <c r="X176" s="450"/>
      <c r="Y176" s="444"/>
      <c r="Z176" s="450"/>
      <c r="AA176" s="444"/>
      <c r="AB176" s="450"/>
      <c r="AC176" s="444"/>
      <c r="AF176" s="445"/>
      <c r="AG176" s="446"/>
      <c r="AH176" s="446"/>
      <c r="AI176" s="446"/>
      <c r="AJ176" s="446"/>
      <c r="AK176" s="447"/>
    </row>
    <row r="177" spans="1:37">
      <c r="A177" s="438"/>
      <c r="B177" s="421" t="s">
        <v>146</v>
      </c>
      <c r="C177" s="421"/>
      <c r="D177" s="421" t="s">
        <v>146</v>
      </c>
      <c r="E177" s="421"/>
      <c r="F177" s="421" t="s">
        <v>79</v>
      </c>
      <c r="G177" s="421"/>
      <c r="H177" s="421" t="s">
        <v>205</v>
      </c>
      <c r="I177" s="421"/>
      <c r="J177" s="421" t="s">
        <v>83</v>
      </c>
      <c r="K177" s="421"/>
      <c r="L177" s="421" t="s">
        <v>146</v>
      </c>
      <c r="M177" s="421"/>
      <c r="N177" s="421" t="s">
        <v>149</v>
      </c>
      <c r="O177" s="421"/>
      <c r="P177" s="421" t="s">
        <v>146</v>
      </c>
      <c r="Q177" s="421"/>
      <c r="R177" s="421" t="s">
        <v>149</v>
      </c>
      <c r="S177" s="421"/>
      <c r="T177" s="421" t="s">
        <v>205</v>
      </c>
      <c r="U177" s="421"/>
      <c r="V177" s="421" t="s">
        <v>79</v>
      </c>
      <c r="W177" s="421"/>
      <c r="X177" s="421" t="s">
        <v>149</v>
      </c>
      <c r="Y177" s="421"/>
      <c r="Z177" s="421" t="s">
        <v>89</v>
      </c>
      <c r="AA177" s="421"/>
      <c r="AB177" s="421" t="s">
        <v>211</v>
      </c>
      <c r="AC177" s="444"/>
      <c r="AF177" s="445"/>
      <c r="AG177" s="446"/>
      <c r="AH177" s="446"/>
      <c r="AI177" s="446"/>
      <c r="AJ177" s="446"/>
      <c r="AK177" s="447"/>
    </row>
    <row r="178" spans="1:37">
      <c r="A178" s="438"/>
      <c r="B178" s="421"/>
      <c r="C178" s="421"/>
      <c r="D178" s="421"/>
      <c r="E178" s="421"/>
      <c r="F178" s="421"/>
      <c r="G178" s="421"/>
      <c r="H178" s="421"/>
      <c r="I178" s="421"/>
      <c r="J178" s="421"/>
      <c r="K178" s="421"/>
      <c r="L178" s="421"/>
      <c r="M178" s="421"/>
      <c r="N178" s="421"/>
      <c r="O178" s="421"/>
      <c r="P178" s="421"/>
      <c r="Q178" s="421"/>
      <c r="R178" s="421"/>
      <c r="S178" s="421"/>
      <c r="T178" s="421"/>
      <c r="U178" s="421"/>
      <c r="V178" s="421"/>
      <c r="W178" s="421"/>
      <c r="X178" s="421" t="s">
        <v>1239</v>
      </c>
      <c r="Y178" s="421"/>
      <c r="Z178" s="421"/>
      <c r="AA178" s="421"/>
      <c r="AB178" s="421"/>
      <c r="AC178" s="444"/>
      <c r="AF178" s="445"/>
      <c r="AG178" s="446"/>
      <c r="AH178" s="446"/>
      <c r="AI178" s="446"/>
      <c r="AJ178" s="446"/>
      <c r="AK178" s="447"/>
    </row>
    <row r="179" spans="1:37">
      <c r="A179" s="438"/>
      <c r="C179" s="444"/>
      <c r="E179" s="444"/>
      <c r="G179" s="444"/>
      <c r="I179" s="444"/>
      <c r="K179" s="444"/>
      <c r="M179" s="444"/>
      <c r="O179" s="444"/>
      <c r="Q179" s="444"/>
      <c r="S179" s="444"/>
      <c r="U179" s="444"/>
      <c r="W179" s="444"/>
      <c r="Y179" s="444"/>
      <c r="AA179" s="444"/>
      <c r="AC179" s="444"/>
      <c r="AF179" s="445"/>
      <c r="AG179" s="446"/>
      <c r="AH179" s="446"/>
      <c r="AI179" s="446"/>
      <c r="AJ179" s="446"/>
      <c r="AK179" s="447"/>
    </row>
    <row r="180" spans="1:37" ht="21.75" customHeight="1">
      <c r="A180" s="438"/>
      <c r="B180" s="439" t="s">
        <v>348</v>
      </c>
      <c r="C180" s="414"/>
      <c r="D180" s="439" t="s">
        <v>349</v>
      </c>
      <c r="E180" s="414"/>
      <c r="F180" s="439" t="s">
        <v>220</v>
      </c>
      <c r="G180" s="414"/>
      <c r="H180" s="439" t="s">
        <v>350</v>
      </c>
      <c r="I180" s="414"/>
      <c r="J180" s="439" t="s">
        <v>230</v>
      </c>
      <c r="K180" s="414"/>
      <c r="L180" s="439" t="s">
        <v>231</v>
      </c>
      <c r="M180" s="414"/>
      <c r="N180" s="439" t="s">
        <v>232</v>
      </c>
      <c r="O180" s="414"/>
      <c r="P180" s="439" t="s">
        <v>190</v>
      </c>
      <c r="Q180" s="414"/>
      <c r="R180" s="439" t="s">
        <v>234</v>
      </c>
      <c r="S180" s="414"/>
      <c r="T180" s="439" t="s">
        <v>354</v>
      </c>
      <c r="U180" s="414"/>
      <c r="V180" s="439" t="s">
        <v>355</v>
      </c>
      <c r="W180" s="414"/>
      <c r="X180" s="439" t="s">
        <v>356</v>
      </c>
      <c r="Y180" s="414"/>
      <c r="Z180" s="439" t="s">
        <v>357</v>
      </c>
      <c r="AA180" s="414"/>
      <c r="AB180" s="439" t="s">
        <v>188</v>
      </c>
      <c r="AC180" s="444"/>
      <c r="AF180" s="445"/>
      <c r="AG180" s="446"/>
      <c r="AH180" s="446"/>
      <c r="AI180" s="446"/>
      <c r="AJ180" s="446"/>
      <c r="AK180" s="447"/>
    </row>
    <row r="181" spans="1:37">
      <c r="A181" s="438"/>
      <c r="B181" s="443"/>
      <c r="C181" s="421"/>
      <c r="D181" s="443"/>
      <c r="E181" s="444"/>
      <c r="F181" s="443"/>
      <c r="G181" s="444"/>
      <c r="H181" s="443"/>
      <c r="I181" s="444"/>
      <c r="J181" s="443"/>
      <c r="K181" s="444"/>
      <c r="L181" s="443"/>
      <c r="M181" s="444"/>
      <c r="N181" s="443"/>
      <c r="O181" s="444"/>
      <c r="P181" s="443"/>
      <c r="Q181" s="444"/>
      <c r="R181" s="443"/>
      <c r="S181" s="444"/>
      <c r="T181" s="443"/>
      <c r="U181" s="444"/>
      <c r="V181" s="443"/>
      <c r="W181" s="444"/>
      <c r="X181" s="443"/>
      <c r="Y181" s="444"/>
      <c r="Z181" s="443"/>
      <c r="AA181" s="444"/>
      <c r="AB181" s="443"/>
      <c r="AC181" s="444"/>
      <c r="AF181" s="441" t="s">
        <v>1153</v>
      </c>
      <c r="AG181" s="441" t="s">
        <v>317</v>
      </c>
      <c r="AH181" s="441" t="s">
        <v>1154</v>
      </c>
      <c r="AI181" s="441" t="s">
        <v>1155</v>
      </c>
      <c r="AJ181" s="441" t="s">
        <v>266</v>
      </c>
      <c r="AK181" s="442" t="s">
        <v>1156</v>
      </c>
    </row>
    <row r="182" spans="1:37" ht="12.5" thickBot="1">
      <c r="A182" s="438"/>
      <c r="B182" s="415"/>
      <c r="C182" s="444"/>
      <c r="D182" s="415"/>
      <c r="E182" s="444"/>
      <c r="F182" s="415"/>
      <c r="G182" s="444"/>
      <c r="H182" s="415"/>
      <c r="I182" s="444"/>
      <c r="J182" s="415"/>
      <c r="K182" s="444"/>
      <c r="L182" s="415"/>
      <c r="M182" s="444"/>
      <c r="N182" s="415"/>
      <c r="O182" s="444"/>
      <c r="P182" s="415"/>
      <c r="Q182" s="444"/>
      <c r="R182" s="415"/>
      <c r="S182" s="444"/>
      <c r="T182" s="415"/>
      <c r="U182" s="444"/>
      <c r="V182" s="415"/>
      <c r="W182" s="444"/>
      <c r="X182" s="415"/>
      <c r="Y182" s="444"/>
      <c r="Z182" s="415"/>
      <c r="AA182" s="444"/>
      <c r="AB182" s="415"/>
      <c r="AC182" s="444"/>
      <c r="AF182" s="445"/>
      <c r="AG182" s="446"/>
      <c r="AH182" s="446"/>
      <c r="AI182" s="446"/>
      <c r="AJ182" s="446"/>
      <c r="AK182" s="447"/>
    </row>
    <row r="183" spans="1:37" ht="42.75" customHeight="1" thickBot="1">
      <c r="A183" s="438"/>
      <c r="B183" s="417"/>
      <c r="C183" s="448">
        <v>353.05200000000002</v>
      </c>
      <c r="D183" s="417"/>
      <c r="E183" s="448">
        <v>441.05500000000001</v>
      </c>
      <c r="F183" s="418"/>
      <c r="G183" s="448">
        <v>387.495</v>
      </c>
      <c r="H183" s="417"/>
      <c r="I183" s="448">
        <v>372.62700000000001</v>
      </c>
      <c r="J183" s="417"/>
      <c r="K183" s="448">
        <v>415.30399999999997</v>
      </c>
      <c r="L183" s="418"/>
      <c r="M183" s="448">
        <v>424.584</v>
      </c>
      <c r="N183" s="418"/>
      <c r="O183" s="448">
        <v>391.70400000000001</v>
      </c>
      <c r="P183" s="418"/>
      <c r="Q183" s="448">
        <v>410.46600000000001</v>
      </c>
      <c r="R183" s="418"/>
      <c r="S183" s="448">
        <v>385.541</v>
      </c>
      <c r="T183" s="417"/>
      <c r="U183" s="448">
        <v>418.31299999999999</v>
      </c>
      <c r="V183" s="418"/>
      <c r="W183" s="448">
        <v>421.47300000000001</v>
      </c>
      <c r="X183" s="418"/>
      <c r="Y183" s="448">
        <v>401.97899999999998</v>
      </c>
      <c r="Z183" s="527" t="s">
        <v>191</v>
      </c>
      <c r="AA183" s="448">
        <v>429.37900000000002</v>
      </c>
      <c r="AB183" s="418"/>
      <c r="AC183" s="448">
        <v>403.83199999999999</v>
      </c>
      <c r="AF183" s="441">
        <v>14</v>
      </c>
      <c r="AG183" s="441">
        <v>2</v>
      </c>
      <c r="AH183" s="441">
        <v>2</v>
      </c>
      <c r="AI183" s="441"/>
      <c r="AJ183" s="441"/>
      <c r="AK183" s="442"/>
    </row>
    <row r="184" spans="1:37" ht="12.5" thickBot="1">
      <c r="A184" s="438"/>
      <c r="B184" s="450"/>
      <c r="C184" s="444"/>
      <c r="D184" s="450"/>
      <c r="E184" s="444"/>
      <c r="F184" s="450"/>
      <c r="G184" s="444"/>
      <c r="H184" s="450"/>
      <c r="I184" s="444"/>
      <c r="J184" s="450"/>
      <c r="K184" s="444"/>
      <c r="L184" s="450"/>
      <c r="M184" s="444"/>
      <c r="N184" s="450"/>
      <c r="O184" s="444"/>
      <c r="P184" s="450"/>
      <c r="Q184" s="444"/>
      <c r="R184" s="450"/>
      <c r="S184" s="444"/>
      <c r="T184" s="450"/>
      <c r="U184" s="444"/>
      <c r="V184" s="450"/>
      <c r="W184" s="444"/>
      <c r="X184" s="450"/>
      <c r="Y184" s="444"/>
      <c r="Z184" s="450"/>
      <c r="AA184" s="444"/>
      <c r="AB184" s="450"/>
      <c r="AC184" s="444"/>
      <c r="AF184" s="445"/>
      <c r="AG184" s="446"/>
      <c r="AH184" s="446"/>
      <c r="AI184" s="446"/>
      <c r="AJ184" s="446"/>
      <c r="AK184" s="447"/>
    </row>
    <row r="185" spans="1:37">
      <c r="A185" s="438"/>
      <c r="B185" s="421" t="s">
        <v>146</v>
      </c>
      <c r="C185" s="421"/>
      <c r="D185" s="421" t="s">
        <v>152</v>
      </c>
      <c r="E185" s="421"/>
      <c r="F185" s="421" t="s">
        <v>211</v>
      </c>
      <c r="G185" s="421"/>
      <c r="H185" s="421" t="s">
        <v>96</v>
      </c>
      <c r="I185" s="421"/>
      <c r="J185" s="421" t="s">
        <v>146</v>
      </c>
      <c r="K185" s="421"/>
      <c r="L185" s="421" t="s">
        <v>149</v>
      </c>
      <c r="M185" s="421"/>
      <c r="N185" s="421" t="s">
        <v>146</v>
      </c>
      <c r="O185" s="421"/>
      <c r="P185" s="421" t="s">
        <v>146</v>
      </c>
      <c r="Q185" s="421"/>
      <c r="R185" s="522" t="s">
        <v>205</v>
      </c>
      <c r="S185" s="421"/>
      <c r="T185" s="522" t="s">
        <v>152</v>
      </c>
      <c r="U185" s="421"/>
      <c r="V185" s="421" t="s">
        <v>205</v>
      </c>
      <c r="W185" s="421"/>
      <c r="X185" s="421" t="s">
        <v>146</v>
      </c>
      <c r="Y185" s="421"/>
      <c r="Z185" s="421" t="s">
        <v>79</v>
      </c>
      <c r="AA185" s="421"/>
      <c r="AB185" s="421" t="s">
        <v>149</v>
      </c>
      <c r="AC185" s="444"/>
      <c r="AF185" s="445"/>
      <c r="AG185" s="446"/>
      <c r="AH185" s="446"/>
      <c r="AI185" s="446"/>
      <c r="AJ185" s="446"/>
      <c r="AK185" s="447"/>
    </row>
    <row r="186" spans="1:37">
      <c r="A186" s="438"/>
      <c r="B186" s="421" t="s">
        <v>1239</v>
      </c>
      <c r="C186" s="421"/>
      <c r="D186" s="421" t="s">
        <v>1239</v>
      </c>
      <c r="E186" s="421"/>
      <c r="F186" s="421"/>
      <c r="G186" s="421"/>
      <c r="H186" s="421"/>
      <c r="I186" s="421"/>
      <c r="J186" s="421" t="s">
        <v>1238</v>
      </c>
      <c r="K186" s="421"/>
      <c r="L186" s="421"/>
      <c r="M186" s="421"/>
      <c r="N186" s="421"/>
      <c r="O186" s="421"/>
      <c r="P186" s="421"/>
      <c r="Q186" s="421"/>
      <c r="R186" s="421"/>
      <c r="S186" s="421"/>
      <c r="T186" s="421"/>
      <c r="U186" s="421"/>
      <c r="V186" s="421"/>
      <c r="W186" s="421"/>
      <c r="X186" s="421"/>
      <c r="Y186" s="421"/>
      <c r="Z186" s="421"/>
      <c r="AA186" s="421"/>
      <c r="AB186" s="421"/>
      <c r="AC186" s="444"/>
      <c r="AF186" s="445"/>
      <c r="AG186" s="446"/>
      <c r="AH186" s="446"/>
      <c r="AI186" s="446"/>
      <c r="AJ186" s="446"/>
      <c r="AK186" s="447"/>
    </row>
    <row r="187" spans="1:37">
      <c r="A187" s="438"/>
      <c r="C187" s="444"/>
      <c r="E187" s="444"/>
      <c r="G187" s="444"/>
      <c r="I187" s="444"/>
      <c r="K187" s="444"/>
      <c r="M187" s="444"/>
      <c r="O187" s="444"/>
      <c r="Q187" s="444"/>
      <c r="S187" s="444"/>
      <c r="U187" s="444"/>
      <c r="W187" s="444"/>
      <c r="Y187" s="444"/>
      <c r="AA187" s="444"/>
      <c r="AC187" s="444"/>
      <c r="AF187" s="445"/>
      <c r="AG187" s="446"/>
      <c r="AH187" s="446"/>
      <c r="AI187" s="446"/>
      <c r="AJ187" s="446"/>
      <c r="AK187" s="447"/>
    </row>
    <row r="188" spans="1:37">
      <c r="A188" s="438"/>
      <c r="B188" s="439" t="s">
        <v>358</v>
      </c>
      <c r="C188" s="414"/>
      <c r="D188" s="439" t="s">
        <v>359</v>
      </c>
      <c r="E188" s="414"/>
      <c r="F188" s="439" t="s">
        <v>221</v>
      </c>
      <c r="G188" s="414"/>
      <c r="H188" s="439" t="s">
        <v>361</v>
      </c>
      <c r="I188" s="414"/>
      <c r="J188" s="439" t="s">
        <v>225</v>
      </c>
      <c r="K188" s="414"/>
      <c r="L188" s="439" t="s">
        <v>207</v>
      </c>
      <c r="M188" s="414"/>
      <c r="N188" s="439" t="s">
        <v>362</v>
      </c>
      <c r="O188" s="414"/>
      <c r="P188" s="439" t="s">
        <v>240</v>
      </c>
      <c r="Q188" s="414"/>
      <c r="R188" s="439" t="s">
        <v>243</v>
      </c>
      <c r="S188" s="414"/>
      <c r="T188" s="439" t="s">
        <v>363</v>
      </c>
      <c r="U188" s="414"/>
      <c r="V188" s="439" t="s">
        <v>364</v>
      </c>
      <c r="W188" s="414"/>
      <c r="X188" s="439" t="s">
        <v>365</v>
      </c>
      <c r="Y188" s="414"/>
      <c r="Z188" s="439" t="s">
        <v>366</v>
      </c>
      <c r="AA188" s="414"/>
      <c r="AB188" s="439" t="s">
        <v>367</v>
      </c>
      <c r="AC188" s="444"/>
      <c r="AF188" s="445"/>
      <c r="AG188" s="446"/>
      <c r="AH188" s="446"/>
      <c r="AI188" s="446"/>
      <c r="AJ188" s="446"/>
      <c r="AK188" s="447"/>
    </row>
    <row r="189" spans="1:37">
      <c r="A189" s="438"/>
      <c r="B189" s="443"/>
      <c r="C189" s="444"/>
      <c r="D189" s="443"/>
      <c r="E189" s="444"/>
      <c r="F189" s="443"/>
      <c r="G189" s="444"/>
      <c r="H189" s="443"/>
      <c r="I189" s="444"/>
      <c r="J189" s="443"/>
      <c r="K189" s="421"/>
      <c r="L189" s="443"/>
      <c r="M189" s="444"/>
      <c r="N189" s="443"/>
      <c r="O189" s="444"/>
      <c r="P189" s="443"/>
      <c r="Q189" s="421"/>
      <c r="R189" s="443"/>
      <c r="S189" s="421"/>
      <c r="T189" s="443"/>
      <c r="U189" s="444"/>
      <c r="V189" s="443"/>
      <c r="W189" s="444"/>
      <c r="X189" s="443"/>
      <c r="Y189" s="444"/>
      <c r="Z189" s="443"/>
      <c r="AA189" s="444"/>
      <c r="AB189" s="443"/>
      <c r="AC189" s="444"/>
      <c r="AF189" s="441" t="s">
        <v>1153</v>
      </c>
      <c r="AG189" s="441" t="s">
        <v>317</v>
      </c>
      <c r="AH189" s="441" t="s">
        <v>1154</v>
      </c>
      <c r="AI189" s="441" t="s">
        <v>1155</v>
      </c>
      <c r="AJ189" s="441" t="s">
        <v>266</v>
      </c>
      <c r="AK189" s="442" t="s">
        <v>1156</v>
      </c>
    </row>
    <row r="190" spans="1:37" ht="12.5" thickBot="1">
      <c r="A190" s="438"/>
      <c r="B190" s="415"/>
      <c r="C190" s="444"/>
      <c r="D190" s="415"/>
      <c r="E190" s="444"/>
      <c r="F190" s="415"/>
      <c r="G190" s="444"/>
      <c r="H190" s="415"/>
      <c r="I190" s="444"/>
      <c r="J190" s="415"/>
      <c r="K190" s="444"/>
      <c r="L190" s="415"/>
      <c r="M190" s="444"/>
      <c r="N190" s="415"/>
      <c r="O190" s="444"/>
      <c r="P190" s="415"/>
      <c r="Q190" s="444"/>
      <c r="R190" s="415"/>
      <c r="S190" s="444"/>
      <c r="T190" s="415"/>
      <c r="U190" s="444"/>
      <c r="V190" s="415"/>
      <c r="W190" s="444"/>
      <c r="X190" s="415"/>
      <c r="Y190" s="444"/>
      <c r="Z190" s="415"/>
      <c r="AA190" s="444"/>
      <c r="AB190" s="415"/>
      <c r="AC190" s="444"/>
      <c r="AF190" s="445"/>
      <c r="AG190" s="446"/>
      <c r="AH190" s="446"/>
      <c r="AI190" s="446"/>
      <c r="AJ190" s="446"/>
      <c r="AK190" s="447"/>
    </row>
    <row r="191" spans="1:37" ht="42.75" customHeight="1" thickBot="1">
      <c r="A191" s="438"/>
      <c r="B191" s="527"/>
      <c r="C191" s="448">
        <v>384.63</v>
      </c>
      <c r="D191" s="417"/>
      <c r="E191" s="448">
        <v>380.68200000000002</v>
      </c>
      <c r="F191" s="418"/>
      <c r="G191" s="448">
        <v>354.52600000000001</v>
      </c>
      <c r="H191" s="417" t="s">
        <v>1313</v>
      </c>
      <c r="I191" s="448">
        <v>405.57400000000001</v>
      </c>
      <c r="J191" s="418"/>
      <c r="K191" s="448">
        <v>416.87400000000002</v>
      </c>
      <c r="L191" s="418"/>
      <c r="M191" s="448">
        <v>380.76600000000002</v>
      </c>
      <c r="N191" s="417"/>
      <c r="O191" s="448">
        <v>411.81400000000002</v>
      </c>
      <c r="P191" s="418"/>
      <c r="Q191" s="453">
        <v>392.08</v>
      </c>
      <c r="R191" s="418"/>
      <c r="S191" s="448">
        <v>296.87299999999999</v>
      </c>
      <c r="T191" s="417"/>
      <c r="U191" s="448">
        <v>412.399</v>
      </c>
      <c r="V191" s="417"/>
      <c r="W191" s="448">
        <v>382.173</v>
      </c>
      <c r="X191" s="417"/>
      <c r="Y191" s="448">
        <v>452.73700000000002</v>
      </c>
      <c r="Z191" s="417"/>
      <c r="AA191" s="448">
        <v>420.20699999999999</v>
      </c>
      <c r="AB191" s="417"/>
      <c r="AC191" s="448">
        <v>395.01100000000002</v>
      </c>
      <c r="AF191" s="441">
        <v>14</v>
      </c>
      <c r="AG191" s="441">
        <v>5</v>
      </c>
      <c r="AH191" s="441"/>
      <c r="AI191" s="441"/>
      <c r="AJ191" s="441"/>
      <c r="AK191" s="442"/>
    </row>
    <row r="192" spans="1:37" ht="12.5" thickBot="1">
      <c r="A192" s="438"/>
      <c r="B192" s="529" t="s">
        <v>191</v>
      </c>
      <c r="C192" s="444"/>
      <c r="D192" s="529" t="s">
        <v>191</v>
      </c>
      <c r="E192" s="444"/>
      <c r="F192" s="450"/>
      <c r="G192" s="444"/>
      <c r="H192" s="450"/>
      <c r="I192" s="444"/>
      <c r="J192" s="450"/>
      <c r="K192" s="444"/>
      <c r="L192" s="450"/>
      <c r="M192" s="444"/>
      <c r="N192" s="450"/>
      <c r="O192" s="444"/>
      <c r="P192" s="450"/>
      <c r="Q192" s="444"/>
      <c r="R192" s="450"/>
      <c r="S192" s="444"/>
      <c r="T192" s="450"/>
      <c r="U192" s="444"/>
      <c r="V192" s="450"/>
      <c r="W192" s="444"/>
      <c r="X192" s="450"/>
      <c r="Y192" s="444"/>
      <c r="Z192" s="450"/>
      <c r="AA192" s="444"/>
      <c r="AB192" s="450"/>
      <c r="AF192" s="445"/>
      <c r="AG192" s="446"/>
      <c r="AH192" s="446"/>
      <c r="AI192" s="446"/>
      <c r="AJ192" s="446"/>
      <c r="AK192" s="447"/>
    </row>
    <row r="193" spans="1:37">
      <c r="A193" s="438"/>
      <c r="B193" s="421" t="s">
        <v>92</v>
      </c>
      <c r="C193" s="421"/>
      <c r="D193" s="421" t="s">
        <v>79</v>
      </c>
      <c r="E193" s="421"/>
      <c r="F193" s="421" t="s">
        <v>146</v>
      </c>
      <c r="G193" s="421"/>
      <c r="H193" s="421" t="s">
        <v>89</v>
      </c>
      <c r="I193" s="421"/>
      <c r="J193" s="421" t="s">
        <v>205</v>
      </c>
      <c r="K193" s="421"/>
      <c r="L193" s="421" t="s">
        <v>146</v>
      </c>
      <c r="M193" s="421"/>
      <c r="N193" s="421" t="s">
        <v>79</v>
      </c>
      <c r="O193" s="421"/>
      <c r="P193" s="421" t="s">
        <v>149</v>
      </c>
      <c r="Q193" s="421"/>
      <c r="R193" s="421" t="s">
        <v>211</v>
      </c>
      <c r="S193" s="421"/>
      <c r="T193" s="421" t="s">
        <v>79</v>
      </c>
      <c r="U193" s="421"/>
      <c r="V193" s="421" t="s">
        <v>79</v>
      </c>
      <c r="W193" s="421"/>
      <c r="X193" s="421" t="s">
        <v>211</v>
      </c>
      <c r="Y193" s="421"/>
      <c r="Z193" s="421" t="s">
        <v>79</v>
      </c>
      <c r="AA193" s="421"/>
      <c r="AB193" s="421" t="s">
        <v>211</v>
      </c>
      <c r="AF193" s="445"/>
      <c r="AG193" s="446"/>
      <c r="AH193" s="446"/>
      <c r="AI193" s="446"/>
      <c r="AJ193" s="446"/>
      <c r="AK193" s="447"/>
    </row>
    <row r="194" spans="1:37">
      <c r="A194" s="438"/>
      <c r="B194" s="421"/>
      <c r="C194" s="421"/>
      <c r="D194" s="421"/>
      <c r="E194" s="421"/>
      <c r="F194" s="421"/>
      <c r="G194" s="421"/>
      <c r="H194" s="421"/>
      <c r="I194" s="421"/>
      <c r="J194" s="421"/>
      <c r="K194" s="421"/>
      <c r="L194" s="421"/>
      <c r="M194" s="421"/>
      <c r="N194" s="421"/>
      <c r="O194" s="421"/>
      <c r="P194" s="421"/>
      <c r="Q194" s="421"/>
      <c r="R194" s="421"/>
      <c r="S194" s="421"/>
      <c r="T194" s="421"/>
      <c r="U194" s="421"/>
      <c r="V194" s="421"/>
      <c r="W194" s="421"/>
      <c r="X194" s="421"/>
      <c r="Y194" s="421"/>
      <c r="Z194" s="421"/>
      <c r="AA194" s="421"/>
      <c r="AB194" s="421"/>
      <c r="AF194" s="445"/>
      <c r="AG194" s="446"/>
      <c r="AH194" s="446"/>
      <c r="AI194" s="446"/>
      <c r="AJ194" s="446"/>
      <c r="AK194" s="447"/>
    </row>
    <row r="195" spans="1:37">
      <c r="A195" s="438"/>
      <c r="C195" s="444"/>
      <c r="E195" s="444"/>
      <c r="G195" s="444"/>
      <c r="I195" s="444"/>
      <c r="K195" s="444"/>
      <c r="M195" s="444"/>
      <c r="O195" s="444"/>
      <c r="Q195" s="444"/>
      <c r="S195" s="444"/>
      <c r="U195" s="444"/>
      <c r="W195" s="444"/>
      <c r="Y195" s="444"/>
      <c r="AA195" s="444"/>
      <c r="AF195" s="445"/>
      <c r="AG195" s="446"/>
      <c r="AH195" s="446"/>
      <c r="AI195" s="446"/>
      <c r="AJ195" s="446"/>
      <c r="AK195" s="447"/>
    </row>
    <row r="196" spans="1:37" ht="25.5" customHeight="1">
      <c r="A196" s="438"/>
      <c r="B196" s="439" t="s">
        <v>368</v>
      </c>
      <c r="C196" s="414"/>
      <c r="D196" s="439" t="s">
        <v>369</v>
      </c>
      <c r="E196" s="414"/>
      <c r="F196" s="439" t="s">
        <v>253</v>
      </c>
      <c r="G196" s="414"/>
      <c r="H196" s="439" t="s">
        <v>370</v>
      </c>
      <c r="I196" s="414"/>
      <c r="J196" s="439" t="s">
        <v>371</v>
      </c>
      <c r="K196" s="414"/>
      <c r="L196" s="439" t="s">
        <v>372</v>
      </c>
      <c r="M196" s="414"/>
      <c r="N196" s="439" t="s">
        <v>373</v>
      </c>
      <c r="O196" s="414"/>
      <c r="P196" s="439" t="s">
        <v>374</v>
      </c>
      <c r="Q196" s="414"/>
      <c r="R196" s="439" t="s">
        <v>375</v>
      </c>
      <c r="S196" s="414"/>
      <c r="T196" s="439" t="s">
        <v>377</v>
      </c>
      <c r="U196" s="414"/>
      <c r="V196" s="439" t="s">
        <v>1242</v>
      </c>
      <c r="W196" s="414"/>
      <c r="X196" s="439" t="s">
        <v>180</v>
      </c>
      <c r="Y196" s="414"/>
      <c r="Z196" s="439" t="s">
        <v>379</v>
      </c>
      <c r="AA196" s="414"/>
      <c r="AB196" s="439" t="s">
        <v>257</v>
      </c>
      <c r="AF196" s="445"/>
      <c r="AG196" s="446"/>
      <c r="AH196" s="446"/>
      <c r="AI196" s="446"/>
      <c r="AJ196" s="446"/>
      <c r="AK196" s="447"/>
    </row>
    <row r="197" spans="1:37">
      <c r="A197" s="438"/>
      <c r="B197" s="443"/>
      <c r="C197" s="444"/>
      <c r="D197" s="443"/>
      <c r="E197" s="444"/>
      <c r="F197" s="443"/>
      <c r="G197" s="444"/>
      <c r="H197" s="443"/>
      <c r="I197" s="444"/>
      <c r="J197" s="443"/>
      <c r="K197" s="444"/>
      <c r="L197" s="443"/>
      <c r="M197" s="444"/>
      <c r="N197" s="443"/>
      <c r="O197" s="444"/>
      <c r="P197" s="443"/>
      <c r="Q197" s="444"/>
      <c r="R197" s="443"/>
      <c r="S197" s="444"/>
      <c r="T197" s="443"/>
      <c r="U197" s="444"/>
      <c r="V197" s="443"/>
      <c r="W197" s="444"/>
      <c r="X197" s="443"/>
      <c r="Y197" s="444"/>
      <c r="Z197" s="443"/>
      <c r="AA197" s="444"/>
      <c r="AB197" s="443"/>
      <c r="AF197" s="441" t="s">
        <v>1153</v>
      </c>
      <c r="AG197" s="441" t="s">
        <v>317</v>
      </c>
      <c r="AH197" s="441" t="s">
        <v>1154</v>
      </c>
      <c r="AI197" s="441" t="s">
        <v>1155</v>
      </c>
      <c r="AJ197" s="441" t="s">
        <v>266</v>
      </c>
      <c r="AK197" s="442" t="s">
        <v>1156</v>
      </c>
    </row>
    <row r="198" spans="1:37" ht="12.5" thickBot="1">
      <c r="A198" s="438"/>
      <c r="B198" s="415"/>
      <c r="C198" s="444"/>
      <c r="D198" s="415"/>
      <c r="E198" s="444"/>
      <c r="F198" s="415"/>
      <c r="G198" s="444"/>
      <c r="H198" s="415"/>
      <c r="I198" s="444"/>
      <c r="J198" s="415"/>
      <c r="K198" s="444"/>
      <c r="L198" s="415"/>
      <c r="M198" s="444"/>
      <c r="N198" s="415"/>
      <c r="O198" s="444"/>
      <c r="P198" s="415"/>
      <c r="Q198" s="444"/>
      <c r="R198" s="415"/>
      <c r="S198" s="444"/>
      <c r="T198" s="415"/>
      <c r="U198" s="444"/>
      <c r="V198" s="415"/>
      <c r="W198" s="444"/>
      <c r="X198" s="415"/>
      <c r="Y198" s="444"/>
      <c r="Z198" s="415"/>
      <c r="AA198" s="444"/>
      <c r="AB198" s="415"/>
      <c r="AF198" s="445"/>
      <c r="AG198" s="446"/>
      <c r="AH198" s="446"/>
      <c r="AI198" s="446"/>
      <c r="AJ198" s="446"/>
      <c r="AK198" s="447"/>
    </row>
    <row r="199" spans="1:37" ht="43.5" customHeight="1" thickBot="1">
      <c r="A199" s="438"/>
      <c r="B199" s="417"/>
      <c r="C199" s="448">
        <v>386.73500000000001</v>
      </c>
      <c r="D199" s="418"/>
      <c r="E199" s="448">
        <v>378.62400000000002</v>
      </c>
      <c r="F199" s="418"/>
      <c r="G199" s="448">
        <v>350.21499999999997</v>
      </c>
      <c r="H199" s="417"/>
      <c r="I199" s="448">
        <v>357.90600000000001</v>
      </c>
      <c r="J199" s="417"/>
      <c r="K199" s="448">
        <v>237.476</v>
      </c>
      <c r="L199" s="417"/>
      <c r="M199" s="448">
        <v>440.03</v>
      </c>
      <c r="N199" s="417"/>
      <c r="O199" s="448">
        <v>503.74</v>
      </c>
      <c r="P199" s="417" t="s">
        <v>1313</v>
      </c>
      <c r="Q199" s="448">
        <v>437</v>
      </c>
      <c r="R199" s="417" t="s">
        <v>353</v>
      </c>
      <c r="S199" s="448">
        <v>430</v>
      </c>
      <c r="T199" s="418"/>
      <c r="U199" s="448">
        <v>409.27300000000002</v>
      </c>
      <c r="V199" s="418"/>
      <c r="W199" s="448">
        <v>312.44600000000003</v>
      </c>
      <c r="X199" s="418"/>
      <c r="Y199" s="448">
        <v>314.24700000000001</v>
      </c>
      <c r="Z199" s="418"/>
      <c r="AA199" s="448">
        <v>361.96</v>
      </c>
      <c r="AB199" s="418"/>
      <c r="AC199" s="454">
        <v>329.48599999999999</v>
      </c>
      <c r="AF199" s="441">
        <v>14</v>
      </c>
      <c r="AG199" s="441">
        <v>2</v>
      </c>
      <c r="AH199" s="441">
        <v>2</v>
      </c>
      <c r="AI199" s="441"/>
      <c r="AJ199" s="441"/>
      <c r="AK199" s="442"/>
    </row>
    <row r="200" spans="1:37" ht="12.5" thickBot="1">
      <c r="A200" s="438"/>
      <c r="B200" s="450"/>
      <c r="C200" s="444"/>
      <c r="D200" s="450"/>
      <c r="E200" s="444"/>
      <c r="F200" s="450"/>
      <c r="G200" s="444"/>
      <c r="H200" s="450"/>
      <c r="I200" s="444"/>
      <c r="J200" s="450"/>
      <c r="K200" s="444"/>
      <c r="L200" s="450"/>
      <c r="M200" s="444"/>
      <c r="N200" s="450"/>
      <c r="O200" s="444"/>
      <c r="P200" s="450"/>
      <c r="Q200" s="444"/>
      <c r="R200" s="450"/>
      <c r="S200" s="444"/>
      <c r="T200" s="450"/>
      <c r="U200" s="444"/>
      <c r="V200" s="450"/>
      <c r="W200" s="444"/>
      <c r="X200" s="450"/>
      <c r="Y200" s="444"/>
      <c r="Z200" s="450"/>
      <c r="AA200" s="444"/>
      <c r="AB200" s="450"/>
      <c r="AF200" s="445"/>
      <c r="AG200" s="446"/>
      <c r="AH200" s="446"/>
      <c r="AI200" s="446"/>
      <c r="AJ200" s="446"/>
      <c r="AK200" s="447"/>
    </row>
    <row r="201" spans="1:37">
      <c r="A201" s="438"/>
      <c r="B201" s="421" t="s">
        <v>89</v>
      </c>
      <c r="C201" s="421"/>
      <c r="D201" s="421" t="s">
        <v>146</v>
      </c>
      <c r="E201" s="421"/>
      <c r="F201" s="421" t="s">
        <v>146</v>
      </c>
      <c r="G201" s="421"/>
      <c r="H201" s="421" t="s">
        <v>146</v>
      </c>
      <c r="I201" s="421"/>
      <c r="J201" s="421" t="s">
        <v>79</v>
      </c>
      <c r="K201" s="421"/>
      <c r="L201" s="421" t="s">
        <v>79</v>
      </c>
      <c r="M201" s="421"/>
      <c r="N201" s="421" t="s">
        <v>131</v>
      </c>
      <c r="O201" s="421"/>
      <c r="P201" s="421" t="s">
        <v>131</v>
      </c>
      <c r="Q201" s="421"/>
      <c r="R201" s="421" t="s">
        <v>83</v>
      </c>
      <c r="S201" s="421"/>
      <c r="T201" s="421" t="s">
        <v>211</v>
      </c>
      <c r="U201" s="421"/>
      <c r="V201" s="421" t="s">
        <v>83</v>
      </c>
      <c r="W201" s="421"/>
      <c r="X201" s="421" t="s">
        <v>146</v>
      </c>
      <c r="Y201" s="421"/>
      <c r="Z201" s="421" t="s">
        <v>79</v>
      </c>
      <c r="AA201" s="421"/>
      <c r="AB201" s="421" t="s">
        <v>146</v>
      </c>
      <c r="AF201" s="445"/>
      <c r="AG201" s="446"/>
      <c r="AH201" s="446"/>
      <c r="AI201" s="446"/>
      <c r="AJ201" s="446"/>
      <c r="AK201" s="447"/>
    </row>
    <row r="202" spans="1:37">
      <c r="A202" s="438"/>
      <c r="B202" s="421"/>
      <c r="C202" s="421"/>
      <c r="D202" s="421"/>
      <c r="E202" s="421"/>
      <c r="F202" s="421"/>
      <c r="G202" s="421"/>
      <c r="H202" s="421"/>
      <c r="I202" s="421"/>
      <c r="J202" s="421"/>
      <c r="K202" s="421"/>
      <c r="L202" s="421"/>
      <c r="M202" s="421"/>
      <c r="N202" s="421"/>
      <c r="O202" s="421"/>
      <c r="P202" s="421"/>
      <c r="Q202" s="421"/>
      <c r="R202" s="421"/>
      <c r="S202" s="421"/>
      <c r="T202" s="421"/>
      <c r="U202" s="421"/>
      <c r="V202" s="421"/>
      <c r="W202" s="421"/>
      <c r="X202" s="421"/>
      <c r="Y202" s="421"/>
      <c r="Z202" s="421"/>
      <c r="AA202" s="421"/>
      <c r="AB202" s="421"/>
      <c r="AF202" s="445"/>
      <c r="AG202" s="446"/>
      <c r="AH202" s="446"/>
      <c r="AI202" s="446"/>
      <c r="AJ202" s="446"/>
      <c r="AK202" s="447"/>
    </row>
    <row r="203" spans="1:37">
      <c r="A203" s="438"/>
      <c r="C203" s="421"/>
      <c r="E203" s="421"/>
      <c r="G203" s="444"/>
      <c r="I203" s="444"/>
      <c r="K203" s="444"/>
      <c r="M203" s="444"/>
      <c r="O203" s="444"/>
      <c r="Q203" s="444"/>
      <c r="S203" s="444"/>
      <c r="U203" s="444"/>
      <c r="W203" s="444"/>
      <c r="Y203" s="444"/>
      <c r="AA203" s="444"/>
      <c r="AF203" s="445"/>
      <c r="AG203" s="446"/>
      <c r="AH203" s="446"/>
      <c r="AI203" s="446"/>
      <c r="AJ203" s="446"/>
      <c r="AK203" s="447"/>
    </row>
    <row r="204" spans="1:37">
      <c r="A204" s="438"/>
      <c r="B204" s="439" t="s">
        <v>239</v>
      </c>
      <c r="C204" s="414"/>
      <c r="D204" s="439" t="s">
        <v>380</v>
      </c>
      <c r="E204" s="414"/>
      <c r="F204" s="439" t="s">
        <v>381</v>
      </c>
      <c r="G204" s="414"/>
      <c r="H204" s="439" t="s">
        <v>382</v>
      </c>
      <c r="I204" s="414"/>
      <c r="J204" s="439" t="s">
        <v>133</v>
      </c>
      <c r="K204" s="414"/>
      <c r="L204" s="439" t="s">
        <v>1243</v>
      </c>
      <c r="M204" s="414"/>
      <c r="N204" s="439" t="s">
        <v>252</v>
      </c>
      <c r="O204" s="414"/>
      <c r="P204" s="439" t="s">
        <v>1244</v>
      </c>
      <c r="Q204" s="414"/>
      <c r="R204" s="439" t="s">
        <v>386</v>
      </c>
      <c r="S204" s="414"/>
      <c r="T204" s="439" t="s">
        <v>387</v>
      </c>
      <c r="U204" s="414"/>
      <c r="V204" s="439" t="s">
        <v>681</v>
      </c>
      <c r="W204" s="439"/>
      <c r="X204" s="439" t="s">
        <v>242</v>
      </c>
      <c r="Y204" s="439"/>
      <c r="Z204" s="439" t="s">
        <v>389</v>
      </c>
      <c r="AA204" s="439"/>
      <c r="AB204" s="439" t="s">
        <v>390</v>
      </c>
      <c r="AF204" s="445"/>
      <c r="AG204" s="446"/>
      <c r="AH204" s="446"/>
      <c r="AI204" s="446"/>
      <c r="AJ204" s="446"/>
      <c r="AK204" s="447"/>
    </row>
    <row r="205" spans="1:37">
      <c r="A205" s="438"/>
      <c r="B205" s="443"/>
      <c r="C205" s="444"/>
      <c r="D205" s="443"/>
      <c r="E205" s="444"/>
      <c r="F205" s="443"/>
      <c r="G205" s="444"/>
      <c r="H205" s="443"/>
      <c r="I205" s="444"/>
      <c r="J205" s="443"/>
      <c r="K205" s="444"/>
      <c r="L205" s="443"/>
      <c r="M205" s="444"/>
      <c r="N205" s="443"/>
      <c r="O205" s="444"/>
      <c r="P205" s="443"/>
      <c r="Q205" s="444"/>
      <c r="R205" s="443"/>
      <c r="S205" s="444"/>
      <c r="T205" s="443"/>
      <c r="U205" s="444"/>
      <c r="V205" s="443"/>
      <c r="W205" s="444"/>
      <c r="X205" s="443"/>
      <c r="Y205" s="444"/>
      <c r="Z205" s="443"/>
      <c r="AA205" s="444"/>
      <c r="AB205" s="443"/>
      <c r="AF205" s="441" t="s">
        <v>1153</v>
      </c>
      <c r="AG205" s="441" t="s">
        <v>317</v>
      </c>
      <c r="AH205" s="441" t="s">
        <v>1154</v>
      </c>
      <c r="AI205" s="441" t="s">
        <v>1155</v>
      </c>
      <c r="AJ205" s="441" t="s">
        <v>266</v>
      </c>
      <c r="AK205" s="442" t="s">
        <v>1156</v>
      </c>
    </row>
    <row r="206" spans="1:37" ht="12.5" thickBot="1">
      <c r="A206" s="438"/>
      <c r="B206" s="415"/>
      <c r="C206" s="444"/>
      <c r="D206" s="415"/>
      <c r="E206" s="444"/>
      <c r="F206" s="415"/>
      <c r="G206" s="444"/>
      <c r="H206" s="415"/>
      <c r="I206" s="444"/>
      <c r="J206" s="415"/>
      <c r="K206" s="444"/>
      <c r="L206" s="415"/>
      <c r="M206" s="444"/>
      <c r="N206" s="415"/>
      <c r="O206" s="444"/>
      <c r="P206" s="415"/>
      <c r="Q206" s="444"/>
      <c r="R206" s="415"/>
      <c r="S206" s="444"/>
      <c r="T206" s="415"/>
      <c r="U206" s="444"/>
      <c r="V206" s="415"/>
      <c r="W206" s="444"/>
      <c r="X206" s="415"/>
      <c r="Y206" s="444"/>
      <c r="Z206" s="415"/>
      <c r="AA206" s="444"/>
      <c r="AB206" s="415"/>
      <c r="AF206" s="445"/>
      <c r="AG206" s="446"/>
      <c r="AH206" s="446"/>
      <c r="AI206" s="446"/>
      <c r="AJ206" s="446"/>
      <c r="AK206" s="447"/>
    </row>
    <row r="207" spans="1:37" ht="42.75" customHeight="1" thickBot="1">
      <c r="A207" s="438"/>
      <c r="B207" s="418"/>
      <c r="C207" s="448">
        <v>371.327</v>
      </c>
      <c r="D207" s="418"/>
      <c r="E207" s="448">
        <v>417.91699999999997</v>
      </c>
      <c r="F207" s="417"/>
      <c r="G207" s="448">
        <v>376.988</v>
      </c>
      <c r="H207" s="417" t="s">
        <v>353</v>
      </c>
      <c r="I207" s="448">
        <v>343.79700000000003</v>
      </c>
      <c r="J207" s="418"/>
      <c r="K207" s="448">
        <v>318.69600000000003</v>
      </c>
      <c r="L207" s="418"/>
      <c r="M207" s="448">
        <v>308</v>
      </c>
      <c r="N207" s="418"/>
      <c r="O207" s="448">
        <v>324.87400000000002</v>
      </c>
      <c r="P207" s="417" t="s">
        <v>353</v>
      </c>
      <c r="Q207" s="448">
        <v>365.39100000000002</v>
      </c>
      <c r="R207" s="417"/>
      <c r="S207" s="448">
        <v>269.52499999999998</v>
      </c>
      <c r="T207" s="417"/>
      <c r="U207" s="448">
        <v>350.32600000000002</v>
      </c>
      <c r="V207" s="417"/>
      <c r="W207" s="448">
        <v>414</v>
      </c>
      <c r="X207" s="418"/>
      <c r="Y207" s="448">
        <v>424</v>
      </c>
      <c r="Z207" s="418"/>
      <c r="AA207" s="448">
        <v>405</v>
      </c>
      <c r="AB207" s="417"/>
      <c r="AC207" s="426">
        <v>426</v>
      </c>
      <c r="AF207" s="441">
        <v>14</v>
      </c>
      <c r="AG207" s="441">
        <v>4</v>
      </c>
      <c r="AH207" s="441">
        <v>2</v>
      </c>
      <c r="AI207" s="441"/>
      <c r="AJ207" s="441"/>
      <c r="AK207" s="442"/>
    </row>
    <row r="208" spans="1:37" ht="16.5" customHeight="1" thickBot="1">
      <c r="A208" s="438"/>
      <c r="B208" s="450"/>
      <c r="C208" s="444"/>
      <c r="D208" s="450"/>
      <c r="E208" s="444"/>
      <c r="F208" s="450"/>
      <c r="G208" s="444"/>
      <c r="H208" s="529" t="s">
        <v>191</v>
      </c>
      <c r="I208" s="444"/>
      <c r="J208" s="450"/>
      <c r="K208" s="444"/>
      <c r="L208" s="450"/>
      <c r="M208" s="444"/>
      <c r="N208" s="450"/>
      <c r="O208" s="444"/>
      <c r="P208" s="529" t="s">
        <v>191</v>
      </c>
      <c r="R208" s="450"/>
      <c r="T208" s="450"/>
      <c r="V208" s="450"/>
      <c r="X208" s="450"/>
      <c r="Z208" s="450"/>
      <c r="AB208" s="450"/>
      <c r="AF208" s="445"/>
      <c r="AG208" s="446"/>
      <c r="AH208" s="446"/>
      <c r="AI208" s="446"/>
      <c r="AJ208" s="446"/>
      <c r="AK208" s="447"/>
    </row>
    <row r="209" spans="1:37" ht="18" customHeight="1">
      <c r="A209" s="438"/>
      <c r="B209" s="421" t="s">
        <v>146</v>
      </c>
      <c r="C209" s="421"/>
      <c r="D209" s="421" t="s">
        <v>79</v>
      </c>
      <c r="E209" s="421"/>
      <c r="F209" s="421" t="s">
        <v>149</v>
      </c>
      <c r="G209" s="421"/>
      <c r="H209" s="421" t="s">
        <v>79</v>
      </c>
      <c r="I209" s="421"/>
      <c r="J209" s="421" t="s">
        <v>146</v>
      </c>
      <c r="K209" s="421"/>
      <c r="L209" s="421" t="s">
        <v>79</v>
      </c>
      <c r="M209" s="421"/>
      <c r="N209" s="421" t="s">
        <v>146</v>
      </c>
      <c r="O209" s="421"/>
      <c r="P209" s="421" t="s">
        <v>89</v>
      </c>
      <c r="Q209" s="421"/>
      <c r="R209" s="421" t="s">
        <v>146</v>
      </c>
      <c r="S209" s="421"/>
      <c r="T209" s="421" t="s">
        <v>134</v>
      </c>
      <c r="U209" s="421"/>
      <c r="V209" s="421" t="s">
        <v>79</v>
      </c>
      <c r="W209" s="421"/>
      <c r="X209" s="421" t="s">
        <v>205</v>
      </c>
      <c r="Y209" s="421"/>
      <c r="Z209" s="421" t="s">
        <v>146</v>
      </c>
      <c r="AA209" s="421"/>
      <c r="AB209" s="421" t="s">
        <v>149</v>
      </c>
      <c r="AF209" s="445"/>
      <c r="AG209" s="446"/>
      <c r="AH209" s="446"/>
      <c r="AI209" s="446"/>
      <c r="AJ209" s="446"/>
      <c r="AK209" s="447"/>
    </row>
    <row r="210" spans="1:37" ht="17.399999999999999" customHeight="1">
      <c r="A210" s="438"/>
      <c r="B210" s="421"/>
      <c r="C210" s="421"/>
      <c r="D210" s="421"/>
      <c r="E210" s="421"/>
      <c r="F210" s="421" t="s">
        <v>1239</v>
      </c>
      <c r="G210" s="444"/>
      <c r="H210" s="444"/>
      <c r="I210" s="444"/>
      <c r="J210" s="444"/>
      <c r="K210" s="444"/>
      <c r="L210" s="444"/>
      <c r="M210" s="444"/>
      <c r="N210" s="444"/>
      <c r="O210" s="444"/>
      <c r="P210" s="444"/>
      <c r="Q210" s="444"/>
      <c r="R210" s="421" t="s">
        <v>1239</v>
      </c>
      <c r="S210" s="444"/>
      <c r="T210" s="444"/>
      <c r="U210" s="444"/>
      <c r="V210" s="444"/>
      <c r="W210" s="444"/>
      <c r="X210" s="444"/>
      <c r="Y210" s="444"/>
      <c r="Z210" s="444"/>
      <c r="AA210" s="444"/>
      <c r="AB210" s="421" t="s">
        <v>1238</v>
      </c>
      <c r="AF210" s="445"/>
      <c r="AG210" s="446"/>
      <c r="AH210" s="446"/>
      <c r="AI210" s="446"/>
      <c r="AJ210" s="446"/>
      <c r="AK210" s="447"/>
    </row>
    <row r="211" spans="1:37">
      <c r="A211" s="438"/>
      <c r="C211" s="421"/>
      <c r="E211" s="421"/>
      <c r="G211" s="444"/>
      <c r="I211" s="444"/>
      <c r="K211" s="444"/>
      <c r="M211" s="444"/>
      <c r="O211" s="444"/>
      <c r="AF211" s="445"/>
      <c r="AG211" s="446"/>
      <c r="AH211" s="446"/>
      <c r="AI211" s="446"/>
      <c r="AJ211" s="446"/>
      <c r="AK211" s="447"/>
    </row>
    <row r="212" spans="1:37">
      <c r="A212" s="438"/>
      <c r="B212" s="439" t="s">
        <v>391</v>
      </c>
      <c r="C212" s="439"/>
      <c r="D212" s="439" t="s">
        <v>135</v>
      </c>
      <c r="E212" s="439"/>
      <c r="F212" s="439" t="s">
        <v>1278</v>
      </c>
      <c r="G212" s="439"/>
      <c r="H212" s="439" t="s">
        <v>1279</v>
      </c>
      <c r="I212" s="439"/>
      <c r="J212" s="439" t="s">
        <v>1280</v>
      </c>
      <c r="K212" s="439"/>
      <c r="L212" s="439" t="s">
        <v>1281</v>
      </c>
      <c r="M212" s="439"/>
      <c r="N212" s="439" t="s">
        <v>397</v>
      </c>
      <c r="O212" s="414"/>
      <c r="P212" s="439" t="s">
        <v>398</v>
      </c>
      <c r="R212" s="439" t="s">
        <v>399</v>
      </c>
      <c r="T212" s="439" t="s">
        <v>400</v>
      </c>
      <c r="V212" s="439" t="s">
        <v>401</v>
      </c>
      <c r="X212" s="439" t="s">
        <v>402</v>
      </c>
      <c r="Z212" s="439" t="s">
        <v>403</v>
      </c>
      <c r="AB212" s="439" t="s">
        <v>404</v>
      </c>
      <c r="AF212" s="445"/>
      <c r="AG212" s="446"/>
      <c r="AH212" s="446"/>
      <c r="AI212" s="446"/>
      <c r="AJ212" s="446"/>
      <c r="AK212" s="447"/>
    </row>
    <row r="213" spans="1:37">
      <c r="A213" s="438"/>
      <c r="B213" s="443"/>
      <c r="C213" s="444"/>
      <c r="D213" s="443"/>
      <c r="E213" s="444"/>
      <c r="F213" s="443"/>
      <c r="G213" s="444"/>
      <c r="H213" s="443"/>
      <c r="I213" s="444"/>
      <c r="J213" s="443"/>
      <c r="K213" s="444"/>
      <c r="L213" s="443"/>
      <c r="M213" s="444"/>
      <c r="N213" s="443"/>
      <c r="O213" s="444"/>
      <c r="P213" s="443"/>
      <c r="R213" s="443"/>
      <c r="S213" s="444"/>
      <c r="T213" s="443"/>
      <c r="U213" s="444"/>
      <c r="V213" s="443"/>
      <c r="W213" s="444"/>
      <c r="X213" s="443"/>
      <c r="Y213" s="444"/>
      <c r="Z213" s="443"/>
      <c r="AA213" s="444"/>
      <c r="AB213" s="443"/>
      <c r="AF213" s="441" t="s">
        <v>1153</v>
      </c>
      <c r="AG213" s="441" t="s">
        <v>317</v>
      </c>
      <c r="AH213" s="441" t="s">
        <v>1154</v>
      </c>
      <c r="AI213" s="441" t="s">
        <v>1155</v>
      </c>
      <c r="AJ213" s="441" t="s">
        <v>266</v>
      </c>
      <c r="AK213" s="442" t="s">
        <v>1156</v>
      </c>
    </row>
    <row r="214" spans="1:37" ht="16.5" customHeight="1" thickBot="1">
      <c r="A214" s="438"/>
      <c r="B214" s="415"/>
      <c r="C214" s="444"/>
      <c r="D214" s="415"/>
      <c r="E214" s="444"/>
      <c r="F214" s="415"/>
      <c r="G214" s="444"/>
      <c r="H214" s="415"/>
      <c r="I214" s="444"/>
      <c r="J214" s="415"/>
      <c r="K214" s="444"/>
      <c r="L214" s="415"/>
      <c r="M214" s="444"/>
      <c r="N214" s="415"/>
      <c r="O214" s="444"/>
      <c r="P214" s="415"/>
      <c r="R214" s="415"/>
      <c r="S214" s="444"/>
      <c r="T214" s="415"/>
      <c r="U214" s="444"/>
      <c r="V214" s="415"/>
      <c r="W214" s="444"/>
      <c r="X214" s="415"/>
      <c r="Y214" s="444"/>
      <c r="Z214" s="415"/>
      <c r="AA214" s="444"/>
      <c r="AB214" s="415"/>
      <c r="AF214" s="445"/>
      <c r="AG214" s="446"/>
      <c r="AH214" s="446"/>
      <c r="AI214" s="446"/>
      <c r="AJ214" s="446"/>
      <c r="AK214" s="447"/>
    </row>
    <row r="215" spans="1:37" ht="42.75" customHeight="1" thickBot="1">
      <c r="A215" s="438"/>
      <c r="B215" s="417"/>
      <c r="C215" s="448">
        <v>410</v>
      </c>
      <c r="D215" s="417"/>
      <c r="E215" s="448">
        <v>421</v>
      </c>
      <c r="F215" s="417"/>
      <c r="G215" s="448">
        <v>407.60700000000003</v>
      </c>
      <c r="H215" s="417"/>
      <c r="I215" s="448">
        <v>364.36399999999998</v>
      </c>
      <c r="J215" s="417"/>
      <c r="K215" s="448">
        <v>332.44799999999998</v>
      </c>
      <c r="L215" s="418"/>
      <c r="M215" s="448">
        <v>348.85300000000001</v>
      </c>
      <c r="N215" s="417"/>
      <c r="O215" s="448">
        <v>387.34800000000001</v>
      </c>
      <c r="P215" s="418"/>
      <c r="Q215" s="448">
        <v>452.637</v>
      </c>
      <c r="R215" s="417"/>
      <c r="S215" s="448">
        <v>386.95699999999999</v>
      </c>
      <c r="T215" s="417"/>
      <c r="U215" s="448">
        <v>382.14299999999997</v>
      </c>
      <c r="V215" s="417"/>
      <c r="W215" s="448">
        <v>336.46899999999999</v>
      </c>
      <c r="X215" s="417"/>
      <c r="Y215" s="448">
        <v>389.14</v>
      </c>
      <c r="Z215" s="417"/>
      <c r="AA215" s="448">
        <v>334.55399999999997</v>
      </c>
      <c r="AB215" s="417"/>
      <c r="AC215" s="448">
        <v>396.19799999999998</v>
      </c>
      <c r="AF215" s="441">
        <v>14</v>
      </c>
      <c r="AG215" s="441"/>
      <c r="AH215" s="441"/>
      <c r="AI215" s="441"/>
      <c r="AJ215" s="441"/>
      <c r="AK215" s="442"/>
    </row>
    <row r="216" spans="1:37" ht="16.5" customHeight="1" thickBot="1">
      <c r="A216" s="438"/>
      <c r="B216" s="450"/>
      <c r="D216" s="450"/>
      <c r="F216" s="450"/>
      <c r="H216" s="450"/>
      <c r="J216" s="450"/>
      <c r="L216" s="450"/>
      <c r="N216" s="450"/>
      <c r="P216" s="450"/>
      <c r="R216" s="450"/>
      <c r="T216" s="450"/>
      <c r="V216" s="450"/>
      <c r="X216" s="450"/>
      <c r="Z216" s="450"/>
      <c r="AB216" s="450"/>
      <c r="AF216" s="445"/>
      <c r="AG216" s="446"/>
      <c r="AH216" s="446"/>
      <c r="AI216" s="446"/>
      <c r="AJ216" s="446"/>
      <c r="AK216" s="447"/>
    </row>
    <row r="217" spans="1:37">
      <c r="A217" s="438"/>
      <c r="B217" s="421" t="s">
        <v>149</v>
      </c>
      <c r="C217" s="421"/>
      <c r="D217" s="421" t="s">
        <v>131</v>
      </c>
      <c r="E217" s="421"/>
      <c r="F217" s="421" t="s">
        <v>89</v>
      </c>
      <c r="G217" s="421"/>
      <c r="H217" s="421" t="s">
        <v>89</v>
      </c>
      <c r="I217" s="421"/>
      <c r="J217" s="421" t="s">
        <v>205</v>
      </c>
      <c r="K217" s="421"/>
      <c r="L217" s="421" t="s">
        <v>149</v>
      </c>
      <c r="M217" s="421"/>
      <c r="N217" s="421" t="s">
        <v>79</v>
      </c>
      <c r="O217" s="444"/>
      <c r="P217" s="421" t="s">
        <v>205</v>
      </c>
      <c r="R217" s="421" t="s">
        <v>89</v>
      </c>
      <c r="T217" s="421" t="s">
        <v>107</v>
      </c>
      <c r="V217" s="421" t="s">
        <v>146</v>
      </c>
      <c r="X217" s="421" t="s">
        <v>146</v>
      </c>
      <c r="Z217" s="421" t="s">
        <v>79</v>
      </c>
      <c r="AB217" s="421" t="s">
        <v>205</v>
      </c>
      <c r="AF217" s="445"/>
      <c r="AG217" s="446"/>
      <c r="AH217" s="446"/>
      <c r="AI217" s="446"/>
      <c r="AJ217" s="446"/>
      <c r="AK217" s="447"/>
    </row>
    <row r="218" spans="1:37" ht="14.4" customHeight="1">
      <c r="A218" s="438"/>
      <c r="AF218" s="445"/>
      <c r="AG218" s="446"/>
      <c r="AH218" s="446"/>
      <c r="AI218" s="446"/>
      <c r="AJ218" s="446"/>
      <c r="AK218" s="447"/>
    </row>
    <row r="219" spans="1:37" ht="26" customHeight="1">
      <c r="A219" s="438"/>
      <c r="AF219" s="445"/>
      <c r="AG219" s="446"/>
      <c r="AH219" s="446"/>
      <c r="AI219" s="446"/>
      <c r="AJ219" s="446"/>
      <c r="AK219" s="447"/>
    </row>
    <row r="220" spans="1:37">
      <c r="A220" s="438"/>
      <c r="B220" s="439" t="s">
        <v>406</v>
      </c>
      <c r="C220" s="414"/>
      <c r="D220" s="439" t="s">
        <v>407</v>
      </c>
      <c r="E220" s="414"/>
      <c r="F220" s="439" t="s">
        <v>408</v>
      </c>
      <c r="G220" s="414"/>
      <c r="H220" s="439" t="s">
        <v>409</v>
      </c>
      <c r="I220" s="414"/>
      <c r="J220" s="439" t="s">
        <v>410</v>
      </c>
      <c r="K220" s="414"/>
      <c r="L220" s="439" t="s">
        <v>411</v>
      </c>
      <c r="M220" s="439"/>
      <c r="N220" s="439" t="s">
        <v>412</v>
      </c>
      <c r="O220" s="414"/>
      <c r="P220" s="439" t="s">
        <v>413</v>
      </c>
      <c r="R220" s="439" t="s">
        <v>414</v>
      </c>
      <c r="T220" s="439" t="s">
        <v>415</v>
      </c>
      <c r="V220" s="439" t="s">
        <v>691</v>
      </c>
      <c r="X220" s="439" t="s">
        <v>418</v>
      </c>
      <c r="Z220" s="439" t="s">
        <v>419</v>
      </c>
      <c r="AB220" s="439" t="s">
        <v>420</v>
      </c>
      <c r="AF220" s="445"/>
      <c r="AG220" s="446"/>
      <c r="AH220" s="446"/>
      <c r="AI220" s="446"/>
      <c r="AJ220" s="446"/>
      <c r="AK220" s="447"/>
    </row>
    <row r="221" spans="1:37">
      <c r="A221" s="438"/>
      <c r="B221" s="443"/>
      <c r="C221" s="444"/>
      <c r="D221" s="443"/>
      <c r="E221" s="444"/>
      <c r="F221" s="443"/>
      <c r="G221" s="444"/>
      <c r="H221" s="443"/>
      <c r="I221" s="444"/>
      <c r="J221" s="443"/>
      <c r="K221" s="444"/>
      <c r="L221" s="443"/>
      <c r="M221" s="444"/>
      <c r="N221" s="443"/>
      <c r="O221" s="444"/>
      <c r="P221" s="443"/>
      <c r="R221" s="443"/>
      <c r="S221" s="444"/>
      <c r="T221" s="443"/>
      <c r="U221" s="444"/>
      <c r="V221" s="443"/>
      <c r="W221" s="444"/>
      <c r="X221" s="443"/>
      <c r="Y221" s="444"/>
      <c r="Z221" s="443"/>
      <c r="AA221" s="444"/>
      <c r="AB221" s="443"/>
      <c r="AF221" s="441" t="s">
        <v>1153</v>
      </c>
      <c r="AG221" s="441" t="s">
        <v>317</v>
      </c>
      <c r="AH221" s="441" t="s">
        <v>1154</v>
      </c>
      <c r="AI221" s="441" t="s">
        <v>1155</v>
      </c>
      <c r="AJ221" s="441" t="s">
        <v>266</v>
      </c>
      <c r="AK221" s="442" t="s">
        <v>1156</v>
      </c>
    </row>
    <row r="222" spans="1:37" ht="16.5" customHeight="1" thickBot="1">
      <c r="A222" s="438"/>
      <c r="B222" s="415"/>
      <c r="C222" s="444"/>
      <c r="D222" s="415"/>
      <c r="E222" s="444"/>
      <c r="F222" s="415"/>
      <c r="G222" s="444"/>
      <c r="H222" s="415"/>
      <c r="I222" s="444"/>
      <c r="J222" s="415"/>
      <c r="K222" s="444"/>
      <c r="L222" s="415"/>
      <c r="M222" s="444"/>
      <c r="N222" s="415"/>
      <c r="O222" s="444"/>
      <c r="P222" s="415"/>
      <c r="R222" s="415"/>
      <c r="S222" s="444"/>
      <c r="T222" s="415"/>
      <c r="U222" s="444"/>
      <c r="V222" s="415"/>
      <c r="W222" s="444"/>
      <c r="X222" s="415"/>
      <c r="Y222" s="444"/>
      <c r="Z222" s="415"/>
      <c r="AA222" s="444"/>
      <c r="AB222" s="415"/>
      <c r="AF222" s="445"/>
      <c r="AG222" s="446"/>
      <c r="AH222" s="446"/>
      <c r="AI222" s="446"/>
      <c r="AJ222" s="446"/>
      <c r="AK222" s="447"/>
    </row>
    <row r="223" spans="1:37" ht="42.75" customHeight="1" thickBot="1">
      <c r="A223" s="438"/>
      <c r="B223" s="417"/>
      <c r="C223" s="448">
        <v>233.292</v>
      </c>
      <c r="D223" s="417"/>
      <c r="E223" s="448">
        <v>467.18900000000002</v>
      </c>
      <c r="F223" s="417"/>
      <c r="G223" s="448">
        <v>423.01799999999997</v>
      </c>
      <c r="H223" s="418"/>
      <c r="I223" s="448">
        <v>248.691</v>
      </c>
      <c r="J223" s="418"/>
      <c r="K223" s="448">
        <v>282.02499999999998</v>
      </c>
      <c r="L223" s="418"/>
      <c r="M223" s="448">
        <v>398</v>
      </c>
      <c r="N223" s="418"/>
      <c r="O223" s="448">
        <v>370.48</v>
      </c>
      <c r="P223" s="417" t="s">
        <v>1313</v>
      </c>
      <c r="Q223" s="448">
        <v>437.33300000000003</v>
      </c>
      <c r="R223" s="417"/>
      <c r="S223" s="448">
        <v>435</v>
      </c>
      <c r="T223" s="417"/>
      <c r="U223" s="448">
        <v>406.61500000000001</v>
      </c>
      <c r="V223" s="417"/>
      <c r="W223" s="448">
        <v>388.49400000000003</v>
      </c>
      <c r="X223" s="417"/>
      <c r="Y223" s="448">
        <v>440.62599999999998</v>
      </c>
      <c r="Z223" s="417"/>
      <c r="AA223" s="448">
        <v>410.34199999999998</v>
      </c>
      <c r="AB223" s="417"/>
      <c r="AC223" s="448">
        <v>444.33100000000002</v>
      </c>
      <c r="AF223" s="441">
        <v>14</v>
      </c>
      <c r="AG223" s="441"/>
      <c r="AH223" s="441"/>
      <c r="AI223" s="441"/>
      <c r="AJ223" s="441"/>
      <c r="AK223" s="442"/>
    </row>
    <row r="224" spans="1:37" ht="16.5" customHeight="1" thickBot="1">
      <c r="A224" s="438"/>
      <c r="B224" s="450"/>
      <c r="D224" s="450"/>
      <c r="F224" s="450"/>
      <c r="H224" s="450"/>
      <c r="J224" s="450"/>
      <c r="L224" s="450"/>
      <c r="N224" s="450"/>
      <c r="P224" s="450"/>
      <c r="R224" s="450"/>
      <c r="T224" s="450"/>
      <c r="V224" s="450"/>
      <c r="X224" s="450"/>
      <c r="Z224" s="450"/>
      <c r="AB224" s="450"/>
      <c r="AF224" s="477"/>
      <c r="AG224" s="446"/>
      <c r="AH224" s="446"/>
      <c r="AI224" s="446"/>
      <c r="AJ224" s="446"/>
      <c r="AK224" s="447"/>
    </row>
    <row r="225" spans="1:37">
      <c r="A225" s="438"/>
      <c r="B225" s="421" t="s">
        <v>89</v>
      </c>
      <c r="C225" s="421"/>
      <c r="D225" s="421" t="s">
        <v>87</v>
      </c>
      <c r="E225" s="421"/>
      <c r="F225" s="421" t="s">
        <v>96</v>
      </c>
      <c r="G225" s="421"/>
      <c r="H225" s="421" t="s">
        <v>146</v>
      </c>
      <c r="I225" s="421"/>
      <c r="J225" s="421" t="s">
        <v>146</v>
      </c>
      <c r="K225" s="421"/>
      <c r="L225" s="421" t="s">
        <v>89</v>
      </c>
      <c r="M225" s="421"/>
      <c r="N225" s="421" t="s">
        <v>149</v>
      </c>
      <c r="O225" s="444"/>
      <c r="P225" s="421" t="s">
        <v>92</v>
      </c>
      <c r="R225" s="421" t="s">
        <v>107</v>
      </c>
      <c r="T225" s="421" t="s">
        <v>211</v>
      </c>
      <c r="V225" s="421" t="s">
        <v>79</v>
      </c>
      <c r="X225" s="421" t="s">
        <v>101</v>
      </c>
      <c r="Z225" s="421" t="s">
        <v>131</v>
      </c>
      <c r="AB225" s="421" t="s">
        <v>79</v>
      </c>
      <c r="AF225" s="445"/>
      <c r="AG225" s="446"/>
      <c r="AH225" s="446"/>
      <c r="AI225" s="446"/>
      <c r="AJ225" s="446"/>
      <c r="AK225" s="447"/>
    </row>
    <row r="226" spans="1:37">
      <c r="B226" s="421"/>
      <c r="C226" s="421"/>
      <c r="D226" s="421" t="s">
        <v>1238</v>
      </c>
      <c r="E226" s="421"/>
      <c r="F226" s="421" t="s">
        <v>1238</v>
      </c>
      <c r="G226" s="421"/>
      <c r="H226" s="421"/>
      <c r="I226" s="421"/>
      <c r="J226" s="421"/>
      <c r="K226" s="421"/>
      <c r="L226" s="421"/>
      <c r="M226" s="421"/>
      <c r="N226" s="421"/>
      <c r="O226" s="444"/>
      <c r="P226" s="421"/>
      <c r="R226" s="421"/>
      <c r="T226" s="421"/>
      <c r="V226" s="421" t="s">
        <v>1239</v>
      </c>
      <c r="X226" s="421"/>
      <c r="Z226" s="421"/>
      <c r="AB226" s="421"/>
      <c r="AF226" s="445"/>
      <c r="AG226" s="446"/>
      <c r="AH226" s="446"/>
      <c r="AI226" s="446"/>
      <c r="AJ226" s="446"/>
      <c r="AK226" s="446"/>
    </row>
    <row r="227" spans="1:37">
      <c r="AF227" s="478"/>
    </row>
    <row r="228" spans="1:37">
      <c r="B228" s="439" t="s">
        <v>421</v>
      </c>
      <c r="D228" s="439" t="s">
        <v>422</v>
      </c>
      <c r="F228" s="439" t="s">
        <v>423</v>
      </c>
      <c r="H228" s="439" t="s">
        <v>424</v>
      </c>
      <c r="J228" s="439" t="s">
        <v>425</v>
      </c>
      <c r="L228" s="439" t="s">
        <v>426</v>
      </c>
      <c r="N228" s="439" t="s">
        <v>427</v>
      </c>
      <c r="P228" s="439" t="s">
        <v>428</v>
      </c>
      <c r="R228" s="439" t="s">
        <v>430</v>
      </c>
      <c r="T228" s="439" t="s">
        <v>431</v>
      </c>
      <c r="V228" s="439" t="s">
        <v>432</v>
      </c>
      <c r="X228" s="439" t="s">
        <v>433</v>
      </c>
      <c r="Z228" s="439" t="s">
        <v>434</v>
      </c>
      <c r="AB228" s="439" t="s">
        <v>435</v>
      </c>
      <c r="AF228" s="478"/>
    </row>
    <row r="229" spans="1:37">
      <c r="A229" s="438"/>
      <c r="B229" s="443"/>
      <c r="C229" s="444"/>
      <c r="D229" s="443"/>
      <c r="E229" s="444"/>
      <c r="F229" s="443"/>
      <c r="G229" s="444"/>
      <c r="H229" s="443"/>
      <c r="I229" s="444"/>
      <c r="J229" s="443"/>
      <c r="K229" s="444"/>
      <c r="L229" s="443"/>
      <c r="M229" s="444"/>
      <c r="N229" s="443"/>
      <c r="O229" s="444"/>
      <c r="P229" s="443"/>
      <c r="R229" s="443"/>
      <c r="S229" s="444"/>
      <c r="T229" s="443"/>
      <c r="U229" s="444"/>
      <c r="V229" s="443"/>
      <c r="W229" s="444"/>
      <c r="X229" s="443"/>
      <c r="Y229" s="444"/>
      <c r="Z229" s="443"/>
      <c r="AA229" s="444"/>
      <c r="AB229" s="443"/>
      <c r="AF229" s="441" t="s">
        <v>1153</v>
      </c>
      <c r="AG229" s="441" t="s">
        <v>317</v>
      </c>
      <c r="AH229" s="441" t="s">
        <v>1154</v>
      </c>
      <c r="AI229" s="441" t="s">
        <v>1155</v>
      </c>
      <c r="AJ229" s="441" t="s">
        <v>266</v>
      </c>
      <c r="AK229" s="442" t="s">
        <v>1156</v>
      </c>
    </row>
    <row r="230" spans="1:37" ht="16.5" customHeight="1" thickBot="1">
      <c r="A230" s="438"/>
      <c r="B230" s="415"/>
      <c r="C230" s="444"/>
      <c r="D230" s="415"/>
      <c r="E230" s="444"/>
      <c r="F230" s="415"/>
      <c r="G230" s="444"/>
      <c r="H230" s="415"/>
      <c r="I230" s="444"/>
      <c r="J230" s="415"/>
      <c r="K230" s="444"/>
      <c r="L230" s="415"/>
      <c r="M230" s="444"/>
      <c r="N230" s="415"/>
      <c r="O230" s="444"/>
      <c r="P230" s="415"/>
      <c r="R230" s="415"/>
      <c r="S230" s="444"/>
      <c r="T230" s="415"/>
      <c r="U230" s="444"/>
      <c r="V230" s="415"/>
      <c r="W230" s="444"/>
      <c r="X230" s="415"/>
      <c r="Y230" s="444"/>
      <c r="Z230" s="415"/>
      <c r="AA230" s="444"/>
      <c r="AB230" s="415"/>
      <c r="AF230" s="445"/>
      <c r="AG230" s="446"/>
      <c r="AH230" s="446"/>
      <c r="AI230" s="446"/>
      <c r="AJ230" s="446"/>
      <c r="AK230" s="447"/>
    </row>
    <row r="231" spans="1:37" ht="42.75" customHeight="1" thickBot="1">
      <c r="A231" s="438"/>
      <c r="B231" s="417"/>
      <c r="C231" s="448">
        <v>189.80500000000001</v>
      </c>
      <c r="D231" s="417"/>
      <c r="E231" s="448">
        <v>157.88300000000001</v>
      </c>
      <c r="F231" s="417"/>
      <c r="G231" s="448">
        <v>200.685</v>
      </c>
      <c r="H231" s="417"/>
      <c r="I231" s="448">
        <v>165.49</v>
      </c>
      <c r="J231" s="417" t="s">
        <v>353</v>
      </c>
      <c r="K231" s="448">
        <v>403.85899999999998</v>
      </c>
      <c r="L231" s="417"/>
      <c r="M231" s="448">
        <v>434.78800000000001</v>
      </c>
      <c r="N231" s="417"/>
      <c r="O231" s="448">
        <v>425.38400000000001</v>
      </c>
      <c r="P231" s="417"/>
      <c r="Q231" s="448">
        <v>441.34500000000003</v>
      </c>
      <c r="R231" s="417"/>
      <c r="S231" s="448">
        <v>357.54300000000001</v>
      </c>
      <c r="T231" s="417"/>
      <c r="U231" s="448">
        <v>438.29300000000001</v>
      </c>
      <c r="V231" s="417"/>
      <c r="W231" s="448">
        <v>430</v>
      </c>
      <c r="X231" s="417"/>
      <c r="Y231" s="448">
        <v>410</v>
      </c>
      <c r="Z231" s="417"/>
      <c r="AA231" s="448">
        <v>439.976</v>
      </c>
      <c r="AB231" s="417"/>
      <c r="AC231" s="448">
        <v>424.44</v>
      </c>
      <c r="AF231" s="441">
        <v>14</v>
      </c>
      <c r="AG231" s="441"/>
      <c r="AH231" s="441"/>
      <c r="AI231" s="441"/>
      <c r="AJ231" s="441"/>
      <c r="AK231" s="442"/>
    </row>
    <row r="232" spans="1:37" ht="16.5" customHeight="1" thickBot="1">
      <c r="A232" s="438"/>
      <c r="B232" s="450"/>
      <c r="D232" s="450"/>
      <c r="F232" s="450"/>
      <c r="H232" s="450"/>
      <c r="J232" s="450"/>
      <c r="L232" s="450"/>
      <c r="N232" s="450"/>
      <c r="P232" s="450"/>
      <c r="R232" s="450"/>
      <c r="T232" s="450"/>
      <c r="V232" s="450"/>
      <c r="X232" s="450"/>
      <c r="Z232" s="450"/>
      <c r="AB232" s="450"/>
      <c r="AF232" s="445"/>
      <c r="AG232" s="446"/>
      <c r="AH232" s="446"/>
      <c r="AI232" s="446"/>
      <c r="AJ232" s="446"/>
      <c r="AK232" s="447"/>
    </row>
    <row r="233" spans="1:37">
      <c r="A233" s="438"/>
      <c r="B233" s="421" t="s">
        <v>96</v>
      </c>
      <c r="C233" s="421"/>
      <c r="D233" s="421" t="s">
        <v>87</v>
      </c>
      <c r="E233" s="421"/>
      <c r="F233" s="421" t="s">
        <v>89</v>
      </c>
      <c r="G233" s="421"/>
      <c r="H233" s="421" t="s">
        <v>79</v>
      </c>
      <c r="I233" s="421"/>
      <c r="J233" s="421" t="s">
        <v>79</v>
      </c>
      <c r="K233" s="421"/>
      <c r="L233" s="421" t="s">
        <v>211</v>
      </c>
      <c r="M233" s="421"/>
      <c r="N233" s="421" t="s">
        <v>79</v>
      </c>
      <c r="O233" s="444"/>
      <c r="P233" s="421" t="s">
        <v>96</v>
      </c>
      <c r="R233" s="421" t="s">
        <v>89</v>
      </c>
      <c r="T233" s="421" t="s">
        <v>146</v>
      </c>
      <c r="V233" s="421" t="s">
        <v>89</v>
      </c>
      <c r="X233" s="421" t="s">
        <v>149</v>
      </c>
      <c r="Z233" s="421" t="s">
        <v>96</v>
      </c>
      <c r="AB233" s="421" t="s">
        <v>101</v>
      </c>
      <c r="AF233" s="445"/>
      <c r="AG233" s="446"/>
      <c r="AH233" s="446"/>
      <c r="AI233" s="446"/>
      <c r="AJ233" s="446"/>
      <c r="AK233" s="447"/>
    </row>
    <row r="234" spans="1:37">
      <c r="B234" s="421" t="s">
        <v>1238</v>
      </c>
      <c r="C234" s="421"/>
      <c r="D234" s="421" t="s">
        <v>1238</v>
      </c>
      <c r="E234" s="421"/>
      <c r="F234" s="421"/>
      <c r="G234" s="421"/>
      <c r="H234" s="421"/>
      <c r="I234" s="421"/>
      <c r="J234" s="421"/>
      <c r="K234" s="421"/>
      <c r="L234" s="421"/>
      <c r="M234" s="421"/>
      <c r="N234" s="421" t="s">
        <v>1239</v>
      </c>
      <c r="O234" s="444"/>
      <c r="P234" s="421"/>
      <c r="R234" s="421"/>
      <c r="T234" s="421"/>
      <c r="V234" s="421"/>
      <c r="X234" s="421"/>
      <c r="Z234" s="421"/>
      <c r="AB234" s="421"/>
      <c r="AF234" s="445"/>
      <c r="AG234" s="446"/>
      <c r="AH234" s="446"/>
      <c r="AI234" s="446"/>
      <c r="AJ234" s="446"/>
      <c r="AK234" s="446"/>
    </row>
    <row r="235" spans="1:37">
      <c r="AF235" s="478"/>
    </row>
    <row r="236" spans="1:37">
      <c r="B236" s="439" t="s">
        <v>436</v>
      </c>
      <c r="D236" s="439" t="s">
        <v>437</v>
      </c>
      <c r="F236" s="439" t="s">
        <v>438</v>
      </c>
      <c r="H236" s="439" t="s">
        <v>439</v>
      </c>
      <c r="J236" s="439" t="s">
        <v>440</v>
      </c>
      <c r="L236" s="439" t="s">
        <v>441</v>
      </c>
      <c r="N236" s="439" t="s">
        <v>696</v>
      </c>
      <c r="P236" s="439" t="s">
        <v>697</v>
      </c>
      <c r="R236" s="439" t="s">
        <v>698</v>
      </c>
      <c r="T236" s="439" t="s">
        <v>699</v>
      </c>
      <c r="V236" s="439" t="s">
        <v>700</v>
      </c>
      <c r="X236" s="439" t="s">
        <v>701</v>
      </c>
      <c r="Z236" s="439" t="s">
        <v>702</v>
      </c>
      <c r="AB236" s="439" t="s">
        <v>703</v>
      </c>
      <c r="AF236" s="478"/>
    </row>
    <row r="237" spans="1:37">
      <c r="A237" s="438"/>
      <c r="B237" s="443"/>
      <c r="C237" s="444"/>
      <c r="D237" s="443"/>
      <c r="E237" s="444"/>
      <c r="F237" s="443"/>
      <c r="G237" s="444"/>
      <c r="H237" s="443"/>
      <c r="I237" s="444"/>
      <c r="J237" s="443"/>
      <c r="K237" s="444"/>
      <c r="L237" s="443"/>
      <c r="M237" s="444"/>
      <c r="N237" s="443"/>
      <c r="O237" s="444"/>
      <c r="P237" s="443"/>
      <c r="R237" s="443"/>
      <c r="S237" s="444"/>
      <c r="T237" s="443"/>
      <c r="U237" s="444"/>
      <c r="V237" s="443"/>
      <c r="W237" s="444"/>
      <c r="X237" s="443"/>
      <c r="Y237" s="444"/>
      <c r="Z237" s="443"/>
      <c r="AA237" s="444"/>
      <c r="AB237" s="443"/>
      <c r="AF237" s="441" t="s">
        <v>1153</v>
      </c>
      <c r="AG237" s="441"/>
      <c r="AH237" s="441"/>
      <c r="AI237" s="441"/>
      <c r="AJ237" s="441"/>
      <c r="AK237" s="442"/>
    </row>
    <row r="238" spans="1:37" ht="16.5" customHeight="1" thickBot="1">
      <c r="A238" s="438"/>
      <c r="B238" s="415"/>
      <c r="C238" s="444"/>
      <c r="D238" s="415"/>
      <c r="E238" s="444"/>
      <c r="F238" s="415"/>
      <c r="G238" s="444"/>
      <c r="H238" s="415"/>
      <c r="I238" s="444"/>
      <c r="J238" s="415"/>
      <c r="K238" s="444"/>
      <c r="L238" s="415"/>
      <c r="M238" s="444"/>
      <c r="N238" s="415"/>
      <c r="O238" s="444"/>
      <c r="P238" s="415"/>
      <c r="R238" s="415"/>
      <c r="S238" s="444"/>
      <c r="T238" s="415"/>
      <c r="U238" s="444"/>
      <c r="V238" s="415"/>
      <c r="W238" s="444"/>
      <c r="X238" s="415"/>
      <c r="Y238" s="444"/>
      <c r="Z238" s="415"/>
      <c r="AA238" s="444"/>
      <c r="AB238" s="415"/>
      <c r="AF238" s="445"/>
      <c r="AG238" s="446"/>
      <c r="AH238" s="446"/>
      <c r="AI238" s="446"/>
      <c r="AJ238" s="446"/>
      <c r="AK238" s="447"/>
    </row>
    <row r="239" spans="1:37" ht="42.75" customHeight="1" thickBot="1">
      <c r="A239" s="438"/>
      <c r="B239" s="418"/>
      <c r="C239" s="448">
        <v>439</v>
      </c>
      <c r="D239" s="418"/>
      <c r="E239" s="448">
        <v>395</v>
      </c>
      <c r="F239" s="418"/>
      <c r="G239" s="448">
        <v>401.113</v>
      </c>
      <c r="H239" s="417"/>
      <c r="I239" s="448">
        <v>413</v>
      </c>
      <c r="J239" s="418"/>
      <c r="K239" s="448">
        <v>402.25299999999999</v>
      </c>
      <c r="L239" s="417"/>
      <c r="M239" s="448">
        <v>250.69399999999999</v>
      </c>
      <c r="N239" s="417"/>
      <c r="O239" s="448">
        <v>425.61200000000002</v>
      </c>
      <c r="P239" s="417"/>
      <c r="Q239" s="448">
        <v>381.67500000000001</v>
      </c>
      <c r="R239" s="417"/>
      <c r="S239" s="448">
        <v>351.86900000000003</v>
      </c>
      <c r="T239" s="417"/>
      <c r="U239" s="448">
        <v>419.36099999999999</v>
      </c>
      <c r="V239" s="417"/>
      <c r="W239" s="448">
        <v>421.73899999999998</v>
      </c>
      <c r="X239" s="417"/>
      <c r="Y239" s="448">
        <v>403</v>
      </c>
      <c r="Z239" s="417"/>
      <c r="AA239" s="448">
        <v>355</v>
      </c>
      <c r="AB239" s="417"/>
      <c r="AC239" s="448">
        <v>355</v>
      </c>
      <c r="AF239" s="441">
        <v>14</v>
      </c>
      <c r="AG239" s="441"/>
      <c r="AH239" s="441"/>
      <c r="AI239" s="441"/>
      <c r="AJ239" s="441"/>
      <c r="AK239" s="442"/>
    </row>
    <row r="240" spans="1:37" ht="16.5" customHeight="1" thickBot="1">
      <c r="A240" s="438"/>
      <c r="B240" s="529"/>
      <c r="D240" s="450"/>
      <c r="F240" s="450"/>
      <c r="H240" s="450"/>
      <c r="J240" s="450"/>
      <c r="L240" s="450"/>
      <c r="N240" s="450"/>
      <c r="P240" s="450"/>
      <c r="R240" s="450"/>
      <c r="T240" s="450"/>
      <c r="V240" s="450"/>
      <c r="X240" s="450"/>
      <c r="Z240" s="450"/>
      <c r="AB240" s="450"/>
      <c r="AF240" s="445"/>
      <c r="AG240" s="446"/>
      <c r="AH240" s="446"/>
      <c r="AI240" s="446"/>
      <c r="AJ240" s="446"/>
      <c r="AK240" s="447"/>
    </row>
    <row r="241" spans="1:37">
      <c r="A241" s="438"/>
      <c r="B241" s="421" t="s">
        <v>107</v>
      </c>
      <c r="C241" s="421"/>
      <c r="D241" s="421" t="s">
        <v>149</v>
      </c>
      <c r="E241" s="421"/>
      <c r="F241" s="421" t="s">
        <v>149</v>
      </c>
      <c r="G241" s="421"/>
      <c r="H241" s="421" t="s">
        <v>79</v>
      </c>
      <c r="I241" s="421"/>
      <c r="J241" s="421" t="s">
        <v>205</v>
      </c>
      <c r="K241" s="421"/>
      <c r="L241" s="421" t="s">
        <v>89</v>
      </c>
      <c r="M241" s="421"/>
      <c r="N241" s="421" t="s">
        <v>92</v>
      </c>
      <c r="O241" s="444"/>
      <c r="P241" s="421" t="s">
        <v>149</v>
      </c>
      <c r="R241" s="421" t="s">
        <v>149</v>
      </c>
      <c r="T241" s="421" t="s">
        <v>79</v>
      </c>
      <c r="V241" s="421" t="s">
        <v>101</v>
      </c>
      <c r="X241" s="421" t="s">
        <v>101</v>
      </c>
      <c r="Z241" s="421" t="s">
        <v>146</v>
      </c>
      <c r="AB241" s="421" t="s">
        <v>146</v>
      </c>
      <c r="AF241" s="445"/>
      <c r="AG241" s="446"/>
      <c r="AH241" s="446"/>
      <c r="AI241" s="446"/>
      <c r="AJ241" s="446"/>
      <c r="AK241" s="447"/>
    </row>
    <row r="242" spans="1:37">
      <c r="B242" s="421"/>
      <c r="C242" s="421"/>
      <c r="D242" s="421"/>
      <c r="E242" s="421"/>
      <c r="F242" s="421"/>
      <c r="G242" s="421"/>
      <c r="H242" s="421"/>
      <c r="I242" s="421"/>
      <c r="J242" s="421"/>
      <c r="K242" s="421"/>
      <c r="L242" s="421"/>
      <c r="M242" s="421"/>
      <c r="N242" s="421"/>
      <c r="O242" s="444"/>
      <c r="P242" s="421"/>
      <c r="R242" s="421"/>
      <c r="T242" s="421"/>
      <c r="V242" s="421"/>
      <c r="X242" s="421"/>
      <c r="Z242" s="421"/>
      <c r="AB242" s="421"/>
      <c r="AF242" s="445"/>
      <c r="AG242" s="446"/>
      <c r="AH242" s="446"/>
      <c r="AI242" s="446"/>
      <c r="AJ242" s="446"/>
      <c r="AK242" s="446"/>
    </row>
    <row r="243" spans="1:37">
      <c r="AF243" s="478"/>
    </row>
    <row r="244" spans="1:37">
      <c r="B244" s="439" t="s">
        <v>704</v>
      </c>
      <c r="C244" s="439"/>
      <c r="D244" s="439" t="s">
        <v>705</v>
      </c>
      <c r="E244" s="439"/>
      <c r="F244" s="439" t="s">
        <v>706</v>
      </c>
      <c r="G244" s="439"/>
      <c r="H244" s="439" t="s">
        <v>707</v>
      </c>
      <c r="I244" s="439"/>
      <c r="J244" s="439" t="s">
        <v>708</v>
      </c>
      <c r="K244" s="439"/>
      <c r="L244" s="439" t="s">
        <v>709</v>
      </c>
      <c r="M244" s="439"/>
      <c r="N244" s="439" t="s">
        <v>710</v>
      </c>
      <c r="O244" s="439"/>
      <c r="P244" s="439" t="s">
        <v>711</v>
      </c>
      <c r="Q244" s="439"/>
      <c r="R244" s="439" t="s">
        <v>712</v>
      </c>
      <c r="T244" s="439" t="s">
        <v>713</v>
      </c>
      <c r="V244" s="439" t="s">
        <v>714</v>
      </c>
      <c r="X244" s="454" t="s">
        <v>715</v>
      </c>
      <c r="Z244" s="454" t="s">
        <v>716</v>
      </c>
      <c r="AB244" s="454" t="s">
        <v>717</v>
      </c>
      <c r="AF244" s="478"/>
    </row>
    <row r="245" spans="1:37">
      <c r="A245" s="438"/>
      <c r="B245" s="443"/>
      <c r="C245" s="444"/>
      <c r="D245" s="443"/>
      <c r="E245" s="444"/>
      <c r="F245" s="443"/>
      <c r="G245" s="444"/>
      <c r="H245" s="443"/>
      <c r="I245" s="444"/>
      <c r="J245" s="443"/>
      <c r="K245" s="444"/>
      <c r="L245" s="443"/>
      <c r="M245" s="444"/>
      <c r="N245" s="443"/>
      <c r="O245" s="444"/>
      <c r="P245" s="443"/>
      <c r="R245" s="443"/>
      <c r="S245" s="444"/>
      <c r="T245" s="443"/>
      <c r="U245" s="444"/>
      <c r="V245" s="443"/>
      <c r="W245" s="444"/>
      <c r="X245" s="443"/>
      <c r="Y245" s="444"/>
      <c r="Z245" s="443"/>
      <c r="AA245" s="444"/>
      <c r="AB245" s="443"/>
      <c r="AF245" s="441" t="s">
        <v>1153</v>
      </c>
      <c r="AG245" s="441" t="s">
        <v>317</v>
      </c>
      <c r="AH245" s="441" t="s">
        <v>1154</v>
      </c>
      <c r="AI245" s="441" t="s">
        <v>1155</v>
      </c>
      <c r="AJ245" s="441" t="s">
        <v>266</v>
      </c>
      <c r="AK245" s="442" t="s">
        <v>1156</v>
      </c>
    </row>
    <row r="246" spans="1:37" ht="16.5" customHeight="1" thickBot="1">
      <c r="A246" s="438"/>
      <c r="B246" s="415"/>
      <c r="C246" s="444"/>
      <c r="D246" s="415"/>
      <c r="E246" s="444"/>
      <c r="F246" s="415"/>
      <c r="G246" s="444"/>
      <c r="H246" s="415"/>
      <c r="I246" s="444"/>
      <c r="J246" s="415"/>
      <c r="K246" s="444"/>
      <c r="L246" s="415"/>
      <c r="M246" s="444"/>
      <c r="N246" s="415"/>
      <c r="O246" s="444"/>
      <c r="P246" s="415"/>
      <c r="R246" s="415"/>
      <c r="S246" s="444"/>
      <c r="T246" s="415"/>
      <c r="U246" s="444"/>
      <c r="V246" s="415"/>
      <c r="W246" s="444"/>
      <c r="X246" s="415"/>
      <c r="Y246" s="444"/>
      <c r="Z246" s="415"/>
      <c r="AA246" s="444"/>
      <c r="AB246" s="415"/>
      <c r="AF246" s="445"/>
      <c r="AG246" s="446"/>
      <c r="AH246" s="446"/>
      <c r="AI246" s="446"/>
      <c r="AJ246" s="446"/>
      <c r="AK246" s="447"/>
    </row>
    <row r="247" spans="1:37" ht="42.75" customHeight="1" thickBot="1">
      <c r="A247" s="438"/>
      <c r="B247" s="417"/>
      <c r="C247" s="448">
        <v>373.77100000000002</v>
      </c>
      <c r="D247" s="417"/>
      <c r="E247" s="448">
        <v>364</v>
      </c>
      <c r="F247" s="417"/>
      <c r="G247" s="448">
        <v>421</v>
      </c>
      <c r="H247" s="417"/>
      <c r="I247" s="448">
        <v>334</v>
      </c>
      <c r="J247" s="417"/>
      <c r="K247" s="448">
        <v>388.22</v>
      </c>
      <c r="L247" s="417"/>
      <c r="M247" s="448">
        <v>398</v>
      </c>
      <c r="N247" s="417"/>
      <c r="O247" s="448">
        <v>442.51499999999999</v>
      </c>
      <c r="P247" s="417"/>
      <c r="Q247" s="448">
        <v>415</v>
      </c>
      <c r="R247" s="417"/>
      <c r="S247" s="448">
        <v>417.96800000000002</v>
      </c>
      <c r="T247" s="417"/>
      <c r="U247" s="448">
        <v>424</v>
      </c>
      <c r="V247" s="417"/>
      <c r="W247" s="448">
        <v>415</v>
      </c>
      <c r="X247" s="417"/>
      <c r="Y247" s="448">
        <v>412.20499999999998</v>
      </c>
      <c r="Z247" s="417"/>
      <c r="AA247" s="448">
        <v>278</v>
      </c>
      <c r="AB247" s="417"/>
      <c r="AC247" s="474">
        <v>249.27199999999999</v>
      </c>
      <c r="AF247" s="441">
        <v>14</v>
      </c>
      <c r="AG247" s="441"/>
      <c r="AH247" s="441"/>
      <c r="AI247" s="441"/>
      <c r="AJ247" s="441"/>
      <c r="AK247" s="442"/>
    </row>
    <row r="248" spans="1:37" ht="16.5" customHeight="1" thickBot="1">
      <c r="A248" s="438"/>
      <c r="B248" s="450"/>
      <c r="D248" s="450"/>
      <c r="F248" s="450"/>
      <c r="H248" s="450"/>
      <c r="J248" s="450"/>
      <c r="L248" s="450"/>
      <c r="N248" s="450"/>
      <c r="P248" s="450"/>
      <c r="R248" s="450"/>
      <c r="T248" s="450"/>
      <c r="V248" s="450"/>
      <c r="X248" s="450"/>
      <c r="Z248" s="450"/>
      <c r="AB248" s="450"/>
      <c r="AF248" s="445"/>
      <c r="AG248" s="446"/>
      <c r="AH248" s="446"/>
      <c r="AI248" s="446"/>
      <c r="AJ248" s="446"/>
      <c r="AK248" s="447"/>
    </row>
    <row r="249" spans="1:37">
      <c r="A249" s="438"/>
      <c r="B249" s="421" t="s">
        <v>146</v>
      </c>
      <c r="C249" s="421"/>
      <c r="D249" s="421" t="s">
        <v>79</v>
      </c>
      <c r="E249" s="421"/>
      <c r="F249" s="421" t="s">
        <v>205</v>
      </c>
      <c r="G249" s="421"/>
      <c r="H249" s="421" t="s">
        <v>149</v>
      </c>
      <c r="I249" s="421"/>
      <c r="J249" s="421" t="s">
        <v>205</v>
      </c>
      <c r="K249" s="421"/>
      <c r="L249" s="421" t="s">
        <v>156</v>
      </c>
      <c r="M249" s="421"/>
      <c r="N249" s="421" t="s">
        <v>211</v>
      </c>
      <c r="O249" s="444"/>
      <c r="P249" s="421" t="s">
        <v>101</v>
      </c>
      <c r="Q249" s="421"/>
      <c r="R249" s="421" t="s">
        <v>205</v>
      </c>
      <c r="T249" s="421" t="s">
        <v>79</v>
      </c>
      <c r="V249" s="421" t="s">
        <v>149</v>
      </c>
      <c r="X249" s="454" t="s">
        <v>211</v>
      </c>
      <c r="Z249" s="454" t="s">
        <v>92</v>
      </c>
      <c r="AB249" s="454" t="s">
        <v>146</v>
      </c>
      <c r="AF249" s="445"/>
      <c r="AG249" s="446"/>
      <c r="AH249" s="446"/>
      <c r="AI249" s="446"/>
      <c r="AJ249" s="446"/>
      <c r="AK249" s="447"/>
    </row>
    <row r="250" spans="1:37">
      <c r="B250" s="421"/>
      <c r="C250" s="421"/>
      <c r="D250" s="421"/>
      <c r="E250" s="421"/>
      <c r="F250" s="421"/>
      <c r="G250" s="421"/>
      <c r="H250" s="421"/>
      <c r="I250" s="421"/>
      <c r="J250" s="421"/>
      <c r="K250" s="421"/>
      <c r="L250" s="421"/>
      <c r="M250" s="421"/>
      <c r="N250" s="421"/>
      <c r="O250" s="444"/>
      <c r="P250" s="421"/>
      <c r="Q250" s="421"/>
      <c r="R250" s="421"/>
      <c r="T250" s="421"/>
      <c r="V250" s="421"/>
      <c r="X250" s="454"/>
      <c r="Z250" s="454"/>
      <c r="AB250" s="454"/>
      <c r="AF250" s="445"/>
      <c r="AG250" s="446"/>
      <c r="AH250" s="446"/>
      <c r="AI250" s="446"/>
      <c r="AJ250" s="446"/>
      <c r="AK250" s="446"/>
    </row>
    <row r="251" spans="1:37">
      <c r="AF251" s="478"/>
    </row>
    <row r="252" spans="1:37">
      <c r="B252" s="454" t="s">
        <v>1245</v>
      </c>
      <c r="C252" s="454"/>
      <c r="D252" s="454" t="s">
        <v>718</v>
      </c>
      <c r="F252" s="454" t="s">
        <v>719</v>
      </c>
      <c r="H252" s="454" t="s">
        <v>1246</v>
      </c>
      <c r="J252" s="454" t="s">
        <v>721</v>
      </c>
      <c r="L252" s="454" t="s">
        <v>722</v>
      </c>
      <c r="N252" s="454" t="s">
        <v>723</v>
      </c>
      <c r="P252" s="454" t="s">
        <v>724</v>
      </c>
      <c r="R252" s="454" t="s">
        <v>725</v>
      </c>
      <c r="T252" s="454" t="s">
        <v>144</v>
      </c>
      <c r="V252" s="454" t="s">
        <v>145</v>
      </c>
      <c r="X252" s="454" t="s">
        <v>147</v>
      </c>
      <c r="Z252" s="454" t="s">
        <v>726</v>
      </c>
      <c r="AB252" s="454" t="s">
        <v>727</v>
      </c>
      <c r="AF252" s="478"/>
    </row>
    <row r="253" spans="1:37">
      <c r="A253" s="438"/>
      <c r="B253" s="443"/>
      <c r="C253" s="444"/>
      <c r="D253" s="443"/>
      <c r="E253" s="444"/>
      <c r="F253" s="443"/>
      <c r="G253" s="444"/>
      <c r="H253" s="443"/>
      <c r="I253" s="444"/>
      <c r="J253" s="443"/>
      <c r="K253" s="444"/>
      <c r="L253" s="443"/>
      <c r="M253" s="444"/>
      <c r="N253" s="443"/>
      <c r="O253" s="444"/>
      <c r="P253" s="443"/>
      <c r="R253" s="443"/>
      <c r="S253" s="444"/>
      <c r="T253" s="443"/>
      <c r="U253" s="444"/>
      <c r="V253" s="443"/>
      <c r="W253" s="444"/>
      <c r="X253" s="443"/>
      <c r="Y253" s="444"/>
      <c r="Z253" s="443"/>
      <c r="AA253" s="444"/>
      <c r="AB253" s="443"/>
      <c r="AF253" s="441" t="s">
        <v>1153</v>
      </c>
      <c r="AG253" s="441"/>
      <c r="AH253" s="441"/>
      <c r="AI253" s="441"/>
      <c r="AJ253" s="441"/>
      <c r="AK253" s="442"/>
    </row>
    <row r="254" spans="1:37" ht="16.5" customHeight="1" thickBot="1">
      <c r="A254" s="438"/>
      <c r="B254" s="415"/>
      <c r="C254" s="444"/>
      <c r="D254" s="415"/>
      <c r="E254" s="444"/>
      <c r="F254" s="415"/>
      <c r="G254" s="444"/>
      <c r="H254" s="415"/>
      <c r="I254" s="444"/>
      <c r="J254" s="415"/>
      <c r="K254" s="444"/>
      <c r="L254" s="415"/>
      <c r="M254" s="444"/>
      <c r="N254" s="415"/>
      <c r="O254" s="444"/>
      <c r="P254" s="415"/>
      <c r="R254" s="415"/>
      <c r="S254" s="444"/>
      <c r="T254" s="415"/>
      <c r="U254" s="444"/>
      <c r="V254" s="415"/>
      <c r="W254" s="444"/>
      <c r="X254" s="415"/>
      <c r="Y254" s="444"/>
      <c r="Z254" s="415"/>
      <c r="AA254" s="444"/>
      <c r="AB254" s="415"/>
      <c r="AF254" s="445"/>
      <c r="AG254" s="446"/>
      <c r="AH254" s="446"/>
      <c r="AI254" s="446"/>
      <c r="AJ254" s="446"/>
      <c r="AK254" s="447"/>
    </row>
    <row r="255" spans="1:37" ht="42.75" customHeight="1" thickBot="1">
      <c r="A255" s="438"/>
      <c r="B255" s="417"/>
      <c r="C255" s="448">
        <v>395</v>
      </c>
      <c r="D255" s="417"/>
      <c r="E255" s="448">
        <v>408</v>
      </c>
      <c r="F255" s="417"/>
      <c r="G255" s="448">
        <v>352.00200000000001</v>
      </c>
      <c r="H255" s="417"/>
      <c r="I255" s="448">
        <v>373.572</v>
      </c>
      <c r="J255" s="417"/>
      <c r="K255" s="448">
        <v>367</v>
      </c>
      <c r="L255" s="417"/>
      <c r="M255" s="448">
        <v>384</v>
      </c>
      <c r="N255" s="417"/>
      <c r="O255" s="448">
        <v>385</v>
      </c>
      <c r="P255" s="417"/>
      <c r="Q255" s="474">
        <v>419.36799999999999</v>
      </c>
      <c r="R255" s="417"/>
      <c r="S255" s="448">
        <v>288</v>
      </c>
      <c r="T255" s="417"/>
      <c r="U255" s="448">
        <v>404</v>
      </c>
      <c r="V255" s="417"/>
      <c r="W255" s="448">
        <v>413</v>
      </c>
      <c r="X255" s="417"/>
      <c r="Y255" s="448">
        <v>414</v>
      </c>
      <c r="Z255" s="417"/>
      <c r="AA255" s="448">
        <v>414</v>
      </c>
      <c r="AB255" s="417"/>
      <c r="AC255" s="474">
        <v>425</v>
      </c>
      <c r="AF255" s="441">
        <v>14</v>
      </c>
      <c r="AG255" s="441"/>
      <c r="AH255" s="441"/>
      <c r="AI255" s="441"/>
      <c r="AJ255" s="441"/>
      <c r="AK255" s="442"/>
    </row>
    <row r="256" spans="1:37" ht="16.5" customHeight="1" thickBot="1">
      <c r="A256" s="438"/>
      <c r="B256" s="450"/>
      <c r="D256" s="450"/>
      <c r="F256" s="450"/>
      <c r="H256" s="450"/>
      <c r="J256" s="450"/>
      <c r="L256" s="450"/>
      <c r="N256" s="450"/>
      <c r="P256" s="450"/>
      <c r="R256" s="450"/>
      <c r="T256" s="450"/>
      <c r="V256" s="450"/>
      <c r="X256" s="450"/>
      <c r="Z256" s="450"/>
      <c r="AB256" s="450"/>
      <c r="AF256" s="445"/>
      <c r="AG256" s="446"/>
      <c r="AH256" s="446"/>
      <c r="AI256" s="446"/>
      <c r="AJ256" s="446"/>
      <c r="AK256" s="447"/>
    </row>
    <row r="257" spans="1:37">
      <c r="A257" s="438"/>
      <c r="B257" s="421" t="s">
        <v>89</v>
      </c>
      <c r="C257" s="421"/>
      <c r="D257" s="421" t="s">
        <v>149</v>
      </c>
      <c r="E257" s="421"/>
      <c r="F257" s="421" t="s">
        <v>149</v>
      </c>
      <c r="G257" s="421"/>
      <c r="H257" s="421" t="s">
        <v>89</v>
      </c>
      <c r="I257" s="421"/>
      <c r="J257" s="421" t="s">
        <v>146</v>
      </c>
      <c r="K257" s="421"/>
      <c r="L257" s="421" t="s">
        <v>146</v>
      </c>
      <c r="M257" s="421"/>
      <c r="N257" s="421" t="s">
        <v>146</v>
      </c>
      <c r="O257" s="444"/>
      <c r="P257" s="421" t="s">
        <v>146</v>
      </c>
      <c r="R257" s="524" t="s">
        <v>79</v>
      </c>
      <c r="T257" s="524" t="s">
        <v>146</v>
      </c>
      <c r="V257" s="524" t="s">
        <v>146</v>
      </c>
      <c r="X257" s="524" t="s">
        <v>146</v>
      </c>
      <c r="Z257" s="524" t="s">
        <v>146</v>
      </c>
      <c r="AB257" s="524" t="s">
        <v>146</v>
      </c>
      <c r="AF257" s="445"/>
      <c r="AG257" s="446"/>
      <c r="AH257" s="446"/>
      <c r="AI257" s="446"/>
      <c r="AJ257" s="446"/>
      <c r="AK257" s="447"/>
    </row>
    <row r="258" spans="1:37">
      <c r="B258" s="421"/>
      <c r="C258" s="421"/>
      <c r="D258" s="421"/>
      <c r="E258" s="421"/>
      <c r="F258" s="421"/>
      <c r="G258" s="421"/>
      <c r="H258" s="421"/>
      <c r="I258" s="421"/>
      <c r="J258" s="421"/>
      <c r="K258" s="421"/>
      <c r="L258" s="421"/>
      <c r="M258" s="421"/>
      <c r="N258" s="421"/>
      <c r="O258" s="444"/>
      <c r="P258" s="421"/>
      <c r="R258" s="454"/>
      <c r="T258" s="454"/>
      <c r="V258" s="525" t="s">
        <v>417</v>
      </c>
      <c r="X258" s="454"/>
      <c r="Z258" s="454"/>
      <c r="AB258" s="454"/>
      <c r="AF258" s="445"/>
      <c r="AG258" s="446"/>
      <c r="AH258" s="446"/>
      <c r="AI258" s="446"/>
      <c r="AJ258" s="446"/>
      <c r="AK258" s="446"/>
    </row>
    <row r="259" spans="1:37">
      <c r="AF259" s="478"/>
    </row>
    <row r="260" spans="1:37">
      <c r="B260" s="454" t="s">
        <v>728</v>
      </c>
      <c r="C260" s="454"/>
      <c r="D260" s="454" t="s">
        <v>729</v>
      </c>
      <c r="E260" s="454"/>
      <c r="F260" s="454" t="s">
        <v>730</v>
      </c>
      <c r="G260" s="454"/>
      <c r="H260" s="454" t="s">
        <v>732</v>
      </c>
      <c r="I260" s="454"/>
      <c r="J260" s="454" t="s">
        <v>1302</v>
      </c>
      <c r="K260" s="454"/>
      <c r="L260" s="454" t="s">
        <v>1298</v>
      </c>
      <c r="M260" s="454"/>
      <c r="N260" s="454" t="s">
        <v>1299</v>
      </c>
      <c r="O260" s="454"/>
      <c r="P260" s="454" t="s">
        <v>1300</v>
      </c>
      <c r="Q260" s="454"/>
      <c r="R260" s="454" t="s">
        <v>1303</v>
      </c>
      <c r="S260" s="454"/>
      <c r="T260" s="454" t="s">
        <v>736</v>
      </c>
      <c r="U260" s="454"/>
      <c r="V260" s="454" t="s">
        <v>737</v>
      </c>
      <c r="W260" s="454"/>
      <c r="X260" s="454" t="s">
        <v>738</v>
      </c>
      <c r="Y260" s="454"/>
      <c r="Z260" s="454" t="s">
        <v>739</v>
      </c>
      <c r="AA260" s="454"/>
      <c r="AB260" s="454" t="s">
        <v>740</v>
      </c>
      <c r="AC260" s="454"/>
      <c r="AD260" s="454" t="s">
        <v>741</v>
      </c>
      <c r="AE260" s="454"/>
      <c r="AF260" s="478"/>
    </row>
    <row r="261" spans="1:37">
      <c r="A261" s="438"/>
      <c r="B261" s="443"/>
      <c r="C261" s="444"/>
      <c r="D261" s="443"/>
      <c r="E261" s="444"/>
      <c r="F261" s="443"/>
      <c r="G261" s="444"/>
      <c r="H261" s="443"/>
      <c r="I261" s="444"/>
      <c r="J261" s="443"/>
      <c r="K261" s="444"/>
      <c r="L261" s="443"/>
      <c r="M261" s="444"/>
      <c r="N261" s="443"/>
      <c r="O261" s="444"/>
      <c r="P261" s="443"/>
      <c r="R261" s="443"/>
      <c r="S261" s="444"/>
      <c r="T261" s="443"/>
      <c r="U261" s="444"/>
      <c r="V261" s="443"/>
      <c r="W261" s="444"/>
      <c r="X261" s="443"/>
      <c r="Y261" s="444"/>
      <c r="Z261" s="443"/>
      <c r="AA261" s="444"/>
      <c r="AB261" s="443"/>
      <c r="AD261" s="443"/>
      <c r="AF261" s="441" t="s">
        <v>1153</v>
      </c>
      <c r="AG261" s="441" t="s">
        <v>317</v>
      </c>
      <c r="AH261" s="441" t="s">
        <v>1154</v>
      </c>
      <c r="AI261" s="441" t="s">
        <v>1155</v>
      </c>
      <c r="AJ261" s="441" t="s">
        <v>266</v>
      </c>
      <c r="AK261" s="442" t="s">
        <v>1156</v>
      </c>
    </row>
    <row r="262" spans="1:37" ht="16.5" customHeight="1" thickBot="1">
      <c r="A262" s="438"/>
      <c r="B262" s="415"/>
      <c r="C262" s="444"/>
      <c r="D262" s="415"/>
      <c r="E262" s="444"/>
      <c r="F262" s="415"/>
      <c r="G262" s="444"/>
      <c r="H262" s="415"/>
      <c r="I262" s="444"/>
      <c r="J262" s="415"/>
      <c r="K262" s="444"/>
      <c r="L262" s="415"/>
      <c r="M262" s="444"/>
      <c r="N262" s="415"/>
      <c r="O262" s="444"/>
      <c r="P262" s="415"/>
      <c r="R262" s="415"/>
      <c r="S262" s="444"/>
      <c r="T262" s="415"/>
      <c r="U262" s="444"/>
      <c r="V262" s="415"/>
      <c r="W262" s="444"/>
      <c r="X262" s="415"/>
      <c r="Y262" s="444"/>
      <c r="Z262" s="415"/>
      <c r="AA262" s="444"/>
      <c r="AB262" s="415"/>
      <c r="AD262" s="415"/>
      <c r="AF262" s="445"/>
      <c r="AG262" s="446"/>
      <c r="AH262" s="446"/>
      <c r="AI262" s="446"/>
      <c r="AJ262" s="446"/>
      <c r="AK262" s="447"/>
    </row>
    <row r="263" spans="1:37" ht="32" customHeight="1" thickBot="1">
      <c r="A263" s="438"/>
      <c r="B263" s="417"/>
      <c r="C263" s="448">
        <v>410.108</v>
      </c>
      <c r="D263" s="526"/>
      <c r="E263" s="448">
        <v>414.82499999999999</v>
      </c>
      <c r="F263" s="526"/>
      <c r="G263" s="448">
        <v>360.43099999999998</v>
      </c>
      <c r="H263" s="526"/>
      <c r="I263" s="448">
        <v>226</v>
      </c>
      <c r="J263" s="526"/>
      <c r="K263" s="448">
        <v>438.03699999999998</v>
      </c>
      <c r="L263" s="526"/>
      <c r="M263" s="448">
        <v>402.73700000000002</v>
      </c>
      <c r="N263" s="526"/>
      <c r="O263" s="448">
        <v>433.49</v>
      </c>
      <c r="P263" s="526"/>
      <c r="Q263" s="448">
        <v>409.20600000000002</v>
      </c>
      <c r="R263" s="526"/>
      <c r="S263" s="448">
        <v>436.60500000000002</v>
      </c>
      <c r="T263" s="526"/>
      <c r="U263" s="448">
        <v>394.613</v>
      </c>
      <c r="V263" s="526"/>
      <c r="W263" s="448">
        <v>383.90100000000001</v>
      </c>
      <c r="X263" s="526"/>
      <c r="Y263" s="448">
        <v>356.322</v>
      </c>
      <c r="Z263" s="526"/>
      <c r="AA263" s="448">
        <v>378.30099999999999</v>
      </c>
      <c r="AB263" s="526"/>
      <c r="AC263" s="448">
        <v>356.02800000000002</v>
      </c>
      <c r="AD263" s="417"/>
      <c r="AF263" s="441">
        <v>14</v>
      </c>
      <c r="AG263" s="441"/>
      <c r="AH263" s="441"/>
      <c r="AI263" s="441"/>
      <c r="AJ263" s="441"/>
      <c r="AK263" s="442"/>
    </row>
    <row r="264" spans="1:37" ht="16.5" customHeight="1" thickBot="1">
      <c r="A264" s="438"/>
      <c r="B264" s="450"/>
      <c r="D264" s="450"/>
      <c r="F264" s="450"/>
      <c r="H264" s="450"/>
      <c r="J264" s="450"/>
      <c r="L264" s="450"/>
      <c r="N264" s="450"/>
      <c r="P264" s="450"/>
      <c r="R264" s="450"/>
      <c r="T264" s="450"/>
      <c r="V264" s="450"/>
      <c r="X264" s="450"/>
      <c r="Z264" s="450"/>
      <c r="AB264" s="450"/>
      <c r="AD264" s="450"/>
      <c r="AF264" s="445"/>
      <c r="AG264" s="446"/>
      <c r="AH264" s="446"/>
      <c r="AI264" s="446"/>
      <c r="AJ264" s="446"/>
      <c r="AK264" s="447"/>
    </row>
    <row r="265" spans="1:37">
      <c r="A265" s="438"/>
      <c r="B265" s="454" t="s">
        <v>149</v>
      </c>
      <c r="C265" s="454"/>
      <c r="D265" s="454" t="s">
        <v>146</v>
      </c>
      <c r="E265" s="454"/>
      <c r="F265" s="454" t="s">
        <v>205</v>
      </c>
      <c r="G265" s="454"/>
      <c r="H265" s="454" t="s">
        <v>89</v>
      </c>
      <c r="I265" s="454"/>
      <c r="J265" s="454" t="s">
        <v>89</v>
      </c>
      <c r="K265" s="454"/>
      <c r="L265" s="454" t="s">
        <v>211</v>
      </c>
      <c r="M265" s="454"/>
      <c r="N265" s="454" t="s">
        <v>149</v>
      </c>
      <c r="O265" s="454"/>
      <c r="P265" s="454" t="s">
        <v>205</v>
      </c>
      <c r="Q265" s="454"/>
      <c r="R265" s="454" t="s">
        <v>211</v>
      </c>
      <c r="S265" s="454"/>
      <c r="T265" s="454" t="s">
        <v>79</v>
      </c>
      <c r="U265" s="454"/>
      <c r="V265" s="454" t="s">
        <v>146</v>
      </c>
      <c r="W265" s="454"/>
      <c r="X265" s="454" t="s">
        <v>149</v>
      </c>
      <c r="Y265" s="454"/>
      <c r="Z265" s="454" t="s">
        <v>205</v>
      </c>
      <c r="AA265" s="454"/>
      <c r="AB265" s="454" t="s">
        <v>89</v>
      </c>
      <c r="AC265" s="454"/>
      <c r="AD265" s="454" t="s">
        <v>152</v>
      </c>
      <c r="AF265" s="445"/>
      <c r="AG265" s="446"/>
      <c r="AH265" s="446"/>
      <c r="AI265" s="446"/>
      <c r="AJ265" s="446"/>
      <c r="AK265" s="447"/>
    </row>
    <row r="266" spans="1:37">
      <c r="B266" s="421"/>
      <c r="C266" s="421"/>
      <c r="D266" s="421"/>
      <c r="E266" s="421"/>
      <c r="F266" s="421"/>
      <c r="G266" s="421"/>
      <c r="H266" s="421"/>
      <c r="I266" s="421"/>
      <c r="J266" s="421"/>
      <c r="K266" s="421"/>
      <c r="L266" s="421"/>
      <c r="M266" s="421"/>
      <c r="N266" s="421"/>
      <c r="O266" s="444"/>
      <c r="P266" s="421"/>
      <c r="R266" s="454"/>
      <c r="T266" s="454"/>
      <c r="V266" s="454"/>
      <c r="X266" s="454"/>
      <c r="Z266" s="454"/>
      <c r="AB266" s="454"/>
      <c r="AF266" s="445"/>
      <c r="AG266" s="446"/>
      <c r="AH266" s="446"/>
      <c r="AI266" s="446"/>
      <c r="AJ266" s="446"/>
      <c r="AK266" s="446"/>
    </row>
    <row r="267" spans="1:37">
      <c r="AF267" s="478"/>
    </row>
    <row r="268" spans="1:37">
      <c r="B268" s="454" t="s">
        <v>742</v>
      </c>
      <c r="D268" s="474" t="s">
        <v>743</v>
      </c>
      <c r="F268" s="474" t="s">
        <v>744</v>
      </c>
      <c r="H268" s="474" t="s">
        <v>745</v>
      </c>
      <c r="J268" s="454" t="s">
        <v>746</v>
      </c>
      <c r="L268" s="454" t="s">
        <v>747</v>
      </c>
      <c r="N268" s="454" t="s">
        <v>748</v>
      </c>
      <c r="P268" s="454" t="s">
        <v>749</v>
      </c>
      <c r="R268" s="454" t="s">
        <v>750</v>
      </c>
      <c r="T268" s="454" t="s">
        <v>751</v>
      </c>
      <c r="V268" s="454" t="s">
        <v>752</v>
      </c>
      <c r="X268" s="454" t="s">
        <v>753</v>
      </c>
      <c r="Z268" s="474" t="s">
        <v>754</v>
      </c>
      <c r="AB268" s="454" t="s">
        <v>755</v>
      </c>
      <c r="AF268" s="478"/>
    </row>
    <row r="269" spans="1:37">
      <c r="A269" s="438"/>
      <c r="B269" s="443"/>
      <c r="C269" s="444"/>
      <c r="D269" s="443"/>
      <c r="E269" s="444"/>
      <c r="F269" s="443"/>
      <c r="G269" s="444"/>
      <c r="H269" s="443"/>
      <c r="I269" s="444"/>
      <c r="J269" s="443"/>
      <c r="K269" s="444"/>
      <c r="L269" s="443"/>
      <c r="M269" s="444"/>
      <c r="N269" s="443"/>
      <c r="O269" s="444"/>
      <c r="P269" s="443"/>
      <c r="R269" s="443"/>
      <c r="S269" s="444"/>
      <c r="T269" s="443"/>
      <c r="U269" s="444"/>
      <c r="V269" s="443"/>
      <c r="W269" s="444"/>
      <c r="X269" s="443"/>
      <c r="Y269" s="444"/>
      <c r="Z269" s="443"/>
      <c r="AA269" s="444"/>
      <c r="AB269" s="443"/>
      <c r="AF269" s="441" t="s">
        <v>1153</v>
      </c>
      <c r="AG269" s="441"/>
      <c r="AH269" s="441"/>
      <c r="AI269" s="441"/>
      <c r="AJ269" s="441"/>
      <c r="AK269" s="442"/>
    </row>
    <row r="270" spans="1:37" ht="16.5" customHeight="1" thickBot="1">
      <c r="A270" s="438"/>
      <c r="B270" s="415"/>
      <c r="C270" s="444"/>
      <c r="D270" s="415"/>
      <c r="E270" s="444"/>
      <c r="F270" s="415"/>
      <c r="G270" s="444"/>
      <c r="H270" s="415"/>
      <c r="I270" s="444"/>
      <c r="J270" s="415"/>
      <c r="K270" s="444"/>
      <c r="L270" s="415"/>
      <c r="M270" s="444"/>
      <c r="N270" s="415"/>
      <c r="O270" s="444"/>
      <c r="P270" s="415"/>
      <c r="R270" s="415"/>
      <c r="S270" s="444"/>
      <c r="T270" s="415"/>
      <c r="U270" s="444"/>
      <c r="V270" s="415"/>
      <c r="W270" s="444"/>
      <c r="X270" s="415"/>
      <c r="Y270" s="444"/>
      <c r="Z270" s="415"/>
      <c r="AA270" s="444"/>
      <c r="AB270" s="415"/>
      <c r="AF270" s="445"/>
      <c r="AG270" s="446"/>
      <c r="AH270" s="446"/>
      <c r="AI270" s="446"/>
      <c r="AJ270" s="446"/>
      <c r="AK270" s="447"/>
    </row>
    <row r="271" spans="1:37" ht="32.5" customHeight="1" thickBot="1">
      <c r="A271" s="438"/>
      <c r="B271" s="417"/>
      <c r="C271" s="448">
        <v>381</v>
      </c>
      <c r="D271" s="417"/>
      <c r="E271" s="448">
        <v>334</v>
      </c>
      <c r="F271" s="417"/>
      <c r="G271" s="448">
        <v>347</v>
      </c>
      <c r="H271" s="417"/>
      <c r="I271" s="448">
        <v>375.54599999999999</v>
      </c>
      <c r="J271" s="417"/>
      <c r="K271" s="448">
        <v>392</v>
      </c>
      <c r="L271" s="417"/>
      <c r="M271" s="448">
        <v>407.97399999999999</v>
      </c>
      <c r="N271" s="417"/>
      <c r="O271" s="448">
        <v>392</v>
      </c>
      <c r="P271" s="417"/>
      <c r="Q271" s="474">
        <v>405</v>
      </c>
      <c r="R271" s="417"/>
      <c r="S271" s="448">
        <v>435</v>
      </c>
      <c r="T271" s="417"/>
      <c r="U271" s="448">
        <v>378.32799999999997</v>
      </c>
      <c r="V271" s="417"/>
      <c r="W271" s="448">
        <v>386</v>
      </c>
      <c r="X271" s="417"/>
      <c r="Y271" s="448">
        <v>391</v>
      </c>
      <c r="Z271" s="417"/>
      <c r="AA271" s="448">
        <v>399.827</v>
      </c>
      <c r="AB271" s="417"/>
      <c r="AC271" s="479">
        <v>437.00799999999998</v>
      </c>
      <c r="AF271" s="441">
        <v>14</v>
      </c>
      <c r="AG271" s="441"/>
      <c r="AH271" s="441"/>
      <c r="AI271" s="441"/>
      <c r="AJ271" s="441"/>
      <c r="AK271" s="442"/>
    </row>
    <row r="272" spans="1:37" ht="16.5" customHeight="1" thickBot="1">
      <c r="A272" s="438"/>
      <c r="B272" s="450"/>
      <c r="D272" s="450"/>
      <c r="F272" s="450"/>
      <c r="H272" s="450"/>
      <c r="J272" s="450"/>
      <c r="L272" s="450"/>
      <c r="N272" s="450"/>
      <c r="P272" s="450"/>
      <c r="R272" s="450"/>
      <c r="T272" s="450"/>
      <c r="V272" s="450"/>
      <c r="X272" s="450"/>
      <c r="Z272" s="450"/>
      <c r="AB272" s="450"/>
      <c r="AF272" s="445"/>
      <c r="AG272" s="446"/>
      <c r="AH272" s="446"/>
      <c r="AI272" s="446"/>
      <c r="AJ272" s="446"/>
      <c r="AK272" s="447"/>
    </row>
    <row r="273" spans="1:37">
      <c r="A273" s="438"/>
      <c r="B273" s="421" t="s">
        <v>152</v>
      </c>
      <c r="C273" s="421"/>
      <c r="D273" s="421" t="s">
        <v>146</v>
      </c>
      <c r="E273" s="421"/>
      <c r="F273" s="421" t="s">
        <v>146</v>
      </c>
      <c r="G273" s="421"/>
      <c r="H273" s="421" t="s">
        <v>146</v>
      </c>
      <c r="I273" s="421"/>
      <c r="J273" s="421" t="s">
        <v>101</v>
      </c>
      <c r="K273" s="421"/>
      <c r="L273" s="421" t="s">
        <v>211</v>
      </c>
      <c r="M273" s="421"/>
      <c r="N273" s="421" t="s">
        <v>83</v>
      </c>
      <c r="O273" s="444"/>
      <c r="P273" s="421" t="s">
        <v>149</v>
      </c>
      <c r="R273" s="454" t="s">
        <v>149</v>
      </c>
      <c r="T273" s="454" t="s">
        <v>149</v>
      </c>
      <c r="V273" s="454" t="s">
        <v>79</v>
      </c>
      <c r="X273" s="454" t="s">
        <v>146</v>
      </c>
      <c r="Z273" s="479" t="s">
        <v>205</v>
      </c>
      <c r="AB273" s="454" t="s">
        <v>101</v>
      </c>
      <c r="AF273" s="445"/>
      <c r="AG273" s="446"/>
      <c r="AH273" s="446"/>
      <c r="AI273" s="446"/>
      <c r="AJ273" s="446"/>
      <c r="AK273" s="447"/>
    </row>
    <row r="274" spans="1:37">
      <c r="B274" s="421"/>
      <c r="C274" s="421"/>
      <c r="D274" s="421"/>
      <c r="E274" s="421"/>
      <c r="F274" s="421"/>
      <c r="G274" s="421"/>
      <c r="H274" s="421"/>
      <c r="I274" s="421"/>
      <c r="J274" s="421"/>
      <c r="K274" s="421"/>
      <c r="L274" s="421"/>
      <c r="M274" s="421"/>
      <c r="N274" s="421"/>
      <c r="O274" s="444"/>
      <c r="P274" s="421"/>
      <c r="R274" s="454"/>
      <c r="T274" s="454"/>
      <c r="V274" s="454"/>
      <c r="X274" s="454"/>
      <c r="Z274" s="479"/>
      <c r="AB274" s="454"/>
      <c r="AF274" s="445"/>
      <c r="AG274" s="446"/>
      <c r="AH274" s="446"/>
      <c r="AI274" s="446"/>
      <c r="AJ274" s="446"/>
      <c r="AK274" s="446"/>
    </row>
    <row r="275" spans="1:37">
      <c r="AF275" s="478"/>
    </row>
    <row r="276" spans="1:37">
      <c r="B276" s="454" t="s">
        <v>756</v>
      </c>
      <c r="D276" s="474" t="s">
        <v>757</v>
      </c>
      <c r="F276" s="474" t="s">
        <v>758</v>
      </c>
      <c r="G276" s="474"/>
      <c r="H276" s="474" t="s">
        <v>759</v>
      </c>
      <c r="I276" s="474"/>
      <c r="J276" s="474" t="s">
        <v>760</v>
      </c>
      <c r="K276" s="474"/>
      <c r="L276" s="474" t="s">
        <v>761</v>
      </c>
      <c r="M276" s="474"/>
      <c r="N276" s="474" t="s">
        <v>762</v>
      </c>
      <c r="O276" s="474"/>
      <c r="P276" s="474" t="s">
        <v>763</v>
      </c>
      <c r="Q276" s="474"/>
      <c r="R276" s="474" t="s">
        <v>764</v>
      </c>
      <c r="S276" s="474"/>
      <c r="T276" s="474" t="s">
        <v>765</v>
      </c>
      <c r="U276" s="474"/>
      <c r="V276" s="474" t="s">
        <v>766</v>
      </c>
      <c r="W276" s="474"/>
      <c r="X276" s="474" t="s">
        <v>767</v>
      </c>
      <c r="Y276" s="474"/>
      <c r="Z276" s="474" t="s">
        <v>768</v>
      </c>
      <c r="AA276" s="474"/>
      <c r="AB276" s="474" t="s">
        <v>769</v>
      </c>
      <c r="AF276" s="478"/>
    </row>
    <row r="277" spans="1:37">
      <c r="A277" s="438"/>
      <c r="B277" s="443"/>
      <c r="C277" s="444"/>
      <c r="D277" s="443"/>
      <c r="E277" s="444"/>
      <c r="F277" s="443"/>
      <c r="G277" s="444"/>
      <c r="H277" s="443"/>
      <c r="I277" s="444"/>
      <c r="J277" s="443"/>
      <c r="K277" s="444"/>
      <c r="L277" s="443"/>
      <c r="M277" s="444"/>
      <c r="N277" s="443"/>
      <c r="O277" s="444"/>
      <c r="P277" s="443"/>
      <c r="R277" s="443"/>
      <c r="S277" s="444"/>
      <c r="T277" s="443"/>
      <c r="U277" s="444"/>
      <c r="V277" s="443"/>
      <c r="W277" s="444"/>
      <c r="X277" s="443"/>
      <c r="Y277" s="444"/>
      <c r="Z277" s="443"/>
      <c r="AA277" s="444"/>
      <c r="AB277" s="443"/>
      <c r="AF277" s="441" t="s">
        <v>1153</v>
      </c>
      <c r="AG277" s="441"/>
      <c r="AH277" s="441"/>
      <c r="AI277" s="441"/>
      <c r="AJ277" s="441"/>
      <c r="AK277" s="442"/>
    </row>
    <row r="278" spans="1:37" ht="16.5" customHeight="1" thickBot="1">
      <c r="A278" s="438"/>
      <c r="B278" s="415"/>
      <c r="C278" s="444"/>
      <c r="D278" s="415"/>
      <c r="E278" s="444"/>
      <c r="F278" s="415"/>
      <c r="G278" s="444"/>
      <c r="H278" s="415"/>
      <c r="I278" s="444"/>
      <c r="J278" s="415"/>
      <c r="K278" s="444"/>
      <c r="L278" s="415"/>
      <c r="M278" s="444"/>
      <c r="N278" s="415"/>
      <c r="O278" s="444"/>
      <c r="P278" s="415"/>
      <c r="R278" s="415"/>
      <c r="S278" s="444"/>
      <c r="T278" s="415"/>
      <c r="U278" s="444"/>
      <c r="V278" s="415"/>
      <c r="W278" s="444"/>
      <c r="X278" s="415"/>
      <c r="Y278" s="444"/>
      <c r="Z278" s="415"/>
      <c r="AA278" s="444"/>
      <c r="AB278" s="415"/>
      <c r="AF278" s="445"/>
      <c r="AG278" s="446"/>
      <c r="AH278" s="446"/>
      <c r="AI278" s="446"/>
      <c r="AJ278" s="446"/>
      <c r="AK278" s="447"/>
    </row>
    <row r="279" spans="1:37" ht="33" customHeight="1" thickBot="1">
      <c r="A279" s="438"/>
      <c r="B279" s="417"/>
      <c r="C279" s="448">
        <v>401.75700000000001</v>
      </c>
      <c r="D279" s="417"/>
      <c r="E279" s="448">
        <v>416.24299999999999</v>
      </c>
      <c r="F279" s="417"/>
      <c r="G279" s="448">
        <v>417</v>
      </c>
      <c r="H279" s="417"/>
      <c r="I279" s="448">
        <v>399</v>
      </c>
      <c r="J279" s="417"/>
      <c r="K279" s="448">
        <v>420</v>
      </c>
      <c r="L279" s="417"/>
      <c r="M279" s="448">
        <v>409</v>
      </c>
      <c r="N279" s="417"/>
      <c r="O279" s="448">
        <v>412</v>
      </c>
      <c r="P279" s="417"/>
      <c r="Q279" s="474">
        <v>400.40600000000001</v>
      </c>
      <c r="R279" s="417"/>
      <c r="S279" s="448">
        <v>232.12299999999999</v>
      </c>
      <c r="T279" s="417"/>
      <c r="U279" s="448">
        <v>442</v>
      </c>
      <c r="V279" s="417"/>
      <c r="W279" s="448">
        <v>385</v>
      </c>
      <c r="X279" s="417"/>
      <c r="Y279" s="448">
        <v>362</v>
      </c>
      <c r="Z279" s="417"/>
      <c r="AA279" s="448">
        <v>399</v>
      </c>
      <c r="AB279" s="417"/>
      <c r="AC279" s="474">
        <v>382.072</v>
      </c>
      <c r="AF279" s="441">
        <v>14</v>
      </c>
      <c r="AG279" s="441"/>
      <c r="AH279" s="441"/>
      <c r="AI279" s="441"/>
      <c r="AJ279" s="441"/>
      <c r="AK279" s="442"/>
    </row>
    <row r="280" spans="1:37" ht="16.5" customHeight="1" thickBot="1">
      <c r="A280" s="438"/>
      <c r="B280" s="450"/>
      <c r="D280" s="450"/>
      <c r="F280" s="450"/>
      <c r="H280" s="450"/>
      <c r="J280" s="450"/>
      <c r="L280" s="450"/>
      <c r="N280" s="450"/>
      <c r="P280" s="450"/>
      <c r="R280" s="450"/>
      <c r="T280" s="450"/>
      <c r="V280" s="450"/>
      <c r="X280" s="450"/>
      <c r="Z280" s="450"/>
      <c r="AB280" s="450"/>
      <c r="AF280" s="445"/>
      <c r="AG280" s="446"/>
      <c r="AH280" s="446"/>
      <c r="AI280" s="446"/>
      <c r="AJ280" s="446"/>
      <c r="AK280" s="447"/>
    </row>
    <row r="281" spans="1:37">
      <c r="A281" s="438"/>
      <c r="B281" s="421" t="s">
        <v>101</v>
      </c>
      <c r="C281" s="421"/>
      <c r="D281" s="421" t="s">
        <v>205</v>
      </c>
      <c r="E281" s="421"/>
      <c r="F281" s="421" t="s">
        <v>146</v>
      </c>
      <c r="G281" s="421"/>
      <c r="H281" s="421" t="s">
        <v>149</v>
      </c>
      <c r="I281" s="421"/>
      <c r="J281" s="421" t="s">
        <v>149</v>
      </c>
      <c r="K281" s="421"/>
      <c r="L281" s="421" t="s">
        <v>149</v>
      </c>
      <c r="M281" s="421"/>
      <c r="N281" s="421" t="s">
        <v>146</v>
      </c>
      <c r="O281" s="444"/>
      <c r="P281" s="421" t="s">
        <v>149</v>
      </c>
      <c r="R281" s="454" t="s">
        <v>156</v>
      </c>
      <c r="T281" s="454" t="s">
        <v>156</v>
      </c>
      <c r="U281" s="454"/>
      <c r="V281" s="454" t="s">
        <v>149</v>
      </c>
      <c r="X281" s="454" t="s">
        <v>146</v>
      </c>
      <c r="Z281" s="454" t="s">
        <v>146</v>
      </c>
      <c r="AB281" s="454" t="s">
        <v>149</v>
      </c>
      <c r="AF281" s="445"/>
      <c r="AG281" s="446"/>
      <c r="AH281" s="446"/>
      <c r="AI281" s="446"/>
      <c r="AJ281" s="446"/>
      <c r="AK281" s="447"/>
    </row>
    <row r="282" spans="1:37">
      <c r="B282" s="421"/>
      <c r="C282" s="421"/>
      <c r="D282" s="421"/>
      <c r="E282" s="421"/>
      <c r="F282" s="421"/>
      <c r="G282" s="421"/>
      <c r="H282" s="421"/>
      <c r="I282" s="421"/>
      <c r="J282" s="421"/>
      <c r="K282" s="421"/>
      <c r="L282" s="421"/>
      <c r="M282" s="421"/>
      <c r="N282" s="421"/>
      <c r="O282" s="444"/>
      <c r="P282" s="421"/>
      <c r="R282" s="454"/>
      <c r="T282" s="454"/>
      <c r="U282" s="454"/>
      <c r="V282" s="454"/>
      <c r="X282" s="454"/>
      <c r="Z282" s="454"/>
      <c r="AB282" s="454"/>
      <c r="AF282" s="445"/>
      <c r="AG282" s="446"/>
      <c r="AH282" s="446"/>
      <c r="AI282" s="446"/>
      <c r="AJ282" s="446"/>
      <c r="AK282" s="446"/>
    </row>
    <row r="283" spans="1:37">
      <c r="AF283" s="478"/>
    </row>
    <row r="284" spans="1:37">
      <c r="B284" s="454" t="s">
        <v>770</v>
      </c>
      <c r="D284" s="454" t="s">
        <v>771</v>
      </c>
      <c r="F284" s="474" t="s">
        <v>772</v>
      </c>
      <c r="H284" s="474" t="s">
        <v>1247</v>
      </c>
      <c r="J284" s="474" t="s">
        <v>773</v>
      </c>
      <c r="L284" s="474" t="s">
        <v>774</v>
      </c>
      <c r="N284" s="474" t="s">
        <v>775</v>
      </c>
      <c r="P284" s="474" t="s">
        <v>776</v>
      </c>
      <c r="R284" s="474" t="s">
        <v>777</v>
      </c>
      <c r="T284" s="474" t="s">
        <v>778</v>
      </c>
      <c r="U284" s="474"/>
      <c r="V284" s="474" t="s">
        <v>779</v>
      </c>
      <c r="W284" s="474"/>
      <c r="X284" s="474" t="s">
        <v>780</v>
      </c>
      <c r="Y284" s="474"/>
      <c r="Z284" s="474" t="s">
        <v>1248</v>
      </c>
      <c r="AA284" s="474"/>
      <c r="AB284" s="474" t="s">
        <v>1249</v>
      </c>
      <c r="AF284" s="478"/>
    </row>
    <row r="285" spans="1:37">
      <c r="A285" s="438"/>
      <c r="B285" s="443"/>
      <c r="C285" s="444"/>
      <c r="D285" s="443"/>
      <c r="E285" s="444"/>
      <c r="F285" s="443"/>
      <c r="G285" s="444"/>
      <c r="H285" s="443"/>
      <c r="I285" s="444"/>
      <c r="J285" s="443"/>
      <c r="K285" s="444"/>
      <c r="L285" s="443"/>
      <c r="M285" s="444"/>
      <c r="N285" s="443"/>
      <c r="O285" s="444"/>
      <c r="P285" s="443"/>
      <c r="R285" s="443"/>
      <c r="S285" s="444"/>
      <c r="T285" s="443"/>
      <c r="U285" s="444"/>
      <c r="V285" s="443"/>
      <c r="W285" s="444"/>
      <c r="X285" s="443"/>
      <c r="Y285" s="444"/>
      <c r="Z285" s="443"/>
      <c r="AA285" s="444"/>
      <c r="AB285" s="443"/>
      <c r="AF285" s="441" t="s">
        <v>1153</v>
      </c>
      <c r="AG285" s="441"/>
      <c r="AH285" s="441"/>
      <c r="AI285" s="441"/>
      <c r="AJ285" s="441"/>
      <c r="AK285" s="442"/>
    </row>
    <row r="286" spans="1:37" ht="16.5" customHeight="1" thickBot="1">
      <c r="A286" s="438"/>
      <c r="B286" s="415"/>
      <c r="C286" s="444"/>
      <c r="D286" s="415"/>
      <c r="E286" s="444"/>
      <c r="F286" s="415"/>
      <c r="G286" s="444"/>
      <c r="H286" s="415"/>
      <c r="I286" s="444"/>
      <c r="J286" s="415"/>
      <c r="K286" s="444"/>
      <c r="L286" s="415"/>
      <c r="M286" s="444"/>
      <c r="N286" s="415"/>
      <c r="O286" s="444"/>
      <c r="P286" s="415"/>
      <c r="R286" s="415"/>
      <c r="S286" s="444"/>
      <c r="T286" s="415"/>
      <c r="U286" s="444"/>
      <c r="V286" s="415"/>
      <c r="W286" s="444"/>
      <c r="X286" s="415"/>
      <c r="Y286" s="444"/>
      <c r="Z286" s="415"/>
      <c r="AA286" s="444"/>
      <c r="AB286" s="415"/>
      <c r="AF286" s="445"/>
      <c r="AG286" s="446"/>
      <c r="AH286" s="446"/>
      <c r="AI286" s="446"/>
      <c r="AJ286" s="446"/>
      <c r="AK286" s="447"/>
    </row>
    <row r="287" spans="1:37" ht="29.5" customHeight="1" thickBot="1">
      <c r="A287" s="438"/>
      <c r="B287" s="417"/>
      <c r="C287" s="448">
        <v>392</v>
      </c>
      <c r="D287" s="417" t="s">
        <v>1313</v>
      </c>
      <c r="E287" s="448">
        <v>422</v>
      </c>
      <c r="F287" s="422"/>
      <c r="G287" s="448">
        <v>409.45699999999999</v>
      </c>
      <c r="H287" s="422"/>
      <c r="I287" s="448">
        <v>373.69400000000002</v>
      </c>
      <c r="J287" s="422"/>
      <c r="K287" s="448">
        <v>381.61700000000002</v>
      </c>
      <c r="L287" s="422"/>
      <c r="M287" s="448">
        <v>381.822</v>
      </c>
      <c r="N287" s="422"/>
      <c r="O287" s="448">
        <v>391.43599999999998</v>
      </c>
      <c r="P287" s="422"/>
      <c r="Q287" s="474">
        <v>385.78399999999999</v>
      </c>
      <c r="R287" s="422"/>
      <c r="S287" s="448">
        <v>367.452</v>
      </c>
      <c r="T287" s="417"/>
      <c r="U287" s="448">
        <v>379.63</v>
      </c>
      <c r="V287" s="422"/>
      <c r="W287" s="448">
        <v>380.459</v>
      </c>
      <c r="X287" s="417" t="s">
        <v>353</v>
      </c>
      <c r="Y287" s="448">
        <v>382.97899999999998</v>
      </c>
      <c r="Z287" s="417"/>
      <c r="AA287" s="448">
        <v>241.49600000000001</v>
      </c>
      <c r="AB287" s="417"/>
      <c r="AC287" s="479">
        <v>403</v>
      </c>
      <c r="AF287" s="441">
        <v>14</v>
      </c>
      <c r="AG287" s="441"/>
      <c r="AH287" s="441"/>
      <c r="AI287" s="441"/>
      <c r="AJ287" s="441"/>
      <c r="AK287" s="442"/>
    </row>
    <row r="288" spans="1:37" ht="16.5" customHeight="1" thickBot="1">
      <c r="A288" s="438"/>
      <c r="B288" s="450"/>
      <c r="D288" s="450"/>
      <c r="F288" s="450"/>
      <c r="H288" s="450"/>
      <c r="J288" s="450"/>
      <c r="L288" s="450"/>
      <c r="N288" s="450"/>
      <c r="P288" s="450"/>
      <c r="R288" s="450"/>
      <c r="T288" s="450"/>
      <c r="V288" s="450"/>
      <c r="X288" s="450"/>
      <c r="Z288" s="450"/>
      <c r="AB288" s="450"/>
      <c r="AF288" s="445"/>
      <c r="AG288" s="446"/>
      <c r="AH288" s="446"/>
      <c r="AI288" s="446"/>
      <c r="AJ288" s="446"/>
      <c r="AK288" s="447"/>
    </row>
    <row r="289" spans="1:37">
      <c r="A289" s="438"/>
      <c r="B289" s="421" t="s">
        <v>79</v>
      </c>
      <c r="C289" s="421"/>
      <c r="D289" s="421" t="s">
        <v>149</v>
      </c>
      <c r="E289" s="421"/>
      <c r="F289" s="421" t="s">
        <v>146</v>
      </c>
      <c r="G289" s="421"/>
      <c r="H289" s="421" t="s">
        <v>79</v>
      </c>
      <c r="I289" s="421"/>
      <c r="J289" s="421" t="s">
        <v>146</v>
      </c>
      <c r="K289" s="421"/>
      <c r="L289" s="421" t="s">
        <v>146</v>
      </c>
      <c r="M289" s="421"/>
      <c r="N289" s="421" t="s">
        <v>146</v>
      </c>
      <c r="O289" s="444"/>
      <c r="P289" s="421" t="s">
        <v>146</v>
      </c>
      <c r="R289" s="454" t="s">
        <v>146</v>
      </c>
      <c r="T289" s="454" t="s">
        <v>146</v>
      </c>
      <c r="U289" s="454"/>
      <c r="V289" s="454" t="s">
        <v>146</v>
      </c>
      <c r="W289" s="454"/>
      <c r="X289" s="454" t="s">
        <v>146</v>
      </c>
      <c r="Y289" s="454"/>
      <c r="Z289" s="454" t="s">
        <v>146</v>
      </c>
      <c r="AA289" s="454"/>
      <c r="AB289" s="454" t="s">
        <v>83</v>
      </c>
      <c r="AF289" s="445"/>
      <c r="AG289" s="446"/>
      <c r="AH289" s="446"/>
      <c r="AI289" s="446"/>
      <c r="AJ289" s="446"/>
      <c r="AK289" s="447"/>
    </row>
    <row r="290" spans="1:37">
      <c r="B290" s="421"/>
      <c r="C290" s="421"/>
      <c r="D290" s="421"/>
      <c r="E290" s="421"/>
      <c r="F290" s="421"/>
      <c r="G290" s="421"/>
      <c r="H290" s="421"/>
      <c r="I290" s="421"/>
      <c r="J290" s="421"/>
      <c r="K290" s="421"/>
      <c r="L290" s="421"/>
      <c r="M290" s="421"/>
      <c r="N290" s="421"/>
      <c r="O290" s="444"/>
      <c r="P290" s="421"/>
      <c r="R290" s="454"/>
      <c r="T290" s="454"/>
      <c r="U290" s="454"/>
      <c r="V290" s="454"/>
      <c r="W290" s="454"/>
      <c r="X290" s="454"/>
      <c r="Y290" s="454"/>
      <c r="Z290" s="454"/>
      <c r="AA290" s="454"/>
      <c r="AB290" s="454"/>
      <c r="AF290" s="445"/>
      <c r="AG290" s="446"/>
      <c r="AH290" s="446"/>
      <c r="AI290" s="446"/>
      <c r="AJ290" s="446"/>
      <c r="AK290" s="446"/>
    </row>
    <row r="291" spans="1:37">
      <c r="AF291" s="478"/>
    </row>
    <row r="292" spans="1:37">
      <c r="A292" s="474"/>
      <c r="B292" s="454" t="s">
        <v>781</v>
      </c>
      <c r="C292" s="454"/>
      <c r="D292" s="454" t="s">
        <v>782</v>
      </c>
      <c r="E292" s="454"/>
      <c r="F292" s="454" t="s">
        <v>783</v>
      </c>
      <c r="G292" s="454"/>
      <c r="H292" s="454" t="s">
        <v>784</v>
      </c>
      <c r="I292" s="454"/>
      <c r="J292" s="454" t="s">
        <v>785</v>
      </c>
      <c r="K292" s="454"/>
      <c r="L292" s="454" t="s">
        <v>786</v>
      </c>
      <c r="M292" s="454"/>
      <c r="N292" s="454" t="s">
        <v>787</v>
      </c>
      <c r="O292" s="454"/>
      <c r="P292" s="454" t="s">
        <v>790</v>
      </c>
      <c r="Q292" s="454"/>
      <c r="R292" s="454" t="s">
        <v>1304</v>
      </c>
      <c r="S292" s="454"/>
      <c r="T292" s="454" t="s">
        <v>1305</v>
      </c>
      <c r="U292" s="454"/>
      <c r="V292" s="454" t="s">
        <v>1306</v>
      </c>
      <c r="W292" s="454"/>
      <c r="X292" s="454" t="s">
        <v>1307</v>
      </c>
      <c r="Y292" s="454"/>
      <c r="Z292" s="454" t="s">
        <v>1308</v>
      </c>
      <c r="AA292" s="454"/>
      <c r="AB292" s="454" t="s">
        <v>793</v>
      </c>
      <c r="AC292" s="454"/>
      <c r="AD292" s="454" t="s">
        <v>794</v>
      </c>
      <c r="AF292" s="478"/>
    </row>
    <row r="293" spans="1:37">
      <c r="A293" s="438"/>
      <c r="B293" s="443"/>
      <c r="C293" s="444"/>
      <c r="D293" s="443"/>
      <c r="E293" s="444"/>
      <c r="F293" s="443"/>
      <c r="G293" s="444"/>
      <c r="H293" s="443"/>
      <c r="I293" s="444"/>
      <c r="J293" s="443"/>
      <c r="K293" s="444"/>
      <c r="L293" s="443"/>
      <c r="M293" s="444"/>
      <c r="N293" s="443"/>
      <c r="O293" s="444"/>
      <c r="P293" s="443"/>
      <c r="R293" s="443"/>
      <c r="S293" s="444"/>
      <c r="T293" s="443"/>
      <c r="U293" s="444"/>
      <c r="V293" s="443"/>
      <c r="W293" s="444"/>
      <c r="X293" s="443"/>
      <c r="Y293" s="444"/>
      <c r="Z293" s="443"/>
      <c r="AA293" s="444"/>
      <c r="AB293" s="443"/>
      <c r="AF293" s="441" t="s">
        <v>1153</v>
      </c>
      <c r="AG293" s="441"/>
      <c r="AH293" s="441"/>
      <c r="AI293" s="441"/>
      <c r="AJ293" s="441"/>
      <c r="AK293" s="442"/>
    </row>
    <row r="294" spans="1:37" ht="16.5" customHeight="1" thickBot="1">
      <c r="A294" s="438"/>
      <c r="B294" s="415"/>
      <c r="C294" s="444"/>
      <c r="D294" s="415"/>
      <c r="E294" s="444"/>
      <c r="F294" s="415"/>
      <c r="G294" s="444"/>
      <c r="H294" s="415"/>
      <c r="I294" s="444"/>
      <c r="J294" s="415"/>
      <c r="K294" s="444"/>
      <c r="L294" s="415"/>
      <c r="M294" s="444"/>
      <c r="N294" s="415"/>
      <c r="O294" s="444"/>
      <c r="P294" s="415"/>
      <c r="R294" s="415"/>
      <c r="S294" s="444"/>
      <c r="T294" s="415"/>
      <c r="U294" s="444"/>
      <c r="V294" s="415"/>
      <c r="W294" s="444"/>
      <c r="X294" s="415"/>
      <c r="Y294" s="444"/>
      <c r="Z294" s="415"/>
      <c r="AA294" s="444"/>
      <c r="AB294" s="415"/>
      <c r="AD294" s="415"/>
      <c r="AF294" s="445"/>
      <c r="AG294" s="446"/>
      <c r="AH294" s="446"/>
      <c r="AI294" s="446"/>
      <c r="AJ294" s="446"/>
      <c r="AK294" s="447"/>
    </row>
    <row r="295" spans="1:37" ht="30" customHeight="1" thickBot="1">
      <c r="A295" s="438"/>
      <c r="B295" s="417"/>
      <c r="C295" s="479">
        <v>359.142</v>
      </c>
      <c r="D295" s="526"/>
      <c r="E295" s="479">
        <v>384.87799999999999</v>
      </c>
      <c r="F295" s="526"/>
      <c r="G295" s="479">
        <v>381.90499999999997</v>
      </c>
      <c r="H295" s="526"/>
      <c r="I295" s="479">
        <v>397.15199999999999</v>
      </c>
      <c r="J295" s="526"/>
      <c r="K295" s="479">
        <v>387.13099999999997</v>
      </c>
      <c r="L295" s="526"/>
      <c r="M295" s="479">
        <v>392.12400000000002</v>
      </c>
      <c r="N295" s="526"/>
      <c r="O295" s="479">
        <v>364.62299999999999</v>
      </c>
      <c r="P295" s="526"/>
      <c r="Q295" s="479">
        <v>188.369</v>
      </c>
      <c r="R295" s="526"/>
      <c r="S295" s="479">
        <v>396</v>
      </c>
      <c r="T295" s="526"/>
      <c r="U295" s="479">
        <v>425</v>
      </c>
      <c r="V295" s="526"/>
      <c r="W295" s="479">
        <v>407</v>
      </c>
      <c r="X295" s="526"/>
      <c r="Y295" s="479">
        <v>433</v>
      </c>
      <c r="Z295" s="526"/>
      <c r="AA295" s="479">
        <v>489.23</v>
      </c>
      <c r="AB295" s="417"/>
      <c r="AC295" s="479">
        <v>419.40300000000002</v>
      </c>
      <c r="AD295" s="417"/>
      <c r="AF295" s="441">
        <v>14</v>
      </c>
      <c r="AG295" s="441"/>
      <c r="AH295" s="441"/>
      <c r="AI295" s="441"/>
      <c r="AJ295" s="441"/>
      <c r="AK295" s="442"/>
    </row>
    <row r="296" spans="1:37" ht="16.5" customHeight="1" thickBot="1">
      <c r="A296" s="438"/>
      <c r="B296" s="450"/>
      <c r="D296" s="450"/>
      <c r="F296" s="450"/>
      <c r="H296" s="450"/>
      <c r="J296" s="450"/>
      <c r="L296" s="450"/>
      <c r="N296" s="450"/>
      <c r="P296" s="450"/>
      <c r="R296" s="450"/>
      <c r="T296" s="450"/>
      <c r="V296" s="450"/>
      <c r="X296" s="450"/>
      <c r="Z296" s="450"/>
      <c r="AB296" s="450"/>
      <c r="AD296" s="450"/>
      <c r="AF296" s="445"/>
      <c r="AG296" s="446"/>
      <c r="AH296" s="446"/>
      <c r="AI296" s="446"/>
      <c r="AJ296" s="446"/>
      <c r="AK296" s="447"/>
    </row>
    <row r="297" spans="1:37">
      <c r="A297" s="438"/>
      <c r="B297" s="421" t="s">
        <v>146</v>
      </c>
      <c r="C297" s="421"/>
      <c r="D297" s="421" t="s">
        <v>146</v>
      </c>
      <c r="E297" s="421"/>
      <c r="F297" s="421" t="s">
        <v>146</v>
      </c>
      <c r="G297" s="421"/>
      <c r="H297" s="421" t="s">
        <v>146</v>
      </c>
      <c r="I297" s="421"/>
      <c r="J297" s="421" t="s">
        <v>146</v>
      </c>
      <c r="K297" s="421"/>
      <c r="L297" s="421" t="s">
        <v>146</v>
      </c>
      <c r="M297" s="421"/>
      <c r="N297" s="421" t="s">
        <v>146</v>
      </c>
      <c r="O297" s="421"/>
      <c r="P297" s="421" t="s">
        <v>89</v>
      </c>
      <c r="Q297" s="421"/>
      <c r="R297" s="421" t="s">
        <v>89</v>
      </c>
      <c r="S297" s="421"/>
      <c r="T297" s="421" t="s">
        <v>152</v>
      </c>
      <c r="U297" s="421"/>
      <c r="V297" s="421" t="s">
        <v>149</v>
      </c>
      <c r="W297" s="421"/>
      <c r="X297" s="421" t="s">
        <v>146</v>
      </c>
      <c r="Y297" s="421"/>
      <c r="Z297" s="421" t="s">
        <v>96</v>
      </c>
      <c r="AA297" s="421"/>
      <c r="AB297" s="421" t="s">
        <v>111</v>
      </c>
      <c r="AC297" s="421"/>
      <c r="AD297" s="421" t="s">
        <v>111</v>
      </c>
      <c r="AF297" s="445"/>
      <c r="AG297" s="446"/>
      <c r="AH297" s="446"/>
      <c r="AI297" s="446"/>
      <c r="AJ297" s="446"/>
      <c r="AK297" s="447"/>
    </row>
    <row r="298" spans="1:37">
      <c r="AF298" s="478"/>
    </row>
    <row r="299" spans="1:37">
      <c r="AF299" s="478"/>
    </row>
    <row r="300" spans="1:37">
      <c r="A300" s="474"/>
      <c r="B300" s="474" t="s">
        <v>795</v>
      </c>
      <c r="C300" s="474"/>
      <c r="D300" s="474" t="s">
        <v>796</v>
      </c>
      <c r="E300" s="474"/>
      <c r="F300" s="474" t="s">
        <v>1250</v>
      </c>
      <c r="G300" s="474"/>
      <c r="H300" s="474" t="s">
        <v>798</v>
      </c>
      <c r="I300" s="474"/>
      <c r="J300" s="474" t="s">
        <v>799</v>
      </c>
      <c r="K300" s="474"/>
      <c r="L300" s="474" t="s">
        <v>800</v>
      </c>
      <c r="M300" s="474"/>
      <c r="N300" s="474" t="s">
        <v>801</v>
      </c>
      <c r="O300" s="474"/>
      <c r="P300" s="474" t="s">
        <v>1146</v>
      </c>
      <c r="AF300" s="478"/>
    </row>
    <row r="301" spans="1:37">
      <c r="A301" s="438"/>
      <c r="B301" s="443"/>
      <c r="C301" s="444"/>
      <c r="D301" s="443"/>
      <c r="E301" s="444"/>
      <c r="F301" s="443"/>
      <c r="G301" s="444"/>
      <c r="H301" s="443"/>
      <c r="I301" s="444"/>
      <c r="J301" s="443"/>
      <c r="K301" s="444"/>
      <c r="L301" s="443"/>
      <c r="M301" s="444"/>
      <c r="N301" s="443"/>
      <c r="O301" s="444"/>
      <c r="R301" s="443"/>
      <c r="S301" s="444"/>
      <c r="T301" s="443"/>
      <c r="U301" s="444"/>
      <c r="V301" s="443"/>
      <c r="W301" s="444"/>
      <c r="X301" s="443"/>
      <c r="Y301" s="444"/>
      <c r="Z301" s="443"/>
      <c r="AA301" s="444"/>
      <c r="AB301" s="443"/>
      <c r="AF301" s="441" t="s">
        <v>1153</v>
      </c>
      <c r="AG301" s="441"/>
      <c r="AH301" s="441"/>
      <c r="AI301" s="441"/>
      <c r="AJ301" s="441"/>
      <c r="AK301" s="442"/>
    </row>
    <row r="302" spans="1:37" ht="16.5" customHeight="1" thickBot="1">
      <c r="A302" s="438"/>
      <c r="B302" s="415"/>
      <c r="C302" s="444"/>
      <c r="D302" s="415"/>
      <c r="E302" s="444"/>
      <c r="F302" s="415"/>
      <c r="G302" s="444"/>
      <c r="H302" s="415"/>
      <c r="I302" s="444"/>
      <c r="J302" s="415"/>
      <c r="K302" s="444"/>
      <c r="L302" s="415"/>
      <c r="M302" s="444"/>
      <c r="N302" s="415"/>
      <c r="O302" s="444"/>
      <c r="P302" s="415"/>
      <c r="R302" s="415"/>
      <c r="S302" s="444"/>
      <c r="T302" s="415"/>
      <c r="U302" s="444"/>
      <c r="V302" s="415"/>
      <c r="W302" s="444"/>
      <c r="X302" s="415"/>
      <c r="Y302" s="444"/>
      <c r="Z302" s="415"/>
      <c r="AA302" s="444"/>
      <c r="AB302" s="415"/>
      <c r="AF302" s="445"/>
      <c r="AG302" s="446"/>
      <c r="AH302" s="446"/>
      <c r="AI302" s="446"/>
      <c r="AJ302" s="446"/>
      <c r="AK302" s="447"/>
    </row>
    <row r="303" spans="1:37" ht="32.5" customHeight="1" thickBot="1">
      <c r="A303" s="438"/>
      <c r="B303" s="417"/>
      <c r="C303" s="448">
        <v>242.63</v>
      </c>
      <c r="D303" s="526"/>
      <c r="E303" s="448">
        <v>342.72699999999998</v>
      </c>
      <c r="F303" s="526"/>
      <c r="G303" s="448">
        <v>389.221</v>
      </c>
      <c r="H303" s="526"/>
      <c r="I303" s="448">
        <v>220.25299999999999</v>
      </c>
      <c r="J303" s="526"/>
      <c r="K303" s="448">
        <v>241.31200000000001</v>
      </c>
      <c r="L303" s="526"/>
      <c r="M303" s="448">
        <v>214.90199999999999</v>
      </c>
      <c r="N303" s="526"/>
      <c r="O303" s="448">
        <v>113.742</v>
      </c>
      <c r="P303" s="417"/>
      <c r="R303" s="423"/>
      <c r="S303" s="448"/>
      <c r="T303" s="423"/>
      <c r="U303" s="448"/>
      <c r="V303" s="423"/>
      <c r="W303" s="448"/>
      <c r="X303" s="423"/>
      <c r="Y303" s="448"/>
      <c r="Z303" s="423"/>
      <c r="AA303" s="448"/>
      <c r="AB303" s="423"/>
      <c r="AF303" s="441">
        <v>7</v>
      </c>
      <c r="AG303" s="441"/>
      <c r="AH303" s="441"/>
      <c r="AI303" s="441"/>
      <c r="AJ303" s="441"/>
      <c r="AK303" s="442"/>
    </row>
    <row r="304" spans="1:37" ht="16.5" customHeight="1" thickBot="1">
      <c r="A304" s="438"/>
      <c r="B304" s="450"/>
      <c r="D304" s="450"/>
      <c r="F304" s="450"/>
      <c r="H304" s="450"/>
      <c r="J304" s="450"/>
      <c r="L304" s="450"/>
      <c r="N304" s="450"/>
      <c r="P304" s="450"/>
      <c r="R304" s="443"/>
      <c r="T304" s="443"/>
      <c r="V304" s="443"/>
      <c r="X304" s="443"/>
      <c r="Z304" s="443"/>
      <c r="AB304" s="443"/>
      <c r="AF304" s="445"/>
      <c r="AG304" s="446"/>
      <c r="AH304" s="446"/>
      <c r="AI304" s="446"/>
      <c r="AJ304" s="446"/>
      <c r="AK304" s="447"/>
    </row>
    <row r="305" spans="1:37">
      <c r="A305" s="438"/>
      <c r="B305" s="421" t="s">
        <v>81</v>
      </c>
      <c r="C305" s="421"/>
      <c r="D305" s="421" t="s">
        <v>81</v>
      </c>
      <c r="E305" s="421"/>
      <c r="F305" s="421" t="s">
        <v>131</v>
      </c>
      <c r="G305" s="421"/>
      <c r="H305" s="421" t="s">
        <v>165</v>
      </c>
      <c r="I305" s="421"/>
      <c r="J305" s="421" t="s">
        <v>165</v>
      </c>
      <c r="K305" s="421"/>
      <c r="L305" s="421" t="s">
        <v>111</v>
      </c>
      <c r="M305" s="421"/>
      <c r="N305" s="421" t="s">
        <v>89</v>
      </c>
      <c r="O305" s="444"/>
      <c r="P305" s="444"/>
      <c r="AF305" s="445"/>
      <c r="AG305" s="446"/>
      <c r="AH305" s="446"/>
      <c r="AI305" s="446"/>
      <c r="AJ305" s="446"/>
      <c r="AK305" s="447"/>
    </row>
    <row r="306" spans="1:37">
      <c r="AF306" s="478"/>
    </row>
    <row r="307" spans="1:37">
      <c r="AF307" s="478"/>
    </row>
    <row r="308" spans="1:37">
      <c r="A308" s="438"/>
      <c r="B308" s="443"/>
      <c r="C308" s="444"/>
      <c r="D308" s="443"/>
      <c r="E308" s="444"/>
      <c r="F308" s="443"/>
      <c r="G308" s="444"/>
      <c r="H308" s="443"/>
      <c r="I308" s="444"/>
      <c r="J308" s="443"/>
      <c r="K308" s="444"/>
      <c r="L308" s="443"/>
      <c r="M308" s="444"/>
      <c r="N308" s="443"/>
      <c r="O308" s="444"/>
      <c r="P308" s="443"/>
      <c r="R308" s="443"/>
      <c r="S308" s="444"/>
      <c r="T308" s="443"/>
      <c r="U308" s="444"/>
      <c r="V308" s="443"/>
      <c r="W308" s="444"/>
      <c r="X308" s="443"/>
      <c r="Y308" s="444"/>
      <c r="Z308" s="443"/>
      <c r="AA308" s="444"/>
      <c r="AB308" s="443"/>
      <c r="AF308" s="441" t="s">
        <v>1153</v>
      </c>
      <c r="AG308" s="441"/>
      <c r="AH308" s="441"/>
      <c r="AI308" s="441"/>
      <c r="AJ308" s="441"/>
      <c r="AK308" s="442"/>
    </row>
    <row r="309" spans="1:37" ht="16.5" customHeight="1">
      <c r="A309" s="438"/>
      <c r="B309" s="415"/>
      <c r="C309" s="444"/>
      <c r="D309" s="415"/>
      <c r="E309" s="444"/>
      <c r="F309" s="415"/>
      <c r="G309" s="444"/>
      <c r="H309" s="415"/>
      <c r="I309" s="444"/>
      <c r="J309" s="415"/>
      <c r="K309" s="444"/>
      <c r="L309" s="415"/>
      <c r="M309" s="444"/>
      <c r="N309" s="415"/>
      <c r="O309" s="444"/>
      <c r="P309" s="415"/>
      <c r="R309" s="415"/>
      <c r="S309" s="444"/>
      <c r="T309" s="415"/>
      <c r="U309" s="444"/>
      <c r="V309" s="415"/>
      <c r="W309" s="444"/>
      <c r="X309" s="415"/>
      <c r="Y309" s="444"/>
      <c r="Z309" s="415"/>
      <c r="AA309" s="444"/>
      <c r="AB309" s="415"/>
      <c r="AF309" s="445"/>
      <c r="AG309" s="446"/>
      <c r="AH309" s="446"/>
      <c r="AI309" s="446"/>
      <c r="AJ309" s="446"/>
      <c r="AK309" s="447"/>
    </row>
    <row r="310" spans="1:37" ht="42.75" customHeight="1">
      <c r="A310" s="438"/>
      <c r="B310" s="423"/>
      <c r="C310" s="448"/>
      <c r="D310" s="423"/>
      <c r="E310" s="448"/>
      <c r="F310" s="423"/>
      <c r="G310" s="448"/>
      <c r="H310" s="423"/>
      <c r="I310" s="448"/>
      <c r="J310" s="423"/>
      <c r="K310" s="448"/>
      <c r="L310" s="423"/>
      <c r="M310" s="448"/>
      <c r="N310" s="423"/>
      <c r="O310" s="444"/>
      <c r="P310" s="423"/>
      <c r="R310" s="423"/>
      <c r="S310" s="448"/>
      <c r="T310" s="423"/>
      <c r="U310" s="448"/>
      <c r="V310" s="423"/>
      <c r="W310" s="448"/>
      <c r="X310" s="423"/>
      <c r="Y310" s="448"/>
      <c r="Z310" s="423"/>
      <c r="AA310" s="448"/>
      <c r="AB310" s="423"/>
      <c r="AF310" s="441"/>
      <c r="AG310" s="441"/>
      <c r="AH310" s="441"/>
      <c r="AI310" s="441"/>
      <c r="AJ310" s="441"/>
      <c r="AK310" s="442"/>
    </row>
    <row r="311" spans="1:37" ht="16.5" customHeight="1">
      <c r="A311" s="438"/>
      <c r="B311" s="443"/>
      <c r="D311" s="443"/>
      <c r="F311" s="443"/>
      <c r="H311" s="443"/>
      <c r="J311" s="443"/>
      <c r="L311" s="443"/>
      <c r="N311" s="443"/>
      <c r="P311" s="443"/>
      <c r="R311" s="443"/>
      <c r="T311" s="443"/>
      <c r="V311" s="443"/>
      <c r="X311" s="443"/>
      <c r="Z311" s="443"/>
      <c r="AB311" s="443"/>
      <c r="AF311" s="445"/>
      <c r="AG311" s="446"/>
      <c r="AH311" s="446"/>
      <c r="AI311" s="446"/>
      <c r="AJ311" s="446"/>
      <c r="AK311" s="447"/>
    </row>
    <row r="312" spans="1:37">
      <c r="A312" s="438"/>
      <c r="B312" s="421"/>
      <c r="C312" s="421"/>
      <c r="D312" s="421"/>
      <c r="E312" s="421"/>
      <c r="F312" s="421"/>
      <c r="G312" s="421"/>
      <c r="H312" s="421"/>
      <c r="I312" s="421"/>
      <c r="J312" s="421"/>
      <c r="K312" s="421"/>
      <c r="L312" s="421"/>
      <c r="M312" s="421"/>
      <c r="N312" s="421"/>
      <c r="O312" s="444"/>
      <c r="P312" s="444"/>
      <c r="AF312" s="445"/>
      <c r="AG312" s="446"/>
      <c r="AH312" s="446"/>
      <c r="AI312" s="446"/>
      <c r="AJ312" s="446"/>
      <c r="AK312" s="447"/>
    </row>
    <row r="313" spans="1:37">
      <c r="AF313" s="478"/>
    </row>
    <row r="314" spans="1:37">
      <c r="AF314" s="441">
        <f>SUM(AF23:AF313)</f>
        <v>496</v>
      </c>
      <c r="AG314" s="441">
        <f>SUM(AG23:AG313)</f>
        <v>39</v>
      </c>
      <c r="AH314" s="441">
        <f>SUM(AH23:AH313)</f>
        <v>24</v>
      </c>
      <c r="AI314" s="441"/>
      <c r="AJ314" s="441"/>
      <c r="AK314" s="441"/>
    </row>
  </sheetData>
  <mergeCells count="73">
    <mergeCell ref="N6:P7"/>
    <mergeCell ref="A1:AE1"/>
    <mergeCell ref="A2:AD2"/>
    <mergeCell ref="A3:AE3"/>
    <mergeCell ref="A4:P5"/>
    <mergeCell ref="S4:U4"/>
    <mergeCell ref="W4:Z4"/>
    <mergeCell ref="S5:U5"/>
    <mergeCell ref="W5:Z5"/>
    <mergeCell ref="A6:B7"/>
    <mergeCell ref="C6:E7"/>
    <mergeCell ref="F6:G7"/>
    <mergeCell ref="H6:J7"/>
    <mergeCell ref="K6:M7"/>
    <mergeCell ref="N9:P9"/>
    <mergeCell ref="A8:B8"/>
    <mergeCell ref="C8:E8"/>
    <mergeCell ref="F8:G8"/>
    <mergeCell ref="H8:J8"/>
    <mergeCell ref="K8:M8"/>
    <mergeCell ref="N8:P8"/>
    <mergeCell ref="A9:B9"/>
    <mergeCell ref="C9:E9"/>
    <mergeCell ref="F9:G9"/>
    <mergeCell ref="H9:J9"/>
    <mergeCell ref="K9:M9"/>
    <mergeCell ref="N11:P11"/>
    <mergeCell ref="A10:B10"/>
    <mergeCell ref="C10:E10"/>
    <mergeCell ref="F10:G10"/>
    <mergeCell ref="H10:J10"/>
    <mergeCell ref="K10:M10"/>
    <mergeCell ref="N10:P10"/>
    <mergeCell ref="A11:B11"/>
    <mergeCell ref="C11:E11"/>
    <mergeCell ref="F11:G11"/>
    <mergeCell ref="H11:J11"/>
    <mergeCell ref="K11:M11"/>
    <mergeCell ref="V12:X12"/>
    <mergeCell ref="AB12:AC12"/>
    <mergeCell ref="A13:B13"/>
    <mergeCell ref="C13:E13"/>
    <mergeCell ref="F13:G13"/>
    <mergeCell ref="H13:J13"/>
    <mergeCell ref="K13:M13"/>
    <mergeCell ref="N13:P13"/>
    <mergeCell ref="V13:X13"/>
    <mergeCell ref="A12:B12"/>
    <mergeCell ref="C12:E12"/>
    <mergeCell ref="F12:G12"/>
    <mergeCell ref="H12:J12"/>
    <mergeCell ref="K12:M12"/>
    <mergeCell ref="N12:P12"/>
    <mergeCell ref="N15:P15"/>
    <mergeCell ref="A14:B14"/>
    <mergeCell ref="C14:E14"/>
    <mergeCell ref="F14:G14"/>
    <mergeCell ref="H14:J14"/>
    <mergeCell ref="K14:M14"/>
    <mergeCell ref="N14:P14"/>
    <mergeCell ref="A15:B15"/>
    <mergeCell ref="C15:E15"/>
    <mergeCell ref="F15:G15"/>
    <mergeCell ref="H15:J15"/>
    <mergeCell ref="K15:M15"/>
    <mergeCell ref="Z16:AA16"/>
    <mergeCell ref="AB16:AE16"/>
    <mergeCell ref="A16:B16"/>
    <mergeCell ref="C16:E16"/>
    <mergeCell ref="F16:G16"/>
    <mergeCell ref="H16:J16"/>
    <mergeCell ref="K16:M16"/>
    <mergeCell ref="N16:P16"/>
  </mergeCells>
  <conditionalFormatting sqref="B34 D34 F34 H34 J34 L34 N34 P34 R34 T34 V34 X34 Z34 AB34">
    <cfRule type="cellIs" dxfId="41" priority="1798" operator="equal">
      <formula>0</formula>
    </cfRule>
  </conditionalFormatting>
  <conditionalFormatting sqref="B50 D50 F50 H50 J50 L50 N50 P50 R50 T50 V50 X50 Z50 AB50">
    <cfRule type="cellIs" dxfId="40" priority="1797" operator="equal">
      <formula>0</formula>
    </cfRule>
  </conditionalFormatting>
  <conditionalFormatting sqref="B58 D58 F58 H58 J58 L58 N58 P58 R58 T58 V58 X58 Z58 AB58">
    <cfRule type="cellIs" dxfId="39" priority="1796" operator="equal">
      <formula>0</formula>
    </cfRule>
  </conditionalFormatting>
  <conditionalFormatting sqref="B66 D66 F66 H66 J66 L66 N66 P66 R66 T66 V66 X66 Z66 AB66">
    <cfRule type="cellIs" dxfId="38" priority="1795" operator="equal">
      <formula>0</formula>
    </cfRule>
  </conditionalFormatting>
  <conditionalFormatting sqref="B74 D74 F74 H74 J74 L74 N74 P74 R74 T74 V74 X74 Z74 AB74">
    <cfRule type="cellIs" dxfId="37" priority="1794" operator="equal">
      <formula>0</formula>
    </cfRule>
  </conditionalFormatting>
  <conditionalFormatting sqref="B82 D82 F82 H82 J82 L82 N82 P82 R82 T82 V82 X82 Z82 AB82">
    <cfRule type="cellIs" dxfId="36" priority="1781" operator="equal">
      <formula>0</formula>
    </cfRule>
  </conditionalFormatting>
  <conditionalFormatting sqref="B90 D90 F90 H90 J90 L90 N90 P90 R90 T90 V90 X90 Z90 AB90">
    <cfRule type="cellIs" dxfId="35" priority="1780" operator="equal">
      <formula>0</formula>
    </cfRule>
  </conditionalFormatting>
  <conditionalFormatting sqref="B98 D98 F98 H98 J98 L98 N98 P98 R98 T98 V98 X98 Z98 AB98">
    <cfRule type="cellIs" dxfId="34" priority="1779" operator="equal">
      <formula>0</formula>
    </cfRule>
  </conditionalFormatting>
  <conditionalFormatting sqref="B106 D106 F106 H106 J106 L106 N106 P106 R106 T106 V106 X106 Z106 AB106">
    <cfRule type="cellIs" dxfId="33" priority="1778" operator="equal">
      <formula>0</formula>
    </cfRule>
  </conditionalFormatting>
  <conditionalFormatting sqref="B114 D114 F114 H114 J114 L114 N114 P114 R114 T114 V114 X114 Z114 AB114">
    <cfRule type="cellIs" dxfId="32" priority="1777" operator="equal">
      <formula>0</formula>
    </cfRule>
  </conditionalFormatting>
  <conditionalFormatting sqref="B122 D122 F122 H122 J122 L122 N122 P122 R122 T122 V122 X122 Z122 AB122">
    <cfRule type="cellIs" dxfId="31" priority="1734" operator="equal">
      <formula>0</formula>
    </cfRule>
  </conditionalFormatting>
  <conditionalFormatting sqref="B138 D138 F138 H138 J138 L138 N138 P138 R138 T138 V138 X138 Z138 AB138">
    <cfRule type="cellIs" dxfId="30" priority="1733" operator="equal">
      <formula>0</formula>
    </cfRule>
  </conditionalFormatting>
  <conditionalFormatting sqref="B154 D154 F154 H154 J154 L154 N154 P154 R154 T154 V154 X154 Z154 AB154">
    <cfRule type="cellIs" dxfId="29" priority="1732" operator="equal">
      <formula>0</formula>
    </cfRule>
  </conditionalFormatting>
  <conditionalFormatting sqref="B162 D162 F162 H162 J162 L162 N162 P162 R162 T162 V162 X162 Z162 AB162">
    <cfRule type="cellIs" dxfId="28" priority="1731" operator="equal">
      <formula>0</formula>
    </cfRule>
  </conditionalFormatting>
  <conditionalFormatting sqref="B170">
    <cfRule type="cellIs" dxfId="27" priority="231" operator="equal">
      <formula>0</formula>
    </cfRule>
  </conditionalFormatting>
  <conditionalFormatting sqref="B178 D178 F178 H178 J178 L178 N178 P178 R178 T178 V178 X178 Z178 AB178">
    <cfRule type="cellIs" dxfId="26" priority="1729" operator="equal">
      <formula>0</formula>
    </cfRule>
  </conditionalFormatting>
  <conditionalFormatting sqref="B186 D186 F186 H186 J186 L186 N186 P186 R186 T186 V186 X186 Z186 AB186">
    <cfRule type="cellIs" dxfId="25" priority="1668" operator="equal">
      <formula>0</formula>
    </cfRule>
  </conditionalFormatting>
  <conditionalFormatting sqref="B194">
    <cfRule type="cellIs" dxfId="24" priority="166" operator="equal">
      <formula>0</formula>
    </cfRule>
  </conditionalFormatting>
  <conditionalFormatting sqref="B202 D202 F202 H202 J202 L202 N202 P202 R202 T202 V202 X202 Z202 AB202">
    <cfRule type="cellIs" dxfId="23" priority="1666" operator="equal">
      <formula>0</formula>
    </cfRule>
  </conditionalFormatting>
  <conditionalFormatting sqref="D26 F26 H26 J26 L26 N26 P26 R26 T26 V26 X26 Z26 AB26">
    <cfRule type="cellIs" dxfId="22" priority="1799" operator="equal">
      <formula>0</formula>
    </cfRule>
  </conditionalFormatting>
  <conditionalFormatting sqref="D170 F170 J170 L170 N170 P170 R170 T170 V170 X170 Z170 AB170">
    <cfRule type="cellIs" dxfId="21" priority="1730" operator="equal">
      <formula>0</formula>
    </cfRule>
  </conditionalFormatting>
  <conditionalFormatting sqref="D194 F194 H194 J194 L194 N194 P194 R194 T194 V194 X194 Z194 AB194">
    <cfRule type="cellIs" dxfId="20" priority="1667" operator="equal">
      <formula>0</formula>
    </cfRule>
  </conditionalFormatting>
  <conditionalFormatting sqref="H170">
    <cfRule type="cellIs" dxfId="19" priority="230" operator="equal">
      <formula>0</formula>
    </cfRule>
  </conditionalFormatting>
  <pageMargins left="0.7" right="0.7" top="0.75" bottom="0.75" header="0.3" footer="0.3"/>
  <pageSetup paperSize="9" scale="33" orientation="portrait" r:id="rId1"/>
  <rowBreaks count="3" manualBreakCount="3">
    <brk id="131" max="16383" man="1"/>
    <brk id="258" max="16383" man="1"/>
    <brk id="274" max="16383" man="1"/>
  </rowBreaks>
  <drawing r:id="rId2"/>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BE0E1A-C7F0-4881-BF34-21A73FD661B6}">
  <dimension ref="B3:I42"/>
  <sheetViews>
    <sheetView topLeftCell="A19" workbookViewId="0">
      <selection activeCell="I38" sqref="I38"/>
    </sheetView>
  </sheetViews>
  <sheetFormatPr defaultRowHeight="14.5"/>
  <cols>
    <col min="5" max="5" width="10.54296875" bestFit="1" customWidth="1"/>
  </cols>
  <sheetData>
    <row r="3" spans="2:7">
      <c r="B3" s="402" t="s">
        <v>51</v>
      </c>
      <c r="C3" s="402" t="s">
        <v>1081</v>
      </c>
      <c r="D3" s="402" t="s">
        <v>1055</v>
      </c>
      <c r="E3" s="402" t="s">
        <v>1082</v>
      </c>
      <c r="F3" s="406" t="s">
        <v>1083</v>
      </c>
      <c r="G3" s="406" t="s">
        <v>1084</v>
      </c>
    </row>
    <row r="4" spans="2:7">
      <c r="B4" s="318">
        <v>1</v>
      </c>
      <c r="C4" s="319" t="s">
        <v>188</v>
      </c>
      <c r="D4" s="319" t="s">
        <v>149</v>
      </c>
      <c r="E4" s="403" t="s">
        <v>173</v>
      </c>
      <c r="F4" s="310">
        <v>1.86</v>
      </c>
      <c r="G4" s="407">
        <v>12.47</v>
      </c>
    </row>
    <row r="5" spans="2:7">
      <c r="B5" s="318">
        <f>B4+1</f>
        <v>2</v>
      </c>
      <c r="C5" s="319" t="s">
        <v>194</v>
      </c>
      <c r="D5" s="319" t="s">
        <v>146</v>
      </c>
      <c r="E5" s="403" t="s">
        <v>173</v>
      </c>
      <c r="F5" s="310">
        <v>1.57</v>
      </c>
      <c r="G5" s="310">
        <v>11.05</v>
      </c>
    </row>
    <row r="6" spans="2:7">
      <c r="B6" s="318">
        <f t="shared" ref="B6:B41" si="0">B5+1</f>
        <v>3</v>
      </c>
      <c r="C6" s="319" t="s">
        <v>172</v>
      </c>
      <c r="D6" s="319" t="s">
        <v>146</v>
      </c>
      <c r="E6" s="403" t="s">
        <v>173</v>
      </c>
      <c r="F6" s="310">
        <v>1.57</v>
      </c>
      <c r="G6" s="310">
        <v>11.05</v>
      </c>
    </row>
    <row r="7" spans="2:7">
      <c r="B7" s="318">
        <f t="shared" si="0"/>
        <v>4</v>
      </c>
      <c r="C7" s="313" t="s">
        <v>175</v>
      </c>
      <c r="D7" s="313" t="s">
        <v>146</v>
      </c>
      <c r="E7" s="404" t="s">
        <v>173</v>
      </c>
      <c r="F7" s="310">
        <v>1.57</v>
      </c>
      <c r="G7" s="310">
        <v>11.05</v>
      </c>
    </row>
    <row r="8" spans="2:7">
      <c r="B8" s="318">
        <f t="shared" si="0"/>
        <v>5</v>
      </c>
      <c r="C8" s="313" t="s">
        <v>176</v>
      </c>
      <c r="D8" s="313" t="s">
        <v>146</v>
      </c>
      <c r="E8" s="404" t="s">
        <v>173</v>
      </c>
      <c r="F8" s="310">
        <v>1.57</v>
      </c>
      <c r="G8" s="310">
        <v>11.05</v>
      </c>
    </row>
    <row r="9" spans="2:7">
      <c r="B9" s="318">
        <f t="shared" si="0"/>
        <v>6</v>
      </c>
      <c r="C9" s="313" t="s">
        <v>177</v>
      </c>
      <c r="D9" s="313" t="s">
        <v>149</v>
      </c>
      <c r="E9" s="404" t="s">
        <v>173</v>
      </c>
      <c r="F9" s="310">
        <v>1.86</v>
      </c>
      <c r="G9" s="407">
        <v>12.47</v>
      </c>
    </row>
    <row r="10" spans="2:7">
      <c r="B10" s="318">
        <f t="shared" si="0"/>
        <v>7</v>
      </c>
      <c r="C10" s="313" t="s">
        <v>199</v>
      </c>
      <c r="D10" s="313" t="s">
        <v>146</v>
      </c>
      <c r="E10" s="404" t="s">
        <v>173</v>
      </c>
      <c r="F10" s="310">
        <v>1.57</v>
      </c>
      <c r="G10" s="310">
        <v>11.05</v>
      </c>
    </row>
    <row r="11" spans="2:7">
      <c r="B11" s="318">
        <f t="shared" si="0"/>
        <v>8</v>
      </c>
      <c r="C11" s="313" t="s">
        <v>200</v>
      </c>
      <c r="D11" s="313" t="s">
        <v>146</v>
      </c>
      <c r="E11" s="404" t="s">
        <v>173</v>
      </c>
      <c r="F11" s="310">
        <v>1.57</v>
      </c>
      <c r="G11" s="310">
        <v>11.05</v>
      </c>
    </row>
    <row r="12" spans="2:7">
      <c r="B12" s="318">
        <f t="shared" si="0"/>
        <v>9</v>
      </c>
      <c r="C12" s="313" t="s">
        <v>178</v>
      </c>
      <c r="D12" s="313" t="s">
        <v>146</v>
      </c>
      <c r="E12" s="404" t="s">
        <v>173</v>
      </c>
      <c r="F12" s="310">
        <v>1.57</v>
      </c>
      <c r="G12" s="310">
        <v>11.05</v>
      </c>
    </row>
    <row r="13" spans="2:7">
      <c r="B13" s="318">
        <f t="shared" si="0"/>
        <v>10</v>
      </c>
      <c r="C13" s="313" t="s">
        <v>179</v>
      </c>
      <c r="D13" s="313" t="s">
        <v>149</v>
      </c>
      <c r="E13" s="404" t="s">
        <v>173</v>
      </c>
      <c r="F13" s="310">
        <v>1.86</v>
      </c>
      <c r="G13" s="407">
        <v>12.47</v>
      </c>
    </row>
    <row r="14" spans="2:7">
      <c r="B14" s="318">
        <f t="shared" si="0"/>
        <v>11</v>
      </c>
      <c r="C14" s="313" t="s">
        <v>202</v>
      </c>
      <c r="D14" s="313" t="s">
        <v>146</v>
      </c>
      <c r="E14" s="404" t="s">
        <v>173</v>
      </c>
      <c r="F14" s="310">
        <v>1.57</v>
      </c>
      <c r="G14" s="310">
        <v>11.05</v>
      </c>
    </row>
    <row r="15" spans="2:7">
      <c r="B15" s="318">
        <f t="shared" si="0"/>
        <v>12</v>
      </c>
      <c r="C15" s="313" t="s">
        <v>203</v>
      </c>
      <c r="D15" s="313" t="s">
        <v>149</v>
      </c>
      <c r="E15" s="404" t="s">
        <v>173</v>
      </c>
      <c r="F15" s="310">
        <v>1.86</v>
      </c>
      <c r="G15" s="407">
        <v>12.47</v>
      </c>
    </row>
    <row r="16" spans="2:7">
      <c r="B16" s="318">
        <f t="shared" si="0"/>
        <v>13</v>
      </c>
      <c r="C16" s="313" t="s">
        <v>204</v>
      </c>
      <c r="D16" s="313" t="s">
        <v>205</v>
      </c>
      <c r="E16" s="404" t="s">
        <v>173</v>
      </c>
      <c r="F16" s="310">
        <v>1.86</v>
      </c>
      <c r="G16" s="407">
        <v>12.47</v>
      </c>
    </row>
    <row r="17" spans="2:7">
      <c r="B17" s="318">
        <f t="shared" si="0"/>
        <v>14</v>
      </c>
      <c r="C17" s="319" t="s">
        <v>214</v>
      </c>
      <c r="D17" s="319" t="s">
        <v>211</v>
      </c>
      <c r="E17" s="403" t="s">
        <v>173</v>
      </c>
      <c r="F17" s="310">
        <v>1.86</v>
      </c>
      <c r="G17" s="407">
        <v>12.47</v>
      </c>
    </row>
    <row r="18" spans="2:7">
      <c r="B18" s="318">
        <f t="shared" si="0"/>
        <v>15</v>
      </c>
      <c r="C18" s="313" t="s">
        <v>207</v>
      </c>
      <c r="D18" s="313" t="s">
        <v>146</v>
      </c>
      <c r="E18" s="404" t="s">
        <v>173</v>
      </c>
      <c r="F18" s="310">
        <v>1.57</v>
      </c>
      <c r="G18" s="310">
        <v>11.05</v>
      </c>
    </row>
    <row r="19" spans="2:7">
      <c r="B19" s="318">
        <f t="shared" si="0"/>
        <v>16</v>
      </c>
      <c r="C19" s="321" t="s">
        <v>216</v>
      </c>
      <c r="D19" s="313" t="s">
        <v>211</v>
      </c>
      <c r="E19" s="404" t="s">
        <v>173</v>
      </c>
      <c r="F19" s="310">
        <v>1.86</v>
      </c>
      <c r="G19" s="407">
        <v>12.47</v>
      </c>
    </row>
    <row r="20" spans="2:7">
      <c r="B20" s="318">
        <f t="shared" si="0"/>
        <v>17</v>
      </c>
      <c r="C20" s="323" t="s">
        <v>180</v>
      </c>
      <c r="D20" s="319" t="s">
        <v>146</v>
      </c>
      <c r="E20" s="403" t="s">
        <v>255</v>
      </c>
      <c r="F20" s="310">
        <v>1.08</v>
      </c>
      <c r="G20" s="310">
        <v>8.68</v>
      </c>
    </row>
    <row r="21" spans="2:7">
      <c r="B21" s="318">
        <f t="shared" si="0"/>
        <v>18</v>
      </c>
      <c r="C21" s="323" t="s">
        <v>222</v>
      </c>
      <c r="D21" s="319" t="s">
        <v>211</v>
      </c>
      <c r="E21" s="403" t="s">
        <v>173</v>
      </c>
      <c r="F21" s="310">
        <v>1.86</v>
      </c>
      <c r="G21" s="407">
        <v>12.47</v>
      </c>
    </row>
    <row r="22" spans="2:7">
      <c r="B22" s="318">
        <f t="shared" si="0"/>
        <v>19</v>
      </c>
      <c r="C22" s="324" t="s">
        <v>210</v>
      </c>
      <c r="D22" s="319" t="s">
        <v>211</v>
      </c>
      <c r="E22" s="403" t="s">
        <v>173</v>
      </c>
      <c r="F22" s="310">
        <v>1.86</v>
      </c>
      <c r="G22" s="407">
        <v>12.47</v>
      </c>
    </row>
    <row r="23" spans="2:7">
      <c r="B23" s="318">
        <f t="shared" si="0"/>
        <v>20</v>
      </c>
      <c r="C23" s="325" t="s">
        <v>220</v>
      </c>
      <c r="D23" s="313" t="s">
        <v>211</v>
      </c>
      <c r="E23" s="404" t="s">
        <v>173</v>
      </c>
      <c r="F23" s="310">
        <v>1.86</v>
      </c>
      <c r="G23" s="407">
        <v>12.47</v>
      </c>
    </row>
    <row r="24" spans="2:7">
      <c r="B24" s="318">
        <f t="shared" si="0"/>
        <v>21</v>
      </c>
      <c r="C24" s="326" t="s">
        <v>225</v>
      </c>
      <c r="D24" s="313" t="s">
        <v>205</v>
      </c>
      <c r="E24" s="404" t="s">
        <v>173</v>
      </c>
      <c r="F24" s="310">
        <v>1.86</v>
      </c>
      <c r="G24" s="407">
        <v>12.47</v>
      </c>
    </row>
    <row r="25" spans="2:7">
      <c r="B25" s="318">
        <f t="shared" si="0"/>
        <v>22</v>
      </c>
      <c r="C25" s="327" t="s">
        <v>226</v>
      </c>
      <c r="D25" s="313" t="s">
        <v>205</v>
      </c>
      <c r="E25" s="404" t="s">
        <v>173</v>
      </c>
      <c r="F25" s="310">
        <v>1.86</v>
      </c>
      <c r="G25" s="407">
        <v>12.47</v>
      </c>
    </row>
    <row r="26" spans="2:7">
      <c r="B26" s="318">
        <f t="shared" si="0"/>
        <v>23</v>
      </c>
      <c r="C26" s="324" t="s">
        <v>256</v>
      </c>
      <c r="D26" s="319" t="s">
        <v>146</v>
      </c>
      <c r="E26" s="403" t="s">
        <v>173</v>
      </c>
      <c r="F26" s="310">
        <v>1.57</v>
      </c>
      <c r="G26" s="310">
        <v>11.05</v>
      </c>
    </row>
    <row r="27" spans="2:7">
      <c r="B27" s="318">
        <f t="shared" si="0"/>
        <v>24</v>
      </c>
      <c r="C27" s="315" t="s">
        <v>257</v>
      </c>
      <c r="D27" s="315" t="s">
        <v>146</v>
      </c>
      <c r="E27" s="404" t="s">
        <v>173</v>
      </c>
      <c r="F27" s="310">
        <v>1.57</v>
      </c>
      <c r="G27" s="310">
        <v>11.05</v>
      </c>
    </row>
    <row r="28" spans="2:7">
      <c r="B28" s="318">
        <f t="shared" si="0"/>
        <v>25</v>
      </c>
      <c r="C28" s="315" t="s">
        <v>242</v>
      </c>
      <c r="D28" s="315" t="s">
        <v>205</v>
      </c>
      <c r="E28" s="404" t="s">
        <v>173</v>
      </c>
      <c r="F28" s="310">
        <v>1.86</v>
      </c>
      <c r="G28" s="407">
        <v>12.47</v>
      </c>
    </row>
    <row r="29" spans="2:7">
      <c r="B29" s="318">
        <f t="shared" si="0"/>
        <v>26</v>
      </c>
      <c r="C29" s="315" t="s">
        <v>223</v>
      </c>
      <c r="D29" s="315" t="s">
        <v>146</v>
      </c>
      <c r="E29" s="404" t="s">
        <v>173</v>
      </c>
      <c r="F29" s="310">
        <v>1.57</v>
      </c>
      <c r="G29" s="310">
        <v>11.05</v>
      </c>
    </row>
    <row r="30" spans="2:7">
      <c r="B30" s="318">
        <f t="shared" si="0"/>
        <v>27</v>
      </c>
      <c r="C30" s="315" t="s">
        <v>239</v>
      </c>
      <c r="D30" s="315" t="s">
        <v>146</v>
      </c>
      <c r="E30" s="404" t="s">
        <v>173</v>
      </c>
      <c r="F30" s="310">
        <v>1.57</v>
      </c>
      <c r="G30" s="310">
        <v>11.05</v>
      </c>
    </row>
    <row r="31" spans="2:7">
      <c r="B31" s="318">
        <f t="shared" si="0"/>
        <v>28</v>
      </c>
      <c r="C31" s="315" t="s">
        <v>231</v>
      </c>
      <c r="D31" s="315" t="s">
        <v>149</v>
      </c>
      <c r="E31" s="404" t="s">
        <v>173</v>
      </c>
      <c r="F31" s="310">
        <v>1.86</v>
      </c>
      <c r="G31" s="407">
        <v>12.47</v>
      </c>
    </row>
    <row r="32" spans="2:7">
      <c r="B32" s="318">
        <f t="shared" si="0"/>
        <v>29</v>
      </c>
      <c r="C32" s="315" t="s">
        <v>237</v>
      </c>
      <c r="D32" s="315" t="s">
        <v>211</v>
      </c>
      <c r="E32" s="404" t="s">
        <v>173</v>
      </c>
      <c r="F32" s="310">
        <v>1.86</v>
      </c>
      <c r="G32" s="407">
        <v>12.47</v>
      </c>
    </row>
    <row r="33" spans="2:9">
      <c r="B33" s="318">
        <f t="shared" si="0"/>
        <v>30</v>
      </c>
      <c r="C33" s="315" t="s">
        <v>224</v>
      </c>
      <c r="D33" s="315" t="s">
        <v>211</v>
      </c>
      <c r="E33" s="404" t="s">
        <v>173</v>
      </c>
      <c r="F33" s="310">
        <v>1.86</v>
      </c>
      <c r="G33" s="407">
        <v>12.47</v>
      </c>
    </row>
    <row r="34" spans="2:9">
      <c r="B34" s="318">
        <f t="shared" si="0"/>
        <v>31</v>
      </c>
      <c r="C34" s="315" t="s">
        <v>238</v>
      </c>
      <c r="D34" s="315" t="s">
        <v>211</v>
      </c>
      <c r="E34" s="404" t="s">
        <v>173</v>
      </c>
      <c r="F34" s="310">
        <v>1.86</v>
      </c>
      <c r="G34" s="407">
        <v>12.47</v>
      </c>
    </row>
    <row r="35" spans="2:9">
      <c r="B35" s="318">
        <f t="shared" si="0"/>
        <v>32</v>
      </c>
      <c r="C35" s="315" t="s">
        <v>221</v>
      </c>
      <c r="D35" s="315" t="s">
        <v>146</v>
      </c>
      <c r="E35" s="404" t="s">
        <v>173</v>
      </c>
      <c r="F35" s="310">
        <v>1.57</v>
      </c>
      <c r="G35" s="310">
        <v>11.05</v>
      </c>
    </row>
    <row r="36" spans="2:9">
      <c r="B36" s="318">
        <f t="shared" si="0"/>
        <v>33</v>
      </c>
      <c r="C36" s="315" t="s">
        <v>240</v>
      </c>
      <c r="D36" s="315" t="s">
        <v>149</v>
      </c>
      <c r="E36" s="405" t="s">
        <v>173</v>
      </c>
      <c r="F36" s="310">
        <v>1.86</v>
      </c>
      <c r="G36" s="407">
        <v>12.47</v>
      </c>
    </row>
    <row r="37" spans="2:9">
      <c r="B37" s="318">
        <f t="shared" si="0"/>
        <v>34</v>
      </c>
      <c r="C37" s="315" t="s">
        <v>248</v>
      </c>
      <c r="D37" s="315" t="s">
        <v>149</v>
      </c>
      <c r="E37" s="405" t="s">
        <v>173</v>
      </c>
      <c r="F37" s="310">
        <v>1.86</v>
      </c>
      <c r="G37" s="407">
        <v>12.47</v>
      </c>
    </row>
    <row r="38" spans="2:9">
      <c r="B38" s="318">
        <f t="shared" si="0"/>
        <v>35</v>
      </c>
      <c r="C38" s="315" t="s">
        <v>252</v>
      </c>
      <c r="D38" s="315" t="s">
        <v>146</v>
      </c>
      <c r="E38" s="404" t="s">
        <v>255</v>
      </c>
      <c r="F38" s="310">
        <v>1.08</v>
      </c>
      <c r="G38" s="310">
        <v>8.68</v>
      </c>
      <c r="I38" s="402" t="s">
        <v>1085</v>
      </c>
    </row>
    <row r="39" spans="2:9">
      <c r="B39" s="318">
        <f t="shared" si="0"/>
        <v>36</v>
      </c>
      <c r="C39" s="315" t="s">
        <v>243</v>
      </c>
      <c r="D39" s="315" t="s">
        <v>211</v>
      </c>
      <c r="E39" s="405" t="s">
        <v>173</v>
      </c>
      <c r="F39" s="310">
        <v>1.86</v>
      </c>
      <c r="G39" s="407">
        <v>12.47</v>
      </c>
    </row>
    <row r="40" spans="2:9">
      <c r="B40" s="318">
        <f t="shared" si="0"/>
        <v>37</v>
      </c>
      <c r="C40" s="315" t="s">
        <v>247</v>
      </c>
      <c r="D40" s="315" t="s">
        <v>149</v>
      </c>
      <c r="E40" s="405" t="s">
        <v>173</v>
      </c>
      <c r="F40" s="310">
        <v>1.86</v>
      </c>
      <c r="G40" s="407">
        <v>12.47</v>
      </c>
    </row>
    <row r="41" spans="2:9">
      <c r="B41" s="318">
        <f t="shared" si="0"/>
        <v>38</v>
      </c>
      <c r="C41" s="315" t="s">
        <v>318</v>
      </c>
      <c r="D41" s="315" t="s">
        <v>211</v>
      </c>
      <c r="E41" s="405" t="s">
        <v>173</v>
      </c>
      <c r="F41" s="310">
        <v>1.86</v>
      </c>
      <c r="G41" s="407">
        <v>12.47</v>
      </c>
    </row>
    <row r="42" spans="2:9">
      <c r="F42">
        <f>SUM(F4:F41)</f>
        <v>65.059999999999988</v>
      </c>
      <c r="G42">
        <f>SUM(G4:G41)</f>
        <v>446.40000000000038</v>
      </c>
      <c r="H42">
        <f>SUM(F42:G42)</f>
        <v>511.46000000000038</v>
      </c>
    </row>
  </sheetData>
  <conditionalFormatting sqref="C4:C41">
    <cfRule type="duplicateValues" dxfId="18" priority="266"/>
  </conditionalFormatting>
  <conditionalFormatting sqref="C6:C26">
    <cfRule type="duplicateValues" dxfId="17" priority="21"/>
  </conditionalFormatting>
  <conditionalFormatting sqref="C6:C41">
    <cfRule type="duplicateValues" dxfId="16" priority="17"/>
    <cfRule type="duplicateValues" dxfId="15" priority="22" stopIfTrue="1"/>
  </conditionalFormatting>
  <conditionalFormatting sqref="D10">
    <cfRule type="duplicateValues" dxfId="14" priority="8"/>
    <cfRule type="duplicateValues" dxfId="13" priority="9"/>
    <cfRule type="duplicateValues" dxfId="12" priority="10" stopIfTrue="1"/>
  </conditionalFormatting>
  <conditionalFormatting sqref="D11">
    <cfRule type="duplicateValues" dxfId="11" priority="5"/>
    <cfRule type="duplicateValues" dxfId="10" priority="6"/>
    <cfRule type="duplicateValues" dxfId="9" priority="7" stopIfTrue="1"/>
  </conditionalFormatting>
  <conditionalFormatting sqref="D16">
    <cfRule type="duplicateValues" dxfId="8" priority="18"/>
    <cfRule type="duplicateValues" dxfId="7" priority="19"/>
    <cfRule type="duplicateValues" dxfId="6" priority="20" stopIfTrue="1"/>
  </conditionalFormatting>
  <conditionalFormatting sqref="D5:E5">
    <cfRule type="duplicateValues" dxfId="5" priority="260"/>
    <cfRule type="duplicateValues" dxfId="4" priority="261"/>
    <cfRule type="duplicateValues" dxfId="3" priority="262" stopIfTrue="1"/>
  </conditionalFormatting>
  <pageMargins left="0.7" right="0.7" top="0.75" bottom="0.75" header="0.3" footer="0.3"/>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AR225"/>
  <sheetViews>
    <sheetView topLeftCell="A148" zoomScale="90" zoomScaleNormal="90" workbookViewId="0">
      <selection activeCell="B171" sqref="B171"/>
    </sheetView>
  </sheetViews>
  <sheetFormatPr defaultColWidth="9" defaultRowHeight="14.5"/>
  <cols>
    <col min="4" max="4" width="12" customWidth="1"/>
    <col min="24" max="43" width="9" hidden="1" customWidth="1"/>
  </cols>
  <sheetData>
    <row r="1" spans="1:43">
      <c r="A1" s="1601" t="s">
        <v>261</v>
      </c>
      <c r="B1" s="1601"/>
      <c r="C1" s="1601"/>
      <c r="D1" s="1601"/>
      <c r="E1" s="1601"/>
      <c r="F1" s="1601"/>
      <c r="G1" s="1601"/>
      <c r="H1" s="1601"/>
      <c r="I1" s="1601"/>
      <c r="J1" s="1601"/>
      <c r="K1" s="1601"/>
      <c r="L1" s="1601"/>
      <c r="M1" s="1601"/>
      <c r="N1" s="1601"/>
      <c r="O1" s="1601"/>
      <c r="P1" s="1601"/>
      <c r="Q1" s="1601"/>
      <c r="R1" s="1601"/>
      <c r="S1" s="1601"/>
      <c r="T1" s="1601"/>
      <c r="U1" s="1601"/>
      <c r="V1" s="1602"/>
    </row>
    <row r="2" spans="1:43" ht="15" thickBot="1">
      <c r="A2" s="1603" t="s">
        <v>262</v>
      </c>
      <c r="B2" s="1340"/>
      <c r="C2" s="1340"/>
      <c r="D2" s="1340"/>
      <c r="E2" s="1340"/>
      <c r="F2" s="1340"/>
      <c r="G2" s="1340"/>
      <c r="H2" s="1340"/>
      <c r="I2" s="1340"/>
      <c r="J2" s="1340"/>
      <c r="K2" s="1340"/>
      <c r="L2" s="1340"/>
      <c r="M2" s="1340"/>
      <c r="N2" s="1340"/>
      <c r="O2" s="1340"/>
      <c r="P2" s="1340"/>
      <c r="Q2" s="1340"/>
      <c r="R2" s="1340"/>
      <c r="S2" s="1340"/>
      <c r="T2" s="1340"/>
      <c r="U2" s="1340"/>
      <c r="V2" s="1604"/>
    </row>
    <row r="3" spans="1:43">
      <c r="A3" s="125"/>
      <c r="B3" s="126"/>
      <c r="C3" s="126"/>
      <c r="D3" s="126"/>
      <c r="E3" s="126"/>
      <c r="F3" s="126"/>
      <c r="G3" s="126"/>
      <c r="H3" s="126"/>
      <c r="I3" s="126"/>
      <c r="J3" s="126"/>
      <c r="K3" s="126"/>
      <c r="L3" s="126"/>
      <c r="M3" s="126"/>
      <c r="N3" s="126"/>
      <c r="O3" s="126"/>
      <c r="P3" s="126"/>
      <c r="Q3" s="126"/>
      <c r="R3" s="126"/>
      <c r="S3" s="126"/>
      <c r="T3" s="126"/>
      <c r="U3" s="163"/>
      <c r="V3" s="164"/>
    </row>
    <row r="4" spans="1:43" ht="14.5" customHeight="1">
      <c r="A4" s="1596" t="s">
        <v>263</v>
      </c>
      <c r="B4" s="1331"/>
      <c r="C4" s="127"/>
      <c r="D4" s="1597" t="s">
        <v>1049</v>
      </c>
      <c r="E4" s="1598"/>
      <c r="F4" s="1592" t="s">
        <v>265</v>
      </c>
      <c r="G4" s="1594" t="s">
        <v>266</v>
      </c>
      <c r="H4" s="1342" t="s">
        <v>267</v>
      </c>
      <c r="I4" s="1343"/>
      <c r="J4" s="1344"/>
      <c r="K4" s="128" t="s">
        <v>268</v>
      </c>
      <c r="L4" s="1342" t="s">
        <v>269</v>
      </c>
      <c r="M4" s="1343"/>
      <c r="N4" s="1344"/>
      <c r="O4" s="1342" t="s">
        <v>270</v>
      </c>
      <c r="P4" s="1343"/>
      <c r="Q4" s="1344"/>
      <c r="R4" s="1605"/>
      <c r="S4" s="1345"/>
      <c r="T4" s="1345"/>
      <c r="U4" s="166"/>
      <c r="V4" s="167"/>
    </row>
    <row r="5" spans="1:43" ht="14.5" customHeight="1">
      <c r="A5" s="1596"/>
      <c r="B5" s="1331"/>
      <c r="C5" s="127"/>
      <c r="D5" s="1599"/>
      <c r="E5" s="1600"/>
      <c r="F5" s="1593"/>
      <c r="G5" s="1595"/>
      <c r="H5" s="128" t="s">
        <v>271</v>
      </c>
      <c r="I5" s="128" t="s">
        <v>241</v>
      </c>
      <c r="J5" s="128" t="s">
        <v>272</v>
      </c>
      <c r="K5" s="128" t="s">
        <v>271</v>
      </c>
      <c r="L5" s="128" t="s">
        <v>271</v>
      </c>
      <c r="M5" s="128" t="s">
        <v>241</v>
      </c>
      <c r="N5" s="128" t="s">
        <v>272</v>
      </c>
      <c r="O5" s="128" t="s">
        <v>271</v>
      </c>
      <c r="P5" s="128" t="s">
        <v>241</v>
      </c>
      <c r="Q5" s="128" t="s">
        <v>272</v>
      </c>
      <c r="R5" s="165"/>
      <c r="S5" s="165"/>
      <c r="T5" s="165"/>
      <c r="U5" s="166"/>
      <c r="V5" s="167"/>
    </row>
    <row r="6" spans="1:43" ht="14.5" customHeight="1">
      <c r="A6" s="129"/>
      <c r="B6" s="127"/>
      <c r="C6" s="127"/>
      <c r="D6" s="1323" t="s">
        <v>1048</v>
      </c>
      <c r="E6" s="1324"/>
      <c r="F6" s="130">
        <v>196</v>
      </c>
      <c r="G6" s="131">
        <v>74.397999999999996</v>
      </c>
      <c r="H6" s="130">
        <v>39</v>
      </c>
      <c r="I6" s="130">
        <v>4</v>
      </c>
      <c r="J6" s="130">
        <f>F6-H6-I6</f>
        <v>153</v>
      </c>
      <c r="K6" s="130">
        <v>25</v>
      </c>
      <c r="L6" s="130"/>
      <c r="M6" s="130"/>
      <c r="N6" s="130">
        <f>F6-L6</f>
        <v>196</v>
      </c>
      <c r="O6" s="130"/>
      <c r="P6" s="130"/>
      <c r="Q6" s="168">
        <f>G6-O6</f>
        <v>74.397999999999996</v>
      </c>
      <c r="R6" s="165"/>
      <c r="S6" s="165"/>
      <c r="T6" s="169"/>
      <c r="U6" s="166"/>
      <c r="V6" s="167"/>
    </row>
    <row r="7" spans="1:43" ht="14.5" customHeight="1">
      <c r="A7" s="132"/>
      <c r="B7" s="133"/>
      <c r="C7" s="133"/>
      <c r="D7" s="133"/>
      <c r="E7" s="133"/>
      <c r="F7" s="133"/>
      <c r="G7" s="133"/>
      <c r="H7" s="133"/>
      <c r="I7" s="133"/>
      <c r="J7" s="133"/>
      <c r="K7" s="133"/>
      <c r="L7" s="133"/>
      <c r="M7" s="133"/>
      <c r="N7" s="133"/>
      <c r="O7" s="133"/>
      <c r="P7" s="133"/>
      <c r="Q7" s="133"/>
      <c r="R7" s="133"/>
      <c r="S7" s="133"/>
      <c r="T7" s="133"/>
      <c r="U7" s="170"/>
      <c r="V7" s="167"/>
    </row>
    <row r="8" spans="1:43">
      <c r="A8" s="132"/>
      <c r="B8" s="133"/>
      <c r="C8" s="133">
        <f>A8+1</f>
        <v>1</v>
      </c>
      <c r="D8" s="133"/>
      <c r="E8" s="133">
        <f>C8+1</f>
        <v>2</v>
      </c>
      <c r="F8" s="133"/>
      <c r="G8" s="133">
        <f>E8+1</f>
        <v>3</v>
      </c>
      <c r="H8" s="133"/>
      <c r="I8" s="133">
        <f>G8+1</f>
        <v>4</v>
      </c>
      <c r="J8" s="133"/>
      <c r="K8" s="133">
        <f>I8+1</f>
        <v>5</v>
      </c>
      <c r="L8" s="133"/>
      <c r="M8" s="133">
        <f>K8+1</f>
        <v>6</v>
      </c>
      <c r="N8" s="133"/>
      <c r="O8" s="133">
        <f>M8+1</f>
        <v>7</v>
      </c>
      <c r="P8" s="133"/>
      <c r="Q8" s="133">
        <f>O8+1</f>
        <v>8</v>
      </c>
      <c r="R8" s="133"/>
      <c r="S8" s="161">
        <f>Q8+1</f>
        <v>9</v>
      </c>
      <c r="T8" s="133"/>
      <c r="U8" s="170"/>
      <c r="V8" s="167"/>
    </row>
    <row r="9" spans="1:43">
      <c r="A9" s="132"/>
      <c r="B9" s="133"/>
      <c r="C9" s="133"/>
      <c r="D9" s="133"/>
      <c r="E9" s="133"/>
      <c r="F9" s="133"/>
      <c r="G9" s="133"/>
      <c r="H9" s="133"/>
      <c r="I9" s="133"/>
      <c r="J9" s="133"/>
      <c r="K9" s="133"/>
      <c r="L9" s="133"/>
      <c r="M9" s="133"/>
      <c r="N9" s="133"/>
      <c r="O9" s="133"/>
      <c r="P9" s="133"/>
      <c r="Q9" s="133"/>
      <c r="R9" s="133"/>
      <c r="S9" s="133"/>
      <c r="T9" s="133"/>
      <c r="U9" s="170"/>
      <c r="V9" s="167"/>
      <c r="Y9" s="376" t="s">
        <v>1050</v>
      </c>
      <c r="AE9" s="376" t="s">
        <v>1051</v>
      </c>
      <c r="AJ9" s="376" t="s">
        <v>1052</v>
      </c>
      <c r="AO9" s="376" t="s">
        <v>1053</v>
      </c>
    </row>
    <row r="10" spans="1:43" ht="15" thickBot="1">
      <c r="A10" s="134"/>
      <c r="B10" s="135"/>
      <c r="C10" s="135"/>
      <c r="D10" s="135">
        <v>465.03</v>
      </c>
      <c r="E10" s="133"/>
      <c r="F10" s="135">
        <v>375.98</v>
      </c>
      <c r="G10" s="133"/>
      <c r="H10" s="135">
        <v>414.86</v>
      </c>
      <c r="I10" s="133"/>
      <c r="J10" s="135">
        <v>381.02</v>
      </c>
      <c r="K10" s="135"/>
      <c r="L10" s="135">
        <v>353.63</v>
      </c>
      <c r="M10" s="133"/>
      <c r="N10" s="135">
        <v>351.4</v>
      </c>
      <c r="O10" s="135"/>
      <c r="P10" s="135">
        <v>433.26</v>
      </c>
      <c r="Q10" s="135"/>
      <c r="R10" s="135">
        <v>396.56</v>
      </c>
      <c r="S10" s="133"/>
      <c r="T10" s="135">
        <v>408.11</v>
      </c>
      <c r="U10" s="171">
        <f>B10+F10+H10+J10+L10+D10+N10+P10+R10+T10</f>
        <v>3579.8500000000004</v>
      </c>
      <c r="V10" s="167"/>
      <c r="X10" s="393" t="s">
        <v>1057</v>
      </c>
      <c r="Y10" s="393" t="s">
        <v>1058</v>
      </c>
      <c r="Z10" s="393" t="s">
        <v>1059</v>
      </c>
      <c r="AA10" s="393" t="s">
        <v>1060</v>
      </c>
      <c r="AB10" s="376"/>
      <c r="AC10" s="376"/>
      <c r="AD10" s="393" t="s">
        <v>1057</v>
      </c>
      <c r="AE10" s="393" t="s">
        <v>1058</v>
      </c>
      <c r="AF10" s="393" t="s">
        <v>1059</v>
      </c>
      <c r="AG10" s="393" t="s">
        <v>1060</v>
      </c>
      <c r="AI10" s="393" t="s">
        <v>1057</v>
      </c>
      <c r="AJ10" s="393" t="s">
        <v>1058</v>
      </c>
      <c r="AK10" s="393" t="s">
        <v>1059</v>
      </c>
      <c r="AL10" s="393" t="s">
        <v>1060</v>
      </c>
      <c r="AN10" s="393" t="s">
        <v>1057</v>
      </c>
      <c r="AO10" s="393" t="s">
        <v>1058</v>
      </c>
      <c r="AP10" s="393" t="s">
        <v>1059</v>
      </c>
      <c r="AQ10" s="393" t="s">
        <v>1060</v>
      </c>
    </row>
    <row r="11" spans="1:43" ht="15.5" thickTop="1" thickBot="1">
      <c r="A11" s="136"/>
      <c r="B11" s="137"/>
      <c r="C11" s="138"/>
      <c r="D11" s="139"/>
      <c r="E11" s="138"/>
      <c r="F11" s="133"/>
      <c r="G11" s="140"/>
      <c r="H11" s="139"/>
      <c r="I11" s="140"/>
      <c r="J11" s="139"/>
      <c r="K11" s="140"/>
      <c r="L11" s="139"/>
      <c r="M11" s="140"/>
      <c r="N11" s="139"/>
      <c r="O11" s="140"/>
      <c r="P11" s="139"/>
      <c r="Q11" s="140"/>
      <c r="R11" s="139"/>
      <c r="S11" s="140"/>
      <c r="T11" s="162"/>
      <c r="U11" s="171"/>
      <c r="V11" s="167"/>
      <c r="X11" s="310"/>
      <c r="Y11" s="310"/>
      <c r="Z11" s="310"/>
      <c r="AA11" s="310"/>
      <c r="AD11" s="310"/>
      <c r="AE11" s="310"/>
      <c r="AF11" s="310"/>
      <c r="AG11" s="310"/>
      <c r="AI11" s="310"/>
      <c r="AJ11" s="310"/>
      <c r="AK11" s="310"/>
      <c r="AL11" s="310"/>
      <c r="AN11" s="310"/>
      <c r="AO11" s="310"/>
      <c r="AP11" s="310"/>
      <c r="AQ11" s="310"/>
    </row>
    <row r="12" spans="1:43" ht="15.5" thickTop="1" thickBot="1">
      <c r="A12" s="132"/>
      <c r="B12" s="133"/>
      <c r="C12" s="141"/>
      <c r="D12" s="139"/>
      <c r="E12" s="141"/>
      <c r="F12" s="133"/>
      <c r="G12" s="141" t="s">
        <v>353</v>
      </c>
      <c r="H12" s="139"/>
      <c r="I12" s="141"/>
      <c r="J12" s="139"/>
      <c r="K12" s="141"/>
      <c r="L12" s="139"/>
      <c r="M12" s="141"/>
      <c r="N12" s="139"/>
      <c r="O12" s="141"/>
      <c r="P12" s="139"/>
      <c r="Q12" s="141"/>
      <c r="R12" s="139"/>
      <c r="S12" s="141"/>
      <c r="T12" s="162"/>
      <c r="U12" s="170"/>
      <c r="V12" s="167"/>
      <c r="X12" s="310">
        <f>COUNTIF($C$14:$V$14, "DA+0")</f>
        <v>1</v>
      </c>
      <c r="Y12" s="310">
        <f>COUNTIF($C$14:$V$14, "DA+3")</f>
        <v>3</v>
      </c>
      <c r="Z12" s="310">
        <f>COUNTIF($C$14:$V$14, "DA+6")</f>
        <v>1</v>
      </c>
      <c r="AA12" s="310">
        <f>COUNTIF($C$14:$V$14, "DA+9")</f>
        <v>0</v>
      </c>
      <c r="AD12" s="310">
        <f>COUNTIF($C$14:$V$14, "DB+0")</f>
        <v>1</v>
      </c>
      <c r="AE12" s="310">
        <f>COUNTIF($C$14:$V$14, "DB+3")</f>
        <v>0</v>
      </c>
      <c r="AF12" s="310">
        <f>COUNTIF($C$14:$V$14, "DB+6")</f>
        <v>0</v>
      </c>
      <c r="AG12" s="310">
        <f>COUNTIF($C$14:$V$14, "DB+9")</f>
        <v>0</v>
      </c>
      <c r="AI12" s="310">
        <f>COUNTIF($C$14:$V$14, "DC+0")</f>
        <v>0</v>
      </c>
      <c r="AJ12" s="310">
        <f>COUNTIF($C$14:$V$14, "DC+3")</f>
        <v>0</v>
      </c>
      <c r="AK12" s="310">
        <f>COUNTIF($C$14:$V$14, "DC+6")</f>
        <v>0</v>
      </c>
      <c r="AL12" s="310">
        <f>COUNTIF($C$14:$V$14, "DC+9")</f>
        <v>0</v>
      </c>
      <c r="AN12" s="310">
        <f>COUNTIF($C$14:$V$14, "DD+0")</f>
        <v>1</v>
      </c>
      <c r="AO12" s="310">
        <f>COUNTIF($C$14:$V$14, "DD+3")</f>
        <v>0</v>
      </c>
      <c r="AP12" s="310">
        <f>COUNTIF($C$14:$V$14, "DD+6")</f>
        <v>0</v>
      </c>
      <c r="AQ12" s="310">
        <f>COUNTIF($C$14:$V$14, "DD+9")</f>
        <v>0</v>
      </c>
    </row>
    <row r="13" spans="1:43" ht="15" thickTop="1">
      <c r="A13" s="142"/>
      <c r="B13" s="143"/>
      <c r="C13" s="144" t="s">
        <v>273</v>
      </c>
      <c r="D13" s="145"/>
      <c r="E13" s="358" t="s">
        <v>235</v>
      </c>
      <c r="F13" s="145"/>
      <c r="G13" s="358" t="s">
        <v>236</v>
      </c>
      <c r="H13" s="145"/>
      <c r="I13" s="358" t="s">
        <v>274</v>
      </c>
      <c r="J13" s="133"/>
      <c r="K13" s="144" t="s">
        <v>275</v>
      </c>
      <c r="L13" s="133"/>
      <c r="M13" s="358" t="s">
        <v>276</v>
      </c>
      <c r="N13" s="133"/>
      <c r="O13" s="144" t="s">
        <v>277</v>
      </c>
      <c r="P13" s="133"/>
      <c r="Q13" s="144" t="s">
        <v>278</v>
      </c>
      <c r="R13" s="133"/>
      <c r="S13" s="358" t="s">
        <v>279</v>
      </c>
      <c r="T13" s="133"/>
      <c r="U13" s="170"/>
      <c r="V13" s="167"/>
      <c r="X13" s="310"/>
      <c r="Y13" s="310"/>
      <c r="Z13" s="310"/>
      <c r="AA13" s="310"/>
      <c r="AD13" s="310"/>
      <c r="AE13" s="310"/>
      <c r="AF13" s="310"/>
      <c r="AG13" s="310"/>
      <c r="AI13" s="310"/>
      <c r="AJ13" s="310"/>
      <c r="AK13" s="310"/>
      <c r="AL13" s="310"/>
      <c r="AN13" s="310"/>
      <c r="AO13" s="310"/>
      <c r="AP13" s="310"/>
      <c r="AQ13" s="310"/>
    </row>
    <row r="14" spans="1:43">
      <c r="A14" s="146"/>
      <c r="B14" s="143"/>
      <c r="C14" s="147" t="s">
        <v>81</v>
      </c>
      <c r="D14" s="148"/>
      <c r="E14" s="148" t="s">
        <v>149</v>
      </c>
      <c r="F14" s="148"/>
      <c r="G14" s="149" t="s">
        <v>146</v>
      </c>
      <c r="H14" s="148"/>
      <c r="I14" s="149" t="s">
        <v>149</v>
      </c>
      <c r="J14" s="149"/>
      <c r="K14" s="147" t="s">
        <v>83</v>
      </c>
      <c r="L14" s="149"/>
      <c r="M14" s="149" t="s">
        <v>205</v>
      </c>
      <c r="N14" s="149"/>
      <c r="O14" s="147" t="s">
        <v>89</v>
      </c>
      <c r="P14" s="149"/>
      <c r="Q14" s="147" t="s">
        <v>282</v>
      </c>
      <c r="R14" s="149"/>
      <c r="S14" s="149" t="s">
        <v>149</v>
      </c>
      <c r="T14" s="133"/>
      <c r="U14" s="170"/>
      <c r="V14" s="167"/>
      <c r="X14" s="310"/>
      <c r="Y14" s="310"/>
      <c r="Z14" s="310"/>
      <c r="AA14" s="310"/>
      <c r="AD14" s="310"/>
      <c r="AE14" s="310"/>
      <c r="AF14" s="310"/>
      <c r="AG14" s="310"/>
      <c r="AI14" s="310"/>
      <c r="AJ14" s="310"/>
      <c r="AK14" s="310"/>
      <c r="AL14" s="310"/>
      <c r="AN14" s="310"/>
      <c r="AO14" s="310"/>
      <c r="AP14" s="310"/>
      <c r="AQ14" s="310"/>
    </row>
    <row r="15" spans="1:43">
      <c r="A15" s="150"/>
      <c r="B15" s="151"/>
      <c r="C15" s="151"/>
      <c r="D15" s="151"/>
      <c r="E15" s="151"/>
      <c r="F15" s="151"/>
      <c r="G15" s="151"/>
      <c r="H15" s="151"/>
      <c r="I15" s="151"/>
      <c r="J15" s="151"/>
      <c r="K15" s="159" t="s">
        <v>183</v>
      </c>
      <c r="L15" s="151"/>
      <c r="M15" s="159" t="s">
        <v>183</v>
      </c>
      <c r="N15" s="151"/>
      <c r="O15" s="151"/>
      <c r="P15" s="151"/>
      <c r="Q15" s="151"/>
      <c r="R15" s="151"/>
      <c r="S15" s="151"/>
      <c r="T15" s="172"/>
      <c r="U15" s="173"/>
      <c r="V15" s="174"/>
      <c r="X15" s="310"/>
      <c r="Y15" s="310"/>
      <c r="Z15" s="310"/>
      <c r="AA15" s="310"/>
      <c r="AD15" s="310"/>
      <c r="AE15" s="310"/>
      <c r="AF15" s="310"/>
      <c r="AG15" s="310"/>
      <c r="AI15" s="310"/>
      <c r="AJ15" s="310"/>
      <c r="AK15" s="310"/>
      <c r="AL15" s="310"/>
      <c r="AN15" s="310"/>
      <c r="AO15" s="310"/>
      <c r="AP15" s="310"/>
      <c r="AQ15" s="310"/>
    </row>
    <row r="16" spans="1:43">
      <c r="A16" s="152"/>
      <c r="B16" s="153"/>
      <c r="C16" s="153"/>
      <c r="D16" s="153"/>
      <c r="E16" s="153"/>
      <c r="F16" s="153"/>
      <c r="G16" s="153"/>
      <c r="H16" s="153"/>
      <c r="I16" s="153"/>
      <c r="J16" s="153"/>
      <c r="K16" s="153"/>
      <c r="L16" s="153"/>
      <c r="M16" s="153"/>
      <c r="N16" s="153"/>
      <c r="O16" s="153"/>
      <c r="P16" s="153"/>
      <c r="Q16" s="153"/>
      <c r="R16" s="153"/>
      <c r="S16" s="153"/>
      <c r="T16" s="153"/>
      <c r="U16" s="175"/>
      <c r="V16" s="176"/>
      <c r="X16" s="310"/>
      <c r="Y16" s="310"/>
      <c r="Z16" s="310"/>
      <c r="AA16" s="310"/>
      <c r="AD16" s="310"/>
      <c r="AE16" s="310"/>
      <c r="AF16" s="310"/>
      <c r="AG16" s="310"/>
      <c r="AI16" s="310"/>
      <c r="AJ16" s="310"/>
      <c r="AK16" s="310"/>
      <c r="AL16" s="310"/>
      <c r="AN16" s="310"/>
      <c r="AO16" s="310"/>
      <c r="AP16" s="310"/>
      <c r="AQ16" s="310"/>
    </row>
    <row r="17" spans="1:43">
      <c r="A17" s="132"/>
      <c r="B17" s="133">
        <f>S8+1</f>
        <v>10</v>
      </c>
      <c r="C17" s="133"/>
      <c r="D17" s="133">
        <f>B17+1</f>
        <v>11</v>
      </c>
      <c r="E17" s="133"/>
      <c r="F17" s="133">
        <f>D17+1</f>
        <v>12</v>
      </c>
      <c r="G17" s="133"/>
      <c r="H17" s="133">
        <f>F17+1</f>
        <v>13</v>
      </c>
      <c r="I17" s="133"/>
      <c r="J17" s="133">
        <f>H17+1</f>
        <v>14</v>
      </c>
      <c r="K17" s="133"/>
      <c r="L17" s="133">
        <f>J17+1</f>
        <v>15</v>
      </c>
      <c r="M17" s="133"/>
      <c r="N17" s="133">
        <f>L17+1</f>
        <v>16</v>
      </c>
      <c r="O17" s="133"/>
      <c r="P17" s="133">
        <f>N17+1</f>
        <v>17</v>
      </c>
      <c r="Q17" s="133"/>
      <c r="R17" s="133">
        <f>P17+1</f>
        <v>18</v>
      </c>
      <c r="S17" s="133"/>
      <c r="T17" s="161">
        <f>R17+1</f>
        <v>19</v>
      </c>
      <c r="U17" s="133"/>
      <c r="V17" s="177"/>
      <c r="X17" s="310"/>
      <c r="Y17" s="310"/>
      <c r="Z17" s="310"/>
      <c r="AA17" s="310"/>
      <c r="AD17" s="310"/>
      <c r="AE17" s="310"/>
      <c r="AF17" s="310"/>
      <c r="AG17" s="310"/>
      <c r="AI17" s="310"/>
      <c r="AJ17" s="310"/>
      <c r="AK17" s="310"/>
      <c r="AL17" s="310"/>
      <c r="AN17" s="310"/>
      <c r="AO17" s="310"/>
      <c r="AP17" s="310"/>
      <c r="AQ17" s="310"/>
    </row>
    <row r="18" spans="1:43">
      <c r="A18" s="132"/>
      <c r="B18" s="149"/>
      <c r="C18" s="149"/>
      <c r="D18" s="149"/>
      <c r="E18" s="149"/>
      <c r="F18" s="149"/>
      <c r="G18" s="149"/>
      <c r="H18" s="149"/>
      <c r="I18" s="149"/>
      <c r="J18" s="149"/>
      <c r="K18" s="149"/>
      <c r="L18" s="149"/>
      <c r="M18" s="149"/>
      <c r="N18" s="149"/>
      <c r="O18" s="149"/>
      <c r="P18" s="149"/>
      <c r="Q18" s="149"/>
      <c r="R18" s="149"/>
      <c r="S18" s="149"/>
      <c r="T18" s="149"/>
      <c r="U18" s="133"/>
      <c r="V18" s="177"/>
      <c r="X18" s="310"/>
      <c r="Y18" s="310"/>
      <c r="Z18" s="310"/>
      <c r="AA18" s="310"/>
      <c r="AD18" s="310"/>
      <c r="AE18" s="310"/>
      <c r="AF18" s="310"/>
      <c r="AG18" s="310"/>
      <c r="AI18" s="310"/>
      <c r="AJ18" s="310"/>
      <c r="AK18" s="310"/>
      <c r="AL18" s="310"/>
      <c r="AN18" s="310"/>
      <c r="AO18" s="310"/>
      <c r="AP18" s="310"/>
      <c r="AQ18" s="310"/>
    </row>
    <row r="19" spans="1:43" ht="15" thickBot="1">
      <c r="A19" s="132"/>
      <c r="B19" s="135"/>
      <c r="C19" s="135">
        <v>425.22</v>
      </c>
      <c r="D19" s="135"/>
      <c r="E19" s="135">
        <v>420.54</v>
      </c>
      <c r="F19" s="133"/>
      <c r="G19" s="135">
        <v>340.56</v>
      </c>
      <c r="H19" s="133"/>
      <c r="I19" s="135">
        <v>336.52</v>
      </c>
      <c r="J19" s="133"/>
      <c r="K19" s="135">
        <v>375.99</v>
      </c>
      <c r="L19" s="135"/>
      <c r="M19" s="135">
        <v>303.41000000000003</v>
      </c>
      <c r="N19" s="133"/>
      <c r="O19" s="135">
        <v>448.76</v>
      </c>
      <c r="P19" s="135"/>
      <c r="Q19" s="135">
        <v>393.09</v>
      </c>
      <c r="R19" s="135"/>
      <c r="S19" s="135">
        <v>407.8</v>
      </c>
      <c r="T19" s="133"/>
      <c r="U19" s="135">
        <v>206.06</v>
      </c>
      <c r="V19" s="178">
        <f>C19+G19+I19+K19+M19+E19+O19+Q19+S19+U19</f>
        <v>3657.9500000000003</v>
      </c>
      <c r="X19" s="310"/>
      <c r="Y19" s="310"/>
      <c r="Z19" s="310"/>
      <c r="AA19" s="310"/>
      <c r="AD19" s="310"/>
      <c r="AE19" s="310"/>
      <c r="AF19" s="310"/>
      <c r="AG19" s="310"/>
      <c r="AI19" s="310"/>
      <c r="AJ19" s="310"/>
      <c r="AK19" s="310"/>
      <c r="AL19" s="310"/>
      <c r="AN19" s="310"/>
      <c r="AO19" s="310"/>
      <c r="AP19" s="310"/>
      <c r="AQ19" s="310"/>
    </row>
    <row r="20" spans="1:43" ht="15.5" thickTop="1" thickBot="1">
      <c r="A20" s="132"/>
      <c r="B20" s="140"/>
      <c r="C20" s="139"/>
      <c r="D20" s="140"/>
      <c r="E20" s="139"/>
      <c r="F20" s="140"/>
      <c r="G20" s="133"/>
      <c r="H20" s="140"/>
      <c r="I20" s="139"/>
      <c r="J20" s="140"/>
      <c r="K20" s="139"/>
      <c r="L20" s="140"/>
      <c r="M20" s="139"/>
      <c r="N20" s="140"/>
      <c r="O20" s="139"/>
      <c r="P20" s="140"/>
      <c r="Q20" s="139"/>
      <c r="R20" s="140"/>
      <c r="S20" s="139"/>
      <c r="T20" s="140"/>
      <c r="U20" s="162"/>
      <c r="V20" s="178"/>
      <c r="X20" s="310"/>
      <c r="Y20" s="310"/>
      <c r="Z20" s="310"/>
      <c r="AA20" s="310"/>
      <c r="AD20" s="310"/>
      <c r="AE20" s="310"/>
      <c r="AF20" s="310"/>
      <c r="AG20" s="310"/>
      <c r="AI20" s="310"/>
      <c r="AJ20" s="310"/>
      <c r="AK20" s="310"/>
      <c r="AL20" s="310"/>
      <c r="AN20" s="310"/>
      <c r="AO20" s="310"/>
      <c r="AP20" s="310"/>
      <c r="AQ20" s="310"/>
    </row>
    <row r="21" spans="1:43" ht="15.5" thickTop="1" thickBot="1">
      <c r="A21" s="132"/>
      <c r="B21" s="141"/>
      <c r="C21" s="139"/>
      <c r="D21" s="141"/>
      <c r="E21" s="139"/>
      <c r="F21" s="141"/>
      <c r="G21" s="133"/>
      <c r="H21" s="141"/>
      <c r="I21" s="139"/>
      <c r="J21" s="141"/>
      <c r="K21" s="139"/>
      <c r="L21" s="141"/>
      <c r="M21" s="139"/>
      <c r="N21" s="141"/>
      <c r="O21" s="139"/>
      <c r="P21" s="141"/>
      <c r="Q21" s="139"/>
      <c r="R21" s="141"/>
      <c r="S21" s="139"/>
      <c r="T21" s="141"/>
      <c r="U21" s="162"/>
      <c r="V21" s="177"/>
      <c r="X21" s="310"/>
      <c r="Y21" s="310"/>
      <c r="Z21" s="310"/>
      <c r="AA21" s="310"/>
      <c r="AD21" s="310"/>
      <c r="AE21" s="310"/>
      <c r="AF21" s="310"/>
      <c r="AG21" s="310"/>
      <c r="AI21" s="310"/>
      <c r="AJ21" s="310"/>
      <c r="AK21" s="310"/>
      <c r="AL21" s="310"/>
      <c r="AN21" s="310"/>
      <c r="AO21" s="310"/>
      <c r="AP21" s="310"/>
      <c r="AQ21" s="310"/>
    </row>
    <row r="22" spans="1:43" ht="15" thickTop="1">
      <c r="A22" s="132"/>
      <c r="B22" s="358" t="s">
        <v>283</v>
      </c>
      <c r="C22" s="133"/>
      <c r="D22" s="358" t="s">
        <v>284</v>
      </c>
      <c r="E22" s="133"/>
      <c r="F22" s="144" t="s">
        <v>285</v>
      </c>
      <c r="G22" s="133"/>
      <c r="H22" s="144" t="s">
        <v>286</v>
      </c>
      <c r="I22" s="133"/>
      <c r="J22" s="144" t="s">
        <v>287</v>
      </c>
      <c r="K22" s="133"/>
      <c r="L22" s="358" t="s">
        <v>288</v>
      </c>
      <c r="M22" s="133"/>
      <c r="N22" s="144" t="s">
        <v>289</v>
      </c>
      <c r="O22" s="133"/>
      <c r="P22" s="358" t="s">
        <v>290</v>
      </c>
      <c r="Q22" s="133"/>
      <c r="R22" s="358" t="s">
        <v>291</v>
      </c>
      <c r="S22" s="133"/>
      <c r="T22" s="144" t="s">
        <v>292</v>
      </c>
      <c r="U22" s="133"/>
      <c r="V22" s="179"/>
      <c r="X22" s="310">
        <f>COUNTIF($B$23:$V$23, "DA+0")</f>
        <v>1</v>
      </c>
      <c r="Y22" s="310">
        <f>COUNTIF($B$23:$V$23, "DA+3")</f>
        <v>1</v>
      </c>
      <c r="Z22" s="310">
        <f>COUNTIF($B$23:$V$23, "DA+6")</f>
        <v>3</v>
      </c>
      <c r="AA22" s="310">
        <f>COUNTIF($B$23:$V$23, "DA+9")</f>
        <v>0</v>
      </c>
      <c r="AD22" s="310">
        <f>COUNTIF($B$23:$V$23, "DB+0")</f>
        <v>0</v>
      </c>
      <c r="AE22" s="310">
        <f>COUNTIF($B$23:$V$23, "DB+3")</f>
        <v>0</v>
      </c>
      <c r="AF22" s="310">
        <f>COUNTIF($B$23:$V$23, "DB+6")</f>
        <v>0</v>
      </c>
      <c r="AG22" s="310">
        <f>COUNTIF($B$23:$V$23, "DB+9")</f>
        <v>2</v>
      </c>
      <c r="AI22" s="310">
        <f>COUNTIF($B$23:$V$23, "DC+0")</f>
        <v>0</v>
      </c>
      <c r="AJ22" s="310">
        <f>COUNTIF($B$23:$V$23, "DC+3")</f>
        <v>0</v>
      </c>
      <c r="AK22" s="310">
        <f>COUNTIF($B$23:$V$23, "DC+6")</f>
        <v>0</v>
      </c>
      <c r="AL22" s="310">
        <f>COUNTIF($B$23:$V$23, "DC+9")</f>
        <v>0</v>
      </c>
      <c r="AN22" s="310">
        <f>COUNTIF($B$23:$V$23, "DD+0")</f>
        <v>0</v>
      </c>
      <c r="AO22" s="310">
        <f>COUNTIF($B$23:$V$23, "DD+3")</f>
        <v>0</v>
      </c>
      <c r="AP22" s="310">
        <f>COUNTIF($B$23:$V$23, "DD+6")</f>
        <v>0</v>
      </c>
      <c r="AQ22" s="310">
        <f>COUNTIF($B$23:$V$23, "DD+9")</f>
        <v>0</v>
      </c>
    </row>
    <row r="23" spans="1:43">
      <c r="A23" s="132"/>
      <c r="B23" s="133" t="s">
        <v>205</v>
      </c>
      <c r="C23" s="133"/>
      <c r="D23" s="133" t="s">
        <v>149</v>
      </c>
      <c r="E23" s="133"/>
      <c r="F23" s="144" t="s">
        <v>81</v>
      </c>
      <c r="G23" s="133"/>
      <c r="H23" s="144" t="s">
        <v>293</v>
      </c>
      <c r="I23" s="133"/>
      <c r="J23" s="144" t="s">
        <v>96</v>
      </c>
      <c r="K23" s="133"/>
      <c r="L23" s="145" t="s">
        <v>146</v>
      </c>
      <c r="M23" s="133"/>
      <c r="N23" s="144" t="s">
        <v>96</v>
      </c>
      <c r="O23" s="133"/>
      <c r="P23" s="145" t="s">
        <v>205</v>
      </c>
      <c r="Q23" s="133"/>
      <c r="R23" s="145" t="s">
        <v>205</v>
      </c>
      <c r="S23" s="133"/>
      <c r="T23" s="144" t="s">
        <v>293</v>
      </c>
      <c r="U23" s="133"/>
      <c r="V23" s="179"/>
      <c r="X23" s="310"/>
      <c r="Y23" s="310"/>
      <c r="Z23" s="310"/>
      <c r="AA23" s="310"/>
      <c r="AD23" s="310"/>
      <c r="AE23" s="310"/>
      <c r="AF23" s="310"/>
      <c r="AG23" s="310"/>
      <c r="AI23" s="310"/>
      <c r="AJ23" s="310"/>
      <c r="AK23" s="310"/>
      <c r="AL23" s="310"/>
      <c r="AN23" s="310"/>
      <c r="AO23" s="310"/>
      <c r="AP23" s="310"/>
      <c r="AQ23" s="310"/>
    </row>
    <row r="24" spans="1:43">
      <c r="A24" s="132"/>
      <c r="B24" s="144" t="s">
        <v>294</v>
      </c>
      <c r="C24" s="133"/>
      <c r="D24" s="144" t="s">
        <v>183</v>
      </c>
      <c r="E24" s="133"/>
      <c r="F24" s="144" t="s">
        <v>183</v>
      </c>
      <c r="G24" s="133"/>
      <c r="H24" s="144" t="s">
        <v>294</v>
      </c>
      <c r="I24" s="133"/>
      <c r="J24" s="133"/>
      <c r="K24" s="133"/>
      <c r="L24" s="144"/>
      <c r="M24" s="133"/>
      <c r="N24" s="133"/>
      <c r="O24" s="133"/>
      <c r="P24" s="160"/>
      <c r="Q24" s="133"/>
      <c r="R24" s="144"/>
      <c r="S24" s="133"/>
      <c r="T24" s="144" t="s">
        <v>294</v>
      </c>
      <c r="U24" s="143"/>
      <c r="V24" s="177"/>
      <c r="X24" s="310"/>
      <c r="Y24" s="310"/>
      <c r="Z24" s="310"/>
      <c r="AA24" s="310"/>
      <c r="AD24" s="310"/>
      <c r="AE24" s="310"/>
      <c r="AF24" s="310"/>
      <c r="AG24" s="310"/>
      <c r="AI24" s="310"/>
      <c r="AJ24" s="310"/>
      <c r="AK24" s="310"/>
      <c r="AL24" s="310"/>
      <c r="AN24" s="310"/>
      <c r="AO24" s="310"/>
      <c r="AP24" s="310"/>
      <c r="AQ24" s="310"/>
    </row>
    <row r="25" spans="1:43">
      <c r="A25" s="132"/>
      <c r="B25" s="133"/>
      <c r="C25" s="133"/>
      <c r="D25" s="133"/>
      <c r="E25" s="133"/>
      <c r="F25" s="133"/>
      <c r="G25" s="133"/>
      <c r="H25" s="133"/>
      <c r="I25" s="133"/>
      <c r="J25" s="133"/>
      <c r="K25" s="133"/>
      <c r="L25" s="133"/>
      <c r="M25" s="133"/>
      <c r="N25" s="133"/>
      <c r="O25" s="133"/>
      <c r="P25" s="133"/>
      <c r="Q25" s="133"/>
      <c r="R25" s="133"/>
      <c r="S25" s="133"/>
      <c r="T25" s="133"/>
      <c r="U25" s="133"/>
      <c r="V25" s="177"/>
      <c r="X25" s="310"/>
      <c r="Y25" s="310"/>
      <c r="Z25" s="310"/>
      <c r="AA25" s="310"/>
      <c r="AD25" s="310"/>
      <c r="AE25" s="310"/>
      <c r="AF25" s="310"/>
      <c r="AG25" s="310"/>
      <c r="AI25" s="310"/>
      <c r="AJ25" s="310"/>
      <c r="AK25" s="310"/>
      <c r="AL25" s="310"/>
      <c r="AN25" s="310"/>
      <c r="AO25" s="310"/>
      <c r="AP25" s="310"/>
      <c r="AQ25" s="310"/>
    </row>
    <row r="26" spans="1:43">
      <c r="A26" s="132"/>
      <c r="B26" s="133">
        <f>T17+1</f>
        <v>20</v>
      </c>
      <c r="C26" s="133"/>
      <c r="D26" s="133">
        <f>B26+1</f>
        <v>21</v>
      </c>
      <c r="E26" s="133"/>
      <c r="F26" s="133">
        <f>D26+1</f>
        <v>22</v>
      </c>
      <c r="G26" s="133"/>
      <c r="H26" s="133">
        <f>F26+1</f>
        <v>23</v>
      </c>
      <c r="I26" s="133"/>
      <c r="J26" s="133">
        <f>H26+1</f>
        <v>24</v>
      </c>
      <c r="K26" s="133"/>
      <c r="L26" s="133">
        <f>J26+1</f>
        <v>25</v>
      </c>
      <c r="M26" s="133"/>
      <c r="N26" s="133">
        <f>L26+1</f>
        <v>26</v>
      </c>
      <c r="O26" s="133"/>
      <c r="P26" s="133">
        <f>N26+1</f>
        <v>27</v>
      </c>
      <c r="Q26" s="133"/>
      <c r="R26" s="133">
        <f>P26+1</f>
        <v>28</v>
      </c>
      <c r="S26" s="133"/>
      <c r="T26" s="161">
        <f>R26+1</f>
        <v>29</v>
      </c>
      <c r="U26" s="133"/>
      <c r="V26" s="177"/>
      <c r="X26" s="310"/>
      <c r="Y26" s="310"/>
      <c r="Z26" s="310"/>
      <c r="AA26" s="310"/>
      <c r="AD26" s="310"/>
      <c r="AE26" s="310"/>
      <c r="AF26" s="310"/>
      <c r="AG26" s="310"/>
      <c r="AI26" s="310"/>
      <c r="AJ26" s="310"/>
      <c r="AK26" s="310"/>
      <c r="AL26" s="310"/>
      <c r="AN26" s="310"/>
      <c r="AO26" s="310"/>
      <c r="AP26" s="310"/>
      <c r="AQ26" s="310"/>
    </row>
    <row r="27" spans="1:43">
      <c r="A27" s="132"/>
      <c r="B27" s="133"/>
      <c r="C27" s="133"/>
      <c r="D27" s="133"/>
      <c r="E27" s="133"/>
      <c r="F27" s="133"/>
      <c r="G27" s="133"/>
      <c r="H27" s="133"/>
      <c r="I27" s="133"/>
      <c r="J27" s="133"/>
      <c r="K27" s="133"/>
      <c r="L27" s="133"/>
      <c r="M27" s="133"/>
      <c r="N27" s="133"/>
      <c r="O27" s="133"/>
      <c r="P27" s="133"/>
      <c r="Q27" s="133"/>
      <c r="R27" s="133"/>
      <c r="S27" s="133"/>
      <c r="T27" s="133"/>
      <c r="U27" s="133"/>
      <c r="V27" s="177"/>
      <c r="X27" s="310"/>
      <c r="Y27" s="310"/>
      <c r="Z27" s="310"/>
      <c r="AA27" s="310"/>
      <c r="AD27" s="310"/>
      <c r="AE27" s="310"/>
      <c r="AF27" s="310"/>
      <c r="AG27" s="310"/>
      <c r="AI27" s="310"/>
      <c r="AJ27" s="310"/>
      <c r="AK27" s="310"/>
      <c r="AL27" s="310"/>
      <c r="AN27" s="310"/>
      <c r="AO27" s="310"/>
      <c r="AP27" s="310"/>
      <c r="AQ27" s="310"/>
    </row>
    <row r="28" spans="1:43" ht="15" thickBot="1">
      <c r="A28" s="132"/>
      <c r="B28" s="135"/>
      <c r="C28" s="135">
        <v>417.38</v>
      </c>
      <c r="D28" s="135"/>
      <c r="E28" s="135">
        <v>304.56</v>
      </c>
      <c r="F28" s="133"/>
      <c r="G28" s="135">
        <v>408.66</v>
      </c>
      <c r="H28" s="133"/>
      <c r="I28" s="135">
        <v>434.89</v>
      </c>
      <c r="J28" s="133"/>
      <c r="K28" s="135">
        <v>408.17</v>
      </c>
      <c r="L28" s="135"/>
      <c r="M28" s="135">
        <v>398.59</v>
      </c>
      <c r="N28" s="133"/>
      <c r="O28" s="135">
        <v>446.37</v>
      </c>
      <c r="P28" s="135"/>
      <c r="Q28" s="135">
        <v>297.58</v>
      </c>
      <c r="R28" s="135"/>
      <c r="S28" s="135">
        <v>240.47</v>
      </c>
      <c r="T28" s="133"/>
      <c r="U28" s="135">
        <v>312.69</v>
      </c>
      <c r="V28" s="178">
        <f>C28+G28+I28+K28+M28+E28+O28+Q28+S28+U28</f>
        <v>3669.3599999999997</v>
      </c>
      <c r="X28" s="310"/>
      <c r="Y28" s="310"/>
      <c r="Z28" s="310"/>
      <c r="AA28" s="310"/>
      <c r="AD28" s="310"/>
      <c r="AE28" s="310"/>
      <c r="AF28" s="310"/>
      <c r="AG28" s="310"/>
      <c r="AI28" s="310"/>
      <c r="AJ28" s="310"/>
      <c r="AK28" s="310"/>
      <c r="AL28" s="310"/>
      <c r="AN28" s="310"/>
      <c r="AO28" s="310"/>
      <c r="AP28" s="310"/>
      <c r="AQ28" s="310"/>
    </row>
    <row r="29" spans="1:43" ht="15.5" thickTop="1" thickBot="1">
      <c r="A29" s="132"/>
      <c r="B29" s="138"/>
      <c r="C29" s="139"/>
      <c r="D29" s="140"/>
      <c r="E29" s="139"/>
      <c r="F29" s="140"/>
      <c r="G29" s="133"/>
      <c r="H29" s="140"/>
      <c r="I29" s="139"/>
      <c r="J29" s="140"/>
      <c r="K29" s="139"/>
      <c r="L29" s="140"/>
      <c r="M29" s="139"/>
      <c r="N29" s="138"/>
      <c r="O29" s="139"/>
      <c r="P29" s="140"/>
      <c r="Q29" s="139"/>
      <c r="R29" s="138"/>
      <c r="S29" s="139"/>
      <c r="T29" s="140"/>
      <c r="U29" s="162"/>
      <c r="V29" s="178"/>
      <c r="X29" s="310"/>
      <c r="Y29" s="310"/>
      <c r="Z29" s="310"/>
      <c r="AA29" s="310"/>
      <c r="AD29" s="310"/>
      <c r="AE29" s="310"/>
      <c r="AF29" s="310"/>
      <c r="AG29" s="310"/>
      <c r="AI29" s="310"/>
      <c r="AJ29" s="310"/>
      <c r="AK29" s="310"/>
      <c r="AL29" s="310"/>
      <c r="AN29" s="310"/>
      <c r="AO29" s="310"/>
      <c r="AP29" s="310"/>
      <c r="AQ29" s="310"/>
    </row>
    <row r="30" spans="1:43" ht="15.5" thickTop="1" thickBot="1">
      <c r="A30" s="132"/>
      <c r="B30" s="141"/>
      <c r="C30" s="139"/>
      <c r="D30" s="141"/>
      <c r="E30" s="139"/>
      <c r="F30" s="141"/>
      <c r="G30" s="133"/>
      <c r="H30" s="141"/>
      <c r="I30" s="139"/>
      <c r="J30" s="141"/>
      <c r="K30" s="139"/>
      <c r="L30" s="141"/>
      <c r="M30" s="139"/>
      <c r="N30" s="141"/>
      <c r="O30" s="139"/>
      <c r="P30" s="141"/>
      <c r="Q30" s="139"/>
      <c r="R30" s="141"/>
      <c r="S30" s="139"/>
      <c r="T30" s="141"/>
      <c r="U30" s="162"/>
      <c r="V30" s="177"/>
      <c r="X30" s="310"/>
      <c r="Y30" s="310"/>
      <c r="Z30" s="310"/>
      <c r="AA30" s="310"/>
      <c r="AD30" s="310"/>
      <c r="AE30" s="310"/>
      <c r="AF30" s="310"/>
      <c r="AG30" s="310"/>
      <c r="AI30" s="310"/>
      <c r="AJ30" s="310"/>
      <c r="AK30" s="310"/>
      <c r="AL30" s="310"/>
      <c r="AN30" s="310"/>
      <c r="AO30" s="310"/>
      <c r="AP30" s="310"/>
      <c r="AQ30" s="310"/>
    </row>
    <row r="31" spans="1:43" ht="15" thickTop="1">
      <c r="A31" s="132"/>
      <c r="B31" s="144" t="s">
        <v>296</v>
      </c>
      <c r="C31" s="133"/>
      <c r="D31" s="144" t="s">
        <v>297</v>
      </c>
      <c r="E31" s="133"/>
      <c r="F31" s="358" t="s">
        <v>298</v>
      </c>
      <c r="G31" s="133"/>
      <c r="H31" s="144" t="s">
        <v>299</v>
      </c>
      <c r="I31" s="133"/>
      <c r="J31" s="358" t="s">
        <v>300</v>
      </c>
      <c r="K31" s="133"/>
      <c r="L31" s="358" t="s">
        <v>301</v>
      </c>
      <c r="M31" s="133"/>
      <c r="N31" s="358" t="s">
        <v>302</v>
      </c>
      <c r="O31" s="133"/>
      <c r="P31" s="144" t="s">
        <v>303</v>
      </c>
      <c r="Q31" s="133"/>
      <c r="R31" s="358" t="s">
        <v>244</v>
      </c>
      <c r="S31" s="133"/>
      <c r="T31" s="144" t="s">
        <v>304</v>
      </c>
      <c r="U31" s="133"/>
      <c r="V31" s="180"/>
      <c r="X31" s="310"/>
      <c r="Y31" s="310"/>
      <c r="Z31" s="310"/>
      <c r="AA31" s="310"/>
      <c r="AD31" s="310"/>
      <c r="AE31" s="310"/>
      <c r="AF31" s="310"/>
      <c r="AG31" s="310"/>
      <c r="AI31" s="310"/>
      <c r="AJ31" s="310"/>
      <c r="AK31" s="310"/>
      <c r="AL31" s="310"/>
      <c r="AN31" s="310"/>
      <c r="AO31" s="310"/>
      <c r="AP31" s="310"/>
      <c r="AQ31" s="310"/>
    </row>
    <row r="32" spans="1:43">
      <c r="A32" s="132"/>
      <c r="B32" s="144" t="s">
        <v>293</v>
      </c>
      <c r="C32" s="133"/>
      <c r="D32" s="144" t="s">
        <v>305</v>
      </c>
      <c r="E32" s="133"/>
      <c r="F32" s="145" t="s">
        <v>146</v>
      </c>
      <c r="G32" s="133"/>
      <c r="H32" s="144" t="s">
        <v>306</v>
      </c>
      <c r="I32" s="133"/>
      <c r="J32" s="145" t="s">
        <v>211</v>
      </c>
      <c r="K32" s="133"/>
      <c r="L32" s="145" t="s">
        <v>146</v>
      </c>
      <c r="M32" s="133"/>
      <c r="N32" s="145" t="s">
        <v>211</v>
      </c>
      <c r="O32" s="133"/>
      <c r="P32" s="144" t="s">
        <v>282</v>
      </c>
      <c r="Q32" s="133"/>
      <c r="R32" s="145" t="s">
        <v>211</v>
      </c>
      <c r="S32" s="133"/>
      <c r="T32" s="144" t="s">
        <v>307</v>
      </c>
      <c r="U32" s="133"/>
      <c r="V32" s="180"/>
      <c r="X32" s="310">
        <f>COUNTIF($B$32:$V$32, "DA+0")</f>
        <v>2</v>
      </c>
      <c r="Y32" s="310">
        <f>COUNTIF($B$32:$V$32, "DA+3")</f>
        <v>0</v>
      </c>
      <c r="Z32" s="310">
        <f>COUNTIF($B$32:$V$32, "DA+6")</f>
        <v>0</v>
      </c>
      <c r="AA32" s="310">
        <f>COUNTIF($B$32:$V$32, "DA+9")</f>
        <v>3</v>
      </c>
      <c r="AD32" s="310">
        <f>COUNTIF($B$32:$V$32, "DB+0")</f>
        <v>0</v>
      </c>
      <c r="AE32" s="310">
        <f>COUNTIF($B$32:$V$32, "DB+3")</f>
        <v>0</v>
      </c>
      <c r="AF32" s="310">
        <f>COUNTIF($B$32:$V$32, "DB+6")</f>
        <v>0</v>
      </c>
      <c r="AG32" s="310">
        <f>COUNTIF($B$32:$V$32, "DB+9")</f>
        <v>0</v>
      </c>
      <c r="AI32" s="310">
        <f>COUNTIF($B$32:$V$32, "DC+0")</f>
        <v>0</v>
      </c>
      <c r="AJ32" s="310">
        <f>COUNTIF($B$32:$V$32, "DC+3")</f>
        <v>0</v>
      </c>
      <c r="AK32" s="310">
        <f>COUNTIF($B$32:$V$32, "DC+6")</f>
        <v>0</v>
      </c>
      <c r="AL32" s="310">
        <f>COUNTIF($B$32:$V$32, "DC+9")</f>
        <v>0</v>
      </c>
      <c r="AN32" s="310">
        <f>COUNTIF($B$32:$V$32, "DD+0")</f>
        <v>0</v>
      </c>
      <c r="AO32" s="310">
        <f>COUNTIF($B$32:$V$32, "DD+3")</f>
        <v>0</v>
      </c>
      <c r="AP32" s="310">
        <f>COUNTIF($B$32:$V$32, "DD+6")</f>
        <v>0</v>
      </c>
      <c r="AQ32" s="310">
        <f>COUNTIF($B$32:$V$32, "DD+9")</f>
        <v>0</v>
      </c>
    </row>
    <row r="33" spans="1:43">
      <c r="A33" s="132"/>
      <c r="B33" s="133"/>
      <c r="C33" s="133"/>
      <c r="D33" s="133"/>
      <c r="E33" s="133"/>
      <c r="F33" s="144" t="s">
        <v>308</v>
      </c>
      <c r="G33" s="133"/>
      <c r="H33" s="144"/>
      <c r="I33" s="133"/>
      <c r="J33" s="155"/>
      <c r="K33" s="155"/>
      <c r="L33" s="155"/>
      <c r="M33" s="155"/>
      <c r="N33" s="144" t="s">
        <v>183</v>
      </c>
      <c r="O33" s="155"/>
      <c r="P33" s="155"/>
      <c r="Q33" s="155"/>
      <c r="R33" s="155"/>
      <c r="S33" s="155"/>
      <c r="T33" s="155"/>
      <c r="U33" s="133"/>
      <c r="V33" s="177"/>
      <c r="X33" s="310"/>
      <c r="Y33" s="310"/>
      <c r="Z33" s="310"/>
      <c r="AA33" s="310"/>
      <c r="AD33" s="310"/>
      <c r="AE33" s="310"/>
      <c r="AF33" s="310"/>
      <c r="AG33" s="310"/>
      <c r="AI33" s="310"/>
      <c r="AJ33" s="310"/>
      <c r="AK33" s="310"/>
      <c r="AL33" s="310"/>
      <c r="AN33" s="310"/>
      <c r="AO33" s="310"/>
      <c r="AP33" s="310"/>
      <c r="AQ33" s="310"/>
    </row>
    <row r="34" spans="1:43">
      <c r="A34" s="132"/>
      <c r="B34" s="133"/>
      <c r="C34" s="133"/>
      <c r="D34" s="133"/>
      <c r="E34" s="133"/>
      <c r="F34" s="133"/>
      <c r="G34" s="133"/>
      <c r="H34" s="133"/>
      <c r="I34" s="133"/>
      <c r="J34" s="133"/>
      <c r="K34" s="133"/>
      <c r="L34" s="133"/>
      <c r="M34" s="133"/>
      <c r="N34" s="133"/>
      <c r="O34" s="133"/>
      <c r="P34" s="133"/>
      <c r="Q34" s="133"/>
      <c r="R34" s="133"/>
      <c r="S34" s="133"/>
      <c r="T34" s="133"/>
      <c r="U34" s="133"/>
      <c r="V34" s="177"/>
      <c r="X34" s="310"/>
      <c r="Y34" s="310"/>
      <c r="Z34" s="310"/>
      <c r="AA34" s="310"/>
      <c r="AD34" s="310"/>
      <c r="AE34" s="310"/>
      <c r="AF34" s="310"/>
      <c r="AG34" s="310"/>
      <c r="AI34" s="310"/>
      <c r="AJ34" s="310"/>
      <c r="AK34" s="310"/>
      <c r="AL34" s="310"/>
      <c r="AN34" s="310"/>
      <c r="AO34" s="310"/>
      <c r="AP34" s="310"/>
      <c r="AQ34" s="310"/>
    </row>
    <row r="35" spans="1:43">
      <c r="A35" s="132"/>
      <c r="B35" s="133">
        <f>T26+1</f>
        <v>30</v>
      </c>
      <c r="C35" s="133"/>
      <c r="D35" s="133">
        <f>B35+1</f>
        <v>31</v>
      </c>
      <c r="E35" s="133"/>
      <c r="F35" s="133">
        <f>D35+1</f>
        <v>32</v>
      </c>
      <c r="G35" s="133"/>
      <c r="H35" s="133">
        <f>F35+1</f>
        <v>33</v>
      </c>
      <c r="I35" s="133"/>
      <c r="J35" s="133">
        <f>H35+1</f>
        <v>34</v>
      </c>
      <c r="K35" s="133"/>
      <c r="L35" s="133">
        <f>J35+1</f>
        <v>35</v>
      </c>
      <c r="M35" s="133"/>
      <c r="N35" s="133">
        <f>L35+1</f>
        <v>36</v>
      </c>
      <c r="O35" s="133"/>
      <c r="P35" s="133">
        <f>N35+1</f>
        <v>37</v>
      </c>
      <c r="Q35" s="133"/>
      <c r="R35" s="161">
        <f>P35+1</f>
        <v>38</v>
      </c>
      <c r="S35" s="133"/>
      <c r="T35" s="133">
        <f>R35+1</f>
        <v>39</v>
      </c>
      <c r="U35" s="133"/>
      <c r="V35" s="177"/>
      <c r="X35" s="310"/>
      <c r="Y35" s="310"/>
      <c r="Z35" s="310"/>
      <c r="AA35" s="310"/>
      <c r="AD35" s="310"/>
      <c r="AE35" s="310"/>
      <c r="AF35" s="310"/>
      <c r="AG35" s="310"/>
      <c r="AI35" s="310"/>
      <c r="AJ35" s="310"/>
      <c r="AK35" s="310"/>
      <c r="AL35" s="310"/>
      <c r="AN35" s="310"/>
      <c r="AO35" s="310"/>
      <c r="AP35" s="310"/>
      <c r="AQ35" s="310"/>
    </row>
    <row r="36" spans="1:43">
      <c r="A36" s="132"/>
      <c r="B36" s="133"/>
      <c r="C36" s="133"/>
      <c r="D36" s="133"/>
      <c r="E36" s="133"/>
      <c r="F36" s="133"/>
      <c r="G36" s="133"/>
      <c r="H36" s="133"/>
      <c r="I36" s="133"/>
      <c r="J36" s="133"/>
      <c r="K36" s="133"/>
      <c r="L36" s="133"/>
      <c r="M36" s="133"/>
      <c r="N36" s="133"/>
      <c r="O36" s="133"/>
      <c r="P36" s="133"/>
      <c r="Q36" s="133"/>
      <c r="R36" s="133"/>
      <c r="S36" s="133"/>
      <c r="T36" s="149"/>
      <c r="U36" s="149"/>
      <c r="V36" s="177"/>
      <c r="X36" s="310"/>
      <c r="Y36" s="310"/>
      <c r="Z36" s="310"/>
      <c r="AA36" s="310"/>
      <c r="AD36" s="310"/>
      <c r="AE36" s="310"/>
      <c r="AF36" s="310"/>
      <c r="AG36" s="310"/>
      <c r="AI36" s="310"/>
      <c r="AJ36" s="310"/>
      <c r="AK36" s="310"/>
      <c r="AL36" s="310"/>
      <c r="AN36" s="310"/>
      <c r="AO36" s="310"/>
      <c r="AP36" s="310"/>
      <c r="AQ36" s="310"/>
    </row>
    <row r="37" spans="1:43" ht="15" thickBot="1">
      <c r="A37" s="132"/>
      <c r="B37" s="135"/>
      <c r="C37" s="135">
        <v>347.88</v>
      </c>
      <c r="D37" s="135"/>
      <c r="E37" s="135">
        <v>379.25</v>
      </c>
      <c r="F37" s="133"/>
      <c r="G37" s="135">
        <v>398.7</v>
      </c>
      <c r="H37" s="133"/>
      <c r="I37" s="135">
        <v>439.06</v>
      </c>
      <c r="J37" s="133"/>
      <c r="K37" s="135">
        <v>381.53</v>
      </c>
      <c r="L37" s="135"/>
      <c r="M37" s="135">
        <v>379.71</v>
      </c>
      <c r="N37" s="133"/>
      <c r="O37" s="135">
        <v>426.3</v>
      </c>
      <c r="P37" s="135"/>
      <c r="Q37" s="135">
        <v>387.14</v>
      </c>
      <c r="R37" s="133"/>
      <c r="S37" s="133"/>
      <c r="T37" s="156"/>
      <c r="U37" s="156">
        <v>423.77</v>
      </c>
      <c r="V37" s="178" t="e">
        <f>C37+G37+I37+K37+M37+E37+#REF!+O37+Q37+#REF!</f>
        <v>#REF!</v>
      </c>
      <c r="X37" s="310"/>
      <c r="Y37" s="310"/>
      <c r="Z37" s="310"/>
      <c r="AA37" s="310"/>
      <c r="AD37" s="310"/>
      <c r="AE37" s="310"/>
      <c r="AF37" s="310"/>
      <c r="AG37" s="310"/>
      <c r="AI37" s="310"/>
      <c r="AJ37" s="310"/>
      <c r="AK37" s="310"/>
      <c r="AL37" s="310"/>
      <c r="AN37" s="310"/>
      <c r="AO37" s="310"/>
      <c r="AP37" s="310"/>
      <c r="AQ37" s="310"/>
    </row>
    <row r="38" spans="1:43" ht="15.5" thickTop="1" thickBot="1">
      <c r="A38" s="132"/>
      <c r="B38" s="140"/>
      <c r="C38" s="139"/>
      <c r="D38" s="140"/>
      <c r="E38" s="139"/>
      <c r="F38" s="140"/>
      <c r="G38" s="133"/>
      <c r="H38" s="140"/>
      <c r="I38" s="139"/>
      <c r="J38" s="140"/>
      <c r="K38" s="139"/>
      <c r="L38" s="140"/>
      <c r="M38" s="139"/>
      <c r="N38" s="140"/>
      <c r="O38" s="137"/>
      <c r="P38" s="140"/>
      <c r="Q38" s="162"/>
      <c r="R38" s="181"/>
      <c r="S38" s="133"/>
      <c r="T38" s="181"/>
      <c r="U38" s="133"/>
      <c r="V38" s="178"/>
      <c r="X38" s="310"/>
      <c r="Y38" s="310"/>
      <c r="Z38" s="310"/>
      <c r="AA38" s="310"/>
      <c r="AD38" s="310"/>
      <c r="AE38" s="310"/>
      <c r="AF38" s="310"/>
      <c r="AG38" s="310"/>
      <c r="AI38" s="310"/>
      <c r="AJ38" s="310"/>
      <c r="AK38" s="310"/>
      <c r="AL38" s="310"/>
      <c r="AN38" s="310"/>
      <c r="AO38" s="310"/>
      <c r="AP38" s="310"/>
      <c r="AQ38" s="310"/>
    </row>
    <row r="39" spans="1:43" ht="15.5" thickTop="1" thickBot="1">
      <c r="A39" s="132"/>
      <c r="B39" s="141"/>
      <c r="C39" s="139"/>
      <c r="D39" s="141"/>
      <c r="E39" s="139"/>
      <c r="F39" s="141"/>
      <c r="G39" s="133"/>
      <c r="H39" s="141"/>
      <c r="I39" s="139"/>
      <c r="J39" s="141"/>
      <c r="K39" s="139"/>
      <c r="L39" s="141"/>
      <c r="M39" s="139"/>
      <c r="N39" s="141"/>
      <c r="O39" s="137"/>
      <c r="P39" s="141"/>
      <c r="Q39" s="162"/>
      <c r="R39" s="182"/>
      <c r="S39" s="133"/>
      <c r="T39" s="182"/>
      <c r="U39" s="133"/>
      <c r="V39" s="177"/>
      <c r="X39" s="310"/>
      <c r="Y39" s="310"/>
      <c r="Z39" s="310"/>
      <c r="AA39" s="310"/>
      <c r="AD39" s="310"/>
      <c r="AE39" s="310"/>
      <c r="AF39" s="310"/>
      <c r="AG39" s="310"/>
      <c r="AI39" s="310"/>
      <c r="AJ39" s="310"/>
      <c r="AK39" s="310"/>
      <c r="AL39" s="310"/>
      <c r="AN39" s="310"/>
      <c r="AO39" s="310"/>
      <c r="AP39" s="310"/>
      <c r="AQ39" s="310"/>
    </row>
    <row r="40" spans="1:43" ht="15" thickTop="1">
      <c r="A40" s="132"/>
      <c r="B40" s="358" t="s">
        <v>309</v>
      </c>
      <c r="C40" s="133"/>
      <c r="D40" s="358" t="s">
        <v>310</v>
      </c>
      <c r="E40" s="133"/>
      <c r="F40" s="358" t="s">
        <v>311</v>
      </c>
      <c r="G40" s="133"/>
      <c r="H40" s="358" t="s">
        <v>245</v>
      </c>
      <c r="I40" s="133"/>
      <c r="J40" s="358" t="s">
        <v>246</v>
      </c>
      <c r="K40" s="133"/>
      <c r="L40" s="144" t="s">
        <v>312</v>
      </c>
      <c r="M40" s="133"/>
      <c r="N40" s="358" t="s">
        <v>313</v>
      </c>
      <c r="O40" s="133"/>
      <c r="P40" s="144" t="s">
        <v>314</v>
      </c>
      <c r="Q40" s="133"/>
      <c r="R40" s="358" t="s">
        <v>315</v>
      </c>
      <c r="S40" s="133"/>
      <c r="T40" s="358" t="s">
        <v>316</v>
      </c>
      <c r="U40" s="133"/>
      <c r="V40" s="177"/>
      <c r="X40" s="310"/>
      <c r="Y40" s="310"/>
      <c r="Z40" s="310"/>
      <c r="AA40" s="310"/>
      <c r="AD40" s="310"/>
      <c r="AE40" s="310"/>
      <c r="AF40" s="310"/>
      <c r="AG40" s="310"/>
      <c r="AI40" s="310"/>
      <c r="AJ40" s="310"/>
      <c r="AK40" s="310"/>
      <c r="AL40" s="310"/>
      <c r="AN40" s="310"/>
      <c r="AO40" s="310"/>
      <c r="AP40" s="310"/>
      <c r="AQ40" s="310"/>
    </row>
    <row r="41" spans="1:43">
      <c r="A41" s="132"/>
      <c r="B41" s="145" t="s">
        <v>146</v>
      </c>
      <c r="C41" s="149"/>
      <c r="D41" s="148" t="s">
        <v>146</v>
      </c>
      <c r="E41" s="149"/>
      <c r="F41" s="148" t="s">
        <v>211</v>
      </c>
      <c r="G41" s="149"/>
      <c r="H41" s="148" t="s">
        <v>205</v>
      </c>
      <c r="I41" s="149"/>
      <c r="J41" s="148" t="s">
        <v>205</v>
      </c>
      <c r="K41" s="149"/>
      <c r="L41" s="147" t="s">
        <v>282</v>
      </c>
      <c r="M41" s="149"/>
      <c r="N41" s="148" t="s">
        <v>146</v>
      </c>
      <c r="O41" s="149"/>
      <c r="P41" s="147" t="s">
        <v>305</v>
      </c>
      <c r="Q41" s="149"/>
      <c r="R41" s="148" t="s">
        <v>211</v>
      </c>
      <c r="S41" s="133"/>
      <c r="T41" s="148" t="s">
        <v>211</v>
      </c>
      <c r="U41" s="133"/>
      <c r="V41" s="177"/>
      <c r="X41" s="310">
        <f>COUNTIF($B$41:$V$41, "DA+0")</f>
        <v>3</v>
      </c>
      <c r="Y41" s="310">
        <f>COUNTIF($B$41:$V$41, "DA+3")</f>
        <v>0</v>
      </c>
      <c r="Z41" s="310">
        <f>COUNTIF($B$41:$V$41, "DA+6")</f>
        <v>2</v>
      </c>
      <c r="AA41" s="310">
        <f>COUNTIF($B$41:$V$41, "DA+9")</f>
        <v>3</v>
      </c>
      <c r="AD41" s="310">
        <f>COUNTIF($B$41:$V$41, "DB+0")</f>
        <v>0</v>
      </c>
      <c r="AE41" s="310">
        <f>COUNTIF($B$41:$V$41, "DB+3")</f>
        <v>0</v>
      </c>
      <c r="AF41" s="310">
        <f>COUNTIF($B$41:$V$41, "DB+6")</f>
        <v>0</v>
      </c>
      <c r="AG41" s="310">
        <f>COUNTIF($B$41:$V$41, "DB+9")</f>
        <v>0</v>
      </c>
      <c r="AI41" s="310">
        <f>COUNTIF($B$41:$V$41, "DC+0")</f>
        <v>0</v>
      </c>
      <c r="AJ41" s="310">
        <f>COUNTIF($B$41:$V$41, "DC+3")</f>
        <v>0</v>
      </c>
      <c r="AK41" s="310">
        <f>COUNTIF($B$41:$V$41, "DC+6")</f>
        <v>0</v>
      </c>
      <c r="AL41" s="310">
        <f>COUNTIF($B$41:$V$41, "DC+9")</f>
        <v>0</v>
      </c>
      <c r="AN41" s="310">
        <f>COUNTIF($B$41:$V$41, "DD+0")</f>
        <v>0</v>
      </c>
      <c r="AO41" s="310">
        <f>COUNTIF($B$41:$V$41, "DD+3")</f>
        <v>0</v>
      </c>
      <c r="AP41" s="310">
        <f>COUNTIF($B$41:$V$41, "DD+6")</f>
        <v>0</v>
      </c>
      <c r="AQ41" s="310">
        <f>COUNTIF($B$41:$V$41, "DD+9")</f>
        <v>0</v>
      </c>
    </row>
    <row r="42" spans="1:43">
      <c r="A42" s="132"/>
      <c r="B42" s="154" t="s">
        <v>183</v>
      </c>
      <c r="C42" s="155"/>
      <c r="D42" s="155"/>
      <c r="E42" s="155"/>
      <c r="F42" s="154" t="s">
        <v>183</v>
      </c>
      <c r="G42" s="155"/>
      <c r="H42" s="155"/>
      <c r="I42" s="155"/>
      <c r="J42" s="155"/>
      <c r="K42" s="155"/>
      <c r="L42" s="155"/>
      <c r="M42" s="155"/>
      <c r="N42" s="155"/>
      <c r="O42" s="155"/>
      <c r="P42" s="144" t="s">
        <v>294</v>
      </c>
      <c r="Q42" s="155"/>
      <c r="R42" s="154" t="s">
        <v>183</v>
      </c>
      <c r="S42" s="133"/>
      <c r="T42" s="154" t="s">
        <v>183</v>
      </c>
      <c r="U42" s="133"/>
      <c r="V42" s="177"/>
      <c r="X42" s="310"/>
      <c r="Y42" s="310"/>
      <c r="Z42" s="310"/>
      <c r="AA42" s="310"/>
      <c r="AD42" s="310"/>
      <c r="AE42" s="310"/>
      <c r="AF42" s="310"/>
      <c r="AG42" s="310"/>
      <c r="AI42" s="310"/>
      <c r="AJ42" s="310"/>
      <c r="AK42" s="310"/>
      <c r="AL42" s="310"/>
      <c r="AN42" s="310"/>
      <c r="AO42" s="310"/>
      <c r="AP42" s="310"/>
      <c r="AQ42" s="310"/>
    </row>
    <row r="43" spans="1:43">
      <c r="A43" s="132"/>
      <c r="B43" s="133">
        <f>T35+1</f>
        <v>40</v>
      </c>
      <c r="C43" s="133"/>
      <c r="D43" s="133">
        <f>B43+1</f>
        <v>41</v>
      </c>
      <c r="E43" s="133"/>
      <c r="F43" s="133">
        <f>D43+1</f>
        <v>42</v>
      </c>
      <c r="G43" s="133"/>
      <c r="H43" s="133">
        <f>F43+1</f>
        <v>43</v>
      </c>
      <c r="I43" s="133"/>
      <c r="J43" s="133">
        <f>H43+1</f>
        <v>44</v>
      </c>
      <c r="K43" s="133"/>
      <c r="L43" s="133">
        <f>J43+1</f>
        <v>45</v>
      </c>
      <c r="M43" s="133"/>
      <c r="N43" s="133">
        <f>L43+1</f>
        <v>46</v>
      </c>
      <c r="O43" s="133"/>
      <c r="P43" s="133">
        <f>N43+1</f>
        <v>47</v>
      </c>
      <c r="Q43" s="133"/>
      <c r="R43" s="133">
        <f>P43+1</f>
        <v>48</v>
      </c>
      <c r="S43" s="133"/>
      <c r="T43" s="133">
        <f>R43+1</f>
        <v>49</v>
      </c>
      <c r="U43" s="133"/>
      <c r="V43" s="167"/>
      <c r="X43" s="310"/>
      <c r="Y43" s="310"/>
      <c r="Z43" s="310"/>
      <c r="AA43" s="310"/>
      <c r="AD43" s="310"/>
      <c r="AE43" s="310"/>
      <c r="AF43" s="310"/>
      <c r="AG43" s="310"/>
      <c r="AI43" s="310"/>
      <c r="AJ43" s="310"/>
      <c r="AK43" s="310"/>
      <c r="AL43" s="310"/>
      <c r="AN43" s="310"/>
      <c r="AO43" s="310"/>
      <c r="AP43" s="310"/>
      <c r="AQ43" s="310"/>
    </row>
    <row r="44" spans="1:43">
      <c r="A44" s="132"/>
      <c r="B44" s="149"/>
      <c r="C44" s="149"/>
      <c r="D44" s="149"/>
      <c r="E44" s="149"/>
      <c r="F44" s="149"/>
      <c r="G44" s="149"/>
      <c r="H44" s="149"/>
      <c r="I44" s="149"/>
      <c r="J44" s="149"/>
      <c r="K44" s="149"/>
      <c r="L44" s="149"/>
      <c r="M44" s="149"/>
      <c r="N44" s="149"/>
      <c r="O44" s="149"/>
      <c r="P44" s="149"/>
      <c r="Q44" s="149"/>
      <c r="R44" s="149"/>
      <c r="S44" s="149"/>
      <c r="T44" s="149"/>
      <c r="U44" s="149"/>
      <c r="V44" s="167"/>
      <c r="X44" s="310"/>
      <c r="Y44" s="310"/>
      <c r="Z44" s="310"/>
      <c r="AA44" s="310"/>
      <c r="AD44" s="310"/>
      <c r="AE44" s="310"/>
      <c r="AF44" s="310"/>
      <c r="AG44" s="310"/>
      <c r="AI44" s="310"/>
      <c r="AJ44" s="310"/>
      <c r="AK44" s="310"/>
      <c r="AL44" s="310"/>
      <c r="AN44" s="310"/>
      <c r="AO44" s="310"/>
      <c r="AP44" s="310"/>
      <c r="AQ44" s="310"/>
    </row>
    <row r="45" spans="1:43" ht="15" thickBot="1">
      <c r="A45" s="132"/>
      <c r="B45" s="156"/>
      <c r="C45" s="156">
        <v>407.9</v>
      </c>
      <c r="D45" s="149"/>
      <c r="E45" s="156">
        <v>426.63</v>
      </c>
      <c r="F45" s="149"/>
      <c r="G45" s="156">
        <v>392.27</v>
      </c>
      <c r="H45" s="149"/>
      <c r="I45" s="156">
        <v>431.96</v>
      </c>
      <c r="J45" s="156"/>
      <c r="K45" s="156">
        <v>426.02</v>
      </c>
      <c r="L45" s="149"/>
      <c r="M45" s="156">
        <v>405.36</v>
      </c>
      <c r="N45" s="156"/>
      <c r="O45" s="156">
        <v>411.93</v>
      </c>
      <c r="P45" s="156"/>
      <c r="Q45" s="156">
        <v>423.77</v>
      </c>
      <c r="R45" s="156"/>
      <c r="S45" s="156">
        <v>407.9</v>
      </c>
      <c r="T45" s="149"/>
      <c r="U45" s="156">
        <v>426.63</v>
      </c>
      <c r="V45" s="167"/>
      <c r="X45" s="310"/>
      <c r="Y45" s="310"/>
      <c r="Z45" s="310"/>
      <c r="AA45" s="310"/>
      <c r="AD45" s="310"/>
      <c r="AE45" s="310"/>
      <c r="AF45" s="310"/>
      <c r="AG45" s="310"/>
      <c r="AI45" s="310"/>
      <c r="AJ45" s="310"/>
      <c r="AK45" s="310"/>
      <c r="AL45" s="310"/>
      <c r="AN45" s="310"/>
      <c r="AO45" s="310"/>
      <c r="AP45" s="310"/>
      <c r="AQ45" s="310"/>
    </row>
    <row r="46" spans="1:43" ht="15.5" thickTop="1" thickBot="1">
      <c r="A46" s="132"/>
      <c r="B46" s="157" t="s">
        <v>317</v>
      </c>
      <c r="C46" s="139"/>
      <c r="D46" s="158" t="s">
        <v>317</v>
      </c>
      <c r="E46" s="133"/>
      <c r="F46" s="158" t="s">
        <v>317</v>
      </c>
      <c r="G46" s="139"/>
      <c r="H46" s="158" t="s">
        <v>317</v>
      </c>
      <c r="I46" s="139"/>
      <c r="J46" s="158" t="s">
        <v>317</v>
      </c>
      <c r="K46" s="139"/>
      <c r="L46" s="140"/>
      <c r="M46" s="139"/>
      <c r="N46" s="140"/>
      <c r="O46" s="139"/>
      <c r="P46" s="140"/>
      <c r="Q46" s="137"/>
      <c r="R46" s="157" t="s">
        <v>317</v>
      </c>
      <c r="S46" s="139"/>
      <c r="T46" s="157" t="s">
        <v>317</v>
      </c>
      <c r="U46" s="133"/>
      <c r="V46" s="167"/>
      <c r="X46" s="310"/>
      <c r="Y46" s="310"/>
      <c r="Z46" s="310"/>
      <c r="AA46" s="310"/>
      <c r="AD46" s="310"/>
      <c r="AE46" s="310"/>
      <c r="AF46" s="310"/>
      <c r="AG46" s="310"/>
      <c r="AI46" s="310"/>
      <c r="AJ46" s="310"/>
      <c r="AK46" s="310"/>
      <c r="AL46" s="310"/>
      <c r="AN46" s="310"/>
      <c r="AO46" s="310"/>
      <c r="AP46" s="310"/>
      <c r="AQ46" s="310"/>
    </row>
    <row r="47" spans="1:43" ht="15.5" thickTop="1" thickBot="1">
      <c r="A47" s="132"/>
      <c r="B47" s="141" t="s">
        <v>339</v>
      </c>
      <c r="C47" s="139"/>
      <c r="D47" s="141"/>
      <c r="E47" s="133"/>
      <c r="F47" s="141" t="s">
        <v>339</v>
      </c>
      <c r="G47" s="139"/>
      <c r="H47" s="141"/>
      <c r="I47" s="139"/>
      <c r="J47" s="141"/>
      <c r="K47" s="139"/>
      <c r="L47" s="141"/>
      <c r="M47" s="139"/>
      <c r="N47" s="141"/>
      <c r="O47" s="139"/>
      <c r="P47" s="141"/>
      <c r="Q47" s="137"/>
      <c r="R47" s="141"/>
      <c r="S47" s="139"/>
      <c r="T47" s="141"/>
      <c r="U47" s="133"/>
      <c r="V47" s="177"/>
      <c r="X47" s="310"/>
      <c r="Y47" s="310"/>
      <c r="Z47" s="310"/>
      <c r="AA47" s="310"/>
      <c r="AD47" s="310"/>
      <c r="AE47" s="310"/>
      <c r="AF47" s="310"/>
      <c r="AG47" s="310"/>
      <c r="AI47" s="310"/>
      <c r="AJ47" s="310"/>
      <c r="AK47" s="310"/>
      <c r="AL47" s="310"/>
      <c r="AN47" s="310"/>
      <c r="AO47" s="310"/>
      <c r="AP47" s="310"/>
      <c r="AQ47" s="310"/>
    </row>
    <row r="48" spans="1:43" ht="15" thickTop="1">
      <c r="A48" s="132"/>
      <c r="B48" s="358" t="s">
        <v>237</v>
      </c>
      <c r="C48" s="133"/>
      <c r="D48" s="358" t="s">
        <v>238</v>
      </c>
      <c r="E48" s="133"/>
      <c r="F48" s="358" t="s">
        <v>318</v>
      </c>
      <c r="G48" s="133"/>
      <c r="H48" s="358" t="s">
        <v>247</v>
      </c>
      <c r="I48" s="133"/>
      <c r="J48" s="358" t="s">
        <v>248</v>
      </c>
      <c r="K48" s="133"/>
      <c r="L48" s="144" t="s">
        <v>319</v>
      </c>
      <c r="M48" s="133"/>
      <c r="N48" s="144" t="s">
        <v>320</v>
      </c>
      <c r="O48" s="133"/>
      <c r="P48" s="144" t="s">
        <v>118</v>
      </c>
      <c r="Q48" s="133"/>
      <c r="R48" s="358" t="s">
        <v>210</v>
      </c>
      <c r="S48" s="133"/>
      <c r="T48" s="358" t="s">
        <v>223</v>
      </c>
      <c r="U48" s="133"/>
      <c r="V48" s="177"/>
      <c r="X48" s="310"/>
      <c r="Y48" s="310"/>
      <c r="Z48" s="310"/>
      <c r="AA48" s="310"/>
      <c r="AD48" s="310"/>
      <c r="AE48" s="310"/>
      <c r="AF48" s="310"/>
      <c r="AG48" s="310"/>
      <c r="AI48" s="310"/>
      <c r="AJ48" s="310"/>
      <c r="AK48" s="310"/>
      <c r="AL48" s="310"/>
      <c r="AN48" s="310"/>
      <c r="AO48" s="310"/>
      <c r="AP48" s="310"/>
      <c r="AQ48" s="310"/>
    </row>
    <row r="49" spans="1:43">
      <c r="A49" s="132"/>
      <c r="B49" s="145" t="s">
        <v>211</v>
      </c>
      <c r="C49" s="133"/>
      <c r="D49" s="145" t="s">
        <v>211</v>
      </c>
      <c r="E49" s="133"/>
      <c r="F49" s="145" t="s">
        <v>211</v>
      </c>
      <c r="G49" s="133"/>
      <c r="H49" s="145" t="s">
        <v>149</v>
      </c>
      <c r="I49" s="133"/>
      <c r="J49" s="145" t="s">
        <v>149</v>
      </c>
      <c r="K49" s="133"/>
      <c r="L49" s="144" t="s">
        <v>89</v>
      </c>
      <c r="M49" s="133"/>
      <c r="N49" s="144" t="s">
        <v>293</v>
      </c>
      <c r="O49" s="133"/>
      <c r="P49" s="144" t="s">
        <v>89</v>
      </c>
      <c r="Q49" s="133"/>
      <c r="R49" s="148" t="s">
        <v>211</v>
      </c>
      <c r="S49" s="133"/>
      <c r="T49" s="145" t="s">
        <v>146</v>
      </c>
      <c r="U49" s="133"/>
      <c r="V49" s="178" t="e">
        <f>#REF!+I77+K77+M77+O77+G77+Q77+S77+#REF!+#REF!</f>
        <v>#REF!</v>
      </c>
      <c r="X49" s="310">
        <f>COUNTIF($B$49:$V$49, "DA+0")</f>
        <v>1</v>
      </c>
      <c r="Y49" s="310">
        <f>COUNTIF($C$14:$V$14, "DA+3")</f>
        <v>3</v>
      </c>
      <c r="Z49" s="310">
        <f>COUNTIF($C$14:$V$14, "DA+6")</f>
        <v>1</v>
      </c>
      <c r="AA49" s="310">
        <f>COUNTIF($C$14:$V$14, "DA+9")</f>
        <v>0</v>
      </c>
      <c r="AD49" s="310">
        <f>COUNTIF($B$49:$V$49, "DB+0")</f>
        <v>0</v>
      </c>
      <c r="AE49" s="310">
        <f>COUNTIF($C$14:$V$14, "DB+3")</f>
        <v>0</v>
      </c>
      <c r="AF49" s="310">
        <f>COUNTIF($C$14:$V$14, "DB+6")</f>
        <v>0</v>
      </c>
      <c r="AG49" s="310">
        <f>COUNTIF($C$14:$V$14, "DB+9")</f>
        <v>0</v>
      </c>
      <c r="AI49" s="310">
        <f>COUNTIF($B$49:$V$49, "DC+0")</f>
        <v>0</v>
      </c>
      <c r="AJ49" s="310">
        <f>COUNTIF($C$14:$V$14, "DC+3")</f>
        <v>0</v>
      </c>
      <c r="AK49" s="310">
        <f>COUNTIF($C$14:$V$14, "DC+6")</f>
        <v>0</v>
      </c>
      <c r="AL49" s="310">
        <f>COUNTIF($C$14:$V$14, "DC+9")</f>
        <v>0</v>
      </c>
      <c r="AN49" s="310">
        <f>COUNTIF($B$49:$V$49, "DD+0")</f>
        <v>2</v>
      </c>
      <c r="AO49" s="310">
        <f>COUNTIF($C$14:$V$14, "DD+3")</f>
        <v>0</v>
      </c>
      <c r="AP49" s="310">
        <f>COUNTIF($C$14:$V$14, "DD+6")</f>
        <v>0</v>
      </c>
      <c r="AQ49" s="310">
        <f>COUNTIF($C$14:$V$14, "DD+9")</f>
        <v>0</v>
      </c>
    </row>
    <row r="50" spans="1:43">
      <c r="A50" s="132"/>
      <c r="B50" s="145"/>
      <c r="C50" s="133"/>
      <c r="D50" s="145"/>
      <c r="E50" s="133"/>
      <c r="F50" s="145"/>
      <c r="G50" s="133"/>
      <c r="H50" s="145"/>
      <c r="I50" s="133"/>
      <c r="J50" s="145"/>
      <c r="K50" s="133"/>
      <c r="L50" s="144"/>
      <c r="M50" s="133"/>
      <c r="N50" s="144"/>
      <c r="O50" s="133"/>
      <c r="P50" s="154" t="s">
        <v>183</v>
      </c>
      <c r="Q50" s="133"/>
      <c r="R50" s="148"/>
      <c r="S50" s="133"/>
      <c r="T50" s="145"/>
      <c r="U50" s="133"/>
      <c r="V50" s="178"/>
      <c r="X50" s="310"/>
      <c r="Y50" s="310"/>
      <c r="Z50" s="310"/>
      <c r="AA50" s="310"/>
      <c r="AD50" s="310"/>
      <c r="AE50" s="310"/>
      <c r="AF50" s="310"/>
      <c r="AG50" s="310"/>
      <c r="AI50" s="310"/>
      <c r="AJ50" s="310"/>
      <c r="AK50" s="310"/>
      <c r="AL50" s="310"/>
      <c r="AN50" s="310"/>
      <c r="AO50" s="310"/>
      <c r="AP50" s="310"/>
      <c r="AQ50" s="310"/>
    </row>
    <row r="51" spans="1:43">
      <c r="A51" s="132"/>
      <c r="B51" s="133">
        <f>T43+1</f>
        <v>50</v>
      </c>
      <c r="C51" s="133"/>
      <c r="D51" s="133">
        <f>B51+1</f>
        <v>51</v>
      </c>
      <c r="E51" s="133"/>
      <c r="F51" s="133">
        <f>D51+1</f>
        <v>52</v>
      </c>
      <c r="G51" s="133"/>
      <c r="H51" s="133">
        <f>F51+1</f>
        <v>53</v>
      </c>
      <c r="I51" s="133"/>
      <c r="J51" s="133">
        <f>H51+1</f>
        <v>54</v>
      </c>
      <c r="K51" s="133"/>
      <c r="L51" s="133">
        <f>J51+1</f>
        <v>55</v>
      </c>
      <c r="M51" s="133"/>
      <c r="N51" s="133">
        <f>L51+1</f>
        <v>56</v>
      </c>
      <c r="O51" s="133"/>
      <c r="P51" s="161">
        <f>N51+1</f>
        <v>57</v>
      </c>
      <c r="Q51" s="133"/>
      <c r="R51" s="133">
        <f>P51+1</f>
        <v>58</v>
      </c>
      <c r="S51" s="133"/>
      <c r="T51" s="133">
        <f>R51+1</f>
        <v>59</v>
      </c>
      <c r="V51" s="133">
        <f>T51+1</f>
        <v>60</v>
      </c>
      <c r="X51" s="310"/>
      <c r="Y51" s="310"/>
      <c r="Z51" s="310"/>
      <c r="AA51" s="310"/>
      <c r="AD51" s="310"/>
      <c r="AE51" s="310"/>
      <c r="AF51" s="310"/>
      <c r="AG51" s="310"/>
      <c r="AI51" s="310"/>
      <c r="AJ51" s="310"/>
      <c r="AK51" s="310"/>
      <c r="AL51" s="310"/>
      <c r="AN51" s="310"/>
      <c r="AO51" s="310"/>
      <c r="AP51" s="310"/>
      <c r="AQ51" s="310"/>
    </row>
    <row r="52" spans="1:43">
      <c r="A52" s="132"/>
      <c r="B52" s="149"/>
      <c r="C52" s="149"/>
      <c r="D52" s="149"/>
      <c r="E52" s="149"/>
      <c r="F52" s="149"/>
      <c r="G52" s="149"/>
      <c r="H52" s="149"/>
      <c r="I52" s="149"/>
      <c r="J52" s="149"/>
      <c r="K52" s="149"/>
      <c r="L52" s="149"/>
      <c r="M52" s="149"/>
      <c r="N52" s="149"/>
      <c r="O52" s="133"/>
      <c r="P52" s="149"/>
      <c r="Q52" s="133"/>
      <c r="R52" s="133"/>
      <c r="S52" s="133"/>
      <c r="T52" s="133"/>
      <c r="V52" s="133"/>
      <c r="X52" s="310"/>
      <c r="Y52" s="310"/>
      <c r="Z52" s="310"/>
      <c r="AA52" s="310"/>
      <c r="AD52" s="310"/>
      <c r="AE52" s="310"/>
      <c r="AF52" s="310"/>
      <c r="AG52" s="310"/>
      <c r="AI52" s="310"/>
      <c r="AJ52" s="310"/>
      <c r="AK52" s="310"/>
      <c r="AL52" s="310"/>
      <c r="AN52" s="310"/>
      <c r="AO52" s="310"/>
      <c r="AP52" s="310"/>
      <c r="AQ52" s="310"/>
    </row>
    <row r="53" spans="1:43" ht="15" thickBot="1">
      <c r="A53" s="132"/>
      <c r="B53" s="149"/>
      <c r="C53" s="156">
        <v>392.27</v>
      </c>
      <c r="D53" s="149"/>
      <c r="E53" s="156">
        <v>431.96</v>
      </c>
      <c r="F53" s="156"/>
      <c r="G53" s="156">
        <v>426.02</v>
      </c>
      <c r="H53" s="149"/>
      <c r="I53" s="156">
        <v>405.36</v>
      </c>
      <c r="J53" s="156"/>
      <c r="K53" s="156">
        <v>411.93</v>
      </c>
      <c r="L53" s="156"/>
      <c r="M53" s="156">
        <v>350.33</v>
      </c>
      <c r="N53" s="149"/>
      <c r="O53" s="135">
        <v>378.3</v>
      </c>
      <c r="P53" s="156"/>
      <c r="Q53" s="135">
        <v>416.82</v>
      </c>
      <c r="R53" s="135"/>
      <c r="S53" s="135">
        <v>371.85</v>
      </c>
      <c r="T53" s="133"/>
      <c r="V53" s="133"/>
      <c r="X53" s="310"/>
      <c r="Y53" s="310"/>
      <c r="Z53" s="310"/>
      <c r="AA53" s="310"/>
      <c r="AD53" s="310"/>
      <c r="AE53" s="310"/>
      <c r="AF53" s="310"/>
      <c r="AG53" s="310"/>
      <c r="AI53" s="310"/>
      <c r="AJ53" s="310"/>
      <c r="AK53" s="310"/>
      <c r="AL53" s="310"/>
      <c r="AN53" s="310"/>
      <c r="AO53" s="310"/>
      <c r="AP53" s="310"/>
      <c r="AQ53" s="310"/>
    </row>
    <row r="54" spans="1:43" ht="15.5" thickTop="1" thickBot="1">
      <c r="A54" s="132"/>
      <c r="B54" s="158" t="s">
        <v>317</v>
      </c>
      <c r="C54" s="139"/>
      <c r="D54" s="190" t="s">
        <v>191</v>
      </c>
      <c r="E54" s="139"/>
      <c r="F54" s="140"/>
      <c r="G54" s="139"/>
      <c r="H54" s="140"/>
      <c r="I54" s="139"/>
      <c r="J54" s="140"/>
      <c r="K54" s="139"/>
      <c r="L54" s="140"/>
      <c r="M54" s="139"/>
      <c r="N54" s="140"/>
      <c r="O54" s="162"/>
      <c r="P54" s="140"/>
      <c r="Q54" s="139"/>
      <c r="R54" s="140"/>
      <c r="S54" s="139"/>
      <c r="T54" s="140"/>
      <c r="V54" s="140"/>
      <c r="X54" s="310"/>
      <c r="Y54" s="310"/>
      <c r="Z54" s="310"/>
      <c r="AA54" s="310"/>
      <c r="AD54" s="310"/>
      <c r="AE54" s="310"/>
      <c r="AF54" s="310"/>
      <c r="AG54" s="310"/>
      <c r="AI54" s="310"/>
      <c r="AJ54" s="310"/>
      <c r="AK54" s="310"/>
      <c r="AL54" s="310"/>
      <c r="AN54" s="310"/>
      <c r="AO54" s="310"/>
      <c r="AP54" s="310"/>
      <c r="AQ54" s="310"/>
    </row>
    <row r="55" spans="1:43" ht="15.5" thickTop="1" thickBot="1">
      <c r="A55" s="132"/>
      <c r="B55" s="141"/>
      <c r="C55" s="139"/>
      <c r="D55" s="141"/>
      <c r="E55" s="139"/>
      <c r="F55" s="141"/>
      <c r="G55" s="139"/>
      <c r="H55" s="141"/>
      <c r="I55" s="139"/>
      <c r="J55" s="141"/>
      <c r="K55" s="139"/>
      <c r="L55" s="141"/>
      <c r="M55" s="139"/>
      <c r="N55" s="141"/>
      <c r="O55" s="162"/>
      <c r="P55" s="141"/>
      <c r="Q55" s="139"/>
      <c r="R55" s="141"/>
      <c r="S55" s="139"/>
      <c r="T55" s="141"/>
      <c r="U55" s="133"/>
      <c r="V55" s="141"/>
      <c r="X55" s="310"/>
      <c r="Y55" s="310"/>
      <c r="Z55" s="310"/>
      <c r="AA55" s="310"/>
      <c r="AD55" s="310"/>
      <c r="AE55" s="310"/>
      <c r="AF55" s="310"/>
      <c r="AG55" s="310"/>
      <c r="AI55" s="310"/>
      <c r="AJ55" s="310"/>
      <c r="AK55" s="310"/>
      <c r="AL55" s="310"/>
      <c r="AN55" s="310"/>
      <c r="AO55" s="310"/>
      <c r="AP55" s="310"/>
      <c r="AQ55" s="310"/>
    </row>
    <row r="56" spans="1:43" ht="15" thickTop="1">
      <c r="A56" s="132"/>
      <c r="B56" s="358" t="s">
        <v>224</v>
      </c>
      <c r="C56" s="133"/>
      <c r="D56" s="358" t="s">
        <v>249</v>
      </c>
      <c r="E56" s="133"/>
      <c r="F56" s="144" t="s">
        <v>321</v>
      </c>
      <c r="G56" s="133"/>
      <c r="H56" s="358" t="s">
        <v>322</v>
      </c>
      <c r="I56" s="133"/>
      <c r="J56" s="358" t="s">
        <v>323</v>
      </c>
      <c r="K56" s="133"/>
      <c r="L56" s="144" t="s">
        <v>324</v>
      </c>
      <c r="M56" s="133"/>
      <c r="N56" s="144" t="s">
        <v>325</v>
      </c>
      <c r="O56" s="133"/>
      <c r="P56" s="358" t="s">
        <v>326</v>
      </c>
      <c r="Q56" s="133"/>
      <c r="R56" s="358" t="s">
        <v>327</v>
      </c>
      <c r="S56" s="133"/>
      <c r="T56" s="358" t="s">
        <v>328</v>
      </c>
      <c r="V56" s="374" t="s">
        <v>1047</v>
      </c>
      <c r="X56" s="310"/>
      <c r="Y56" s="310"/>
      <c r="Z56" s="310"/>
      <c r="AA56" s="310"/>
      <c r="AD56" s="310"/>
      <c r="AE56" s="310"/>
      <c r="AF56" s="310"/>
      <c r="AG56" s="310"/>
      <c r="AI56" s="310"/>
      <c r="AJ56" s="310"/>
      <c r="AK56" s="310"/>
      <c r="AL56" s="310"/>
      <c r="AN56" s="310"/>
      <c r="AO56" s="310"/>
      <c r="AP56" s="310"/>
      <c r="AQ56" s="310"/>
    </row>
    <row r="57" spans="1:43">
      <c r="A57" s="132"/>
      <c r="B57" s="148" t="s">
        <v>149</v>
      </c>
      <c r="C57" s="133"/>
      <c r="D57" s="145" t="s">
        <v>211</v>
      </c>
      <c r="E57" s="133"/>
      <c r="F57" s="147" t="s">
        <v>92</v>
      </c>
      <c r="G57" s="133"/>
      <c r="H57" s="145" t="s">
        <v>205</v>
      </c>
      <c r="I57" s="133"/>
      <c r="J57" s="145" t="s">
        <v>83</v>
      </c>
      <c r="K57" s="133"/>
      <c r="L57" s="144" t="s">
        <v>293</v>
      </c>
      <c r="M57" s="133"/>
      <c r="N57" s="144" t="s">
        <v>107</v>
      </c>
      <c r="O57" s="133"/>
      <c r="P57" s="145" t="s">
        <v>205</v>
      </c>
      <c r="Q57" s="133"/>
      <c r="R57" s="145" t="s">
        <v>146</v>
      </c>
      <c r="S57" s="133"/>
      <c r="T57" s="145" t="s">
        <v>146</v>
      </c>
      <c r="V57" s="375" t="s">
        <v>306</v>
      </c>
      <c r="X57" s="310">
        <f>COUNTIF($B$57:$V$57, "DA+0")</f>
        <v>2</v>
      </c>
      <c r="Y57" s="310">
        <f>COUNTIF($B$57:$V$57, "DA+3")</f>
        <v>1</v>
      </c>
      <c r="Z57" s="310">
        <f>COUNTIF($B$57:$V$57, "DA+6")</f>
        <v>2</v>
      </c>
      <c r="AA57" s="310">
        <f>COUNTIF($B$57:$V$57, "DA+9")</f>
        <v>1</v>
      </c>
      <c r="AD57" s="310">
        <f>COUNTIF($B$57:$V$57, "DB+0")</f>
        <v>1</v>
      </c>
      <c r="AE57" s="310">
        <f>COUNTIF($B$57:$V$57, "DB+3")</f>
        <v>0</v>
      </c>
      <c r="AF57" s="310">
        <f>COUNTIF($B$57:$V$57, "DB+6")</f>
        <v>0</v>
      </c>
      <c r="AG57" s="310">
        <f>COUNTIF($B$57:$V$57, "DB+9")</f>
        <v>0</v>
      </c>
      <c r="AI57" s="310">
        <f>COUNTIF($B$57:$V$57, "DC+0")</f>
        <v>0</v>
      </c>
      <c r="AJ57" s="310">
        <f>COUNTIF($B$57:$V$57, "DC+3")</f>
        <v>0</v>
      </c>
      <c r="AK57" s="310">
        <f>COUNTIF($B$57:$V$57, "DC+6")</f>
        <v>1</v>
      </c>
      <c r="AL57" s="310">
        <f>COUNTIF($B$57:$V$57, "DC+9")</f>
        <v>0</v>
      </c>
      <c r="AN57" s="310">
        <f>COUNTIF($B$57:$V$57, "DD+0")</f>
        <v>0</v>
      </c>
      <c r="AO57" s="310">
        <f>COUNTIF($B$57:$V$57, "DD+3")</f>
        <v>1</v>
      </c>
      <c r="AP57" s="310">
        <f>COUNTIF($B$57:$V$57, "DD+6")</f>
        <v>0</v>
      </c>
      <c r="AQ57" s="310">
        <f>COUNTIF($B$57:$V$57, "DD+9")</f>
        <v>0</v>
      </c>
    </row>
    <row r="58" spans="1:43">
      <c r="A58" s="132"/>
      <c r="B58" s="154"/>
      <c r="C58" s="155"/>
      <c r="D58" s="155"/>
      <c r="E58" s="155"/>
      <c r="F58" s="154" t="s">
        <v>183</v>
      </c>
      <c r="G58" s="155"/>
      <c r="H58" s="155"/>
      <c r="I58" s="155"/>
      <c r="J58" s="155"/>
      <c r="K58" s="155"/>
      <c r="L58" s="155"/>
      <c r="M58" s="155"/>
      <c r="N58" s="155"/>
      <c r="O58" s="155"/>
      <c r="P58" s="155"/>
      <c r="Q58" s="155"/>
      <c r="R58" s="154" t="s">
        <v>329</v>
      </c>
      <c r="S58" s="133"/>
      <c r="T58" s="154" t="s">
        <v>183</v>
      </c>
      <c r="V58" s="178" t="e">
        <f>A85+I77+K77+M77+O77+G77+Q77+S77+#REF!+C77</f>
        <v>#REF!</v>
      </c>
      <c r="X58" s="310"/>
      <c r="Y58" s="310"/>
      <c r="Z58" s="310"/>
      <c r="AA58" s="310"/>
      <c r="AD58" s="310"/>
      <c r="AE58" s="310"/>
      <c r="AF58" s="310"/>
      <c r="AG58" s="310"/>
      <c r="AI58" s="310"/>
      <c r="AJ58" s="310"/>
      <c r="AK58" s="310"/>
      <c r="AL58" s="310"/>
      <c r="AN58" s="310"/>
      <c r="AO58" s="310"/>
      <c r="AP58" s="310"/>
      <c r="AQ58" s="310"/>
    </row>
    <row r="59" spans="1:43">
      <c r="A59" s="132"/>
      <c r="B59" s="133">
        <f>V51+1</f>
        <v>61</v>
      </c>
      <c r="C59" s="133"/>
      <c r="D59" s="133">
        <f>B59+1</f>
        <v>62</v>
      </c>
      <c r="E59" s="133"/>
      <c r="F59" s="133">
        <f>D59+1</f>
        <v>63</v>
      </c>
      <c r="G59" s="133"/>
      <c r="H59" s="133">
        <f>F59+1</f>
        <v>64</v>
      </c>
      <c r="I59" s="133"/>
      <c r="J59" s="133">
        <f>H59+1</f>
        <v>65</v>
      </c>
      <c r="K59" s="133"/>
      <c r="L59" s="133">
        <f>J59+1</f>
        <v>66</v>
      </c>
      <c r="M59" s="133"/>
      <c r="N59" s="133">
        <f>L59+1</f>
        <v>67</v>
      </c>
      <c r="O59" s="133"/>
      <c r="P59" s="161">
        <f>N59+1</f>
        <v>68</v>
      </c>
      <c r="Q59" s="133"/>
      <c r="R59" s="133">
        <f>P59+1</f>
        <v>69</v>
      </c>
      <c r="S59" s="133"/>
      <c r="T59" s="133">
        <f>R59+1</f>
        <v>70</v>
      </c>
      <c r="V59" s="177"/>
      <c r="X59" s="310"/>
      <c r="Y59" s="310"/>
      <c r="Z59" s="310"/>
      <c r="AA59" s="310"/>
      <c r="AD59" s="310"/>
      <c r="AE59" s="310"/>
      <c r="AF59" s="310"/>
      <c r="AG59" s="310"/>
      <c r="AI59" s="310"/>
      <c r="AJ59" s="310"/>
      <c r="AK59" s="310"/>
      <c r="AL59" s="310"/>
      <c r="AN59" s="310"/>
      <c r="AO59" s="310"/>
      <c r="AP59" s="310"/>
      <c r="AQ59" s="310"/>
    </row>
    <row r="60" spans="1:43">
      <c r="A60" s="132"/>
      <c r="B60" s="149"/>
      <c r="C60" s="149"/>
      <c r="D60" s="149"/>
      <c r="E60" s="149"/>
      <c r="F60" s="149"/>
      <c r="G60" s="149"/>
      <c r="H60" s="149"/>
      <c r="I60" s="149"/>
      <c r="J60" s="149"/>
      <c r="K60" s="149"/>
      <c r="L60" s="149"/>
      <c r="M60" s="149"/>
      <c r="N60" s="149"/>
      <c r="O60" s="133"/>
      <c r="P60" s="149"/>
      <c r="Q60" s="133"/>
      <c r="R60" s="133"/>
      <c r="S60" s="133"/>
      <c r="T60" s="133"/>
      <c r="V60" s="183"/>
      <c r="X60" s="310"/>
      <c r="Y60" s="310"/>
      <c r="Z60" s="310"/>
      <c r="AA60" s="310"/>
      <c r="AD60" s="310"/>
      <c r="AE60" s="310"/>
      <c r="AF60" s="310"/>
      <c r="AG60" s="310"/>
      <c r="AI60" s="310"/>
      <c r="AJ60" s="310"/>
      <c r="AK60" s="310"/>
      <c r="AL60" s="310"/>
      <c r="AN60" s="310"/>
      <c r="AO60" s="310"/>
      <c r="AP60" s="310"/>
      <c r="AQ60" s="310"/>
    </row>
    <row r="61" spans="1:43" ht="15" thickBot="1">
      <c r="A61" s="132"/>
      <c r="B61" s="149"/>
      <c r="C61" s="156">
        <v>392.27</v>
      </c>
      <c r="D61" s="149"/>
      <c r="E61" s="156">
        <v>431.96</v>
      </c>
      <c r="F61" s="156"/>
      <c r="G61" s="156">
        <v>426.02</v>
      </c>
      <c r="H61" s="149"/>
      <c r="I61" s="156">
        <v>405.36</v>
      </c>
      <c r="J61" s="156"/>
      <c r="K61" s="156">
        <v>411.93</v>
      </c>
      <c r="L61" s="156"/>
      <c r="M61" s="156">
        <v>350.33</v>
      </c>
      <c r="N61" s="149"/>
      <c r="O61" s="135">
        <v>378.3</v>
      </c>
      <c r="P61" s="156"/>
      <c r="Q61" s="135">
        <v>416.82</v>
      </c>
      <c r="R61" s="135"/>
      <c r="S61" s="135">
        <v>371.85</v>
      </c>
      <c r="T61" s="133"/>
      <c r="V61" s="183"/>
      <c r="X61" s="310"/>
      <c r="Y61" s="310"/>
      <c r="Z61" s="310"/>
      <c r="AA61" s="310"/>
      <c r="AD61" s="310"/>
      <c r="AE61" s="310"/>
      <c r="AF61" s="310"/>
      <c r="AG61" s="310"/>
      <c r="AI61" s="310"/>
      <c r="AJ61" s="310"/>
      <c r="AK61" s="310"/>
      <c r="AL61" s="310"/>
      <c r="AN61" s="310"/>
      <c r="AO61" s="310"/>
      <c r="AP61" s="310"/>
      <c r="AQ61" s="310"/>
    </row>
    <row r="62" spans="1:43" ht="15.5" thickTop="1" thickBot="1">
      <c r="A62" s="132"/>
      <c r="B62" s="140"/>
      <c r="C62" s="139"/>
      <c r="D62" s="140"/>
      <c r="E62" s="139"/>
      <c r="F62" s="140"/>
      <c r="G62" s="139"/>
      <c r="H62" s="140"/>
      <c r="I62" s="139"/>
      <c r="J62" s="140"/>
      <c r="K62" s="139"/>
      <c r="L62" s="140"/>
      <c r="M62" s="139"/>
      <c r="N62" s="140"/>
      <c r="O62" s="162"/>
      <c r="P62" s="140"/>
      <c r="Q62" s="139"/>
      <c r="R62" s="140"/>
      <c r="S62" s="139"/>
      <c r="T62" s="157" t="s">
        <v>317</v>
      </c>
      <c r="V62" s="177"/>
      <c r="X62" s="310"/>
      <c r="Y62" s="310"/>
      <c r="Z62" s="310"/>
      <c r="AA62" s="310"/>
      <c r="AD62" s="310"/>
      <c r="AE62" s="310"/>
      <c r="AF62" s="310"/>
      <c r="AG62" s="310"/>
      <c r="AI62" s="310"/>
      <c r="AJ62" s="310"/>
      <c r="AK62" s="310"/>
      <c r="AL62" s="310"/>
      <c r="AN62" s="310"/>
      <c r="AO62" s="310"/>
      <c r="AP62" s="310"/>
      <c r="AQ62" s="310"/>
    </row>
    <row r="63" spans="1:43" ht="15.5" thickTop="1" thickBot="1">
      <c r="A63" s="132"/>
      <c r="B63" s="141"/>
      <c r="C63" s="139"/>
      <c r="D63" s="141"/>
      <c r="E63" s="139"/>
      <c r="F63" s="141"/>
      <c r="G63" s="139"/>
      <c r="H63" s="141"/>
      <c r="I63" s="139"/>
      <c r="J63" s="141"/>
      <c r="K63" s="139"/>
      <c r="L63" s="141"/>
      <c r="M63" s="139"/>
      <c r="N63" s="141"/>
      <c r="O63" s="162"/>
      <c r="P63" s="141"/>
      <c r="Q63" s="139"/>
      <c r="R63" s="141"/>
      <c r="S63" s="139"/>
      <c r="T63" s="141"/>
      <c r="U63" s="133"/>
      <c r="V63" s="177"/>
      <c r="X63" s="310"/>
      <c r="Y63" s="310"/>
      <c r="Z63" s="310"/>
      <c r="AA63" s="310"/>
      <c r="AD63" s="310"/>
      <c r="AE63" s="310"/>
      <c r="AF63" s="310"/>
      <c r="AG63" s="310"/>
      <c r="AI63" s="310"/>
      <c r="AJ63" s="310"/>
      <c r="AK63" s="310"/>
      <c r="AL63" s="310"/>
      <c r="AN63" s="310"/>
      <c r="AO63" s="310"/>
      <c r="AP63" s="310"/>
      <c r="AQ63" s="310"/>
    </row>
    <row r="64" spans="1:43" ht="15" thickTop="1">
      <c r="A64" s="132"/>
      <c r="B64" s="147" t="s">
        <v>330</v>
      </c>
      <c r="C64" s="149"/>
      <c r="D64" s="369" t="s">
        <v>250</v>
      </c>
      <c r="E64" s="133"/>
      <c r="F64" s="369" t="s">
        <v>331</v>
      </c>
      <c r="G64" s="149"/>
      <c r="H64" s="369" t="s">
        <v>332</v>
      </c>
      <c r="I64" s="133"/>
      <c r="J64" s="147" t="s">
        <v>333</v>
      </c>
      <c r="K64" s="149"/>
      <c r="L64" s="369" t="s">
        <v>334</v>
      </c>
      <c r="M64" s="149"/>
      <c r="N64" s="369" t="s">
        <v>335</v>
      </c>
      <c r="O64" s="149"/>
      <c r="P64" s="147" t="s">
        <v>336</v>
      </c>
      <c r="Q64" s="149"/>
      <c r="R64" s="369" t="s">
        <v>251</v>
      </c>
      <c r="S64" s="149"/>
      <c r="T64" s="369" t="s">
        <v>222</v>
      </c>
      <c r="V64" s="177"/>
      <c r="X64" s="310"/>
      <c r="Y64" s="310"/>
      <c r="Z64" s="310"/>
      <c r="AA64" s="310"/>
      <c r="AD64" s="310"/>
      <c r="AE64" s="310"/>
      <c r="AF64" s="310"/>
      <c r="AG64" s="310"/>
      <c r="AI64" s="310"/>
      <c r="AJ64" s="310"/>
      <c r="AK64" s="310"/>
      <c r="AL64" s="310"/>
      <c r="AN64" s="310"/>
      <c r="AO64" s="310"/>
      <c r="AP64" s="310"/>
      <c r="AQ64" s="310"/>
    </row>
    <row r="65" spans="1:43">
      <c r="A65" s="132"/>
      <c r="B65" s="147" t="s">
        <v>307</v>
      </c>
      <c r="C65" s="149"/>
      <c r="D65" s="148" t="s">
        <v>211</v>
      </c>
      <c r="E65" s="133"/>
      <c r="F65" s="148" t="s">
        <v>146</v>
      </c>
      <c r="G65" s="149"/>
      <c r="H65" s="148" t="s">
        <v>146</v>
      </c>
      <c r="I65" s="133"/>
      <c r="J65" s="147" t="s">
        <v>306</v>
      </c>
      <c r="K65" s="149"/>
      <c r="L65" s="148" t="s">
        <v>149</v>
      </c>
      <c r="M65" s="149"/>
      <c r="N65" s="148" t="s">
        <v>149</v>
      </c>
      <c r="O65" s="149"/>
      <c r="P65" s="147" t="s">
        <v>307</v>
      </c>
      <c r="Q65" s="149"/>
      <c r="R65" s="148" t="s">
        <v>146</v>
      </c>
      <c r="S65" s="149"/>
      <c r="T65" s="148" t="s">
        <v>211</v>
      </c>
      <c r="V65" s="177"/>
      <c r="X65" s="310">
        <f>COUNTIF($B$65:$V$65, "DA+0")</f>
        <v>3</v>
      </c>
      <c r="Y65" s="310">
        <f>COUNTIF($B$65:$V$65, "DA+3")</f>
        <v>2</v>
      </c>
      <c r="Z65" s="310">
        <f>COUNTIF($B$65:$V$65, "DA+6")</f>
        <v>0</v>
      </c>
      <c r="AA65" s="310">
        <f>COUNTIF($B$65:$V$65, "DA+9")</f>
        <v>2</v>
      </c>
      <c r="AD65" s="310">
        <f>COUNTIF($B$65:$V$65, "DB+0")</f>
        <v>0</v>
      </c>
      <c r="AE65" s="310">
        <f>COUNTIF($B$65:$V$65, "DA+3")</f>
        <v>2</v>
      </c>
      <c r="AF65" s="310">
        <f>COUNTIF($B$65:$V$65, "DB+6")</f>
        <v>0</v>
      </c>
      <c r="AG65" s="310">
        <f>COUNTIF($B$65:$V$65, "DB+9")</f>
        <v>0</v>
      </c>
      <c r="AI65" s="310">
        <f>COUNTIF($B$65:$V$65, "DC+0")</f>
        <v>0</v>
      </c>
      <c r="AJ65" s="310">
        <f>COUNTIF($B$65:$V$65, "DC+3")</f>
        <v>0</v>
      </c>
      <c r="AK65" s="310">
        <f>COUNTIF($B$65:$V$65, "DC+6")</f>
        <v>0</v>
      </c>
      <c r="AL65" s="310">
        <f>COUNTIF($B$65:$V$65, "DC+9")</f>
        <v>0</v>
      </c>
      <c r="AN65" s="310">
        <f>COUNTIF($B$65:$V$65, "DD+0")</f>
        <v>0</v>
      </c>
      <c r="AO65" s="310">
        <f>COUNTIF($B$65:$V$65, "DD+3")</f>
        <v>0</v>
      </c>
      <c r="AP65" s="310">
        <f>COUNTIF($B$65:$V$65, "DD+6")</f>
        <v>0</v>
      </c>
      <c r="AQ65" s="310">
        <f>COUNTIF($B$65:$V$65, "DD+9")</f>
        <v>0</v>
      </c>
    </row>
    <row r="66" spans="1:43">
      <c r="A66" s="132"/>
      <c r="B66" s="154"/>
      <c r="C66" s="155"/>
      <c r="D66" s="155"/>
      <c r="E66" s="155"/>
      <c r="F66" s="155"/>
      <c r="G66" s="155"/>
      <c r="H66" s="154" t="s">
        <v>183</v>
      </c>
      <c r="I66" s="133"/>
      <c r="J66" s="144" t="s">
        <v>294</v>
      </c>
      <c r="K66" s="155"/>
      <c r="L66" s="154" t="s">
        <v>183</v>
      </c>
      <c r="M66" s="155"/>
      <c r="N66" s="155"/>
      <c r="O66" s="155"/>
      <c r="P66" s="155"/>
      <c r="Q66" s="155"/>
      <c r="R66" s="154" t="s">
        <v>337</v>
      </c>
      <c r="S66" s="155"/>
      <c r="T66" s="184" t="s">
        <v>338</v>
      </c>
      <c r="V66" s="178">
        <f>A93+I85+K85+M85+O85+G85+Q85+S85+U85+C85</f>
        <v>3994.99</v>
      </c>
      <c r="X66" s="310"/>
      <c r="Y66" s="310"/>
      <c r="Z66" s="310"/>
      <c r="AA66" s="310"/>
      <c r="AD66" s="310"/>
      <c r="AE66" s="310"/>
      <c r="AF66" s="310"/>
      <c r="AG66" s="310"/>
      <c r="AI66" s="310"/>
      <c r="AJ66" s="310"/>
      <c r="AK66" s="310"/>
      <c r="AL66" s="310"/>
      <c r="AN66" s="310"/>
      <c r="AO66" s="310"/>
      <c r="AP66" s="310"/>
      <c r="AQ66" s="310"/>
    </row>
    <row r="67" spans="1:43">
      <c r="A67" s="132"/>
      <c r="B67" s="133">
        <f>T59+1</f>
        <v>71</v>
      </c>
      <c r="C67" s="133"/>
      <c r="D67" s="133">
        <f>B67+1</f>
        <v>72</v>
      </c>
      <c r="E67" s="133"/>
      <c r="F67" s="133">
        <f>D67+1</f>
        <v>73</v>
      </c>
      <c r="G67" s="133"/>
      <c r="H67" s="133">
        <f>F67+1</f>
        <v>74</v>
      </c>
      <c r="I67" s="133"/>
      <c r="J67" s="133">
        <f>H67+1</f>
        <v>75</v>
      </c>
      <c r="K67" s="133"/>
      <c r="L67" s="133">
        <f>J67+1</f>
        <v>76</v>
      </c>
      <c r="M67" s="133"/>
      <c r="N67" s="133">
        <f>L67+1</f>
        <v>77</v>
      </c>
      <c r="O67" s="133"/>
      <c r="P67" s="133">
        <f>N67+1</f>
        <v>78</v>
      </c>
      <c r="Q67" s="133"/>
      <c r="R67" s="133">
        <f>P67+1</f>
        <v>79</v>
      </c>
      <c r="S67" s="133"/>
      <c r="T67" s="161">
        <f>R67+1</f>
        <v>80</v>
      </c>
      <c r="V67" s="178"/>
      <c r="X67" s="310"/>
      <c r="Y67" s="310"/>
      <c r="Z67" s="310"/>
      <c r="AA67" s="310"/>
      <c r="AD67" s="310"/>
      <c r="AE67" s="310"/>
      <c r="AF67" s="310"/>
      <c r="AG67" s="310"/>
      <c r="AI67" s="310"/>
      <c r="AJ67" s="310"/>
      <c r="AK67" s="310"/>
      <c r="AL67" s="310"/>
      <c r="AN67" s="310"/>
      <c r="AO67" s="310"/>
      <c r="AP67" s="310"/>
      <c r="AQ67" s="310"/>
    </row>
    <row r="68" spans="1:43">
      <c r="A68" s="132"/>
      <c r="B68" s="133"/>
      <c r="C68" s="133"/>
      <c r="D68" s="133"/>
      <c r="E68" s="133"/>
      <c r="F68" s="133"/>
      <c r="G68" s="133"/>
      <c r="H68" s="133"/>
      <c r="I68" s="133"/>
      <c r="J68" s="133"/>
      <c r="K68" s="133"/>
      <c r="L68" s="133"/>
      <c r="M68" s="133"/>
      <c r="N68" s="133"/>
      <c r="O68" s="133"/>
      <c r="P68" s="133"/>
      <c r="Q68" s="133"/>
      <c r="R68" s="133"/>
      <c r="S68" s="133"/>
      <c r="T68" s="133"/>
      <c r="V68" s="177"/>
      <c r="X68" s="310"/>
      <c r="Y68" s="310"/>
      <c r="Z68" s="310"/>
      <c r="AA68" s="310"/>
      <c r="AD68" s="310"/>
      <c r="AE68" s="310"/>
      <c r="AF68" s="310"/>
      <c r="AG68" s="310"/>
      <c r="AI68" s="310"/>
      <c r="AJ68" s="310"/>
      <c r="AK68" s="310"/>
      <c r="AL68" s="310"/>
      <c r="AN68" s="310"/>
      <c r="AO68" s="310"/>
      <c r="AP68" s="310"/>
      <c r="AQ68" s="310"/>
    </row>
    <row r="69" spans="1:43" ht="15" thickBot="1">
      <c r="A69" s="132"/>
      <c r="B69" s="135"/>
      <c r="C69" s="135">
        <v>385.17</v>
      </c>
      <c r="D69" s="135"/>
      <c r="E69" s="135">
        <v>345.19</v>
      </c>
      <c r="F69" s="133"/>
      <c r="G69" s="135">
        <v>332.38</v>
      </c>
      <c r="H69" s="133"/>
      <c r="I69" s="135">
        <v>393.62</v>
      </c>
      <c r="J69" s="133"/>
      <c r="K69" s="135">
        <v>387.95</v>
      </c>
      <c r="L69" s="135"/>
      <c r="M69" s="135">
        <v>340.35</v>
      </c>
      <c r="N69" s="133"/>
      <c r="O69" s="135">
        <v>393.12</v>
      </c>
      <c r="P69" s="135"/>
      <c r="Q69" s="135">
        <v>328.54</v>
      </c>
      <c r="R69" s="135"/>
      <c r="S69" s="135">
        <v>398.52</v>
      </c>
      <c r="T69" s="133"/>
      <c r="V69" s="177"/>
      <c r="X69" s="310"/>
      <c r="Y69" s="310"/>
      <c r="Z69" s="310"/>
      <c r="AA69" s="310"/>
      <c r="AD69" s="310"/>
      <c r="AE69" s="310"/>
      <c r="AF69" s="310"/>
      <c r="AG69" s="310"/>
      <c r="AI69" s="310"/>
      <c r="AJ69" s="310"/>
      <c r="AK69" s="310"/>
      <c r="AL69" s="310"/>
      <c r="AN69" s="310"/>
      <c r="AO69" s="310"/>
      <c r="AP69" s="310"/>
      <c r="AQ69" s="310"/>
    </row>
    <row r="70" spans="1:43" ht="15.5" thickTop="1" thickBot="1">
      <c r="A70" s="132"/>
      <c r="B70" s="158" t="s">
        <v>317</v>
      </c>
      <c r="C70" s="139"/>
      <c r="D70" s="140"/>
      <c r="E70" s="139"/>
      <c r="F70" s="157" t="s">
        <v>317</v>
      </c>
      <c r="G70" s="133"/>
      <c r="H70" s="141"/>
      <c r="I70" s="139"/>
      <c r="J70" s="158" t="s">
        <v>317</v>
      </c>
      <c r="K70" s="139"/>
      <c r="L70" s="158" t="s">
        <v>317</v>
      </c>
      <c r="M70" s="139"/>
      <c r="N70" s="158" t="s">
        <v>317</v>
      </c>
      <c r="O70" s="139"/>
      <c r="P70" s="158" t="s">
        <v>317</v>
      </c>
      <c r="Q70" s="139"/>
      <c r="R70" s="158" t="s">
        <v>317</v>
      </c>
      <c r="S70" s="139"/>
      <c r="T70" s="158" t="s">
        <v>317</v>
      </c>
      <c r="V70" s="177"/>
      <c r="X70" s="310"/>
      <c r="Y70" s="310"/>
      <c r="Z70" s="310"/>
      <c r="AA70" s="310"/>
      <c r="AD70" s="310"/>
      <c r="AE70" s="310"/>
      <c r="AF70" s="310"/>
      <c r="AG70" s="310"/>
      <c r="AI70" s="310"/>
      <c r="AJ70" s="310"/>
      <c r="AK70" s="310"/>
      <c r="AL70" s="310"/>
      <c r="AN70" s="310"/>
      <c r="AO70" s="310"/>
      <c r="AP70" s="310"/>
      <c r="AQ70" s="310"/>
    </row>
    <row r="71" spans="1:43" ht="15.5" thickTop="1" thickBot="1">
      <c r="A71" s="132"/>
      <c r="B71" s="141" t="s">
        <v>339</v>
      </c>
      <c r="C71" s="139"/>
      <c r="D71" s="141"/>
      <c r="E71" s="139"/>
      <c r="F71" s="141" t="s">
        <v>339</v>
      </c>
      <c r="G71" s="133"/>
      <c r="H71" s="141"/>
      <c r="I71" s="139"/>
      <c r="J71" s="141" t="s">
        <v>339</v>
      </c>
      <c r="K71" s="139"/>
      <c r="L71" s="141" t="s">
        <v>339</v>
      </c>
      <c r="M71" s="139"/>
      <c r="N71" s="141" t="s">
        <v>339</v>
      </c>
      <c r="O71" s="139"/>
      <c r="P71" s="141" t="s">
        <v>339</v>
      </c>
      <c r="Q71" s="139"/>
      <c r="R71" s="141"/>
      <c r="S71" s="139"/>
      <c r="T71" s="141" t="s">
        <v>339</v>
      </c>
      <c r="V71" s="177"/>
      <c r="X71" s="310"/>
      <c r="Y71" s="310"/>
      <c r="Z71" s="310"/>
      <c r="AA71" s="310"/>
      <c r="AD71" s="310"/>
      <c r="AE71" s="310"/>
      <c r="AF71" s="310"/>
      <c r="AG71" s="310"/>
      <c r="AI71" s="310"/>
      <c r="AJ71" s="310"/>
      <c r="AK71" s="310"/>
      <c r="AL71" s="310"/>
      <c r="AN71" s="310"/>
      <c r="AO71" s="310"/>
      <c r="AP71" s="310"/>
      <c r="AQ71" s="310"/>
    </row>
    <row r="72" spans="1:43" ht="15" thickTop="1">
      <c r="A72" s="132"/>
      <c r="B72" s="369" t="s">
        <v>214</v>
      </c>
      <c r="C72" s="133"/>
      <c r="D72" s="147" t="s">
        <v>340</v>
      </c>
      <c r="E72" s="133"/>
      <c r="F72" s="369" t="s">
        <v>260</v>
      </c>
      <c r="G72" s="133"/>
      <c r="H72" s="147" t="s">
        <v>341</v>
      </c>
      <c r="I72" s="133"/>
      <c r="J72" s="369" t="s">
        <v>199</v>
      </c>
      <c r="K72" s="133"/>
      <c r="L72" s="369" t="s">
        <v>200</v>
      </c>
      <c r="M72" s="133"/>
      <c r="N72" s="369" t="s">
        <v>177</v>
      </c>
      <c r="O72" s="133"/>
      <c r="P72" s="369" t="s">
        <v>176</v>
      </c>
      <c r="Q72" s="133"/>
      <c r="R72" s="369" t="s">
        <v>175</v>
      </c>
      <c r="S72" s="133"/>
      <c r="T72" s="369" t="s">
        <v>172</v>
      </c>
      <c r="V72" s="177"/>
      <c r="X72" s="310"/>
      <c r="Y72" s="310"/>
      <c r="Z72" s="310"/>
      <c r="AA72" s="310"/>
      <c r="AD72" s="310"/>
      <c r="AE72" s="310"/>
      <c r="AF72" s="310"/>
      <c r="AG72" s="310"/>
      <c r="AI72" s="310"/>
      <c r="AJ72" s="310"/>
      <c r="AK72" s="310"/>
      <c r="AL72" s="310"/>
      <c r="AN72" s="310"/>
      <c r="AO72" s="310"/>
      <c r="AP72" s="310"/>
      <c r="AQ72" s="310"/>
    </row>
    <row r="73" spans="1:43">
      <c r="A73" s="132"/>
      <c r="B73" s="148" t="s">
        <v>211</v>
      </c>
      <c r="C73" s="133"/>
      <c r="D73" s="147" t="s">
        <v>293</v>
      </c>
      <c r="E73" s="133"/>
      <c r="F73" s="145" t="s">
        <v>146</v>
      </c>
      <c r="G73" s="133"/>
      <c r="H73" s="147" t="s">
        <v>79</v>
      </c>
      <c r="I73" s="133"/>
      <c r="J73" s="145" t="s">
        <v>146</v>
      </c>
      <c r="K73" s="133"/>
      <c r="L73" s="145" t="s">
        <v>146</v>
      </c>
      <c r="M73" s="133"/>
      <c r="N73" s="145" t="s">
        <v>149</v>
      </c>
      <c r="O73" s="133"/>
      <c r="P73" s="145" t="s">
        <v>146</v>
      </c>
      <c r="Q73" s="133"/>
      <c r="R73" s="145" t="s">
        <v>146</v>
      </c>
      <c r="S73" s="133"/>
      <c r="T73" s="145" t="s">
        <v>146</v>
      </c>
      <c r="V73" s="167"/>
      <c r="X73" s="310">
        <f>COUNTIF($B$73:$V$73, "DA+0")</f>
        <v>6</v>
      </c>
      <c r="Y73" s="310">
        <f>COUNTIF($B$73:$V$73, "DA+3")</f>
        <v>1</v>
      </c>
      <c r="Z73" s="310">
        <f>COUNTIF($B$73:$V$73, "DA+6")</f>
        <v>0</v>
      </c>
      <c r="AA73" s="310">
        <f>COUNTIF($B$73:$V$73, "DA+9")</f>
        <v>1</v>
      </c>
      <c r="AD73" s="310">
        <f>COUNTIF($B$73:$V$73, "DB+0")</f>
        <v>0</v>
      </c>
      <c r="AE73" s="310">
        <f>COUNTIF($B$73:$V$73, "DB+3")</f>
        <v>0</v>
      </c>
      <c r="AF73" s="310">
        <f>COUNTIF($B$73:$V$73, "DB+6")</f>
        <v>0</v>
      </c>
      <c r="AG73" s="310">
        <f>COUNTIF($B$73:$V$73, "DB+9")</f>
        <v>0</v>
      </c>
      <c r="AI73" s="310">
        <f>COUNTIF($B$73:$V$73, "DC+0")</f>
        <v>1</v>
      </c>
      <c r="AJ73" s="310">
        <f>COUNTIF($B$73:$V$73, "DC+3")</f>
        <v>0</v>
      </c>
      <c r="AK73" s="310">
        <f>COUNTIF($B$73:$V$73, "DC+6")</f>
        <v>0</v>
      </c>
      <c r="AL73" s="310">
        <f>COUNTIF($B$73:$V$73, "DC+9")</f>
        <v>0</v>
      </c>
      <c r="AN73" s="310">
        <f>COUNTIF($B$73:$V$73, "DD+0")</f>
        <v>0</v>
      </c>
      <c r="AO73" s="310">
        <f>COUNTIF($B$73:$V$73, "DD+3")</f>
        <v>0</v>
      </c>
      <c r="AP73" s="310">
        <f>COUNTIF($B$73:$V$73, "DD+6")</f>
        <v>0</v>
      </c>
      <c r="AQ73" s="310">
        <f>COUNTIF($B$73:$V$73, "DD+9")</f>
        <v>0</v>
      </c>
    </row>
    <row r="74" spans="1:43">
      <c r="A74" s="132"/>
      <c r="B74" s="184" t="s">
        <v>338</v>
      </c>
      <c r="C74" s="133"/>
      <c r="D74" s="155"/>
      <c r="E74" s="155"/>
      <c r="F74" s="155"/>
      <c r="G74" s="155"/>
      <c r="H74" s="144" t="s">
        <v>329</v>
      </c>
      <c r="I74" s="192"/>
      <c r="J74" s="144" t="s">
        <v>329</v>
      </c>
      <c r="K74" s="192"/>
      <c r="L74" s="144" t="s">
        <v>294</v>
      </c>
      <c r="M74" s="192"/>
      <c r="N74" s="192"/>
      <c r="O74" s="192"/>
      <c r="P74" s="192"/>
      <c r="Q74" s="192"/>
      <c r="R74" s="192"/>
      <c r="S74" s="192"/>
      <c r="T74" s="192"/>
      <c r="V74" s="167"/>
      <c r="X74" s="310"/>
      <c r="Y74" s="310"/>
      <c r="Z74" s="310"/>
      <c r="AA74" s="310"/>
      <c r="AD74" s="310"/>
      <c r="AE74" s="310"/>
      <c r="AF74" s="310"/>
      <c r="AG74" s="310"/>
      <c r="AI74" s="310"/>
      <c r="AJ74" s="310"/>
      <c r="AK74" s="310"/>
      <c r="AL74" s="310"/>
      <c r="AN74" s="310"/>
      <c r="AO74" s="310"/>
      <c r="AP74" s="310"/>
      <c r="AQ74" s="310"/>
    </row>
    <row r="75" spans="1:43">
      <c r="A75" s="132"/>
      <c r="B75" s="133">
        <f>T67+1</f>
        <v>81</v>
      </c>
      <c r="D75" s="133">
        <f>B75+1</f>
        <v>82</v>
      </c>
      <c r="F75" s="133">
        <f>D75+1</f>
        <v>83</v>
      </c>
      <c r="G75" s="133"/>
      <c r="H75" s="133">
        <f>F75+1</f>
        <v>84</v>
      </c>
      <c r="I75" s="133"/>
      <c r="J75" s="133">
        <f>H75+1</f>
        <v>85</v>
      </c>
      <c r="K75" s="133"/>
      <c r="L75" s="133">
        <f>J75+1</f>
        <v>86</v>
      </c>
      <c r="M75" s="133"/>
      <c r="N75" s="133">
        <f>L75+1</f>
        <v>87</v>
      </c>
      <c r="O75" s="133"/>
      <c r="P75" s="133">
        <f>N75+1</f>
        <v>88</v>
      </c>
      <c r="Q75" s="133"/>
      <c r="R75" s="133">
        <f>P75+1</f>
        <v>89</v>
      </c>
      <c r="S75" s="133"/>
      <c r="T75" s="133">
        <f>R75+1</f>
        <v>90</v>
      </c>
      <c r="V75" s="167"/>
      <c r="X75" s="310"/>
      <c r="Y75" s="310"/>
      <c r="Z75" s="310"/>
      <c r="AA75" s="310"/>
      <c r="AD75" s="310"/>
      <c r="AE75" s="310"/>
      <c r="AF75" s="310"/>
      <c r="AG75" s="310"/>
      <c r="AI75" s="310"/>
      <c r="AJ75" s="310"/>
      <c r="AK75" s="310"/>
      <c r="AL75" s="310"/>
      <c r="AN75" s="310"/>
      <c r="AO75" s="310"/>
      <c r="AP75" s="310"/>
      <c r="AQ75" s="310"/>
    </row>
    <row r="76" spans="1:43">
      <c r="A76" s="132"/>
      <c r="B76" s="149"/>
      <c r="D76" s="133"/>
      <c r="F76" s="133"/>
      <c r="G76" s="133"/>
      <c r="H76" s="133"/>
      <c r="I76" s="133"/>
      <c r="J76" s="133"/>
      <c r="K76" s="133"/>
      <c r="L76" s="133"/>
      <c r="M76" s="133"/>
      <c r="N76" s="133"/>
      <c r="O76" s="133"/>
      <c r="P76" s="133"/>
      <c r="Q76" s="133"/>
      <c r="R76" s="133"/>
      <c r="S76" s="133"/>
      <c r="T76" s="133"/>
      <c r="V76" s="167"/>
      <c r="X76" s="310"/>
      <c r="Y76" s="310"/>
      <c r="Z76" s="310"/>
      <c r="AA76" s="310"/>
      <c r="AD76" s="310"/>
      <c r="AE76" s="310"/>
      <c r="AF76" s="310"/>
      <c r="AG76" s="310"/>
      <c r="AI76" s="310"/>
      <c r="AJ76" s="310"/>
      <c r="AK76" s="310"/>
      <c r="AL76" s="310"/>
      <c r="AN76" s="310"/>
      <c r="AO76" s="310"/>
      <c r="AP76" s="310"/>
      <c r="AQ76" s="310"/>
    </row>
    <row r="77" spans="1:43" ht="15" thickBot="1">
      <c r="A77" s="132"/>
      <c r="B77" s="156"/>
      <c r="D77" s="135"/>
      <c r="F77" s="135"/>
      <c r="G77" s="135">
        <v>388.46</v>
      </c>
      <c r="H77" s="133"/>
      <c r="I77" s="135">
        <v>380.96</v>
      </c>
      <c r="J77" s="133"/>
      <c r="K77" s="135">
        <v>374.03</v>
      </c>
      <c r="L77" s="133"/>
      <c r="M77" s="135">
        <v>351.96</v>
      </c>
      <c r="N77" s="135"/>
      <c r="O77" s="135">
        <v>395.64</v>
      </c>
      <c r="P77" s="133"/>
      <c r="Q77" s="135">
        <v>414.76</v>
      </c>
      <c r="R77" s="135"/>
      <c r="S77" s="135">
        <v>401.93</v>
      </c>
      <c r="T77" s="135"/>
      <c r="V77" s="167"/>
      <c r="X77" s="310"/>
      <c r="Y77" s="310"/>
      <c r="Z77" s="310"/>
      <c r="AA77" s="310"/>
      <c r="AD77" s="310"/>
      <c r="AE77" s="310"/>
      <c r="AF77" s="310"/>
      <c r="AG77" s="310"/>
      <c r="AI77" s="310"/>
      <c r="AJ77" s="310"/>
      <c r="AK77" s="310"/>
      <c r="AL77" s="310"/>
      <c r="AN77" s="310"/>
      <c r="AO77" s="310"/>
      <c r="AP77" s="310"/>
      <c r="AQ77" s="310"/>
    </row>
    <row r="78" spans="1:43" ht="15.5" thickTop="1" thickBot="1">
      <c r="A78" s="132"/>
      <c r="B78" s="185" t="s">
        <v>317</v>
      </c>
      <c r="D78" s="140"/>
      <c r="F78" s="157" t="s">
        <v>317</v>
      </c>
      <c r="G78" s="139"/>
      <c r="H78" s="140"/>
      <c r="I78" s="133"/>
      <c r="J78" s="158" t="s">
        <v>317</v>
      </c>
      <c r="K78" s="139"/>
      <c r="L78" s="158" t="s">
        <v>317</v>
      </c>
      <c r="M78" s="139"/>
      <c r="N78" s="158" t="s">
        <v>317</v>
      </c>
      <c r="O78" s="139"/>
      <c r="P78" s="158" t="s">
        <v>317</v>
      </c>
      <c r="Q78" s="139"/>
      <c r="R78" s="158" t="s">
        <v>317</v>
      </c>
      <c r="S78" s="139"/>
      <c r="T78" s="140"/>
      <c r="V78" s="167"/>
      <c r="X78" s="310"/>
      <c r="Y78" s="310"/>
      <c r="Z78" s="310"/>
      <c r="AA78" s="310"/>
      <c r="AD78" s="310"/>
      <c r="AE78" s="310"/>
      <c r="AF78" s="310"/>
      <c r="AG78" s="310"/>
      <c r="AI78" s="310"/>
      <c r="AJ78" s="310"/>
      <c r="AK78" s="310"/>
      <c r="AL78" s="310"/>
      <c r="AN78" s="310"/>
      <c r="AO78" s="310"/>
      <c r="AP78" s="310"/>
      <c r="AQ78" s="310"/>
    </row>
    <row r="79" spans="1:43" ht="15.5" thickTop="1" thickBot="1">
      <c r="A79" s="132"/>
      <c r="B79" s="186" t="s">
        <v>339</v>
      </c>
      <c r="D79" s="141"/>
      <c r="F79" s="141" t="s">
        <v>339</v>
      </c>
      <c r="G79" s="139"/>
      <c r="H79" s="141"/>
      <c r="I79" s="133"/>
      <c r="J79" s="141" t="s">
        <v>339</v>
      </c>
      <c r="K79" s="139"/>
      <c r="L79" s="141" t="s">
        <v>339</v>
      </c>
      <c r="M79" s="139"/>
      <c r="N79" s="141" t="s">
        <v>339</v>
      </c>
      <c r="O79" s="139"/>
      <c r="P79" s="141" t="s">
        <v>339</v>
      </c>
      <c r="Q79" s="139"/>
      <c r="R79" s="141" t="s">
        <v>339</v>
      </c>
      <c r="S79" s="139"/>
      <c r="T79" s="141"/>
      <c r="V79" s="167"/>
      <c r="X79" s="310"/>
      <c r="Y79" s="310"/>
      <c r="Z79" s="310"/>
      <c r="AA79" s="310"/>
      <c r="AD79" s="310"/>
      <c r="AE79" s="310"/>
      <c r="AF79" s="310"/>
      <c r="AG79" s="310"/>
      <c r="AI79" s="310"/>
      <c r="AJ79" s="310"/>
      <c r="AK79" s="310"/>
      <c r="AL79" s="310"/>
      <c r="AN79" s="310"/>
      <c r="AO79" s="310"/>
      <c r="AP79" s="310"/>
      <c r="AQ79" s="310"/>
    </row>
    <row r="80" spans="1:43" ht="15" thickTop="1">
      <c r="A80" s="132"/>
      <c r="B80" s="369" t="s">
        <v>194</v>
      </c>
      <c r="D80" s="144" t="s">
        <v>342</v>
      </c>
      <c r="F80" s="369" t="s">
        <v>226</v>
      </c>
      <c r="G80" s="149"/>
      <c r="H80" s="147" t="s">
        <v>343</v>
      </c>
      <c r="I80" s="149"/>
      <c r="J80" s="369" t="s">
        <v>178</v>
      </c>
      <c r="K80" s="149"/>
      <c r="L80" s="369" t="s">
        <v>179</v>
      </c>
      <c r="M80" s="149"/>
      <c r="N80" s="369" t="s">
        <v>202</v>
      </c>
      <c r="O80" s="149"/>
      <c r="P80" s="369" t="s">
        <v>203</v>
      </c>
      <c r="Q80" s="149"/>
      <c r="R80" s="369" t="s">
        <v>204</v>
      </c>
      <c r="S80" s="149"/>
      <c r="T80" s="147" t="s">
        <v>344</v>
      </c>
      <c r="V80" s="167"/>
      <c r="X80" s="310"/>
      <c r="Y80" s="310"/>
      <c r="Z80" s="310"/>
      <c r="AA80" s="310"/>
      <c r="AD80" s="310"/>
      <c r="AE80" s="310"/>
      <c r="AF80" s="310"/>
      <c r="AG80" s="310"/>
      <c r="AI80" s="310"/>
      <c r="AJ80" s="310"/>
      <c r="AK80" s="310"/>
      <c r="AL80" s="310"/>
      <c r="AN80" s="310"/>
      <c r="AO80" s="310"/>
      <c r="AP80" s="310"/>
      <c r="AQ80" s="310"/>
    </row>
    <row r="81" spans="1:43">
      <c r="A81" s="132"/>
      <c r="B81" s="145" t="s">
        <v>146</v>
      </c>
      <c r="C81" s="149"/>
      <c r="D81" s="144" t="s">
        <v>282</v>
      </c>
      <c r="F81" s="145" t="s">
        <v>205</v>
      </c>
      <c r="G81" s="149"/>
      <c r="H81" s="147" t="s">
        <v>307</v>
      </c>
      <c r="I81" s="149"/>
      <c r="J81" s="148" t="s">
        <v>146</v>
      </c>
      <c r="K81" s="149"/>
      <c r="L81" s="148" t="s">
        <v>149</v>
      </c>
      <c r="M81" s="149"/>
      <c r="N81" s="148" t="s">
        <v>146</v>
      </c>
      <c r="O81" s="149"/>
      <c r="P81" s="148" t="s">
        <v>149</v>
      </c>
      <c r="Q81" s="149"/>
      <c r="R81" s="148" t="s">
        <v>205</v>
      </c>
      <c r="S81" s="149"/>
      <c r="T81" s="147" t="s">
        <v>282</v>
      </c>
      <c r="U81" s="133"/>
      <c r="V81" s="177"/>
      <c r="X81" s="310">
        <f>COUNTIF($C$81:$V$81, "DA+0")</f>
        <v>2</v>
      </c>
      <c r="Y81" s="310">
        <f>COUNTIF($C$81:$V$81, "DA+3")</f>
        <v>2</v>
      </c>
      <c r="Z81" s="310">
        <f>COUNTIF($C$81:$V$81, "DA+6")</f>
        <v>2</v>
      </c>
      <c r="AA81" s="310">
        <f>COUNTIF($C$81:$V$81, "DA+9")</f>
        <v>0</v>
      </c>
      <c r="AD81" s="310">
        <f>COUNTIF($C$81:$V$81, "DB+0")</f>
        <v>0</v>
      </c>
      <c r="AE81" s="310">
        <f>COUNTIF($C$81:$V$81, "DB+3")</f>
        <v>0</v>
      </c>
      <c r="AF81" s="310">
        <f>COUNTIF($C$81:$V$81, "DB+6")</f>
        <v>0</v>
      </c>
      <c r="AG81" s="310">
        <f>COUNTIF($C$81:$V$81, "DB+9")</f>
        <v>0</v>
      </c>
      <c r="AI81" s="310">
        <f>COUNTIF($C$81:$V$81, "DC+0")</f>
        <v>0</v>
      </c>
      <c r="AJ81" s="310">
        <f>COUNTIF($C$81:$V$81, "DC+3")</f>
        <v>0</v>
      </c>
      <c r="AK81" s="310">
        <f>COUNTIF($C$81:$V$81, "DC+6")</f>
        <v>0</v>
      </c>
      <c r="AL81" s="310">
        <f>COUNTIF($C$81:$V$81, "DC+9")</f>
        <v>0</v>
      </c>
      <c r="AN81" s="310">
        <f>COUNTIF($C$81:$V$81, "DD+0")</f>
        <v>0</v>
      </c>
      <c r="AO81" s="310">
        <f>COUNTIF($C$81:$V$81, "DD+3")</f>
        <v>0</v>
      </c>
      <c r="AP81" s="310">
        <f>COUNTIF($C$81:$V$81, "DD+6")</f>
        <v>0</v>
      </c>
      <c r="AQ81" s="310">
        <f>COUNTIF($C$81:$V$81, "DD+9")</f>
        <v>0</v>
      </c>
    </row>
    <row r="82" spans="1:43">
      <c r="A82" s="187"/>
      <c r="F82" s="184" t="s">
        <v>345</v>
      </c>
      <c r="G82" s="149"/>
      <c r="H82" s="148"/>
      <c r="I82" s="149"/>
      <c r="J82" s="147"/>
      <c r="K82" s="149"/>
      <c r="L82" s="144" t="s">
        <v>329</v>
      </c>
      <c r="M82" s="149"/>
      <c r="N82" s="148"/>
      <c r="O82" s="149"/>
      <c r="P82" s="147"/>
      <c r="Q82" s="149"/>
      <c r="R82" s="148"/>
      <c r="S82" s="149"/>
      <c r="T82" s="148"/>
      <c r="V82" s="167"/>
      <c r="X82" s="310"/>
      <c r="Y82" s="310"/>
      <c r="Z82" s="310"/>
      <c r="AA82" s="310"/>
      <c r="AD82" s="310"/>
      <c r="AE82" s="310"/>
      <c r="AF82" s="310"/>
      <c r="AG82" s="310"/>
      <c r="AI82" s="310"/>
      <c r="AJ82" s="310"/>
      <c r="AK82" s="310"/>
      <c r="AL82" s="310"/>
      <c r="AN82" s="310"/>
      <c r="AO82" s="310"/>
      <c r="AP82" s="310"/>
      <c r="AQ82" s="310"/>
    </row>
    <row r="83" spans="1:43">
      <c r="A83" s="187"/>
      <c r="B83" s="161">
        <f>T75+1</f>
        <v>91</v>
      </c>
      <c r="C83" s="133"/>
      <c r="D83" s="133">
        <f>B83+1</f>
        <v>92</v>
      </c>
      <c r="F83" s="133">
        <f>D83+1</f>
        <v>93</v>
      </c>
      <c r="G83" s="133"/>
      <c r="H83" s="133">
        <f>F83+1</f>
        <v>94</v>
      </c>
      <c r="I83" s="133"/>
      <c r="J83" s="133">
        <f>H83+1</f>
        <v>95</v>
      </c>
      <c r="K83" s="133"/>
      <c r="L83" s="133">
        <f>J83+1</f>
        <v>96</v>
      </c>
      <c r="M83" s="133"/>
      <c r="N83" s="133">
        <f>L83+1</f>
        <v>97</v>
      </c>
      <c r="O83" s="133"/>
      <c r="P83" s="133">
        <f>N83+1</f>
        <v>98</v>
      </c>
      <c r="Q83" s="133"/>
      <c r="R83" s="133">
        <f>P83+1</f>
        <v>99</v>
      </c>
      <c r="S83" s="133"/>
      <c r="T83" s="133">
        <f>R83+1</f>
        <v>100</v>
      </c>
      <c r="U83" s="133"/>
      <c r="V83" s="167"/>
      <c r="X83" s="310"/>
      <c r="Y83" s="310"/>
      <c r="Z83" s="310"/>
      <c r="AA83" s="310"/>
      <c r="AD83" s="310"/>
      <c r="AE83" s="310"/>
      <c r="AF83" s="310"/>
      <c r="AG83" s="310"/>
      <c r="AI83" s="310"/>
      <c r="AJ83" s="310"/>
      <c r="AK83" s="310"/>
      <c r="AL83" s="310"/>
      <c r="AN83" s="310"/>
      <c r="AO83" s="310"/>
      <c r="AP83" s="310"/>
      <c r="AQ83" s="310"/>
    </row>
    <row r="84" spans="1:43">
      <c r="A84" s="187"/>
      <c r="B84" s="133"/>
      <c r="C84" s="133"/>
      <c r="D84" s="133"/>
      <c r="F84" s="133"/>
      <c r="G84" s="133"/>
      <c r="H84" s="133"/>
      <c r="I84" s="133"/>
      <c r="J84" s="133"/>
      <c r="K84" s="133"/>
      <c r="L84" s="133"/>
      <c r="M84" s="133"/>
      <c r="N84" s="133"/>
      <c r="O84" s="133"/>
      <c r="P84" s="133"/>
      <c r="Q84" s="133"/>
      <c r="R84" s="133"/>
      <c r="S84" s="133"/>
      <c r="T84" s="133"/>
      <c r="U84" s="133"/>
      <c r="V84" s="167"/>
      <c r="X84" s="310"/>
      <c r="Y84" s="310"/>
      <c r="Z84" s="310"/>
      <c r="AA84" s="310"/>
      <c r="AD84" s="310"/>
      <c r="AE84" s="310"/>
      <c r="AF84" s="310"/>
      <c r="AG84" s="310"/>
      <c r="AI84" s="310"/>
      <c r="AJ84" s="310"/>
      <c r="AK84" s="310"/>
      <c r="AL84" s="310"/>
      <c r="AN84" s="310"/>
      <c r="AO84" s="310"/>
      <c r="AP84" s="310"/>
      <c r="AQ84" s="310"/>
    </row>
    <row r="85" spans="1:43" ht="15" thickBot="1">
      <c r="A85" s="187"/>
      <c r="B85" s="133"/>
      <c r="C85" s="135">
        <v>385.54</v>
      </c>
      <c r="D85" s="135"/>
      <c r="F85" s="135"/>
      <c r="G85" s="135">
        <v>351.18</v>
      </c>
      <c r="H85" s="133"/>
      <c r="I85" s="135">
        <v>441.06</v>
      </c>
      <c r="J85" s="133"/>
      <c r="K85" s="135">
        <v>387.5</v>
      </c>
      <c r="L85" s="133"/>
      <c r="M85" s="135">
        <v>372.63</v>
      </c>
      <c r="N85" s="135"/>
      <c r="O85" s="135">
        <v>415.3</v>
      </c>
      <c r="P85" s="133"/>
      <c r="Q85" s="135">
        <v>424.58</v>
      </c>
      <c r="R85" s="135"/>
      <c r="S85" s="135">
        <v>391.7</v>
      </c>
      <c r="T85" s="135"/>
      <c r="U85" s="135">
        <v>410.47</v>
      </c>
      <c r="V85" s="167"/>
      <c r="X85" s="310"/>
      <c r="Y85" s="310"/>
      <c r="Z85" s="310"/>
      <c r="AA85" s="310"/>
      <c r="AD85" s="310"/>
      <c r="AE85" s="310"/>
      <c r="AF85" s="310"/>
      <c r="AG85" s="310"/>
      <c r="AI85" s="310"/>
      <c r="AJ85" s="310"/>
      <c r="AK85" s="310"/>
      <c r="AL85" s="310"/>
      <c r="AN85" s="310"/>
      <c r="AO85" s="310"/>
      <c r="AP85" s="310"/>
      <c r="AQ85" s="310"/>
    </row>
    <row r="86" spans="1:43" ht="15.5" thickTop="1" thickBot="1">
      <c r="A86" s="187"/>
      <c r="B86" s="140"/>
      <c r="C86" s="133"/>
      <c r="D86" s="140"/>
      <c r="F86" s="158" t="s">
        <v>317</v>
      </c>
      <c r="G86" s="139"/>
      <c r="H86" s="140"/>
      <c r="I86" s="133"/>
      <c r="J86" s="140"/>
      <c r="K86" s="139"/>
      <c r="L86" s="158" t="s">
        <v>317</v>
      </c>
      <c r="M86" s="139"/>
      <c r="N86" s="140"/>
      <c r="O86" s="139"/>
      <c r="P86" s="140"/>
      <c r="Q86" s="139"/>
      <c r="R86" s="158" t="s">
        <v>317</v>
      </c>
      <c r="S86" s="139"/>
      <c r="T86" s="138"/>
      <c r="U86" s="162"/>
      <c r="V86" s="167"/>
      <c r="X86" s="310"/>
      <c r="Y86" s="310"/>
      <c r="Z86" s="310"/>
      <c r="AA86" s="310"/>
      <c r="AD86" s="310"/>
      <c r="AE86" s="310"/>
      <c r="AF86" s="310"/>
      <c r="AG86" s="310"/>
      <c r="AI86" s="310"/>
      <c r="AJ86" s="310"/>
      <c r="AK86" s="310"/>
      <c r="AL86" s="310"/>
      <c r="AN86" s="310"/>
      <c r="AO86" s="310"/>
      <c r="AP86" s="310"/>
      <c r="AQ86" s="310"/>
    </row>
    <row r="87" spans="1:43" ht="15.5" thickTop="1" thickBot="1">
      <c r="A87" s="187"/>
      <c r="B87" s="141"/>
      <c r="C87" s="133"/>
      <c r="D87" s="141"/>
      <c r="F87" s="141" t="s">
        <v>339</v>
      </c>
      <c r="G87" s="139"/>
      <c r="H87" s="141"/>
      <c r="I87" s="133"/>
      <c r="J87" s="141"/>
      <c r="K87" s="139"/>
      <c r="L87" s="141" t="s">
        <v>339</v>
      </c>
      <c r="M87" s="139"/>
      <c r="N87" s="141"/>
      <c r="O87" s="139"/>
      <c r="P87" s="141"/>
      <c r="Q87" s="139"/>
      <c r="R87" s="141" t="s">
        <v>339</v>
      </c>
      <c r="S87" s="139"/>
      <c r="T87" s="141"/>
      <c r="U87" s="162"/>
      <c r="V87" s="167"/>
      <c r="X87" s="310"/>
      <c r="Y87" s="310"/>
      <c r="Z87" s="310"/>
      <c r="AA87" s="310"/>
      <c r="AD87" s="310"/>
      <c r="AE87" s="310"/>
      <c r="AF87" s="310"/>
      <c r="AG87" s="310"/>
      <c r="AI87" s="310"/>
      <c r="AJ87" s="310"/>
      <c r="AK87" s="310"/>
      <c r="AL87" s="310"/>
      <c r="AN87" s="310"/>
      <c r="AO87" s="310"/>
      <c r="AP87" s="310"/>
      <c r="AQ87" s="310"/>
    </row>
    <row r="88" spans="1:43" ht="15" thickTop="1">
      <c r="A88" s="187"/>
      <c r="B88" s="369" t="s">
        <v>346</v>
      </c>
      <c r="C88" s="133"/>
      <c r="D88" s="147" t="s">
        <v>347</v>
      </c>
      <c r="F88" s="369" t="s">
        <v>216</v>
      </c>
      <c r="G88" s="133"/>
      <c r="H88" s="369" t="s">
        <v>348</v>
      </c>
      <c r="I88" s="133"/>
      <c r="J88" s="147" t="s">
        <v>349</v>
      </c>
      <c r="K88" s="133"/>
      <c r="L88" s="147" t="s">
        <v>220</v>
      </c>
      <c r="M88" s="133"/>
      <c r="N88" s="147" t="s">
        <v>350</v>
      </c>
      <c r="O88" s="133"/>
      <c r="P88" s="369" t="s">
        <v>230</v>
      </c>
      <c r="Q88" s="133"/>
      <c r="R88" s="369" t="s">
        <v>231</v>
      </c>
      <c r="S88" s="133"/>
      <c r="T88" s="369" t="s">
        <v>232</v>
      </c>
      <c r="U88" s="133"/>
      <c r="V88" s="167"/>
      <c r="X88" s="310"/>
      <c r="Y88" s="310"/>
      <c r="Z88" s="310"/>
      <c r="AA88" s="310"/>
      <c r="AD88" s="310"/>
      <c r="AE88" s="310"/>
      <c r="AF88" s="310"/>
      <c r="AG88" s="310"/>
      <c r="AI88" s="310"/>
      <c r="AJ88" s="310"/>
      <c r="AK88" s="310"/>
      <c r="AL88" s="310"/>
      <c r="AN88" s="310"/>
      <c r="AO88" s="310"/>
      <c r="AP88" s="310"/>
      <c r="AQ88" s="310"/>
    </row>
    <row r="89" spans="1:43">
      <c r="A89" s="187"/>
      <c r="B89" s="148" t="s">
        <v>149</v>
      </c>
      <c r="C89" s="133"/>
      <c r="D89" s="147" t="s">
        <v>306</v>
      </c>
      <c r="F89" s="148" t="s">
        <v>211</v>
      </c>
      <c r="G89" s="133"/>
      <c r="H89" s="148" t="s">
        <v>146</v>
      </c>
      <c r="I89" s="133"/>
      <c r="J89" s="147" t="s">
        <v>351</v>
      </c>
      <c r="K89" s="133"/>
      <c r="L89" s="147" t="s">
        <v>211</v>
      </c>
      <c r="M89" s="133"/>
      <c r="N89" s="147" t="s">
        <v>293</v>
      </c>
      <c r="O89" s="133"/>
      <c r="P89" s="148" t="s">
        <v>146</v>
      </c>
      <c r="Q89" s="133"/>
      <c r="R89" s="148" t="s">
        <v>149</v>
      </c>
      <c r="S89" s="133"/>
      <c r="T89" s="148" t="s">
        <v>146</v>
      </c>
      <c r="U89" s="133"/>
      <c r="V89" s="167"/>
      <c r="X89" s="310">
        <f>COUNTIF($B$89:$V$89, "DA+0")</f>
        <v>3</v>
      </c>
      <c r="Y89" s="310">
        <f>COUNTIF($B$89:$V$89, "DA+3")</f>
        <v>2</v>
      </c>
      <c r="Z89" s="310">
        <f>COUNTIF($B$89:$V$89, "DA+6")</f>
        <v>0</v>
      </c>
      <c r="AA89" s="310">
        <f>COUNTIF($B$89:$V$89, "DA+9")</f>
        <v>2</v>
      </c>
      <c r="AD89" s="310">
        <f>COUNTIF($B$89:$V$89, "DB+0")</f>
        <v>0</v>
      </c>
      <c r="AE89" s="310">
        <f>COUNTIF($B$89:$V$89, "DB+3")</f>
        <v>0</v>
      </c>
      <c r="AF89" s="310">
        <f>COUNTIF($B$89:$V$89, "DB+6")</f>
        <v>0</v>
      </c>
      <c r="AG89" s="310">
        <f>COUNTIF($B$89:$V$89, "DB+9")</f>
        <v>0</v>
      </c>
      <c r="AI89" s="310">
        <f>COUNTIF($B$89:$V$89, "DC+0")</f>
        <v>0</v>
      </c>
      <c r="AJ89" s="310">
        <f>COUNTIF($B$89:$V$89, "DC+3")</f>
        <v>0</v>
      </c>
      <c r="AK89" s="310">
        <f>COUNTIF($B$89:$V$89, "DC+6")</f>
        <v>0</v>
      </c>
      <c r="AL89" s="310">
        <f>COUNTIF($B$89:$V$89, "DC+9")</f>
        <v>0</v>
      </c>
      <c r="AN89" s="310">
        <f>COUNTIF($B$89:$V$89, "DD+0")</f>
        <v>0</v>
      </c>
      <c r="AO89" s="310">
        <f>COUNTIF($B$89:$V$89, "DD+3")</f>
        <v>0</v>
      </c>
      <c r="AP89" s="310">
        <f>COUNTIF($B$89:$V$89, "DD+6")</f>
        <v>0</v>
      </c>
      <c r="AQ89" s="310">
        <f>COUNTIF($B$89:$V$89, "DD+9")</f>
        <v>0</v>
      </c>
    </row>
    <row r="90" spans="1:43">
      <c r="A90" s="187"/>
      <c r="F90" s="154" t="s">
        <v>183</v>
      </c>
      <c r="G90" s="133"/>
      <c r="H90" s="144" t="s">
        <v>352</v>
      </c>
      <c r="I90" s="133"/>
      <c r="J90" s="147"/>
      <c r="K90" s="133"/>
      <c r="L90" s="144" t="s">
        <v>329</v>
      </c>
      <c r="M90" s="133"/>
      <c r="N90" s="147"/>
      <c r="O90" s="133"/>
      <c r="P90" s="144" t="s">
        <v>294</v>
      </c>
      <c r="Q90" s="133"/>
      <c r="R90" s="148"/>
      <c r="S90" s="133"/>
      <c r="T90" s="148"/>
      <c r="U90" s="133"/>
      <c r="V90" s="177"/>
      <c r="X90" s="310"/>
      <c r="Y90" s="310"/>
      <c r="Z90" s="310"/>
      <c r="AA90" s="310"/>
      <c r="AD90" s="310"/>
      <c r="AE90" s="310"/>
      <c r="AF90" s="310"/>
      <c r="AG90" s="310"/>
      <c r="AI90" s="310"/>
      <c r="AJ90" s="310"/>
      <c r="AK90" s="310"/>
      <c r="AL90" s="310"/>
      <c r="AN90" s="310"/>
      <c r="AO90" s="310"/>
      <c r="AP90" s="310"/>
      <c r="AQ90" s="310"/>
    </row>
    <row r="91" spans="1:43">
      <c r="A91" s="132"/>
      <c r="B91" s="161">
        <f>T83+1</f>
        <v>101</v>
      </c>
      <c r="C91" s="133"/>
      <c r="D91" s="133">
        <f>B91+1</f>
        <v>102</v>
      </c>
      <c r="E91" s="188"/>
      <c r="F91" s="188">
        <f>D91+1</f>
        <v>103</v>
      </c>
      <c r="G91" s="188"/>
      <c r="H91" s="188">
        <f>F91+1</f>
        <v>104</v>
      </c>
      <c r="I91" s="188"/>
      <c r="J91" s="188">
        <f>H91+1</f>
        <v>105</v>
      </c>
      <c r="K91" s="133"/>
      <c r="L91" s="188">
        <f>J91+1</f>
        <v>106</v>
      </c>
      <c r="M91" s="133"/>
      <c r="N91" s="188">
        <f>L91+1</f>
        <v>107</v>
      </c>
      <c r="O91" s="133"/>
      <c r="P91" s="188">
        <f>N91+1</f>
        <v>108</v>
      </c>
      <c r="Q91" s="133"/>
      <c r="R91" s="188">
        <f>P91+1</f>
        <v>109</v>
      </c>
      <c r="S91" s="133"/>
      <c r="T91" s="188">
        <f>R91+1</f>
        <v>110</v>
      </c>
      <c r="V91" s="177"/>
      <c r="X91" s="310"/>
      <c r="Y91" s="310"/>
      <c r="Z91" s="310"/>
      <c r="AA91" s="310"/>
      <c r="AD91" s="310"/>
      <c r="AE91" s="310"/>
      <c r="AF91" s="310"/>
      <c r="AG91" s="310"/>
      <c r="AI91" s="310"/>
      <c r="AJ91" s="310"/>
      <c r="AK91" s="310"/>
      <c r="AL91" s="310"/>
      <c r="AN91" s="310"/>
      <c r="AO91" s="310"/>
      <c r="AP91" s="310"/>
      <c r="AQ91" s="310"/>
    </row>
    <row r="92" spans="1:43">
      <c r="A92" s="132"/>
      <c r="B92" s="133"/>
      <c r="C92" s="133"/>
      <c r="D92" s="133"/>
      <c r="F92" s="133"/>
      <c r="G92" s="133"/>
      <c r="H92" s="133"/>
      <c r="I92" s="133"/>
      <c r="J92" s="133"/>
      <c r="K92" s="133"/>
      <c r="L92" s="133"/>
      <c r="M92" s="133"/>
      <c r="N92" s="133"/>
      <c r="O92" s="133"/>
      <c r="P92" s="133"/>
      <c r="Q92" s="133"/>
      <c r="R92" s="133"/>
      <c r="S92" s="133"/>
      <c r="T92" s="133"/>
      <c r="V92" s="178" t="e">
        <f>G110+K110+M110+O110+Q110+I110+S110+#REF!+C110+#REF!</f>
        <v>#REF!</v>
      </c>
      <c r="X92" s="310"/>
      <c r="Y92" s="310"/>
      <c r="Z92" s="310"/>
      <c r="AA92" s="310"/>
      <c r="AD92" s="310"/>
      <c r="AE92" s="310"/>
      <c r="AF92" s="310"/>
      <c r="AG92" s="310"/>
      <c r="AI92" s="310"/>
      <c r="AJ92" s="310"/>
      <c r="AK92" s="310"/>
      <c r="AL92" s="310"/>
      <c r="AN92" s="310"/>
      <c r="AO92" s="310"/>
      <c r="AP92" s="310"/>
      <c r="AQ92" s="310"/>
    </row>
    <row r="93" spans="1:43" ht="15" thickBot="1">
      <c r="A93" s="134">
        <v>415.03</v>
      </c>
      <c r="B93" s="133"/>
      <c r="C93" s="135">
        <v>416.87</v>
      </c>
      <c r="D93" s="135"/>
      <c r="F93" s="135"/>
      <c r="G93" s="135">
        <v>426.47</v>
      </c>
      <c r="H93" s="133"/>
      <c r="I93" s="135">
        <v>396.98</v>
      </c>
      <c r="J93" s="133"/>
      <c r="K93" s="135">
        <v>429.38</v>
      </c>
      <c r="L93" s="133"/>
      <c r="M93" s="135">
        <v>403.83</v>
      </c>
      <c r="N93" s="135"/>
      <c r="O93" s="135">
        <v>384.63</v>
      </c>
      <c r="P93" s="133"/>
      <c r="Q93" s="135">
        <v>380.68</v>
      </c>
      <c r="R93" s="135"/>
      <c r="S93" s="135">
        <v>354.53</v>
      </c>
      <c r="T93" s="135"/>
      <c r="V93" s="178"/>
      <c r="X93" s="310"/>
      <c r="Y93" s="310"/>
      <c r="Z93" s="310"/>
      <c r="AA93" s="310"/>
      <c r="AD93" s="310"/>
      <c r="AE93" s="310"/>
      <c r="AF93" s="310"/>
      <c r="AG93" s="310"/>
      <c r="AI93" s="310"/>
      <c r="AJ93" s="310"/>
      <c r="AK93" s="310"/>
      <c r="AL93" s="310"/>
      <c r="AN93" s="310"/>
      <c r="AO93" s="310"/>
      <c r="AP93" s="310"/>
      <c r="AQ93" s="310"/>
    </row>
    <row r="94" spans="1:43" ht="15.5" thickTop="1" thickBot="1">
      <c r="A94" s="189"/>
      <c r="B94" s="190" t="s">
        <v>191</v>
      </c>
      <c r="C94" s="162"/>
      <c r="D94" s="140"/>
      <c r="F94" s="140"/>
      <c r="G94" s="139"/>
      <c r="H94" s="140"/>
      <c r="I94" s="133"/>
      <c r="J94" s="140"/>
      <c r="K94" s="139"/>
      <c r="L94" s="141"/>
      <c r="M94" s="139"/>
      <c r="N94" s="158" t="s">
        <v>317</v>
      </c>
      <c r="O94" s="139"/>
      <c r="P94" s="140"/>
      <c r="Q94" s="139"/>
      <c r="R94" s="140"/>
      <c r="S94" s="139"/>
      <c r="T94" s="158" t="s">
        <v>317</v>
      </c>
      <c r="V94" s="177"/>
      <c r="X94" s="310"/>
      <c r="Y94" s="310"/>
      <c r="Z94" s="310"/>
      <c r="AA94" s="310"/>
      <c r="AD94" s="310"/>
      <c r="AE94" s="310"/>
      <c r="AF94" s="310"/>
      <c r="AG94" s="310"/>
      <c r="AI94" s="310"/>
      <c r="AJ94" s="310"/>
      <c r="AK94" s="310"/>
      <c r="AL94" s="310"/>
      <c r="AN94" s="310"/>
      <c r="AO94" s="310"/>
      <c r="AP94" s="310"/>
      <c r="AQ94" s="310"/>
    </row>
    <row r="95" spans="1:43" ht="15.5" thickTop="1" thickBot="1">
      <c r="A95" s="189"/>
      <c r="B95" s="141" t="s">
        <v>353</v>
      </c>
      <c r="C95" s="162"/>
      <c r="D95" s="141"/>
      <c r="F95" s="141"/>
      <c r="G95" s="139"/>
      <c r="H95" s="141"/>
      <c r="I95" s="133"/>
      <c r="J95" s="141"/>
      <c r="K95" s="139"/>
      <c r="L95" s="141"/>
      <c r="M95" s="139"/>
      <c r="N95" s="141"/>
      <c r="O95" s="139"/>
      <c r="P95" s="141"/>
      <c r="Q95" s="139"/>
      <c r="R95" s="141"/>
      <c r="S95" s="139"/>
      <c r="T95" s="141"/>
      <c r="V95" s="177"/>
      <c r="X95" s="310"/>
      <c r="Y95" s="310"/>
      <c r="Z95" s="310"/>
      <c r="AA95" s="310"/>
      <c r="AD95" s="310"/>
      <c r="AE95" s="310"/>
      <c r="AF95" s="310"/>
      <c r="AG95" s="310"/>
      <c r="AI95" s="310"/>
      <c r="AJ95" s="310"/>
      <c r="AK95" s="310"/>
      <c r="AL95" s="310"/>
      <c r="AN95" s="310"/>
      <c r="AO95" s="310"/>
      <c r="AP95" s="310"/>
      <c r="AQ95" s="310"/>
    </row>
    <row r="96" spans="1:43" ht="15" thickTop="1">
      <c r="A96" s="132"/>
      <c r="B96" s="369" t="s">
        <v>190</v>
      </c>
      <c r="C96" s="149"/>
      <c r="D96" s="369" t="s">
        <v>234</v>
      </c>
      <c r="F96" s="147" t="s">
        <v>354</v>
      </c>
      <c r="G96" s="149"/>
      <c r="H96" s="369" t="s">
        <v>355</v>
      </c>
      <c r="I96" s="149"/>
      <c r="J96" s="369" t="s">
        <v>356</v>
      </c>
      <c r="K96" s="149"/>
      <c r="L96" s="147" t="s">
        <v>357</v>
      </c>
      <c r="M96" s="149"/>
      <c r="N96" s="369" t="s">
        <v>188</v>
      </c>
      <c r="O96" s="149"/>
      <c r="P96" s="147" t="s">
        <v>358</v>
      </c>
      <c r="Q96" s="149"/>
      <c r="R96" s="147" t="s">
        <v>359</v>
      </c>
      <c r="S96" s="149"/>
      <c r="T96" s="369" t="s">
        <v>221</v>
      </c>
      <c r="V96" s="177"/>
      <c r="X96" s="310"/>
      <c r="Y96" s="310"/>
      <c r="Z96" s="310"/>
      <c r="AA96" s="310"/>
      <c r="AD96" s="310"/>
      <c r="AE96" s="310"/>
      <c r="AF96" s="310"/>
      <c r="AG96" s="310"/>
      <c r="AI96" s="310"/>
      <c r="AJ96" s="310"/>
      <c r="AK96" s="310"/>
      <c r="AL96" s="310"/>
      <c r="AN96" s="310"/>
      <c r="AO96" s="310"/>
      <c r="AP96" s="310"/>
      <c r="AQ96" s="310"/>
    </row>
    <row r="97" spans="1:43">
      <c r="A97" s="132"/>
      <c r="B97" s="148" t="s">
        <v>146</v>
      </c>
      <c r="C97" s="149"/>
      <c r="D97" s="148" t="s">
        <v>205</v>
      </c>
      <c r="F97" s="147" t="s">
        <v>351</v>
      </c>
      <c r="G97" s="149"/>
      <c r="H97" s="148" t="s">
        <v>146</v>
      </c>
      <c r="I97" s="149"/>
      <c r="J97" s="148" t="s">
        <v>149</v>
      </c>
      <c r="K97" s="149"/>
      <c r="L97" s="147" t="s">
        <v>282</v>
      </c>
      <c r="M97" s="149"/>
      <c r="N97" s="148" t="s">
        <v>149</v>
      </c>
      <c r="O97" s="149"/>
      <c r="P97" s="147" t="s">
        <v>360</v>
      </c>
      <c r="Q97" s="149"/>
      <c r="R97" s="147" t="s">
        <v>282</v>
      </c>
      <c r="S97" s="149"/>
      <c r="T97" s="148" t="s">
        <v>146</v>
      </c>
      <c r="V97" s="177"/>
      <c r="X97" s="310">
        <f>COUNTIF($B$97:$V$97, "DA+0")</f>
        <v>3</v>
      </c>
      <c r="Y97" s="310">
        <f>COUNTIF($B$97:$V$97, "DA+6")</f>
        <v>1</v>
      </c>
      <c r="Z97" s="310">
        <f>COUNTIF($B$97:$V$97, "DA+6")</f>
        <v>1</v>
      </c>
      <c r="AA97" s="310">
        <f>COUNTIF($B$97:$V$97, "DA+9")</f>
        <v>0</v>
      </c>
      <c r="AD97" s="310">
        <f>COUNTIF($B$97:$V$97, "DB+0")</f>
        <v>0</v>
      </c>
      <c r="AE97" s="310">
        <f>COUNTIF($B$97:$V$97, "DB+6")</f>
        <v>0</v>
      </c>
      <c r="AF97" s="310">
        <f>COUNTIF($B$97:$V$97, "DB+6")</f>
        <v>0</v>
      </c>
      <c r="AG97" s="310">
        <f>COUNTIF($B$97:$V$97, "DB+9")</f>
        <v>0</v>
      </c>
      <c r="AI97" s="310">
        <f>COUNTIF($B$97:$V$97, "DC+0")</f>
        <v>0</v>
      </c>
      <c r="AJ97" s="310">
        <f>COUNTIF($B$97:$V$97, "DA+6")</f>
        <v>1</v>
      </c>
      <c r="AK97" s="310">
        <f>COUNTIF($B$97:$V$97, "DC+6")</f>
        <v>0</v>
      </c>
      <c r="AL97" s="310">
        <f>COUNTIF($B$97:$V$97, "DC+9")</f>
        <v>0</v>
      </c>
      <c r="AN97" s="310">
        <f>COUNTIF($B$97:$V$97, "DD+0")</f>
        <v>0</v>
      </c>
      <c r="AO97" s="310">
        <f>COUNTIF($B$97:$V$97, "DA+6")</f>
        <v>1</v>
      </c>
      <c r="AP97" s="310">
        <f>COUNTIF($B$97:$V$97, "DD+6")</f>
        <v>0</v>
      </c>
      <c r="AQ97" s="310">
        <f>COUNTIF($B$97:$V$97, "DD+9")</f>
        <v>0</v>
      </c>
    </row>
    <row r="98" spans="1:43">
      <c r="A98" s="132"/>
      <c r="F98" s="148"/>
      <c r="G98" s="149"/>
      <c r="H98" s="147" t="s">
        <v>183</v>
      </c>
      <c r="I98" s="149"/>
      <c r="J98" s="147"/>
      <c r="K98" s="149"/>
      <c r="L98" s="148"/>
      <c r="M98" s="149"/>
      <c r="N98" s="148"/>
      <c r="O98" s="149"/>
      <c r="P98" s="147"/>
      <c r="Q98" s="149"/>
      <c r="R98" s="148"/>
      <c r="S98" s="149"/>
      <c r="T98" s="184" t="s">
        <v>338</v>
      </c>
      <c r="U98" s="133"/>
      <c r="V98" s="177"/>
      <c r="X98" s="310"/>
      <c r="Y98" s="310"/>
      <c r="Z98" s="310"/>
      <c r="AA98" s="310"/>
      <c r="AD98" s="310"/>
      <c r="AE98" s="310"/>
      <c r="AF98" s="310"/>
      <c r="AG98" s="310"/>
      <c r="AI98" s="310"/>
      <c r="AJ98" s="310"/>
      <c r="AK98" s="310"/>
      <c r="AL98" s="310"/>
      <c r="AN98" s="310"/>
      <c r="AO98" s="310"/>
      <c r="AP98" s="310"/>
      <c r="AQ98" s="310"/>
    </row>
    <row r="99" spans="1:43">
      <c r="A99" s="132"/>
      <c r="B99" s="188">
        <f>T91+1</f>
        <v>111</v>
      </c>
      <c r="C99" s="133"/>
      <c r="D99" s="188">
        <f>B99+1</f>
        <v>112</v>
      </c>
      <c r="E99" s="188"/>
      <c r="F99" s="133">
        <f>D99+1</f>
        <v>113</v>
      </c>
      <c r="G99" s="133"/>
      <c r="H99" s="133">
        <f>F99+1</f>
        <v>114</v>
      </c>
      <c r="I99" s="133"/>
      <c r="J99" s="133">
        <f>H99+1</f>
        <v>115</v>
      </c>
      <c r="K99" s="133"/>
      <c r="L99" s="133">
        <f>J99+1</f>
        <v>116</v>
      </c>
      <c r="M99" s="133"/>
      <c r="N99" s="133">
        <f>L99+1</f>
        <v>117</v>
      </c>
      <c r="O99" s="133"/>
      <c r="P99" s="133">
        <f>N99+1</f>
        <v>118</v>
      </c>
      <c r="Q99" s="133"/>
      <c r="R99" s="133">
        <f>P99+1</f>
        <v>119</v>
      </c>
      <c r="S99" s="133"/>
      <c r="T99" s="133">
        <f>R99+1</f>
        <v>120</v>
      </c>
      <c r="U99" s="133"/>
      <c r="V99" s="177"/>
      <c r="X99" s="310"/>
      <c r="Y99" s="310"/>
      <c r="Z99" s="310"/>
      <c r="AA99" s="310"/>
      <c r="AD99" s="310"/>
      <c r="AE99" s="310"/>
      <c r="AF99" s="310"/>
      <c r="AG99" s="310"/>
      <c r="AI99" s="310"/>
      <c r="AJ99" s="310"/>
      <c r="AK99" s="310"/>
      <c r="AL99" s="310"/>
      <c r="AN99" s="310"/>
      <c r="AO99" s="310"/>
      <c r="AP99" s="310"/>
      <c r="AQ99" s="310"/>
    </row>
    <row r="100" spans="1:43">
      <c r="A100" s="132"/>
      <c r="B100" s="133"/>
      <c r="C100" s="133"/>
      <c r="D100" s="170"/>
      <c r="F100" s="133"/>
      <c r="G100" s="133"/>
      <c r="H100" s="133"/>
      <c r="I100" s="133"/>
      <c r="J100" s="133"/>
      <c r="K100" s="133"/>
      <c r="L100" s="133"/>
      <c r="M100" s="133"/>
      <c r="N100" s="133"/>
      <c r="O100" s="133"/>
      <c r="P100" s="133"/>
      <c r="Q100" s="133"/>
      <c r="R100" s="133"/>
      <c r="S100" s="133"/>
      <c r="T100" s="133"/>
      <c r="U100" s="135"/>
      <c r="V100" s="178">
        <f>G117+K117+O117+Q117+S117+I117+U117+Q125+C117+U100</f>
        <v>3121.94</v>
      </c>
      <c r="X100" s="310"/>
      <c r="Y100" s="310"/>
      <c r="Z100" s="310"/>
      <c r="AA100" s="310"/>
      <c r="AD100" s="310"/>
      <c r="AE100" s="310"/>
      <c r="AF100" s="310"/>
      <c r="AG100" s="310"/>
      <c r="AI100" s="310"/>
      <c r="AJ100" s="310"/>
      <c r="AK100" s="310"/>
      <c r="AL100" s="310"/>
      <c r="AN100" s="310"/>
      <c r="AO100" s="310"/>
      <c r="AP100" s="310"/>
      <c r="AQ100" s="310"/>
    </row>
    <row r="101" spans="1:43" ht="15" thickBot="1">
      <c r="A101" s="132"/>
      <c r="B101" s="133"/>
      <c r="C101" s="135">
        <v>395.01</v>
      </c>
      <c r="D101" s="171" t="e">
        <f>#REF!+I93+K93+M93+O93+G93+Q93+S93+#REF!+C93</f>
        <v>#REF!</v>
      </c>
      <c r="F101" s="135"/>
      <c r="G101" s="135">
        <v>380.77</v>
      </c>
      <c r="H101" s="135"/>
      <c r="I101" s="135">
        <v>411.81</v>
      </c>
      <c r="J101" s="133"/>
      <c r="K101" s="135">
        <v>432.08</v>
      </c>
      <c r="L101" s="133"/>
      <c r="M101" s="135">
        <v>256.87</v>
      </c>
      <c r="N101" s="133"/>
      <c r="O101" s="135">
        <v>412.4</v>
      </c>
      <c r="P101" s="135"/>
      <c r="Q101" s="135">
        <v>382.17</v>
      </c>
      <c r="R101" s="133"/>
      <c r="S101" s="135">
        <v>452.74</v>
      </c>
      <c r="T101" s="135"/>
      <c r="U101" s="133"/>
      <c r="V101" s="178"/>
      <c r="X101" s="310"/>
      <c r="Y101" s="310"/>
      <c r="Z101" s="310"/>
      <c r="AA101" s="310"/>
      <c r="AD101" s="310"/>
      <c r="AE101" s="310"/>
      <c r="AF101" s="310"/>
      <c r="AG101" s="310"/>
      <c r="AI101" s="310"/>
      <c r="AJ101" s="310"/>
      <c r="AK101" s="310"/>
      <c r="AL101" s="310"/>
      <c r="AN101" s="310"/>
      <c r="AO101" s="310"/>
      <c r="AP101" s="310"/>
      <c r="AQ101" s="310"/>
    </row>
    <row r="102" spans="1:43" ht="15.5" thickTop="1" thickBot="1">
      <c r="A102" s="132"/>
      <c r="B102" s="140"/>
      <c r="C102" s="139"/>
      <c r="D102" s="158" t="s">
        <v>317</v>
      </c>
      <c r="F102" s="158" t="s">
        <v>317</v>
      </c>
      <c r="G102" s="139"/>
      <c r="H102" s="140"/>
      <c r="I102" s="139"/>
      <c r="J102" s="158" t="s">
        <v>317</v>
      </c>
      <c r="K102" s="133"/>
      <c r="L102" s="158" t="s">
        <v>317</v>
      </c>
      <c r="M102" s="139"/>
      <c r="N102" s="140"/>
      <c r="O102" s="139"/>
      <c r="P102" s="140"/>
      <c r="Q102" s="139"/>
      <c r="R102" s="140"/>
      <c r="S102" s="139"/>
      <c r="T102" s="140"/>
      <c r="U102" s="133"/>
      <c r="V102" s="177"/>
      <c r="X102" s="310"/>
      <c r="Y102" s="310"/>
      <c r="Z102" s="310"/>
      <c r="AA102" s="310"/>
      <c r="AD102" s="310"/>
      <c r="AE102" s="310"/>
      <c r="AF102" s="310"/>
      <c r="AG102" s="310"/>
      <c r="AI102" s="310"/>
      <c r="AJ102" s="310"/>
      <c r="AK102" s="310"/>
      <c r="AL102" s="310"/>
      <c r="AN102" s="310"/>
      <c r="AO102" s="310"/>
      <c r="AP102" s="310"/>
      <c r="AQ102" s="310"/>
    </row>
    <row r="103" spans="1:43" ht="15.5" thickTop="1" thickBot="1">
      <c r="A103" s="132"/>
      <c r="B103" s="141"/>
      <c r="C103" s="139"/>
      <c r="D103" s="141"/>
      <c r="F103" s="141"/>
      <c r="G103" s="139"/>
      <c r="H103" s="141"/>
      <c r="I103" s="139"/>
      <c r="J103" s="141"/>
      <c r="K103" s="133"/>
      <c r="L103" s="141"/>
      <c r="M103" s="139"/>
      <c r="N103" s="141"/>
      <c r="O103" s="139"/>
      <c r="P103" s="141"/>
      <c r="Q103" s="139"/>
      <c r="R103" s="141"/>
      <c r="S103" s="139"/>
      <c r="T103" s="141"/>
      <c r="U103" s="133"/>
      <c r="V103" s="177"/>
      <c r="X103" s="310"/>
      <c r="Y103" s="310"/>
      <c r="Z103" s="310"/>
      <c r="AA103" s="310"/>
      <c r="AD103" s="310"/>
      <c r="AE103" s="310"/>
      <c r="AF103" s="310"/>
      <c r="AG103" s="310"/>
      <c r="AI103" s="310"/>
      <c r="AJ103" s="310"/>
      <c r="AK103" s="310"/>
      <c r="AL103" s="310"/>
      <c r="AN103" s="310"/>
      <c r="AO103" s="310"/>
      <c r="AP103" s="310"/>
      <c r="AQ103" s="310"/>
    </row>
    <row r="104" spans="1:43" ht="15" thickTop="1">
      <c r="A104" s="132"/>
      <c r="B104" s="147" t="s">
        <v>361</v>
      </c>
      <c r="C104" s="133"/>
      <c r="D104" s="369" t="s">
        <v>225</v>
      </c>
      <c r="F104" s="369" t="s">
        <v>207</v>
      </c>
      <c r="G104" s="133"/>
      <c r="H104" s="147" t="s">
        <v>362</v>
      </c>
      <c r="I104" s="133"/>
      <c r="J104" s="369" t="s">
        <v>240</v>
      </c>
      <c r="K104" s="133"/>
      <c r="L104" s="369" t="s">
        <v>243</v>
      </c>
      <c r="M104" s="133"/>
      <c r="N104" s="147" t="s">
        <v>363</v>
      </c>
      <c r="O104" s="133"/>
      <c r="P104" s="147" t="s">
        <v>364</v>
      </c>
      <c r="Q104" s="133"/>
      <c r="R104" s="369" t="s">
        <v>365</v>
      </c>
      <c r="S104" s="133"/>
      <c r="T104" s="147" t="s">
        <v>366</v>
      </c>
      <c r="U104" s="133"/>
      <c r="V104" s="177"/>
      <c r="X104" s="310"/>
      <c r="Y104" s="310"/>
      <c r="Z104" s="310"/>
      <c r="AA104" s="310"/>
      <c r="AD104" s="310"/>
      <c r="AE104" s="310"/>
      <c r="AF104" s="310"/>
      <c r="AG104" s="310"/>
      <c r="AI104" s="310"/>
      <c r="AJ104" s="310"/>
      <c r="AK104" s="310"/>
      <c r="AL104" s="310"/>
      <c r="AN104" s="310"/>
      <c r="AO104" s="310"/>
      <c r="AP104" s="310"/>
      <c r="AQ104" s="310"/>
    </row>
    <row r="105" spans="1:43">
      <c r="A105" s="132"/>
      <c r="B105" s="147" t="s">
        <v>306</v>
      </c>
      <c r="C105" s="133"/>
      <c r="D105" s="148" t="s">
        <v>205</v>
      </c>
      <c r="F105" s="148" t="s">
        <v>146</v>
      </c>
      <c r="G105" s="133"/>
      <c r="H105" s="147" t="s">
        <v>282</v>
      </c>
      <c r="I105" s="133"/>
      <c r="J105" s="148" t="s">
        <v>149</v>
      </c>
      <c r="K105" s="133"/>
      <c r="L105" s="148" t="s">
        <v>211</v>
      </c>
      <c r="M105" s="133"/>
      <c r="N105" s="147" t="s">
        <v>282</v>
      </c>
      <c r="O105" s="133"/>
      <c r="P105" s="147" t="s">
        <v>282</v>
      </c>
      <c r="Q105" s="133"/>
      <c r="R105" s="148" t="s">
        <v>211</v>
      </c>
      <c r="S105" s="133"/>
      <c r="T105" s="147" t="s">
        <v>282</v>
      </c>
      <c r="U105" s="133"/>
      <c r="V105" s="177"/>
      <c r="X105" s="310">
        <f>COUNTIF($B$105:$V$105, "DA+0")</f>
        <v>1</v>
      </c>
      <c r="Y105" s="310">
        <f>COUNTIF($B$105:$V$105, "DA+3")</f>
        <v>1</v>
      </c>
      <c r="Z105" s="310">
        <f>COUNTIF($B$105:$V$105, "DA+6")</f>
        <v>1</v>
      </c>
      <c r="AA105" s="310">
        <f>COUNTIF($B$105:$V$105, "DA+9")</f>
        <v>2</v>
      </c>
      <c r="AD105" s="310">
        <f>COUNTIF($B$105:$V$105, "DB+0")</f>
        <v>0</v>
      </c>
      <c r="AE105" s="310">
        <f>COUNTIF($B$105:$V$105, "DB+3")</f>
        <v>0</v>
      </c>
      <c r="AF105" s="310">
        <f>COUNTIF($B$105:$V$105, "DB+6")</f>
        <v>0</v>
      </c>
      <c r="AG105" s="310">
        <f>COUNTIF($B$105:$V$105, "DB+9")</f>
        <v>0</v>
      </c>
      <c r="AI105" s="310">
        <f>COUNTIF($B$105:$V$105, "DC+0")</f>
        <v>0</v>
      </c>
      <c r="AJ105" s="310">
        <f>COUNTIF($B$105:$V$105, "DC+3")</f>
        <v>0</v>
      </c>
      <c r="AK105" s="310">
        <f>COUNTIF($B$105:$V$105, "DC+6")</f>
        <v>0</v>
      </c>
      <c r="AL105" s="310">
        <f>COUNTIF($B$105:$V$105, "DC+9")</f>
        <v>0</v>
      </c>
      <c r="AN105" s="310">
        <f>COUNTIF($B$105:$V$105, "DD+0")</f>
        <v>0</v>
      </c>
      <c r="AO105" s="310">
        <f>COUNTIF($B$105:$V$105, "DD+3")</f>
        <v>0</v>
      </c>
      <c r="AP105" s="310">
        <f>COUNTIF($B$105:$V$105, "DD+6")</f>
        <v>0</v>
      </c>
      <c r="AQ105" s="310">
        <f>COUNTIF($B$105:$V$105, "DD+9")</f>
        <v>0</v>
      </c>
    </row>
    <row r="106" spans="1:43">
      <c r="A106" s="132"/>
      <c r="B106" s="184" t="s">
        <v>338</v>
      </c>
      <c r="C106" s="133"/>
      <c r="D106" s="184" t="s">
        <v>338</v>
      </c>
      <c r="F106" s="184" t="s">
        <v>338</v>
      </c>
      <c r="G106" s="133"/>
      <c r="H106" s="133"/>
      <c r="I106" s="133"/>
      <c r="J106" s="133"/>
      <c r="K106" s="133"/>
      <c r="L106" s="133"/>
      <c r="M106" s="133"/>
      <c r="N106" s="133"/>
      <c r="O106" s="133"/>
      <c r="P106" s="133"/>
      <c r="Q106" s="133"/>
      <c r="R106" s="133"/>
      <c r="S106" s="133"/>
      <c r="T106" s="133"/>
      <c r="U106" s="133"/>
      <c r="V106" s="177"/>
      <c r="X106" s="310"/>
      <c r="Y106" s="310"/>
      <c r="Z106" s="310"/>
      <c r="AA106" s="310"/>
      <c r="AD106" s="310"/>
      <c r="AE106" s="310"/>
      <c r="AF106" s="310"/>
      <c r="AG106" s="310"/>
      <c r="AI106" s="310"/>
      <c r="AJ106" s="310"/>
      <c r="AK106" s="310"/>
      <c r="AL106" s="310"/>
      <c r="AN106" s="310"/>
      <c r="AO106" s="310"/>
      <c r="AP106" s="310"/>
      <c r="AQ106" s="310"/>
    </row>
    <row r="107" spans="1:43">
      <c r="A107" s="132"/>
      <c r="Q107" s="133"/>
      <c r="U107" s="133"/>
      <c r="V107" s="177"/>
      <c r="X107" s="310"/>
      <c r="Y107" s="310"/>
      <c r="Z107" s="310"/>
      <c r="AA107" s="310"/>
      <c r="AD107" s="310"/>
      <c r="AE107" s="310"/>
      <c r="AF107" s="310"/>
      <c r="AG107" s="310"/>
      <c r="AI107" s="310"/>
      <c r="AJ107" s="310"/>
      <c r="AK107" s="310"/>
      <c r="AL107" s="310"/>
      <c r="AN107" s="310"/>
      <c r="AO107" s="310"/>
      <c r="AP107" s="310"/>
      <c r="AQ107" s="310"/>
    </row>
    <row r="108" spans="1:43">
      <c r="A108" s="132"/>
      <c r="B108" s="133">
        <f>T99+1</f>
        <v>121</v>
      </c>
      <c r="C108" s="133"/>
      <c r="D108" s="161">
        <f>B108+1</f>
        <v>122</v>
      </c>
      <c r="F108" s="133">
        <f>D108+1</f>
        <v>123</v>
      </c>
      <c r="G108" s="133"/>
      <c r="H108" s="133">
        <f>F108+1</f>
        <v>124</v>
      </c>
      <c r="I108" s="133"/>
      <c r="J108" s="133">
        <f>H108+1</f>
        <v>125</v>
      </c>
      <c r="K108" s="133"/>
      <c r="L108" s="133">
        <f>J108+1</f>
        <v>126</v>
      </c>
      <c r="M108" s="133"/>
      <c r="N108" s="133">
        <f>L108+1</f>
        <v>127</v>
      </c>
      <c r="O108" s="133"/>
      <c r="P108" s="133">
        <f>N108+1</f>
        <v>128</v>
      </c>
      <c r="Q108" s="133"/>
      <c r="R108" s="133">
        <f>P108+1</f>
        <v>129</v>
      </c>
      <c r="S108" s="133"/>
      <c r="T108" s="133">
        <f>R108+1</f>
        <v>130</v>
      </c>
      <c r="U108" s="133"/>
      <c r="V108" s="177"/>
      <c r="X108" s="310"/>
      <c r="Y108" s="310"/>
      <c r="Z108" s="310"/>
      <c r="AA108" s="310"/>
      <c r="AD108" s="310"/>
      <c r="AE108" s="310"/>
      <c r="AF108" s="310"/>
      <c r="AG108" s="310"/>
      <c r="AI108" s="310"/>
      <c r="AJ108" s="310"/>
      <c r="AK108" s="310"/>
      <c r="AL108" s="310"/>
      <c r="AN108" s="310"/>
      <c r="AO108" s="310"/>
      <c r="AP108" s="310"/>
      <c r="AQ108" s="310"/>
    </row>
    <row r="109" spans="1:43">
      <c r="A109" s="132"/>
      <c r="B109" s="133"/>
      <c r="C109" s="133"/>
      <c r="D109" s="133"/>
      <c r="F109" s="133"/>
      <c r="G109" s="133"/>
      <c r="H109" s="133"/>
      <c r="I109" s="133"/>
      <c r="J109" s="133"/>
      <c r="K109" s="133"/>
      <c r="L109" s="133"/>
      <c r="M109" s="133"/>
      <c r="N109" s="133"/>
      <c r="O109" s="133"/>
      <c r="P109" s="133"/>
      <c r="Q109" s="133"/>
      <c r="R109" s="133"/>
      <c r="S109" s="133"/>
      <c r="T109" s="133"/>
      <c r="U109" s="135"/>
      <c r="V109" s="178" t="e">
        <f>G101+K101+M101+O101+Q101+I101+S101+#REF!+C101+U109</f>
        <v>#REF!</v>
      </c>
      <c r="X109" s="310"/>
      <c r="Y109" s="310"/>
      <c r="Z109" s="310"/>
      <c r="AA109" s="310"/>
      <c r="AD109" s="310"/>
      <c r="AE109" s="310"/>
      <c r="AF109" s="310"/>
      <c r="AG109" s="310"/>
      <c r="AI109" s="310"/>
      <c r="AJ109" s="310"/>
      <c r="AK109" s="310"/>
      <c r="AL109" s="310"/>
      <c r="AN109" s="310"/>
      <c r="AO109" s="310"/>
      <c r="AP109" s="310"/>
      <c r="AQ109" s="310"/>
    </row>
    <row r="110" spans="1:43" ht="15" thickBot="1">
      <c r="A110" s="132"/>
      <c r="B110" s="135"/>
      <c r="C110" s="135">
        <v>430.39</v>
      </c>
      <c r="D110" s="133"/>
      <c r="F110" s="135"/>
      <c r="G110" s="135">
        <v>378.62</v>
      </c>
      <c r="H110" s="135"/>
      <c r="I110" s="135">
        <v>350.22</v>
      </c>
      <c r="J110" s="133"/>
      <c r="K110" s="135">
        <v>357.91</v>
      </c>
      <c r="L110" s="133"/>
      <c r="M110" s="135">
        <v>237.48</v>
      </c>
      <c r="N110" s="133"/>
      <c r="O110" s="135">
        <v>440.03</v>
      </c>
      <c r="P110" s="135"/>
      <c r="Q110" s="135">
        <v>504</v>
      </c>
      <c r="R110" s="133"/>
      <c r="S110" s="135">
        <v>430.57</v>
      </c>
      <c r="T110" s="135"/>
      <c r="U110" s="133"/>
      <c r="V110" s="178"/>
      <c r="X110" s="310"/>
      <c r="Y110" s="310"/>
      <c r="Z110" s="310"/>
      <c r="AA110" s="310"/>
      <c r="AD110" s="310"/>
      <c r="AE110" s="310"/>
      <c r="AF110" s="310"/>
      <c r="AG110" s="310"/>
      <c r="AI110" s="310"/>
      <c r="AJ110" s="310"/>
      <c r="AK110" s="310"/>
      <c r="AL110" s="310"/>
      <c r="AN110" s="310"/>
      <c r="AO110" s="310"/>
      <c r="AP110" s="310"/>
      <c r="AQ110" s="310"/>
    </row>
    <row r="111" spans="1:43" ht="15.5" thickTop="1" thickBot="1">
      <c r="A111" s="132"/>
      <c r="B111" s="140"/>
      <c r="C111" s="139"/>
      <c r="D111" s="140"/>
      <c r="F111" s="140"/>
      <c r="G111" s="139"/>
      <c r="H111" s="140"/>
      <c r="I111" s="139"/>
      <c r="J111" s="140"/>
      <c r="K111" s="133"/>
      <c r="L111" s="140"/>
      <c r="M111" s="139"/>
      <c r="N111" s="140"/>
      <c r="O111" s="139"/>
      <c r="P111" s="140"/>
      <c r="Q111" s="139"/>
      <c r="R111" s="140"/>
      <c r="S111" s="139"/>
      <c r="T111" s="140"/>
      <c r="U111" s="133"/>
      <c r="V111" s="177"/>
      <c r="X111" s="310"/>
      <c r="Y111" s="310"/>
      <c r="Z111" s="310"/>
      <c r="AA111" s="310"/>
      <c r="AD111" s="310"/>
      <c r="AE111" s="310"/>
      <c r="AF111" s="310"/>
      <c r="AG111" s="310"/>
      <c r="AI111" s="310"/>
      <c r="AJ111" s="310"/>
      <c r="AK111" s="310"/>
      <c r="AL111" s="310"/>
      <c r="AN111" s="310"/>
      <c r="AO111" s="310"/>
      <c r="AP111" s="310"/>
      <c r="AQ111" s="310"/>
    </row>
    <row r="112" spans="1:43" ht="15.5" thickTop="1" thickBot="1">
      <c r="A112" s="132"/>
      <c r="B112" s="141"/>
      <c r="C112" s="139"/>
      <c r="D112" s="141"/>
      <c r="F112" s="141"/>
      <c r="G112" s="139"/>
      <c r="H112" s="141" t="s">
        <v>353</v>
      </c>
      <c r="I112" s="139"/>
      <c r="J112" s="141"/>
      <c r="K112" s="133"/>
      <c r="L112" s="141"/>
      <c r="M112" s="139"/>
      <c r="N112" s="141"/>
      <c r="O112" s="139"/>
      <c r="P112" s="141"/>
      <c r="Q112" s="139"/>
      <c r="R112" s="141"/>
      <c r="S112" s="139"/>
      <c r="T112" s="141"/>
      <c r="U112" s="133"/>
      <c r="V112" s="177"/>
      <c r="X112" s="310"/>
      <c r="Y112" s="310"/>
      <c r="Z112" s="310"/>
      <c r="AA112" s="310"/>
      <c r="AD112" s="310"/>
      <c r="AE112" s="310"/>
      <c r="AF112" s="310"/>
      <c r="AG112" s="310"/>
      <c r="AI112" s="310"/>
      <c r="AJ112" s="310"/>
      <c r="AK112" s="310"/>
      <c r="AL112" s="310"/>
      <c r="AN112" s="310"/>
      <c r="AO112" s="310"/>
      <c r="AP112" s="310"/>
      <c r="AQ112" s="310"/>
    </row>
    <row r="113" spans="1:43" ht="15" thickTop="1">
      <c r="A113" s="132"/>
      <c r="B113" s="369" t="s">
        <v>367</v>
      </c>
      <c r="C113" s="149"/>
      <c r="D113" s="147" t="s">
        <v>368</v>
      </c>
      <c r="F113" s="369" t="s">
        <v>369</v>
      </c>
      <c r="G113" s="149"/>
      <c r="H113" s="369" t="s">
        <v>253</v>
      </c>
      <c r="I113" s="149"/>
      <c r="J113" s="369" t="s">
        <v>370</v>
      </c>
      <c r="K113" s="149"/>
      <c r="L113" s="147" t="s">
        <v>371</v>
      </c>
      <c r="M113" s="149"/>
      <c r="N113" s="147" t="s">
        <v>372</v>
      </c>
      <c r="O113" s="149"/>
      <c r="P113" s="147" t="s">
        <v>373</v>
      </c>
      <c r="Q113" s="149"/>
      <c r="R113" s="147" t="s">
        <v>374</v>
      </c>
      <c r="S113" s="149"/>
      <c r="T113" s="147" t="s">
        <v>375</v>
      </c>
      <c r="U113" s="133"/>
      <c r="V113" s="177"/>
      <c r="X113" s="310"/>
      <c r="Y113" s="310"/>
      <c r="Z113" s="310"/>
      <c r="AA113" s="310"/>
      <c r="AD113" s="310"/>
      <c r="AE113" s="310"/>
      <c r="AF113" s="310"/>
      <c r="AG113" s="310"/>
      <c r="AI113" s="310"/>
      <c r="AJ113" s="310"/>
      <c r="AK113" s="310"/>
      <c r="AL113" s="310"/>
      <c r="AN113" s="310"/>
      <c r="AO113" s="310"/>
      <c r="AP113" s="310"/>
      <c r="AQ113" s="310"/>
    </row>
    <row r="114" spans="1:43">
      <c r="A114" s="132"/>
      <c r="B114" s="148" t="s">
        <v>211</v>
      </c>
      <c r="C114" s="149"/>
      <c r="D114" s="147" t="s">
        <v>306</v>
      </c>
      <c r="F114" s="148" t="s">
        <v>146</v>
      </c>
      <c r="G114" s="149"/>
      <c r="H114" s="148" t="s">
        <v>146</v>
      </c>
      <c r="I114" s="149"/>
      <c r="J114" s="148" t="s">
        <v>146</v>
      </c>
      <c r="K114" s="149"/>
      <c r="L114" s="147" t="s">
        <v>282</v>
      </c>
      <c r="M114" s="149"/>
      <c r="N114" s="147" t="s">
        <v>282</v>
      </c>
      <c r="O114" s="149"/>
      <c r="P114" s="147" t="s">
        <v>376</v>
      </c>
      <c r="Q114" s="149"/>
      <c r="R114" s="147" t="s">
        <v>376</v>
      </c>
      <c r="S114" s="149"/>
      <c r="T114" s="147" t="s">
        <v>307</v>
      </c>
      <c r="U114" s="133"/>
      <c r="V114" s="177"/>
      <c r="X114" s="310">
        <f>COUNTIF($B$114:$V$114, "DA+0")</f>
        <v>3</v>
      </c>
      <c r="Y114" s="310">
        <f>COUNTIF($B$114:$V$114, "DA+3")</f>
        <v>0</v>
      </c>
      <c r="Z114" s="310">
        <f>COUNTIF($B$114:$V$114, "DA+6")</f>
        <v>0</v>
      </c>
      <c r="AA114" s="310">
        <f>COUNTIF($B$114:$V$114, "DA+9")</f>
        <v>1</v>
      </c>
      <c r="AD114" s="310">
        <f>COUNTIF($B$114:$V$114, "DB+0")</f>
        <v>0</v>
      </c>
      <c r="AE114" s="310">
        <f>COUNTIF($B$114:$V$114, "DB+3")</f>
        <v>0</v>
      </c>
      <c r="AF114" s="310">
        <f>COUNTIF($B$114:$V$114, "DB+6")</f>
        <v>0</v>
      </c>
      <c r="AG114" s="310">
        <f>COUNTIF($B$114:$V$114, "DB+9")</f>
        <v>0</v>
      </c>
      <c r="AI114" s="310">
        <f>COUNTIF($B$114:$V$114, "DC+0")</f>
        <v>0</v>
      </c>
      <c r="AJ114" s="310">
        <f>COUNTIF($B$114:$V$114, "DC+3")</f>
        <v>0</v>
      </c>
      <c r="AK114" s="310">
        <f>COUNTIF($B$114:$V$114, "DC+6")</f>
        <v>0</v>
      </c>
      <c r="AL114" s="310">
        <f>COUNTIF($B$114:$V$114, "DC+9")</f>
        <v>0</v>
      </c>
      <c r="AN114" s="310">
        <f>COUNTIF($B$114:$V$114, "DD+0")</f>
        <v>0</v>
      </c>
      <c r="AO114" s="310">
        <f>COUNTIF($B$114:$V$114, "DD+3")</f>
        <v>0</v>
      </c>
      <c r="AP114" s="310">
        <f>COUNTIF($B$114:$V$114, "DD+6")</f>
        <v>0</v>
      </c>
      <c r="AQ114" s="310">
        <f>COUNTIF($B$114:$V$114, "DD+9")</f>
        <v>0</v>
      </c>
    </row>
    <row r="115" spans="1:43">
      <c r="A115" s="132"/>
      <c r="B115" s="133">
        <f>T108+1</f>
        <v>131</v>
      </c>
      <c r="C115" s="155"/>
      <c r="D115" s="161">
        <f>B115+1</f>
        <v>132</v>
      </c>
      <c r="F115" s="161">
        <f>D115+1</f>
        <v>133</v>
      </c>
      <c r="G115" s="155"/>
      <c r="H115" s="161">
        <f>F115+1</f>
        <v>134</v>
      </c>
      <c r="I115" s="155"/>
      <c r="J115" s="161">
        <f>H115+1</f>
        <v>135</v>
      </c>
      <c r="K115" s="155"/>
      <c r="L115" s="161">
        <f>J115+1</f>
        <v>136</v>
      </c>
      <c r="M115" s="155"/>
      <c r="N115" s="161">
        <f>L115+1</f>
        <v>137</v>
      </c>
      <c r="O115" s="155"/>
      <c r="P115" s="161">
        <f>N115+1</f>
        <v>138</v>
      </c>
      <c r="Q115" s="155"/>
      <c r="R115" s="161">
        <f>P115+1</f>
        <v>139</v>
      </c>
      <c r="S115" s="155"/>
      <c r="T115" s="161">
        <f>R115+1</f>
        <v>140</v>
      </c>
      <c r="U115" s="133"/>
      <c r="V115" s="194">
        <v>141</v>
      </c>
      <c r="X115" s="310"/>
      <c r="Y115" s="310"/>
      <c r="Z115" s="310"/>
      <c r="AA115" s="310"/>
      <c r="AD115" s="310"/>
      <c r="AE115" s="310"/>
      <c r="AF115" s="310"/>
      <c r="AG115" s="310"/>
      <c r="AI115" s="310"/>
      <c r="AJ115" s="310"/>
      <c r="AK115" s="310"/>
      <c r="AL115" s="310"/>
      <c r="AN115" s="310"/>
      <c r="AO115" s="310"/>
      <c r="AP115" s="310"/>
      <c r="AQ115" s="310"/>
    </row>
    <row r="116" spans="1:43">
      <c r="A116" s="132"/>
      <c r="B116" s="133"/>
      <c r="C116" s="133"/>
      <c r="D116" s="133"/>
      <c r="F116" s="133"/>
      <c r="G116" s="133"/>
      <c r="H116" s="133"/>
      <c r="I116" s="133"/>
      <c r="J116" s="133"/>
      <c r="K116" s="133"/>
      <c r="L116" s="133"/>
      <c r="N116" s="133"/>
      <c r="O116" s="133"/>
      <c r="P116" s="133"/>
      <c r="Q116" s="133"/>
      <c r="R116" s="133"/>
      <c r="S116" s="133"/>
      <c r="T116" s="133"/>
      <c r="U116" s="133"/>
      <c r="V116" s="195"/>
      <c r="X116" s="310"/>
      <c r="Y116" s="310"/>
      <c r="Z116" s="310"/>
      <c r="AA116" s="310"/>
      <c r="AD116" s="310"/>
      <c r="AE116" s="310"/>
      <c r="AF116" s="310"/>
      <c r="AG116" s="310"/>
      <c r="AI116" s="310"/>
      <c r="AJ116" s="310"/>
      <c r="AK116" s="310"/>
      <c r="AL116" s="310"/>
      <c r="AN116" s="310"/>
      <c r="AO116" s="310"/>
      <c r="AP116" s="310"/>
      <c r="AQ116" s="310"/>
    </row>
    <row r="117" spans="1:43" ht="15" thickBot="1">
      <c r="A117" s="132"/>
      <c r="B117" s="135"/>
      <c r="C117" s="135">
        <v>354.92</v>
      </c>
      <c r="D117" s="133"/>
      <c r="F117" s="135"/>
      <c r="G117" s="135">
        <v>419.38</v>
      </c>
      <c r="H117" s="135"/>
      <c r="I117" s="135">
        <v>406.18</v>
      </c>
      <c r="J117" s="133"/>
      <c r="K117" s="135">
        <v>427.47</v>
      </c>
      <c r="L117" s="133"/>
      <c r="N117" s="133"/>
      <c r="O117" s="135">
        <v>416.77</v>
      </c>
      <c r="P117" s="133"/>
      <c r="Q117" s="135">
        <v>378.13</v>
      </c>
      <c r="R117" s="135"/>
      <c r="S117" s="135">
        <v>358.57</v>
      </c>
      <c r="T117" s="133"/>
      <c r="U117" s="135">
        <v>360.52</v>
      </c>
      <c r="V117" s="196"/>
      <c r="X117" s="310"/>
      <c r="Y117" s="310"/>
      <c r="Z117" s="310"/>
      <c r="AA117" s="310"/>
      <c r="AD117" s="310"/>
      <c r="AE117" s="310"/>
      <c r="AF117" s="310"/>
      <c r="AG117" s="310"/>
      <c r="AI117" s="310"/>
      <c r="AJ117" s="310"/>
      <c r="AK117" s="310"/>
      <c r="AL117" s="310"/>
      <c r="AN117" s="310"/>
      <c r="AO117" s="310"/>
      <c r="AP117" s="310"/>
      <c r="AQ117" s="310"/>
    </row>
    <row r="118" spans="1:43" ht="15.5" thickTop="1" thickBot="1">
      <c r="A118" s="132"/>
      <c r="B118" s="140"/>
      <c r="C118" s="139"/>
      <c r="D118" s="140"/>
      <c r="F118" s="158" t="s">
        <v>317</v>
      </c>
      <c r="G118" s="139"/>
      <c r="H118" s="140"/>
      <c r="I118" s="139"/>
      <c r="J118" s="158" t="s">
        <v>317</v>
      </c>
      <c r="K118" s="133"/>
      <c r="L118" s="158" t="s">
        <v>317</v>
      </c>
      <c r="N118" s="140"/>
      <c r="O118" s="139"/>
      <c r="P118" s="140"/>
      <c r="Q118" s="139"/>
      <c r="R118" s="140"/>
      <c r="S118" s="139"/>
      <c r="T118" s="158" t="s">
        <v>317</v>
      </c>
      <c r="U118" s="139"/>
      <c r="V118" s="197"/>
      <c r="X118" s="310"/>
      <c r="Y118" s="310"/>
      <c r="Z118" s="310"/>
      <c r="AA118" s="310"/>
      <c r="AD118" s="310"/>
      <c r="AE118" s="310"/>
      <c r="AF118" s="310"/>
      <c r="AG118" s="310"/>
      <c r="AI118" s="310"/>
      <c r="AJ118" s="310"/>
      <c r="AK118" s="310"/>
      <c r="AL118" s="310"/>
      <c r="AN118" s="310"/>
      <c r="AO118" s="310"/>
      <c r="AP118" s="310"/>
      <c r="AQ118" s="310"/>
    </row>
    <row r="119" spans="1:43" ht="15.5" thickTop="1" thickBot="1">
      <c r="A119" s="132"/>
      <c r="B119" s="141"/>
      <c r="C119" s="139"/>
      <c r="D119" s="141"/>
      <c r="F119" s="141"/>
      <c r="G119" s="139"/>
      <c r="H119" s="141"/>
      <c r="I119" s="139"/>
      <c r="J119" s="141" t="s">
        <v>339</v>
      </c>
      <c r="K119" s="133"/>
      <c r="L119" s="141" t="s">
        <v>339</v>
      </c>
      <c r="N119" s="141"/>
      <c r="O119" s="139"/>
      <c r="P119" s="141"/>
      <c r="Q119" s="139"/>
      <c r="R119" s="141"/>
      <c r="S119" s="139"/>
      <c r="T119" s="141" t="s">
        <v>339</v>
      </c>
      <c r="U119" s="139"/>
      <c r="V119" s="198"/>
      <c r="X119" s="310"/>
      <c r="Y119" s="310"/>
      <c r="Z119" s="310"/>
      <c r="AA119" s="310"/>
      <c r="AD119" s="310"/>
      <c r="AE119" s="310"/>
      <c r="AF119" s="310"/>
      <c r="AG119" s="310"/>
      <c r="AI119" s="310"/>
      <c r="AJ119" s="310"/>
      <c r="AK119" s="310"/>
      <c r="AL119" s="310"/>
      <c r="AN119" s="310"/>
      <c r="AO119" s="310"/>
      <c r="AP119" s="310"/>
      <c r="AQ119" s="310"/>
    </row>
    <row r="120" spans="1:43" ht="15" thickTop="1">
      <c r="A120" s="132"/>
      <c r="B120" s="369" t="s">
        <v>377</v>
      </c>
      <c r="C120" s="133"/>
      <c r="D120" s="147" t="s">
        <v>378</v>
      </c>
      <c r="F120" s="369" t="s">
        <v>180</v>
      </c>
      <c r="G120" s="133"/>
      <c r="H120" s="147" t="s">
        <v>379</v>
      </c>
      <c r="I120" s="133"/>
      <c r="J120" s="369" t="s">
        <v>257</v>
      </c>
      <c r="K120" s="133"/>
      <c r="L120" s="369" t="s">
        <v>239</v>
      </c>
      <c r="N120" s="147" t="s">
        <v>380</v>
      </c>
      <c r="O120" s="133"/>
      <c r="P120" s="369" t="s">
        <v>381</v>
      </c>
      <c r="Q120" s="133"/>
      <c r="R120" s="147" t="s">
        <v>382</v>
      </c>
      <c r="S120" s="133"/>
      <c r="T120" s="148" t="s">
        <v>383</v>
      </c>
      <c r="U120" s="133"/>
      <c r="V120" s="370" t="s">
        <v>384</v>
      </c>
      <c r="X120" s="310"/>
      <c r="Y120" s="310"/>
      <c r="Z120" s="310"/>
      <c r="AA120" s="310"/>
      <c r="AD120" s="310"/>
      <c r="AE120" s="310"/>
      <c r="AF120" s="310"/>
      <c r="AG120" s="310"/>
      <c r="AI120" s="310"/>
      <c r="AJ120" s="310"/>
      <c r="AK120" s="310"/>
      <c r="AL120" s="310"/>
      <c r="AN120" s="310"/>
      <c r="AO120" s="310"/>
      <c r="AP120" s="310"/>
      <c r="AQ120" s="310"/>
    </row>
    <row r="121" spans="1:43">
      <c r="A121" s="132"/>
      <c r="B121" s="148" t="s">
        <v>211</v>
      </c>
      <c r="C121" s="133"/>
      <c r="D121" s="147" t="s">
        <v>83</v>
      </c>
      <c r="F121" s="148" t="s">
        <v>146</v>
      </c>
      <c r="G121" s="133"/>
      <c r="H121" s="147" t="s">
        <v>282</v>
      </c>
      <c r="I121" s="133"/>
      <c r="J121" s="145" t="s">
        <v>146</v>
      </c>
      <c r="K121" s="133"/>
      <c r="L121" s="145" t="s">
        <v>146</v>
      </c>
      <c r="N121" s="147" t="s">
        <v>282</v>
      </c>
      <c r="O121" s="133"/>
      <c r="P121" s="148" t="s">
        <v>149</v>
      </c>
      <c r="Q121" s="133"/>
      <c r="R121" s="147" t="s">
        <v>282</v>
      </c>
      <c r="S121" s="133"/>
      <c r="T121" s="148" t="s">
        <v>146</v>
      </c>
      <c r="U121" s="133"/>
      <c r="V121" s="199" t="s">
        <v>282</v>
      </c>
      <c r="X121" s="310">
        <f>COUNTIF($B$121:$V$121, "DA+0")</f>
        <v>4</v>
      </c>
      <c r="Y121" s="310">
        <f>COUNTIF($B$121:$V$121, "DA+3")</f>
        <v>1</v>
      </c>
      <c r="Z121" s="310">
        <f>COUNTIF($B$121:$V$121, "DA+6")</f>
        <v>0</v>
      </c>
      <c r="AA121" s="310">
        <f>COUNTIF($B$121:$V$121, "DA+9")</f>
        <v>1</v>
      </c>
      <c r="AD121" s="310">
        <f>COUNTIF($B$121:$V$121, "DB+0")</f>
        <v>1</v>
      </c>
      <c r="AE121" s="310">
        <f>COUNTIF($B$121:$V$121, "DB+3")</f>
        <v>0</v>
      </c>
      <c r="AF121" s="310">
        <f>COUNTIF($B$121:$V$121, "DB+6")</f>
        <v>0</v>
      </c>
      <c r="AG121" s="310">
        <f>COUNTIF($B$121:$V$121, "DB+9")</f>
        <v>0</v>
      </c>
      <c r="AI121" s="310">
        <f>COUNTIF($B$121:$V$121, "DC+0")</f>
        <v>0</v>
      </c>
      <c r="AJ121" s="310">
        <f>COUNTIF($B$121:$V$121, "DC+3")</f>
        <v>0</v>
      </c>
      <c r="AK121" s="310">
        <f>COUNTIF($B$121:$V$121, "DC+6")</f>
        <v>0</v>
      </c>
      <c r="AL121" s="310">
        <f>COUNTIF($B$121:$V$121, "DC+9")</f>
        <v>0</v>
      </c>
      <c r="AN121" s="310">
        <f>COUNTIF($B$121:$V$121, "DD+0")</f>
        <v>0</v>
      </c>
      <c r="AO121" s="310">
        <f>COUNTIF($B$121:$V$121, "DD+3")</f>
        <v>0</v>
      </c>
      <c r="AP121" s="310">
        <f>COUNTIF($B$121:$V$121, "DD+6")</f>
        <v>0</v>
      </c>
      <c r="AQ121" s="310">
        <f>COUNTIF($B$121:$V$121, "DD+9")</f>
        <v>0</v>
      </c>
    </row>
    <row r="122" spans="1:43">
      <c r="A122" s="132"/>
      <c r="B122" s="144"/>
      <c r="C122" s="133"/>
      <c r="D122" s="145"/>
      <c r="E122" s="133"/>
      <c r="F122" s="145"/>
      <c r="G122" s="149"/>
      <c r="H122" s="147"/>
      <c r="I122" s="149"/>
      <c r="J122" s="193"/>
      <c r="K122" s="193"/>
      <c r="L122" s="193"/>
      <c r="M122" s="193"/>
      <c r="O122" s="193"/>
      <c r="P122" s="144" t="s">
        <v>183</v>
      </c>
      <c r="Q122" s="193"/>
      <c r="R122" s="193"/>
      <c r="S122" s="155"/>
      <c r="T122" s="161"/>
      <c r="U122" s="133"/>
      <c r="V122" s="177"/>
      <c r="X122" s="310"/>
      <c r="Y122" s="310"/>
      <c r="Z122" s="310"/>
      <c r="AA122" s="310"/>
      <c r="AD122" s="310"/>
      <c r="AE122" s="310"/>
      <c r="AF122" s="310"/>
      <c r="AG122" s="310"/>
      <c r="AI122" s="310"/>
      <c r="AJ122" s="310"/>
      <c r="AK122" s="310"/>
      <c r="AL122" s="310"/>
      <c r="AN122" s="310"/>
      <c r="AO122" s="310"/>
      <c r="AP122" s="310"/>
      <c r="AQ122" s="310"/>
    </row>
    <row r="123" spans="1:43">
      <c r="A123" s="132"/>
      <c r="B123" s="161">
        <f>V115+1</f>
        <v>142</v>
      </c>
      <c r="C123" s="133"/>
      <c r="D123" s="161">
        <f>B123+1</f>
        <v>143</v>
      </c>
      <c r="F123" s="161">
        <f>D123+1</f>
        <v>144</v>
      </c>
      <c r="H123" s="161">
        <f>F123+1</f>
        <v>145</v>
      </c>
      <c r="J123" s="161">
        <f>H123+1</f>
        <v>146</v>
      </c>
      <c r="L123" s="161">
        <f>J123+1</f>
        <v>147</v>
      </c>
      <c r="N123" s="161">
        <f>L123+1</f>
        <v>148</v>
      </c>
      <c r="P123" s="161">
        <f>N123+1</f>
        <v>149</v>
      </c>
      <c r="Q123" s="155"/>
      <c r="R123" s="161">
        <f>P123+1</f>
        <v>150</v>
      </c>
      <c r="T123" s="161">
        <f>R123+1</f>
        <v>151</v>
      </c>
      <c r="U123" s="133"/>
      <c r="V123" s="200">
        <f>T123+1</f>
        <v>152</v>
      </c>
      <c r="X123" s="310"/>
      <c r="Y123" s="310"/>
      <c r="Z123" s="310"/>
      <c r="AA123" s="310"/>
      <c r="AD123" s="310"/>
      <c r="AE123" s="310"/>
      <c r="AF123" s="310"/>
      <c r="AG123" s="310"/>
      <c r="AI123" s="310"/>
      <c r="AJ123" s="310"/>
      <c r="AK123" s="310"/>
      <c r="AL123" s="310"/>
      <c r="AN123" s="310"/>
      <c r="AO123" s="310"/>
      <c r="AP123" s="310"/>
      <c r="AQ123" s="310"/>
    </row>
    <row r="124" spans="1:43">
      <c r="A124" s="132"/>
      <c r="B124" s="133"/>
      <c r="C124" s="133"/>
      <c r="D124" s="133"/>
      <c r="F124" s="133"/>
      <c r="H124" s="133"/>
      <c r="J124" s="133"/>
      <c r="L124" s="133"/>
      <c r="N124" s="133"/>
      <c r="P124" s="133"/>
      <c r="Q124" s="133"/>
      <c r="R124" s="133"/>
      <c r="T124" s="133"/>
      <c r="U124" s="133"/>
      <c r="V124" s="195"/>
      <c r="X124" s="310"/>
      <c r="Y124" s="310"/>
      <c r="Z124" s="310"/>
      <c r="AA124" s="310"/>
      <c r="AD124" s="310"/>
      <c r="AE124" s="310"/>
      <c r="AF124" s="310"/>
      <c r="AG124" s="310"/>
      <c r="AI124" s="310"/>
      <c r="AJ124" s="310"/>
      <c r="AK124" s="310"/>
      <c r="AL124" s="310"/>
      <c r="AN124" s="310"/>
      <c r="AO124" s="310"/>
      <c r="AP124" s="310"/>
      <c r="AQ124" s="310"/>
    </row>
    <row r="125" spans="1:43" ht="15" thickBot="1">
      <c r="A125" s="132"/>
      <c r="B125" s="135"/>
      <c r="C125" s="133"/>
      <c r="D125" s="133"/>
      <c r="F125" s="133"/>
      <c r="H125" s="133"/>
      <c r="J125" s="133"/>
      <c r="L125" s="133"/>
      <c r="N125" s="133"/>
      <c r="P125" s="133"/>
      <c r="Q125" s="135"/>
      <c r="R125" s="133"/>
      <c r="T125" s="133"/>
      <c r="U125" s="133"/>
      <c r="V125" s="195"/>
      <c r="X125" s="310"/>
      <c r="Y125" s="310"/>
      <c r="Z125" s="310"/>
      <c r="AA125" s="310"/>
      <c r="AD125" s="310"/>
      <c r="AE125" s="310"/>
      <c r="AF125" s="310"/>
      <c r="AG125" s="310"/>
      <c r="AI125" s="310"/>
      <c r="AJ125" s="310"/>
      <c r="AK125" s="310"/>
      <c r="AL125" s="310"/>
      <c r="AN125" s="310"/>
      <c r="AO125" s="310"/>
      <c r="AP125" s="310"/>
      <c r="AQ125" s="310"/>
    </row>
    <row r="126" spans="1:43" ht="15.5" thickTop="1" thickBot="1">
      <c r="A126" s="132"/>
      <c r="B126" s="158" t="s">
        <v>317</v>
      </c>
      <c r="C126" s="133"/>
      <c r="D126" s="140"/>
      <c r="F126" s="140"/>
      <c r="H126" s="140"/>
      <c r="J126" s="140"/>
      <c r="L126" s="158" t="s">
        <v>317</v>
      </c>
      <c r="N126" s="140"/>
      <c r="P126" s="140"/>
      <c r="Q126" s="133"/>
      <c r="R126" s="140"/>
      <c r="T126" s="140"/>
      <c r="U126" s="133"/>
      <c r="V126" s="197"/>
      <c r="X126" s="310"/>
      <c r="Y126" s="310"/>
      <c r="Z126" s="310"/>
      <c r="AA126" s="310"/>
      <c r="AD126" s="310"/>
      <c r="AE126" s="310"/>
      <c r="AF126" s="310"/>
      <c r="AG126" s="310"/>
      <c r="AI126" s="310"/>
      <c r="AJ126" s="310"/>
      <c r="AK126" s="310"/>
      <c r="AL126" s="310"/>
      <c r="AN126" s="310"/>
      <c r="AO126" s="310"/>
      <c r="AP126" s="310"/>
      <c r="AQ126" s="310"/>
    </row>
    <row r="127" spans="1:43" ht="15.5" thickTop="1" thickBot="1">
      <c r="A127" s="132"/>
      <c r="B127" s="141" t="s">
        <v>339</v>
      </c>
      <c r="C127" s="133"/>
      <c r="D127" s="141"/>
      <c r="F127" s="141"/>
      <c r="H127" s="141"/>
      <c r="J127" s="141"/>
      <c r="L127" s="141"/>
      <c r="N127" s="141"/>
      <c r="P127" s="141"/>
      <c r="Q127" s="133"/>
      <c r="R127" s="141"/>
      <c r="T127" s="141"/>
      <c r="U127" s="133"/>
      <c r="V127" s="198"/>
      <c r="X127" s="310"/>
      <c r="Y127" s="310"/>
      <c r="Z127" s="310"/>
      <c r="AA127" s="310"/>
      <c r="AD127" s="310"/>
      <c r="AE127" s="310"/>
      <c r="AF127" s="310"/>
      <c r="AG127" s="310"/>
      <c r="AI127" s="310"/>
      <c r="AJ127" s="310"/>
      <c r="AK127" s="310"/>
      <c r="AL127" s="310"/>
      <c r="AN127" s="310"/>
      <c r="AO127" s="310"/>
      <c r="AP127" s="310"/>
      <c r="AQ127" s="310"/>
    </row>
    <row r="128" spans="1:43" ht="15" thickTop="1">
      <c r="A128" s="132"/>
      <c r="B128" s="369" t="s">
        <v>252</v>
      </c>
      <c r="C128" s="191"/>
      <c r="D128" s="369" t="s">
        <v>385</v>
      </c>
      <c r="F128" s="369" t="s">
        <v>386</v>
      </c>
      <c r="H128" s="369" t="s">
        <v>387</v>
      </c>
      <c r="J128" s="369" t="s">
        <v>388</v>
      </c>
      <c r="L128" s="369" t="s">
        <v>242</v>
      </c>
      <c r="N128" s="369" t="s">
        <v>389</v>
      </c>
      <c r="P128" s="369" t="s">
        <v>390</v>
      </c>
      <c r="Q128" s="133"/>
      <c r="R128" s="369" t="s">
        <v>391</v>
      </c>
      <c r="T128" s="369" t="s">
        <v>254</v>
      </c>
      <c r="U128" s="133"/>
      <c r="V128" s="370" t="s">
        <v>392</v>
      </c>
      <c r="X128" s="310"/>
      <c r="Y128" s="310"/>
      <c r="Z128" s="310"/>
      <c r="AA128" s="310"/>
      <c r="AD128" s="310"/>
      <c r="AE128" s="310"/>
      <c r="AF128" s="310"/>
      <c r="AG128" s="310"/>
      <c r="AI128" s="310"/>
      <c r="AJ128" s="310"/>
      <c r="AK128" s="310"/>
      <c r="AL128" s="310"/>
      <c r="AN128" s="310"/>
      <c r="AO128" s="310"/>
      <c r="AP128" s="310"/>
      <c r="AQ128" s="310"/>
    </row>
    <row r="129" spans="1:43">
      <c r="A129" s="132"/>
      <c r="B129" s="148" t="s">
        <v>146</v>
      </c>
      <c r="C129" s="133"/>
      <c r="D129" s="148" t="s">
        <v>306</v>
      </c>
      <c r="F129" s="148" t="s">
        <v>146</v>
      </c>
      <c r="H129" s="148" t="s">
        <v>393</v>
      </c>
      <c r="J129" s="148" t="s">
        <v>79</v>
      </c>
      <c r="L129" s="148" t="s">
        <v>205</v>
      </c>
      <c r="N129" s="148" t="s">
        <v>146</v>
      </c>
      <c r="P129" s="148" t="s">
        <v>146</v>
      </c>
      <c r="Q129" s="133"/>
      <c r="R129" s="148" t="s">
        <v>205</v>
      </c>
      <c r="T129" s="148" t="s">
        <v>149</v>
      </c>
      <c r="U129" s="133"/>
      <c r="V129" s="199" t="s">
        <v>149</v>
      </c>
      <c r="X129" s="310">
        <f>COUNTIF($B$129:$V$129, "DA+0")</f>
        <v>4</v>
      </c>
      <c r="Y129" s="310">
        <f>COUNTIF($B$129:$V$129, "DA+3")</f>
        <v>2</v>
      </c>
      <c r="Z129" s="310">
        <f>COUNTIF($B$129:$V$129, "DA+6")</f>
        <v>2</v>
      </c>
      <c r="AA129" s="310">
        <f>COUNTIF($B$129:$V$129, "DA+9")</f>
        <v>0</v>
      </c>
      <c r="AD129" s="310">
        <f>COUNTIF($B$129:$V$129, "DB+0")</f>
        <v>0</v>
      </c>
      <c r="AE129" s="310">
        <f>COUNTIF($B$129:$V$129, "DB+3")</f>
        <v>0</v>
      </c>
      <c r="AF129" s="310">
        <f>COUNTIF($B$129:$V$129, "DB+6")</f>
        <v>0</v>
      </c>
      <c r="AG129" s="310">
        <f>COUNTIF($B$129:$V$129, "DB+9")</f>
        <v>0</v>
      </c>
      <c r="AI129" s="310">
        <f>COUNTIF($B$129:$V$129, "DC+0")</f>
        <v>1</v>
      </c>
      <c r="AJ129" s="310">
        <f>COUNTIF($B$129:$V$129, "DC+3")</f>
        <v>0</v>
      </c>
      <c r="AK129" s="310">
        <f>COUNTIF($B$129:$V$129, "DC+6")</f>
        <v>0</v>
      </c>
      <c r="AL129" s="310">
        <f>COUNTIF($B$129:$V$129, "DC+9")</f>
        <v>0</v>
      </c>
      <c r="AN129" s="310">
        <f>COUNTIF($B$129:$V$129, "DD+0")</f>
        <v>0</v>
      </c>
      <c r="AO129" s="310">
        <f>COUNTIF($B$129:$V$129, "DD+3")</f>
        <v>0</v>
      </c>
      <c r="AP129" s="310">
        <f>COUNTIF($B$129:$V$129, "DD+6")</f>
        <v>0</v>
      </c>
      <c r="AQ129" s="310">
        <f>COUNTIF($B$129:$V$129, "DD+9")</f>
        <v>0</v>
      </c>
    </row>
    <row r="130" spans="1:43">
      <c r="A130" s="132"/>
      <c r="B130" s="148"/>
      <c r="C130" s="133"/>
      <c r="D130" s="148"/>
      <c r="F130" s="201" t="s">
        <v>183</v>
      </c>
      <c r="H130" s="148"/>
      <c r="J130" s="148"/>
      <c r="L130" s="148"/>
      <c r="N130" s="148"/>
      <c r="P130" s="201" t="s">
        <v>183</v>
      </c>
      <c r="Q130" s="133"/>
      <c r="R130" s="148"/>
      <c r="T130" s="148"/>
      <c r="U130" s="133"/>
      <c r="V130" s="199"/>
      <c r="X130" s="310"/>
      <c r="Y130" s="310"/>
      <c r="Z130" s="310"/>
      <c r="AA130" s="310"/>
      <c r="AD130" s="310"/>
      <c r="AE130" s="310"/>
      <c r="AF130" s="310"/>
      <c r="AG130" s="310"/>
      <c r="AI130" s="310"/>
      <c r="AJ130" s="310"/>
      <c r="AK130" s="310"/>
      <c r="AL130" s="310"/>
      <c r="AN130" s="310"/>
      <c r="AO130" s="310"/>
      <c r="AP130" s="310"/>
      <c r="AQ130" s="310"/>
    </row>
    <row r="131" spans="1:43">
      <c r="A131" s="132"/>
      <c r="B131" s="148"/>
      <c r="C131" s="133"/>
      <c r="D131" s="148"/>
      <c r="F131" s="148"/>
      <c r="H131" s="148"/>
      <c r="J131" s="148"/>
      <c r="L131" s="148"/>
      <c r="N131" s="148"/>
      <c r="P131" s="148"/>
      <c r="Q131" s="133"/>
      <c r="R131" s="148"/>
      <c r="T131" s="148"/>
      <c r="U131" s="133"/>
      <c r="V131" s="199"/>
      <c r="X131" s="310"/>
      <c r="Y131" s="310"/>
      <c r="Z131" s="310"/>
      <c r="AA131" s="310"/>
      <c r="AD131" s="310"/>
      <c r="AE131" s="310"/>
      <c r="AF131" s="310"/>
      <c r="AG131" s="310"/>
      <c r="AI131" s="310"/>
      <c r="AJ131" s="310"/>
      <c r="AK131" s="310"/>
      <c r="AL131" s="310"/>
      <c r="AN131" s="310"/>
      <c r="AO131" s="310"/>
      <c r="AP131" s="310"/>
      <c r="AQ131" s="310"/>
    </row>
    <row r="132" spans="1:43">
      <c r="A132" s="132"/>
      <c r="B132" s="161">
        <f>V123+1</f>
        <v>153</v>
      </c>
      <c r="C132" s="133"/>
      <c r="D132" s="161">
        <f>B132+1</f>
        <v>154</v>
      </c>
      <c r="F132" s="161">
        <f>D132+1</f>
        <v>155</v>
      </c>
      <c r="H132" s="161">
        <f>F132+1</f>
        <v>156</v>
      </c>
      <c r="J132" s="161">
        <f>H132+1</f>
        <v>157</v>
      </c>
      <c r="L132" s="161">
        <f>J132+1</f>
        <v>158</v>
      </c>
      <c r="N132" s="161">
        <f>L132+1</f>
        <v>159</v>
      </c>
      <c r="P132" s="161">
        <f>N132+1</f>
        <v>160</v>
      </c>
      <c r="Q132" s="155"/>
      <c r="R132" s="161">
        <f>P132+1</f>
        <v>161</v>
      </c>
      <c r="T132" s="161">
        <f>R132+1</f>
        <v>162</v>
      </c>
      <c r="U132" s="133"/>
      <c r="V132" s="200">
        <f>T132+1</f>
        <v>163</v>
      </c>
      <c r="X132" s="310"/>
      <c r="Y132" s="310"/>
      <c r="Z132" s="310"/>
      <c r="AA132" s="310"/>
      <c r="AD132" s="310"/>
      <c r="AE132" s="310"/>
      <c r="AF132" s="310"/>
      <c r="AG132" s="310"/>
      <c r="AI132" s="310"/>
      <c r="AJ132" s="310"/>
      <c r="AK132" s="310"/>
      <c r="AL132" s="310"/>
      <c r="AN132" s="310"/>
      <c r="AO132" s="310"/>
      <c r="AP132" s="310"/>
      <c r="AQ132" s="310"/>
    </row>
    <row r="133" spans="1:43">
      <c r="A133" s="132"/>
      <c r="B133" s="133"/>
      <c r="C133" s="133"/>
      <c r="D133" s="133"/>
      <c r="F133" s="133"/>
      <c r="H133" s="133"/>
      <c r="J133" s="133"/>
      <c r="L133" s="133"/>
      <c r="N133" s="133"/>
      <c r="P133" s="133"/>
      <c r="Q133" s="133"/>
      <c r="R133" s="133"/>
      <c r="T133" s="133"/>
      <c r="U133" s="133"/>
      <c r="V133" s="195"/>
      <c r="X133" s="310"/>
      <c r="Y133" s="310"/>
      <c r="Z133" s="310"/>
      <c r="AA133" s="310"/>
      <c r="AD133" s="310"/>
      <c r="AE133" s="310"/>
      <c r="AF133" s="310"/>
      <c r="AG133" s="310"/>
      <c r="AI133" s="310"/>
      <c r="AJ133" s="310"/>
      <c r="AK133" s="310"/>
      <c r="AL133" s="310"/>
      <c r="AN133" s="310"/>
      <c r="AO133" s="310"/>
      <c r="AP133" s="310"/>
      <c r="AQ133" s="310"/>
    </row>
    <row r="134" spans="1:43" ht="15" thickBot="1">
      <c r="A134" s="132"/>
      <c r="B134" s="135"/>
      <c r="C134" s="133"/>
      <c r="D134" s="133"/>
      <c r="F134" s="133"/>
      <c r="H134" s="133"/>
      <c r="J134" s="133"/>
      <c r="L134" s="133"/>
      <c r="N134" s="133"/>
      <c r="P134" s="133"/>
      <c r="Q134" s="135"/>
      <c r="R134" s="133"/>
      <c r="T134" s="133"/>
      <c r="U134" s="133"/>
      <c r="V134" s="195"/>
      <c r="X134" s="310"/>
      <c r="Y134" s="310"/>
      <c r="Z134" s="310"/>
      <c r="AA134" s="310"/>
      <c r="AD134" s="310"/>
      <c r="AE134" s="310"/>
      <c r="AF134" s="310"/>
      <c r="AG134" s="310"/>
      <c r="AI134" s="310"/>
      <c r="AJ134" s="310"/>
      <c r="AK134" s="310"/>
      <c r="AL134" s="310"/>
      <c r="AN134" s="310"/>
      <c r="AO134" s="310"/>
      <c r="AP134" s="310"/>
      <c r="AQ134" s="310"/>
    </row>
    <row r="135" spans="1:43" ht="15.5" thickTop="1" thickBot="1">
      <c r="A135" s="132"/>
      <c r="B135" s="140"/>
      <c r="C135" s="133"/>
      <c r="D135" s="140"/>
      <c r="F135" s="140"/>
      <c r="H135" s="140"/>
      <c r="J135" s="140"/>
      <c r="L135" s="140"/>
      <c r="N135" s="140"/>
      <c r="P135" s="140"/>
      <c r="Q135" s="133"/>
      <c r="R135" s="140"/>
      <c r="T135" s="140"/>
      <c r="U135" s="133"/>
      <c r="V135" s="197"/>
      <c r="X135" s="310"/>
      <c r="Y135" s="310"/>
      <c r="Z135" s="310"/>
      <c r="AA135" s="310"/>
      <c r="AD135" s="310"/>
      <c r="AE135" s="310"/>
      <c r="AF135" s="310"/>
      <c r="AG135" s="310"/>
      <c r="AI135" s="310"/>
      <c r="AJ135" s="310"/>
      <c r="AK135" s="310"/>
      <c r="AL135" s="310"/>
      <c r="AN135" s="310"/>
      <c r="AO135" s="310"/>
      <c r="AP135" s="310"/>
      <c r="AQ135" s="310"/>
    </row>
    <row r="136" spans="1:43" ht="15.5" thickTop="1" thickBot="1">
      <c r="A136" s="132"/>
      <c r="B136" s="141"/>
      <c r="C136" s="133"/>
      <c r="D136" s="141"/>
      <c r="F136" s="141"/>
      <c r="H136" s="141"/>
      <c r="J136" s="141"/>
      <c r="L136" s="141"/>
      <c r="N136" s="141"/>
      <c r="P136" s="141"/>
      <c r="Q136" s="133"/>
      <c r="R136" s="141"/>
      <c r="T136" s="141"/>
      <c r="U136" s="133"/>
      <c r="V136" s="198"/>
      <c r="X136" s="310"/>
      <c r="Y136" s="310"/>
      <c r="Z136" s="310"/>
      <c r="AA136" s="310"/>
      <c r="AD136" s="310"/>
      <c r="AE136" s="310"/>
      <c r="AF136" s="310"/>
      <c r="AG136" s="310"/>
      <c r="AI136" s="310"/>
      <c r="AJ136" s="310"/>
      <c r="AK136" s="310"/>
      <c r="AL136" s="310"/>
      <c r="AN136" s="310"/>
      <c r="AO136" s="310"/>
      <c r="AP136" s="310"/>
      <c r="AQ136" s="310"/>
    </row>
    <row r="137" spans="1:43" ht="15" thickTop="1">
      <c r="A137" s="132"/>
      <c r="B137" s="369" t="s">
        <v>394</v>
      </c>
      <c r="C137" s="191"/>
      <c r="D137" s="369" t="s">
        <v>395</v>
      </c>
      <c r="F137" s="369" t="s">
        <v>396</v>
      </c>
      <c r="H137" s="369" t="s">
        <v>397</v>
      </c>
      <c r="J137" s="371" t="s">
        <v>398</v>
      </c>
      <c r="L137" s="369" t="s">
        <v>399</v>
      </c>
      <c r="N137" s="369" t="s">
        <v>400</v>
      </c>
      <c r="P137" s="369" t="s">
        <v>401</v>
      </c>
      <c r="Q137" s="133"/>
      <c r="R137" s="369" t="s">
        <v>402</v>
      </c>
      <c r="T137" s="369" t="s">
        <v>403</v>
      </c>
      <c r="U137" s="133"/>
      <c r="V137" s="370" t="s">
        <v>404</v>
      </c>
      <c r="X137" s="310"/>
      <c r="Y137" s="310"/>
      <c r="Z137" s="310"/>
      <c r="AA137" s="310"/>
      <c r="AD137" s="310"/>
      <c r="AE137" s="310"/>
      <c r="AF137" s="310"/>
      <c r="AG137" s="310"/>
      <c r="AI137" s="310"/>
      <c r="AJ137" s="310"/>
      <c r="AK137" s="310"/>
      <c r="AL137" s="310"/>
      <c r="AN137" s="310"/>
      <c r="AO137" s="310"/>
      <c r="AP137" s="310"/>
      <c r="AQ137" s="310"/>
    </row>
    <row r="138" spans="1:43">
      <c r="A138" s="132"/>
      <c r="B138" s="148" t="s">
        <v>307</v>
      </c>
      <c r="C138" s="133"/>
      <c r="D138" s="148" t="s">
        <v>146</v>
      </c>
      <c r="F138" s="148" t="s">
        <v>146</v>
      </c>
      <c r="H138" s="148" t="s">
        <v>282</v>
      </c>
      <c r="J138" s="148" t="s">
        <v>205</v>
      </c>
      <c r="L138" s="148" t="s">
        <v>405</v>
      </c>
      <c r="N138" s="148" t="s">
        <v>107</v>
      </c>
      <c r="P138" s="148" t="s">
        <v>146</v>
      </c>
      <c r="Q138" s="133"/>
      <c r="R138" s="148" t="s">
        <v>146</v>
      </c>
      <c r="T138" s="148" t="s">
        <v>79</v>
      </c>
      <c r="U138" s="133"/>
      <c r="V138" s="199" t="s">
        <v>205</v>
      </c>
      <c r="X138" s="310">
        <f>COUNTIF($B$138:$V$138, "DA+0")</f>
        <v>4</v>
      </c>
      <c r="Y138" s="310">
        <f>COUNTIF($B$138:$V$138, "DA+3")</f>
        <v>0</v>
      </c>
      <c r="Z138" s="310">
        <f>COUNTIF($B$138:$V$138, "DA+6")</f>
        <v>2</v>
      </c>
      <c r="AA138" s="310">
        <f>COUNTIF($B$138:$V$138, "DA+9")</f>
        <v>0</v>
      </c>
      <c r="AD138" s="310">
        <f>COUNTIF($B$138:$V$138, "DB+0")</f>
        <v>0</v>
      </c>
      <c r="AE138" s="310">
        <f>COUNTIF($B$138:$V$138, "DB+3")</f>
        <v>0</v>
      </c>
      <c r="AF138" s="310">
        <f>COUNTIF($B$138:$V$138, "DB+6")</f>
        <v>0</v>
      </c>
      <c r="AG138" s="310">
        <f>COUNTIF($B$138:$V$138, "DB+9")</f>
        <v>0</v>
      </c>
      <c r="AI138" s="310">
        <f>COUNTIF($B$138:$V$138, "DC+0")</f>
        <v>1</v>
      </c>
      <c r="AJ138" s="310">
        <f>COUNTIF($B$138:$V$138, "DC+3")</f>
        <v>0</v>
      </c>
      <c r="AK138" s="310">
        <f>COUNTIF($B$138:$V$138, "DC+6")</f>
        <v>0</v>
      </c>
      <c r="AL138" s="310">
        <f>COUNTIF($B$138:$V$138, "DC+9")</f>
        <v>0</v>
      </c>
      <c r="AN138" s="310">
        <f>COUNTIF($B$138:$V$138, "DD+0")</f>
        <v>0</v>
      </c>
      <c r="AO138" s="310">
        <f>COUNTIF($B$138:$V$138, "DD+3")</f>
        <v>1</v>
      </c>
      <c r="AP138" s="310">
        <f>COUNTIF($B$138:$V$138, "DD+6")</f>
        <v>0</v>
      </c>
      <c r="AQ138" s="310">
        <f>COUNTIF($B$138:$V$138, "DD+9")</f>
        <v>0</v>
      </c>
    </row>
    <row r="139" spans="1:43">
      <c r="A139" s="132"/>
      <c r="B139" s="148"/>
      <c r="C139" s="133"/>
      <c r="D139" s="148"/>
      <c r="F139" s="148"/>
      <c r="H139" s="148"/>
      <c r="J139" s="148"/>
      <c r="L139" s="148"/>
      <c r="N139" s="148"/>
      <c r="P139" s="148"/>
      <c r="Q139" s="133"/>
      <c r="R139" s="148"/>
      <c r="T139" s="148"/>
      <c r="U139" s="133"/>
      <c r="V139" s="199"/>
      <c r="X139" s="310"/>
      <c r="Y139" s="310"/>
      <c r="Z139" s="310"/>
      <c r="AA139" s="310"/>
      <c r="AD139" s="310"/>
      <c r="AE139" s="310"/>
      <c r="AF139" s="310"/>
      <c r="AG139" s="310"/>
      <c r="AI139" s="310"/>
      <c r="AJ139" s="310"/>
      <c r="AK139" s="310"/>
      <c r="AL139" s="310"/>
      <c r="AN139" s="310"/>
      <c r="AO139" s="310"/>
      <c r="AP139" s="310"/>
      <c r="AQ139" s="310"/>
    </row>
    <row r="140" spans="1:43">
      <c r="A140" s="132"/>
      <c r="B140" s="148"/>
      <c r="C140" s="133"/>
      <c r="D140" s="148"/>
      <c r="F140" s="148"/>
      <c r="H140" s="148"/>
      <c r="J140" s="148"/>
      <c r="L140" s="148"/>
      <c r="N140" s="148"/>
      <c r="P140" s="148"/>
      <c r="Q140" s="133"/>
      <c r="R140" s="148"/>
      <c r="T140" s="148"/>
      <c r="U140" s="133"/>
      <c r="V140" s="199"/>
      <c r="X140" s="310"/>
      <c r="Y140" s="310"/>
      <c r="Z140" s="310"/>
      <c r="AA140" s="310"/>
      <c r="AD140" s="310"/>
      <c r="AE140" s="310"/>
      <c r="AF140" s="310"/>
      <c r="AG140" s="310"/>
      <c r="AI140" s="310"/>
      <c r="AJ140" s="310"/>
      <c r="AK140" s="310"/>
      <c r="AL140" s="310"/>
      <c r="AN140" s="310"/>
      <c r="AO140" s="310"/>
      <c r="AP140" s="310"/>
      <c r="AQ140" s="310"/>
    </row>
    <row r="141" spans="1:43">
      <c r="A141" s="132"/>
      <c r="B141" s="161">
        <f>V132+1</f>
        <v>164</v>
      </c>
      <c r="C141" s="133"/>
      <c r="D141" s="161">
        <f>B141+1</f>
        <v>165</v>
      </c>
      <c r="F141" s="161">
        <f>D141+1</f>
        <v>166</v>
      </c>
      <c r="H141" s="161">
        <f>F141+1</f>
        <v>167</v>
      </c>
      <c r="J141" s="161">
        <f>H141+1</f>
        <v>168</v>
      </c>
      <c r="L141" s="161">
        <f>J141+1</f>
        <v>169</v>
      </c>
      <c r="N141" s="161">
        <f>L141+1</f>
        <v>170</v>
      </c>
      <c r="P141" s="161">
        <f>N141+1</f>
        <v>171</v>
      </c>
      <c r="Q141" s="155"/>
      <c r="R141" s="161">
        <f>P141+1</f>
        <v>172</v>
      </c>
      <c r="T141" s="161">
        <f>R141+1</f>
        <v>173</v>
      </c>
      <c r="U141" s="133"/>
      <c r="V141" s="200">
        <f>T141+1</f>
        <v>174</v>
      </c>
      <c r="X141" s="310"/>
      <c r="Y141" s="310"/>
      <c r="Z141" s="310"/>
      <c r="AA141" s="310"/>
      <c r="AD141" s="310"/>
      <c r="AE141" s="310"/>
      <c r="AF141" s="310"/>
      <c r="AG141" s="310"/>
      <c r="AI141" s="310"/>
      <c r="AJ141" s="310"/>
      <c r="AK141" s="310"/>
      <c r="AL141" s="310"/>
      <c r="AN141" s="310"/>
      <c r="AO141" s="310"/>
      <c r="AP141" s="310"/>
      <c r="AQ141" s="310"/>
    </row>
    <row r="142" spans="1:43">
      <c r="A142" s="132"/>
      <c r="B142" s="133"/>
      <c r="C142" s="133"/>
      <c r="D142" s="133"/>
      <c r="F142" s="133"/>
      <c r="H142" s="133"/>
      <c r="J142" s="133"/>
      <c r="L142" s="133"/>
      <c r="N142" s="133"/>
      <c r="P142" s="133"/>
      <c r="Q142" s="133"/>
      <c r="R142" s="133"/>
      <c r="T142" s="133"/>
      <c r="U142" s="133"/>
      <c r="V142" s="195"/>
      <c r="X142" s="310"/>
      <c r="Y142" s="310"/>
      <c r="Z142" s="310"/>
      <c r="AA142" s="310"/>
      <c r="AD142" s="310"/>
      <c r="AE142" s="310"/>
      <c r="AF142" s="310"/>
      <c r="AG142" s="310"/>
      <c r="AI142" s="310"/>
      <c r="AJ142" s="310"/>
      <c r="AK142" s="310"/>
      <c r="AL142" s="310"/>
      <c r="AN142" s="310"/>
      <c r="AO142" s="310"/>
      <c r="AP142" s="310"/>
      <c r="AQ142" s="310"/>
    </row>
    <row r="143" spans="1:43" ht="15" thickBot="1">
      <c r="A143" s="132"/>
      <c r="B143" s="135"/>
      <c r="C143" s="133"/>
      <c r="D143" s="133"/>
      <c r="F143" s="133"/>
      <c r="H143" s="133"/>
      <c r="J143" s="133"/>
      <c r="L143" s="133"/>
      <c r="N143" s="133"/>
      <c r="P143" s="133"/>
      <c r="Q143" s="135"/>
      <c r="R143" s="133"/>
      <c r="T143" s="133"/>
      <c r="U143" s="133"/>
      <c r="V143" s="195"/>
      <c r="X143" s="310"/>
      <c r="Y143" s="310"/>
      <c r="Z143" s="310"/>
      <c r="AA143" s="310"/>
      <c r="AD143" s="310"/>
      <c r="AE143" s="310"/>
      <c r="AF143" s="310"/>
      <c r="AG143" s="310"/>
      <c r="AI143" s="310"/>
      <c r="AJ143" s="310"/>
      <c r="AK143" s="310"/>
      <c r="AL143" s="310"/>
      <c r="AN143" s="310"/>
      <c r="AO143" s="310"/>
      <c r="AP143" s="310"/>
      <c r="AQ143" s="310"/>
    </row>
    <row r="144" spans="1:43" ht="15.5" thickTop="1" thickBot="1">
      <c r="A144" s="132"/>
      <c r="B144" s="140"/>
      <c r="C144" s="133"/>
      <c r="D144" s="140"/>
      <c r="F144" s="140"/>
      <c r="H144" s="140"/>
      <c r="J144" s="140"/>
      <c r="L144" s="140"/>
      <c r="N144" s="140"/>
      <c r="P144" s="140"/>
      <c r="Q144" s="133"/>
      <c r="R144" s="140"/>
      <c r="T144" s="140"/>
      <c r="U144" s="133"/>
      <c r="V144" s="197"/>
      <c r="X144" s="310"/>
      <c r="Y144" s="310"/>
      <c r="Z144" s="310"/>
      <c r="AA144" s="310"/>
      <c r="AD144" s="310"/>
      <c r="AE144" s="310"/>
      <c r="AF144" s="310"/>
      <c r="AG144" s="310"/>
      <c r="AI144" s="310"/>
      <c r="AJ144" s="310"/>
      <c r="AK144" s="310"/>
      <c r="AL144" s="310"/>
      <c r="AN144" s="310"/>
      <c r="AO144" s="310"/>
      <c r="AP144" s="310"/>
      <c r="AQ144" s="310"/>
    </row>
    <row r="145" spans="1:43" ht="15.5" thickTop="1" thickBot="1">
      <c r="A145" s="132"/>
      <c r="B145" s="141"/>
      <c r="C145" s="133"/>
      <c r="D145" s="141"/>
      <c r="F145" s="141"/>
      <c r="H145" s="141"/>
      <c r="J145" s="141"/>
      <c r="L145" s="141"/>
      <c r="N145" s="141"/>
      <c r="P145" s="141"/>
      <c r="Q145" s="133"/>
      <c r="R145" s="141"/>
      <c r="T145" s="141"/>
      <c r="U145" s="133"/>
      <c r="V145" s="198"/>
      <c r="X145" s="310"/>
      <c r="Y145" s="310"/>
      <c r="Z145" s="310"/>
      <c r="AA145" s="310"/>
      <c r="AD145" s="310"/>
      <c r="AE145" s="310"/>
      <c r="AF145" s="310"/>
      <c r="AG145" s="310"/>
      <c r="AI145" s="310"/>
      <c r="AJ145" s="310"/>
      <c r="AK145" s="310"/>
      <c r="AL145" s="310"/>
      <c r="AN145" s="310"/>
      <c r="AO145" s="310"/>
      <c r="AP145" s="310"/>
      <c r="AQ145" s="310"/>
    </row>
    <row r="146" spans="1:43" ht="15" thickTop="1">
      <c r="A146" s="132"/>
      <c r="B146" s="369" t="s">
        <v>406</v>
      </c>
      <c r="C146" s="191"/>
      <c r="D146" s="369" t="s">
        <v>407</v>
      </c>
      <c r="F146" s="369" t="s">
        <v>408</v>
      </c>
      <c r="H146" s="369" t="s">
        <v>409</v>
      </c>
      <c r="J146" s="369" t="s">
        <v>410</v>
      </c>
      <c r="L146" s="369" t="s">
        <v>411</v>
      </c>
      <c r="N146" s="371" t="s">
        <v>412</v>
      </c>
      <c r="P146" s="369" t="s">
        <v>413</v>
      </c>
      <c r="Q146" s="133"/>
      <c r="R146" s="369" t="s">
        <v>414</v>
      </c>
      <c r="T146" s="371" t="s">
        <v>415</v>
      </c>
      <c r="U146" s="133"/>
      <c r="V146" s="370" t="s">
        <v>416</v>
      </c>
      <c r="X146" s="310"/>
      <c r="Y146" s="310"/>
      <c r="Z146" s="310"/>
      <c r="AA146" s="310"/>
      <c r="AD146" s="310"/>
      <c r="AE146" s="310"/>
      <c r="AF146" s="310"/>
      <c r="AG146" s="310"/>
      <c r="AI146" s="310"/>
      <c r="AJ146" s="310"/>
      <c r="AK146" s="310"/>
      <c r="AL146" s="310"/>
      <c r="AN146" s="310"/>
      <c r="AO146" s="310"/>
      <c r="AP146" s="310"/>
      <c r="AQ146" s="310"/>
    </row>
    <row r="147" spans="1:43">
      <c r="A147" s="132"/>
      <c r="B147" s="148" t="s">
        <v>96</v>
      </c>
      <c r="C147" s="133"/>
      <c r="D147" s="148" t="s">
        <v>87</v>
      </c>
      <c r="F147" s="148" t="s">
        <v>96</v>
      </c>
      <c r="H147" s="148" t="s">
        <v>146</v>
      </c>
      <c r="J147" s="148" t="s">
        <v>146</v>
      </c>
      <c r="L147" s="148" t="s">
        <v>89</v>
      </c>
      <c r="N147" s="148" t="s">
        <v>149</v>
      </c>
      <c r="P147" s="148" t="s">
        <v>92</v>
      </c>
      <c r="Q147" s="133"/>
      <c r="R147" s="148" t="s">
        <v>107</v>
      </c>
      <c r="T147" s="148" t="s">
        <v>211</v>
      </c>
      <c r="U147" s="133"/>
      <c r="V147" s="199" t="s">
        <v>79</v>
      </c>
      <c r="X147" s="310">
        <f>COUNTIF($B$147:$V$147, "DA+0")</f>
        <v>2</v>
      </c>
      <c r="Y147" s="310">
        <f>COUNTIF($B$147:$V$147, "DA+3")</f>
        <v>1</v>
      </c>
      <c r="Z147" s="310">
        <f>COUNTIF($B$147:$V$147, "DA+6")</f>
        <v>0</v>
      </c>
      <c r="AA147" s="310">
        <f>COUNTIF($B$147:$V$147, "DA+9")</f>
        <v>1</v>
      </c>
      <c r="AD147" s="310">
        <f>COUNTIF($B$147:$V$147, "DB+0")</f>
        <v>0</v>
      </c>
      <c r="AE147" s="310">
        <f>COUNTIF($B$147:$V$147, "DB+3")</f>
        <v>0</v>
      </c>
      <c r="AF147" s="310">
        <f>COUNTIF($B$147:$V$147, "DB+6")</f>
        <v>0</v>
      </c>
      <c r="AG147" s="310">
        <f>COUNTIF($B$147:$V$147, "DB+9")</f>
        <v>2</v>
      </c>
      <c r="AI147" s="310">
        <f>COUNTIF($B$147:$V$147, "DC+0")</f>
        <v>1</v>
      </c>
      <c r="AJ147" s="310">
        <f>COUNTIF($B$147:$V$147, "DC+3")</f>
        <v>0</v>
      </c>
      <c r="AK147" s="310">
        <f>COUNTIF($B$147:$V$147, "DC+6")</f>
        <v>1</v>
      </c>
      <c r="AL147" s="310">
        <f>COUNTIF($B$147:$V$147, "DC+9")</f>
        <v>1</v>
      </c>
      <c r="AN147" s="310">
        <f>COUNTIF($B$147:$V$147, "DD+0")</f>
        <v>1</v>
      </c>
      <c r="AO147" s="310">
        <f>COUNTIF($B$147:$V$147, "DD+3")</f>
        <v>1</v>
      </c>
      <c r="AP147" s="310">
        <f>COUNTIF($B$147:$V$147, "DD+6")</f>
        <v>0</v>
      </c>
      <c r="AQ147" s="310">
        <f>COUNTIF($B$147:$V$147, "DD+9")</f>
        <v>0</v>
      </c>
    </row>
    <row r="148" spans="1:43">
      <c r="A148" s="132"/>
      <c r="B148" s="148"/>
      <c r="C148" s="133"/>
      <c r="D148" s="201" t="s">
        <v>183</v>
      </c>
      <c r="F148" s="201" t="s">
        <v>183</v>
      </c>
      <c r="H148" s="148"/>
      <c r="J148" s="148"/>
      <c r="L148" s="148"/>
      <c r="N148" s="148"/>
      <c r="P148" s="148"/>
      <c r="Q148" s="133"/>
      <c r="R148" s="148"/>
      <c r="T148" s="148"/>
      <c r="U148" s="133"/>
      <c r="V148" s="204" t="s">
        <v>417</v>
      </c>
      <c r="X148" s="310"/>
      <c r="Y148" s="310"/>
      <c r="Z148" s="310"/>
      <c r="AA148" s="310"/>
      <c r="AD148" s="310"/>
      <c r="AE148" s="310"/>
      <c r="AF148" s="310"/>
      <c r="AG148" s="310"/>
      <c r="AI148" s="310"/>
      <c r="AJ148" s="310"/>
      <c r="AK148" s="310"/>
      <c r="AL148" s="310"/>
      <c r="AN148" s="310"/>
      <c r="AO148" s="310"/>
      <c r="AP148" s="310"/>
      <c r="AQ148" s="310"/>
    </row>
    <row r="149" spans="1:43">
      <c r="A149" s="132"/>
      <c r="B149" s="148"/>
      <c r="C149" s="133"/>
      <c r="D149" s="201"/>
      <c r="F149" s="201"/>
      <c r="H149" s="148"/>
      <c r="J149" s="148"/>
      <c r="L149" s="148"/>
      <c r="N149" s="148"/>
      <c r="P149" s="148"/>
      <c r="Q149" s="133"/>
      <c r="R149" s="148"/>
      <c r="T149" s="148"/>
      <c r="U149" s="133"/>
      <c r="V149" s="199"/>
      <c r="X149" s="310"/>
      <c r="Y149" s="310"/>
      <c r="Z149" s="310"/>
      <c r="AA149" s="310"/>
      <c r="AD149" s="310"/>
      <c r="AE149" s="310"/>
      <c r="AF149" s="310"/>
      <c r="AG149" s="310"/>
      <c r="AI149" s="310"/>
      <c r="AJ149" s="310"/>
      <c r="AK149" s="310"/>
      <c r="AL149" s="310"/>
      <c r="AN149" s="310"/>
      <c r="AO149" s="310"/>
      <c r="AP149" s="310"/>
      <c r="AQ149" s="310"/>
    </row>
    <row r="150" spans="1:43">
      <c r="A150" s="132"/>
      <c r="B150" s="161">
        <f>V141+1</f>
        <v>175</v>
      </c>
      <c r="C150" s="133"/>
      <c r="D150" s="161">
        <f>B150+1</f>
        <v>176</v>
      </c>
      <c r="F150" s="161">
        <f>D150+1</f>
        <v>177</v>
      </c>
      <c r="H150" s="161">
        <f>F150+1</f>
        <v>178</v>
      </c>
      <c r="J150" s="161">
        <f>H150+1</f>
        <v>179</v>
      </c>
      <c r="L150" s="161">
        <f>J150+1</f>
        <v>180</v>
      </c>
      <c r="N150" s="161">
        <f>L150+1</f>
        <v>181</v>
      </c>
      <c r="P150" s="161">
        <f>N150+1</f>
        <v>182</v>
      </c>
      <c r="Q150" s="155"/>
      <c r="R150" s="161">
        <f>P150+1</f>
        <v>183</v>
      </c>
      <c r="T150" s="161">
        <f>R150+1</f>
        <v>184</v>
      </c>
      <c r="U150" s="133"/>
      <c r="V150" s="200">
        <f>T150+1</f>
        <v>185</v>
      </c>
      <c r="X150" s="310"/>
      <c r="Y150" s="310"/>
      <c r="Z150" s="310"/>
      <c r="AA150" s="310"/>
      <c r="AD150" s="310"/>
      <c r="AE150" s="310"/>
      <c r="AF150" s="310"/>
      <c r="AG150" s="310"/>
      <c r="AI150" s="310"/>
      <c r="AJ150" s="310"/>
      <c r="AK150" s="310"/>
      <c r="AL150" s="310"/>
      <c r="AN150" s="310"/>
      <c r="AO150" s="310"/>
      <c r="AP150" s="310"/>
      <c r="AQ150" s="310"/>
    </row>
    <row r="151" spans="1:43">
      <c r="A151" s="132"/>
      <c r="B151" s="133"/>
      <c r="C151" s="133"/>
      <c r="D151" s="133"/>
      <c r="F151" s="133"/>
      <c r="H151" s="133"/>
      <c r="J151" s="133"/>
      <c r="L151" s="133"/>
      <c r="N151" s="133"/>
      <c r="P151" s="133"/>
      <c r="Q151" s="133"/>
      <c r="R151" s="133"/>
      <c r="T151" s="133"/>
      <c r="U151" s="133"/>
      <c r="V151" s="195"/>
      <c r="X151" s="310"/>
      <c r="Y151" s="310"/>
      <c r="Z151" s="310"/>
      <c r="AA151" s="310"/>
      <c r="AD151" s="310"/>
      <c r="AE151" s="310"/>
      <c r="AF151" s="310"/>
      <c r="AG151" s="310"/>
      <c r="AI151" s="310"/>
      <c r="AJ151" s="310"/>
      <c r="AK151" s="310"/>
      <c r="AL151" s="310"/>
      <c r="AN151" s="310"/>
      <c r="AO151" s="310"/>
      <c r="AP151" s="310"/>
      <c r="AQ151" s="310"/>
    </row>
    <row r="152" spans="1:43" ht="15" thickBot="1">
      <c r="A152" s="132"/>
      <c r="B152" s="135"/>
      <c r="C152" s="133"/>
      <c r="D152" s="133"/>
      <c r="F152" s="133"/>
      <c r="H152" s="133"/>
      <c r="J152" s="133"/>
      <c r="L152" s="133"/>
      <c r="N152" s="133"/>
      <c r="P152" s="133"/>
      <c r="Q152" s="135"/>
      <c r="R152" s="133"/>
      <c r="T152" s="133"/>
      <c r="U152" s="133"/>
      <c r="V152" s="195"/>
      <c r="X152" s="310"/>
      <c r="Y152" s="310"/>
      <c r="Z152" s="310"/>
      <c r="AA152" s="310"/>
      <c r="AD152" s="310"/>
      <c r="AE152" s="310"/>
      <c r="AF152" s="310"/>
      <c r="AG152" s="310"/>
      <c r="AI152" s="310"/>
      <c r="AJ152" s="310"/>
      <c r="AK152" s="310"/>
      <c r="AL152" s="310"/>
      <c r="AN152" s="310"/>
      <c r="AO152" s="310"/>
      <c r="AP152" s="310"/>
      <c r="AQ152" s="310"/>
    </row>
    <row r="153" spans="1:43" ht="15.5" thickTop="1" thickBot="1">
      <c r="A153" s="132"/>
      <c r="B153" s="140"/>
      <c r="C153" s="133"/>
      <c r="D153" s="140"/>
      <c r="F153" s="140"/>
      <c r="H153" s="140"/>
      <c r="J153" s="140"/>
      <c r="L153" s="140"/>
      <c r="N153" s="140"/>
      <c r="P153" s="140"/>
      <c r="Q153" s="133"/>
      <c r="R153" s="140"/>
      <c r="T153" s="140"/>
      <c r="U153" s="133"/>
      <c r="V153" s="197"/>
      <c r="X153" s="310"/>
      <c r="Y153" s="310"/>
      <c r="Z153" s="310"/>
      <c r="AA153" s="310"/>
      <c r="AD153" s="310"/>
      <c r="AE153" s="310"/>
      <c r="AF153" s="310"/>
      <c r="AG153" s="310"/>
      <c r="AI153" s="310"/>
      <c r="AJ153" s="310"/>
      <c r="AK153" s="310"/>
      <c r="AL153" s="310"/>
      <c r="AN153" s="310"/>
      <c r="AO153" s="310"/>
      <c r="AP153" s="310"/>
      <c r="AQ153" s="310"/>
    </row>
    <row r="154" spans="1:43" ht="15.5" thickTop="1" thickBot="1">
      <c r="A154" s="132"/>
      <c r="B154" s="141"/>
      <c r="C154" s="133"/>
      <c r="D154" s="141"/>
      <c r="F154" s="141"/>
      <c r="H154" s="141"/>
      <c r="J154" s="141"/>
      <c r="L154" s="141"/>
      <c r="N154" s="141"/>
      <c r="P154" s="141"/>
      <c r="Q154" s="133"/>
      <c r="R154" s="141"/>
      <c r="T154" s="141"/>
      <c r="U154" s="133"/>
      <c r="V154" s="198"/>
      <c r="X154" s="310"/>
      <c r="Y154" s="310"/>
      <c r="Z154" s="310"/>
      <c r="AA154" s="310"/>
      <c r="AD154" s="310"/>
      <c r="AE154" s="310"/>
      <c r="AF154" s="310"/>
      <c r="AG154" s="310"/>
      <c r="AI154" s="310"/>
      <c r="AJ154" s="310"/>
      <c r="AK154" s="310"/>
      <c r="AL154" s="310"/>
      <c r="AN154" s="310"/>
      <c r="AO154" s="310"/>
      <c r="AP154" s="310"/>
      <c r="AQ154" s="310"/>
    </row>
    <row r="155" spans="1:43" ht="15" thickTop="1">
      <c r="A155" s="132"/>
      <c r="B155" s="369" t="s">
        <v>418</v>
      </c>
      <c r="C155" s="191"/>
      <c r="D155" s="369" t="s">
        <v>419</v>
      </c>
      <c r="F155" s="369" t="s">
        <v>420</v>
      </c>
      <c r="H155" s="369" t="s">
        <v>421</v>
      </c>
      <c r="J155" s="369" t="s">
        <v>422</v>
      </c>
      <c r="L155" s="369" t="s">
        <v>423</v>
      </c>
      <c r="N155" s="369" t="s">
        <v>424</v>
      </c>
      <c r="P155" s="369" t="s">
        <v>425</v>
      </c>
      <c r="Q155" s="133"/>
      <c r="R155" s="371" t="s">
        <v>426</v>
      </c>
      <c r="T155" s="369" t="s">
        <v>427</v>
      </c>
      <c r="U155" s="133"/>
      <c r="V155" s="372" t="s">
        <v>428</v>
      </c>
      <c r="X155" s="310"/>
      <c r="Y155" s="310"/>
      <c r="Z155" s="310"/>
      <c r="AA155" s="310"/>
      <c r="AD155" s="310"/>
      <c r="AE155" s="310"/>
      <c r="AF155" s="310"/>
      <c r="AG155" s="310"/>
      <c r="AI155" s="310"/>
      <c r="AJ155" s="310"/>
      <c r="AK155" s="310"/>
      <c r="AL155" s="310"/>
      <c r="AN155" s="310"/>
      <c r="AO155" s="310"/>
      <c r="AP155" s="310"/>
      <c r="AQ155" s="310"/>
    </row>
    <row r="156" spans="1:43">
      <c r="A156" s="132"/>
      <c r="B156" s="148" t="s">
        <v>101</v>
      </c>
      <c r="C156" s="133"/>
      <c r="D156" s="148" t="s">
        <v>131</v>
      </c>
      <c r="F156" s="148" t="s">
        <v>79</v>
      </c>
      <c r="H156" s="148" t="s">
        <v>96</v>
      </c>
      <c r="J156" s="148" t="s">
        <v>87</v>
      </c>
      <c r="L156" s="148" t="s">
        <v>89</v>
      </c>
      <c r="N156" s="148" t="s">
        <v>79</v>
      </c>
      <c r="P156" s="148" t="s">
        <v>79</v>
      </c>
      <c r="Q156" s="133"/>
      <c r="R156" s="148" t="s">
        <v>211</v>
      </c>
      <c r="T156" s="148" t="s">
        <v>79</v>
      </c>
      <c r="U156" s="133"/>
      <c r="V156" s="199" t="s">
        <v>96</v>
      </c>
      <c r="X156" s="310">
        <f>COUNTIF($B$156:$V$156, "DA+0")</f>
        <v>0</v>
      </c>
      <c r="Y156" s="310">
        <f>COUNTIF($B$156:$V$156, "DA+3")</f>
        <v>0</v>
      </c>
      <c r="Z156" s="310">
        <f>COUNTIF($B$156:$V$156, "DA+6")</f>
        <v>0</v>
      </c>
      <c r="AA156" s="310">
        <f>COUNTIF($B$156:$V$156, "DA+9")</f>
        <v>1</v>
      </c>
      <c r="AD156" s="310">
        <f>COUNTIF($B$156:$V$156, "DB+0")</f>
        <v>0</v>
      </c>
      <c r="AE156" s="310">
        <f>COUNTIF($B$156:$V$156, "DB+3")</f>
        <v>0</v>
      </c>
      <c r="AF156" s="310">
        <f>COUNTIF($B$156:$V$156, "DB+6")</f>
        <v>1</v>
      </c>
      <c r="AG156" s="310">
        <f>COUNTIF($B$156:$V$156, "DB+9")</f>
        <v>2</v>
      </c>
      <c r="AI156" s="310">
        <f>COUNTIF($B$156:$V$156, "DC+0")</f>
        <v>4</v>
      </c>
      <c r="AJ156" s="310">
        <f>COUNTIF($B$156:$V$156, "DC+3")</f>
        <v>1</v>
      </c>
      <c r="AK156" s="310">
        <f>COUNTIF($B$156:$V$156, "DC+6")</f>
        <v>0</v>
      </c>
      <c r="AL156" s="310">
        <f>COUNTIF($B$156:$V$156, "DC+9")</f>
        <v>1</v>
      </c>
      <c r="AN156" s="310">
        <f>COUNTIF($B$156:$V$156, "DD+0")</f>
        <v>1</v>
      </c>
      <c r="AO156" s="310">
        <f>COUNTIF($B$156:$V$156, "DD+3")</f>
        <v>0</v>
      </c>
      <c r="AP156" s="310">
        <f>COUNTIF($B$156:$V$156, "DD+6")</f>
        <v>0</v>
      </c>
      <c r="AQ156" s="310">
        <f>COUNTIF($B$156:$V$156, "DD+9")</f>
        <v>0</v>
      </c>
    </row>
    <row r="157" spans="1:43">
      <c r="A157" s="132"/>
      <c r="B157" s="148"/>
      <c r="C157" s="133"/>
      <c r="D157" s="201"/>
      <c r="F157" s="201"/>
      <c r="H157" s="201" t="s">
        <v>429</v>
      </c>
      <c r="J157" s="201" t="s">
        <v>429</v>
      </c>
      <c r="L157" s="148"/>
      <c r="N157" s="148"/>
      <c r="P157" s="148"/>
      <c r="Q157" s="133"/>
      <c r="R157" s="148"/>
      <c r="T157" s="201" t="s">
        <v>417</v>
      </c>
      <c r="U157" s="133"/>
      <c r="V157" s="199"/>
      <c r="X157" s="310"/>
      <c r="Y157" s="310"/>
      <c r="Z157" s="310"/>
      <c r="AA157" s="310"/>
      <c r="AD157" s="310"/>
      <c r="AE157" s="310"/>
      <c r="AF157" s="310"/>
      <c r="AG157" s="310"/>
      <c r="AI157" s="310"/>
      <c r="AJ157" s="310"/>
      <c r="AK157" s="310"/>
      <c r="AL157" s="310"/>
      <c r="AN157" s="310"/>
      <c r="AO157" s="310"/>
      <c r="AP157" s="310"/>
      <c r="AQ157" s="310"/>
    </row>
    <row r="158" spans="1:43">
      <c r="A158" s="132"/>
      <c r="B158" s="161">
        <f>V150+1</f>
        <v>186</v>
      </c>
      <c r="C158" s="133"/>
      <c r="D158" s="161">
        <f>B158+1</f>
        <v>187</v>
      </c>
      <c r="F158" s="161">
        <f>D158+1</f>
        <v>188</v>
      </c>
      <c r="H158" s="161">
        <f>F158+1</f>
        <v>189</v>
      </c>
      <c r="J158" s="161">
        <f>H158+1</f>
        <v>190</v>
      </c>
      <c r="L158" s="161">
        <f>J158+1</f>
        <v>191</v>
      </c>
      <c r="N158" s="161">
        <f>L158+1</f>
        <v>192</v>
      </c>
      <c r="P158" s="161">
        <f>N158+1</f>
        <v>193</v>
      </c>
      <c r="Q158" s="155"/>
      <c r="R158" s="161">
        <f>P158+1</f>
        <v>194</v>
      </c>
      <c r="T158" s="161">
        <f>R158+1</f>
        <v>195</v>
      </c>
      <c r="U158" s="133"/>
      <c r="V158" s="200">
        <f>T158+1</f>
        <v>196</v>
      </c>
      <c r="X158" s="310"/>
      <c r="Y158" s="310"/>
      <c r="Z158" s="310"/>
      <c r="AA158" s="310"/>
      <c r="AD158" s="310"/>
      <c r="AE158" s="310"/>
      <c r="AF158" s="310"/>
      <c r="AG158" s="310"/>
      <c r="AI158" s="310"/>
      <c r="AJ158" s="310"/>
      <c r="AK158" s="310"/>
      <c r="AL158" s="310"/>
      <c r="AN158" s="310"/>
      <c r="AO158" s="310"/>
      <c r="AP158" s="310"/>
      <c r="AQ158" s="310"/>
    </row>
    <row r="159" spans="1:43">
      <c r="A159" s="132"/>
      <c r="B159" s="133"/>
      <c r="C159" s="133"/>
      <c r="D159" s="133"/>
      <c r="F159" s="133"/>
      <c r="H159" s="133"/>
      <c r="J159" s="133"/>
      <c r="L159" s="133"/>
      <c r="N159" s="133"/>
      <c r="P159" s="133"/>
      <c r="Q159" s="133"/>
      <c r="R159" s="133"/>
      <c r="T159" s="133"/>
      <c r="U159" s="133"/>
      <c r="V159" s="195"/>
      <c r="X159" s="310"/>
      <c r="Y159" s="310"/>
      <c r="Z159" s="310"/>
      <c r="AA159" s="310"/>
      <c r="AD159" s="310"/>
      <c r="AE159" s="310"/>
      <c r="AF159" s="310"/>
      <c r="AG159" s="310"/>
      <c r="AI159" s="310"/>
      <c r="AJ159" s="310"/>
      <c r="AK159" s="310"/>
      <c r="AL159" s="310"/>
      <c r="AN159" s="310"/>
      <c r="AO159" s="310"/>
      <c r="AP159" s="310"/>
      <c r="AQ159" s="310"/>
    </row>
    <row r="160" spans="1:43" ht="15" thickBot="1">
      <c r="A160" s="132"/>
      <c r="B160" s="135"/>
      <c r="C160" s="133"/>
      <c r="D160" s="133"/>
      <c r="F160" s="133"/>
      <c r="H160" s="133"/>
      <c r="J160" s="133"/>
      <c r="L160" s="133"/>
      <c r="N160" s="133"/>
      <c r="P160" s="133"/>
      <c r="Q160" s="135"/>
      <c r="R160" s="133"/>
      <c r="T160" s="133"/>
      <c r="U160" s="133"/>
      <c r="V160" s="195"/>
      <c r="X160" s="310"/>
      <c r="Y160" s="310"/>
      <c r="Z160" s="310"/>
      <c r="AA160" s="310"/>
      <c r="AD160" s="310"/>
      <c r="AE160" s="310"/>
      <c r="AF160" s="310"/>
      <c r="AG160" s="310"/>
      <c r="AI160" s="310"/>
      <c r="AJ160" s="310"/>
      <c r="AK160" s="310"/>
      <c r="AL160" s="310"/>
      <c r="AN160" s="310"/>
      <c r="AO160" s="310"/>
      <c r="AP160" s="310"/>
      <c r="AQ160" s="310"/>
    </row>
    <row r="161" spans="1:43" ht="15.5" thickTop="1" thickBot="1">
      <c r="A161" s="132"/>
      <c r="B161" s="140"/>
      <c r="C161" s="133"/>
      <c r="D161" s="140"/>
      <c r="F161" s="140"/>
      <c r="H161" s="140"/>
      <c r="J161" s="140"/>
      <c r="L161" s="140"/>
      <c r="N161" s="140"/>
      <c r="P161" s="140"/>
      <c r="Q161" s="133"/>
      <c r="R161" s="140"/>
      <c r="T161" s="140"/>
      <c r="U161" s="133"/>
      <c r="V161" s="197"/>
      <c r="X161" s="310"/>
      <c r="Y161" s="310"/>
      <c r="Z161" s="310"/>
      <c r="AA161" s="310"/>
      <c r="AD161" s="310"/>
      <c r="AE161" s="310"/>
      <c r="AF161" s="310"/>
      <c r="AG161" s="310"/>
      <c r="AI161" s="310"/>
      <c r="AJ161" s="310"/>
      <c r="AK161" s="310"/>
      <c r="AL161" s="310"/>
      <c r="AN161" s="310"/>
      <c r="AO161" s="310"/>
      <c r="AP161" s="310"/>
      <c r="AQ161" s="310"/>
    </row>
    <row r="162" spans="1:43" ht="15.5" thickTop="1" thickBot="1">
      <c r="A162" s="132"/>
      <c r="B162" s="141"/>
      <c r="C162" s="133"/>
      <c r="D162" s="141"/>
      <c r="F162" s="141"/>
      <c r="H162" s="141"/>
      <c r="J162" s="141"/>
      <c r="L162" s="141"/>
      <c r="N162" s="141"/>
      <c r="P162" s="141"/>
      <c r="Q162" s="133"/>
      <c r="R162" s="141"/>
      <c r="T162" s="141"/>
      <c r="U162" s="133"/>
      <c r="V162" s="198"/>
      <c r="X162" s="310"/>
      <c r="Y162" s="310"/>
      <c r="Z162" s="310"/>
      <c r="AA162" s="310"/>
      <c r="AD162" s="310"/>
      <c r="AE162" s="310"/>
      <c r="AF162" s="310"/>
      <c r="AG162" s="310"/>
      <c r="AI162" s="310"/>
      <c r="AJ162" s="310"/>
      <c r="AK162" s="310"/>
      <c r="AL162" s="310"/>
      <c r="AN162" s="310"/>
      <c r="AO162" s="310"/>
      <c r="AP162" s="310"/>
      <c r="AQ162" s="310"/>
    </row>
    <row r="163" spans="1:43" ht="15" thickTop="1">
      <c r="A163" s="132"/>
      <c r="B163" s="369" t="s">
        <v>430</v>
      </c>
      <c r="C163" s="191"/>
      <c r="D163" s="371" t="s">
        <v>431</v>
      </c>
      <c r="F163" s="369" t="s">
        <v>432</v>
      </c>
      <c r="H163" s="371" t="s">
        <v>433</v>
      </c>
      <c r="J163" s="371" t="s">
        <v>434</v>
      </c>
      <c r="L163" s="369" t="s">
        <v>435</v>
      </c>
      <c r="N163" s="369" t="s">
        <v>436</v>
      </c>
      <c r="P163" s="369" t="s">
        <v>437</v>
      </c>
      <c r="Q163" s="133"/>
      <c r="R163" s="369" t="s">
        <v>438</v>
      </c>
      <c r="T163" s="369" t="s">
        <v>439</v>
      </c>
      <c r="U163" s="133"/>
      <c r="V163" s="372" t="s">
        <v>440</v>
      </c>
      <c r="X163" s="310"/>
      <c r="Y163" s="310"/>
      <c r="Z163" s="310"/>
      <c r="AA163" s="310"/>
      <c r="AD163" s="310"/>
      <c r="AE163" s="310"/>
      <c r="AF163" s="310"/>
      <c r="AG163" s="310"/>
      <c r="AI163" s="310"/>
      <c r="AJ163" s="310"/>
      <c r="AK163" s="310"/>
      <c r="AL163" s="310"/>
      <c r="AN163" s="310"/>
      <c r="AO163" s="310"/>
      <c r="AP163" s="310"/>
      <c r="AQ163" s="310"/>
    </row>
    <row r="164" spans="1:43">
      <c r="A164" s="132"/>
      <c r="B164" s="148" t="s">
        <v>89</v>
      </c>
      <c r="C164" s="133"/>
      <c r="D164" s="148" t="s">
        <v>146</v>
      </c>
      <c r="F164" s="148" t="s">
        <v>89</v>
      </c>
      <c r="H164" s="148" t="s">
        <v>149</v>
      </c>
      <c r="J164" s="148" t="s">
        <v>96</v>
      </c>
      <c r="L164" s="148" t="s">
        <v>101</v>
      </c>
      <c r="N164" s="148" t="s">
        <v>107</v>
      </c>
      <c r="P164" s="148" t="s">
        <v>149</v>
      </c>
      <c r="Q164" s="133"/>
      <c r="R164" s="148" t="s">
        <v>149</v>
      </c>
      <c r="T164" s="148" t="s">
        <v>79</v>
      </c>
      <c r="U164" s="133"/>
      <c r="V164" s="199" t="s">
        <v>205</v>
      </c>
      <c r="X164" s="310">
        <f>COUNTIF($B$164:$V$164, "DA+0")</f>
        <v>1</v>
      </c>
      <c r="Y164" s="310">
        <f>COUNTIF($B$164:$V$164, "DA+3")</f>
        <v>3</v>
      </c>
      <c r="Z164" s="310">
        <f>COUNTIF($B$164:$V$164, "DA+6")</f>
        <v>1</v>
      </c>
      <c r="AA164" s="310">
        <f>COUNTIF($B$164:$V$164, "DA+9")</f>
        <v>0</v>
      </c>
      <c r="AD164" s="310">
        <f>COUNTIF($B$164:$V$164, "DB+0")</f>
        <v>0</v>
      </c>
      <c r="AE164" s="310">
        <f>COUNTIF($B$164:$V$164, "DB+3")</f>
        <v>0</v>
      </c>
      <c r="AF164" s="310">
        <f>COUNTIF($B$164:$V$164, "DB+6")</f>
        <v>0</v>
      </c>
      <c r="AG164" s="310">
        <f>COUNTIF($B$164:$V$164, "DB+9")</f>
        <v>1</v>
      </c>
      <c r="AI164" s="310">
        <f>COUNTIF($B$164:$V$164, "DC+0")</f>
        <v>1</v>
      </c>
      <c r="AJ164" s="310">
        <f>COUNTIF($B$164:$V$164, "DC+3")</f>
        <v>1</v>
      </c>
      <c r="AK164" s="310">
        <f>COUNTIF($B$164:$V$164, "DC+6")</f>
        <v>0</v>
      </c>
      <c r="AL164" s="310">
        <f>COUNTIF($B$164:$V$164, "DC+9")</f>
        <v>0</v>
      </c>
      <c r="AN164" s="310">
        <f>COUNTIF($B$164:$V$164, "DD+0")</f>
        <v>2</v>
      </c>
      <c r="AO164" s="310">
        <f>COUNTIF($B$164:$V$164, "DD+3")</f>
        <v>1</v>
      </c>
      <c r="AP164" s="310">
        <f>COUNTIF($B$164:$V$164, "DD+6")</f>
        <v>0</v>
      </c>
      <c r="AQ164" s="310">
        <f>COUNTIF($B$164:$V$164, "DD+9")</f>
        <v>0</v>
      </c>
    </row>
    <row r="165" spans="1:43">
      <c r="A165" s="132"/>
      <c r="B165" s="148"/>
      <c r="C165" s="133"/>
      <c r="D165" s="201" t="s">
        <v>329</v>
      </c>
      <c r="F165" s="201" t="s">
        <v>183</v>
      </c>
      <c r="H165" s="148"/>
      <c r="J165" s="148"/>
      <c r="L165" s="148"/>
      <c r="N165" s="148"/>
      <c r="P165" s="148"/>
      <c r="Q165" s="133"/>
      <c r="R165" s="148"/>
      <c r="T165" s="148"/>
      <c r="U165" s="133"/>
      <c r="V165" s="199"/>
      <c r="X165" s="310"/>
      <c r="Y165" s="310"/>
      <c r="Z165" s="310"/>
      <c r="AA165" s="310"/>
      <c r="AD165" s="310"/>
      <c r="AE165" s="310"/>
      <c r="AF165" s="310"/>
      <c r="AG165" s="310"/>
      <c r="AI165" s="310"/>
      <c r="AJ165" s="310"/>
      <c r="AK165" s="310"/>
      <c r="AL165" s="310"/>
      <c r="AN165" s="310"/>
      <c r="AO165" s="310"/>
      <c r="AP165" s="310"/>
      <c r="AQ165" s="310"/>
    </row>
    <row r="166" spans="1:43">
      <c r="A166" s="132"/>
      <c r="B166" s="161">
        <f>V158+1</f>
        <v>197</v>
      </c>
      <c r="C166" s="133"/>
      <c r="D166" s="161">
        <f>B166+1</f>
        <v>198</v>
      </c>
      <c r="F166" s="161">
        <f>D166+1</f>
        <v>199</v>
      </c>
      <c r="H166" s="161">
        <f>F166+1</f>
        <v>200</v>
      </c>
      <c r="J166" s="161">
        <f>H166+1</f>
        <v>201</v>
      </c>
      <c r="L166" s="161">
        <f>J166+1</f>
        <v>202</v>
      </c>
      <c r="N166" s="161">
        <f>L166+1</f>
        <v>203</v>
      </c>
      <c r="P166" s="161">
        <f>N166+1</f>
        <v>204</v>
      </c>
      <c r="Q166" s="155"/>
      <c r="R166" s="161">
        <f>P166+1</f>
        <v>205</v>
      </c>
      <c r="T166" s="161">
        <f>R166+1</f>
        <v>206</v>
      </c>
      <c r="U166" s="133"/>
      <c r="V166" s="161">
        <f>T166+1</f>
        <v>207</v>
      </c>
      <c r="X166" s="310"/>
      <c r="Y166" s="310"/>
      <c r="Z166" s="310"/>
      <c r="AA166" s="310"/>
      <c r="AD166" s="310"/>
      <c r="AE166" s="310"/>
      <c r="AF166" s="310"/>
      <c r="AG166" s="310"/>
      <c r="AI166" s="310"/>
      <c r="AJ166" s="310"/>
      <c r="AK166" s="310"/>
      <c r="AL166" s="310"/>
      <c r="AN166" s="310"/>
      <c r="AO166" s="310"/>
      <c r="AP166" s="310"/>
      <c r="AQ166" s="310"/>
    </row>
    <row r="167" spans="1:43">
      <c r="A167" s="132"/>
      <c r="B167" s="133"/>
      <c r="C167" s="133"/>
      <c r="D167" s="133"/>
      <c r="F167" s="133"/>
      <c r="H167" s="133"/>
      <c r="J167" s="133"/>
      <c r="L167" s="133"/>
      <c r="N167" s="133"/>
      <c r="P167" s="133"/>
      <c r="Q167" s="133"/>
      <c r="R167" s="133"/>
      <c r="T167" s="133"/>
      <c r="U167" s="133"/>
      <c r="V167" s="195"/>
      <c r="X167" s="310"/>
      <c r="Y167" s="310"/>
      <c r="Z167" s="310"/>
      <c r="AA167" s="310"/>
      <c r="AD167" s="310"/>
      <c r="AE167" s="310"/>
      <c r="AF167" s="310"/>
      <c r="AG167" s="310"/>
      <c r="AI167" s="310"/>
      <c r="AJ167" s="310"/>
      <c r="AK167" s="310"/>
      <c r="AL167" s="310"/>
      <c r="AN167" s="310"/>
      <c r="AO167" s="310"/>
      <c r="AP167" s="310"/>
      <c r="AQ167" s="310"/>
    </row>
    <row r="168" spans="1:43" ht="15" thickBot="1">
      <c r="A168" s="132"/>
      <c r="B168" s="135"/>
      <c r="C168" s="133"/>
      <c r="D168" s="135"/>
      <c r="F168" s="135"/>
      <c r="H168" s="135"/>
      <c r="J168" s="135"/>
      <c r="L168" s="135"/>
      <c r="N168" s="135"/>
      <c r="P168" s="135"/>
      <c r="Q168" s="135"/>
      <c r="R168" s="135"/>
      <c r="T168" s="135"/>
      <c r="U168" s="133"/>
      <c r="V168" s="196"/>
      <c r="X168" s="310"/>
      <c r="Y168" s="310"/>
      <c r="Z168" s="310"/>
      <c r="AA168" s="310"/>
      <c r="AD168" s="310"/>
      <c r="AE168" s="310"/>
      <c r="AF168" s="310"/>
      <c r="AG168" s="310"/>
      <c r="AI168" s="310"/>
      <c r="AJ168" s="310"/>
      <c r="AK168" s="310"/>
      <c r="AL168" s="310"/>
      <c r="AN168" s="310"/>
      <c r="AO168" s="310"/>
      <c r="AP168" s="310"/>
      <c r="AQ168" s="310"/>
    </row>
    <row r="169" spans="1:43" ht="15.5" thickTop="1" thickBot="1">
      <c r="A169" s="132"/>
      <c r="B169" s="140"/>
      <c r="C169" s="133"/>
      <c r="D169" s="140"/>
      <c r="F169" s="140"/>
      <c r="H169" s="140"/>
      <c r="J169" s="140"/>
      <c r="L169" s="140"/>
      <c r="N169" s="140"/>
      <c r="P169" s="140"/>
      <c r="Q169" s="133"/>
      <c r="R169" s="140"/>
      <c r="T169" s="140"/>
      <c r="U169" s="133"/>
      <c r="V169" s="197"/>
      <c r="X169" s="310"/>
      <c r="Y169" s="310"/>
      <c r="Z169" s="310"/>
      <c r="AA169" s="310"/>
      <c r="AD169" s="310"/>
      <c r="AE169" s="310"/>
      <c r="AF169" s="310"/>
      <c r="AG169" s="310"/>
      <c r="AI169" s="310"/>
      <c r="AJ169" s="310"/>
      <c r="AK169" s="310"/>
      <c r="AL169" s="310"/>
      <c r="AN169" s="310"/>
      <c r="AO169" s="310"/>
      <c r="AP169" s="310"/>
      <c r="AQ169" s="310"/>
    </row>
    <row r="170" spans="1:43" ht="15.5" thickTop="1" thickBot="1">
      <c r="A170" s="132"/>
      <c r="B170" s="141"/>
      <c r="C170" s="133"/>
      <c r="D170" s="141"/>
      <c r="F170" s="141"/>
      <c r="H170" s="141"/>
      <c r="J170" s="141"/>
      <c r="L170" s="141"/>
      <c r="N170" s="141"/>
      <c r="P170" s="141"/>
      <c r="Q170" s="133"/>
      <c r="R170" s="141"/>
      <c r="T170" s="141"/>
      <c r="U170" s="133"/>
      <c r="V170" s="198"/>
      <c r="X170" s="310"/>
      <c r="Y170" s="310"/>
      <c r="Z170" s="310"/>
      <c r="AA170" s="310"/>
      <c r="AD170" s="310"/>
      <c r="AE170" s="310"/>
      <c r="AF170" s="310"/>
      <c r="AG170" s="310"/>
      <c r="AI170" s="310"/>
      <c r="AJ170" s="310"/>
      <c r="AK170" s="310"/>
      <c r="AL170" s="310"/>
      <c r="AN170" s="310"/>
      <c r="AO170" s="310"/>
      <c r="AP170" s="310"/>
      <c r="AQ170" s="310"/>
    </row>
    <row r="171" spans="1:43" ht="15" thickTop="1">
      <c r="A171" s="132"/>
      <c r="B171" s="369" t="s">
        <v>441</v>
      </c>
      <c r="C171" s="191"/>
      <c r="D171" s="369" t="s">
        <v>826</v>
      </c>
      <c r="F171" s="371" t="s">
        <v>697</v>
      </c>
      <c r="H171" s="371" t="s">
        <v>698</v>
      </c>
      <c r="J171" s="371" t="s">
        <v>827</v>
      </c>
      <c r="L171" s="371" t="s">
        <v>828</v>
      </c>
      <c r="N171" s="371" t="s">
        <v>829</v>
      </c>
      <c r="P171" s="371" t="s">
        <v>702</v>
      </c>
      <c r="Q171" s="133"/>
      <c r="R171" s="371" t="s">
        <v>703</v>
      </c>
      <c r="T171" s="371" t="s">
        <v>704</v>
      </c>
      <c r="U171" s="133"/>
      <c r="V171" s="372" t="s">
        <v>141</v>
      </c>
      <c r="X171" s="310"/>
      <c r="Y171" s="310"/>
      <c r="Z171" s="310"/>
      <c r="AA171" s="310"/>
      <c r="AD171" s="310"/>
      <c r="AE171" s="310"/>
      <c r="AF171" s="310"/>
      <c r="AG171" s="310"/>
      <c r="AI171" s="310"/>
      <c r="AJ171" s="310"/>
      <c r="AK171" s="310"/>
      <c r="AL171" s="310"/>
      <c r="AN171" s="310"/>
      <c r="AO171" s="310"/>
      <c r="AP171" s="310"/>
      <c r="AQ171" s="310"/>
    </row>
    <row r="172" spans="1:43">
      <c r="A172" s="132"/>
      <c r="B172" s="148" t="s">
        <v>89</v>
      </c>
      <c r="C172" s="133"/>
      <c r="D172" s="148" t="s">
        <v>92</v>
      </c>
      <c r="F172" s="148" t="s">
        <v>149</v>
      </c>
      <c r="H172" s="148" t="s">
        <v>149</v>
      </c>
      <c r="J172" s="148" t="s">
        <v>79</v>
      </c>
      <c r="L172" s="148" t="s">
        <v>101</v>
      </c>
      <c r="N172" s="148" t="s">
        <v>101</v>
      </c>
      <c r="P172" s="148" t="s">
        <v>146</v>
      </c>
      <c r="Q172" s="133"/>
      <c r="R172" s="148" t="s">
        <v>146</v>
      </c>
      <c r="T172" s="148" t="s">
        <v>146</v>
      </c>
      <c r="U172" s="133"/>
      <c r="V172" s="199" t="s">
        <v>79</v>
      </c>
      <c r="X172" s="310">
        <f>COUNTIF($B$172:$V$172, "DA+0")</f>
        <v>3</v>
      </c>
      <c r="Y172" s="310">
        <f>COUNTIF($B$172:$V$172, "DA+3")</f>
        <v>2</v>
      </c>
      <c r="Z172" s="310">
        <f>COUNTIF($B$172:$V$172, "DA+6")</f>
        <v>0</v>
      </c>
      <c r="AA172" s="310">
        <f>COUNTIF($B$172:$V$172, "DA+9")</f>
        <v>0</v>
      </c>
      <c r="AD172" s="310">
        <f>COUNTIF($B$172:$V$172, "DB+0")</f>
        <v>0</v>
      </c>
      <c r="AE172" s="310">
        <f>COUNTIF($B$172:$V$172, "DB+3")</f>
        <v>0</v>
      </c>
      <c r="AF172" s="310">
        <f>COUNTIF($B$172:$V$172, "DB+6")</f>
        <v>0</v>
      </c>
      <c r="AG172" s="310">
        <f>COUNTIF($B$172:$V$172, "DB+9")</f>
        <v>0</v>
      </c>
      <c r="AI172" s="310">
        <f>COUNTIF($B$172:$V$172, "DC+0")</f>
        <v>2</v>
      </c>
      <c r="AJ172" s="310">
        <f>COUNTIF($B$172:$V$172, "DC+3")</f>
        <v>2</v>
      </c>
      <c r="AK172" s="310">
        <f>COUNTIF($B$172:$V$172, "DC+6")</f>
        <v>1</v>
      </c>
      <c r="AL172" s="310">
        <f>COUNTIF($B$172:$V$172, "DC+9")</f>
        <v>0</v>
      </c>
      <c r="AN172" s="310">
        <f>COUNTIF($B$172:$V$172, "DD+0")</f>
        <v>1</v>
      </c>
      <c r="AO172" s="310">
        <f>COUNTIF($B$172:$V$172, "DD+3")</f>
        <v>0</v>
      </c>
      <c r="AP172" s="310">
        <f>COUNTIF($B$172:$V$172, "DD+6")</f>
        <v>0</v>
      </c>
      <c r="AQ172" s="310">
        <f>COUNTIF($B$172:$V$172, "DD+9")</f>
        <v>0</v>
      </c>
    </row>
    <row r="173" spans="1:43">
      <c r="A173" s="132"/>
      <c r="B173" s="161">
        <f>V166+1</f>
        <v>208</v>
      </c>
      <c r="C173" s="133"/>
      <c r="D173" s="161">
        <f>B173+1</f>
        <v>209</v>
      </c>
      <c r="F173" s="161">
        <f>D173+1</f>
        <v>210</v>
      </c>
      <c r="H173" s="161">
        <f>F173+1</f>
        <v>211</v>
      </c>
      <c r="J173" s="161">
        <f>H173+1</f>
        <v>212</v>
      </c>
      <c r="L173" s="161">
        <f>J173+1</f>
        <v>213</v>
      </c>
      <c r="N173" s="161">
        <f>L173+1</f>
        <v>214</v>
      </c>
      <c r="P173" s="161">
        <f>N173+1</f>
        <v>215</v>
      </c>
      <c r="Q173" s="133"/>
      <c r="R173" s="161">
        <f>P173+1</f>
        <v>216</v>
      </c>
      <c r="T173" s="161">
        <f>R173+1</f>
        <v>217</v>
      </c>
      <c r="U173" s="133"/>
      <c r="V173" s="161">
        <f>T173+1</f>
        <v>218</v>
      </c>
      <c r="X173" s="310"/>
      <c r="Y173" s="310"/>
      <c r="Z173" s="310"/>
      <c r="AA173" s="310"/>
      <c r="AD173" s="310"/>
      <c r="AE173" s="310"/>
      <c r="AF173" s="310"/>
      <c r="AG173" s="310"/>
      <c r="AI173" s="310"/>
      <c r="AJ173" s="310"/>
      <c r="AK173" s="310"/>
      <c r="AL173" s="310"/>
      <c r="AN173" s="310"/>
      <c r="AO173" s="310"/>
      <c r="AP173" s="310"/>
      <c r="AQ173" s="310"/>
    </row>
    <row r="174" spans="1:43">
      <c r="A174" s="132"/>
      <c r="B174" s="148"/>
      <c r="C174" s="133"/>
      <c r="D174" s="148"/>
      <c r="F174" s="148"/>
      <c r="H174" s="148"/>
      <c r="J174" s="148"/>
      <c r="L174" s="148"/>
      <c r="N174" s="148"/>
      <c r="P174" s="148"/>
      <c r="Q174" s="133"/>
      <c r="R174" s="148"/>
      <c r="T174" s="148"/>
      <c r="U174" s="133"/>
      <c r="V174" s="199"/>
      <c r="X174" s="310"/>
      <c r="Y174" s="310"/>
      <c r="Z174" s="310"/>
      <c r="AA174" s="310"/>
      <c r="AD174" s="310"/>
      <c r="AE174" s="310"/>
      <c r="AF174" s="310"/>
      <c r="AG174" s="310"/>
      <c r="AI174" s="310"/>
      <c r="AJ174" s="310"/>
      <c r="AK174" s="310"/>
      <c r="AL174" s="310"/>
      <c r="AN174" s="310"/>
      <c r="AO174" s="310"/>
      <c r="AP174" s="310"/>
      <c r="AQ174" s="310"/>
    </row>
    <row r="175" spans="1:43" ht="15" thickBot="1">
      <c r="A175" s="132"/>
      <c r="B175" s="135"/>
      <c r="C175" s="133"/>
      <c r="D175" s="135"/>
      <c r="F175" s="135"/>
      <c r="H175" s="135"/>
      <c r="J175" s="135"/>
      <c r="L175" s="135"/>
      <c r="N175" s="135"/>
      <c r="P175" s="135"/>
      <c r="Q175" s="133"/>
      <c r="R175" s="135"/>
      <c r="T175" s="135"/>
      <c r="U175" s="133"/>
      <c r="V175" s="135"/>
      <c r="X175" s="310"/>
      <c r="Y175" s="310"/>
      <c r="Z175" s="310"/>
      <c r="AA175" s="310"/>
      <c r="AD175" s="310"/>
      <c r="AE175" s="310"/>
      <c r="AF175" s="310"/>
      <c r="AG175" s="310"/>
      <c r="AI175" s="310"/>
      <c r="AJ175" s="310"/>
      <c r="AK175" s="310"/>
      <c r="AL175" s="310"/>
      <c r="AN175" s="310"/>
      <c r="AO175" s="310"/>
      <c r="AP175" s="310"/>
      <c r="AQ175" s="310"/>
    </row>
    <row r="176" spans="1:43" ht="15.5" thickTop="1" thickBot="1">
      <c r="A176" s="132"/>
      <c r="B176" s="202"/>
      <c r="C176" s="133"/>
      <c r="D176" s="202"/>
      <c r="F176" s="202"/>
      <c r="H176" s="202"/>
      <c r="J176" s="202"/>
      <c r="L176" s="202"/>
      <c r="N176" s="202"/>
      <c r="P176" s="202"/>
      <c r="Q176" s="133"/>
      <c r="R176" s="202"/>
      <c r="T176" s="140"/>
      <c r="U176" s="133"/>
      <c r="V176" s="140"/>
      <c r="X176" s="310"/>
      <c r="Y176" s="310"/>
      <c r="Z176" s="310"/>
      <c r="AA176" s="310"/>
      <c r="AD176" s="310"/>
      <c r="AE176" s="310"/>
      <c r="AF176" s="310"/>
      <c r="AG176" s="310"/>
      <c r="AI176" s="310"/>
      <c r="AJ176" s="310"/>
      <c r="AK176" s="310"/>
      <c r="AL176" s="310"/>
      <c r="AN176" s="310"/>
      <c r="AO176" s="310"/>
      <c r="AP176" s="310"/>
      <c r="AQ176" s="310"/>
    </row>
    <row r="177" spans="1:44" ht="15.5" thickTop="1" thickBot="1">
      <c r="A177" s="132"/>
      <c r="B177" s="203"/>
      <c r="C177" s="133"/>
      <c r="D177" s="203"/>
      <c r="F177" s="203"/>
      <c r="H177" s="203"/>
      <c r="J177" s="203"/>
      <c r="L177" s="203"/>
      <c r="N177" s="203"/>
      <c r="P177" s="203"/>
      <c r="Q177" s="133"/>
      <c r="R177" s="203"/>
      <c r="T177" s="141"/>
      <c r="U177" s="133"/>
      <c r="V177" s="141"/>
      <c r="X177" s="310">
        <f>COUNTIF($B$179:$V$179, "DA+0")</f>
        <v>0</v>
      </c>
      <c r="Y177" s="310">
        <f>COUNTIF($B$179:$V$179, "DA+3")</f>
        <v>2</v>
      </c>
      <c r="Z177" s="310">
        <f>COUNTIF($B$179:$V$179, "DA+6")</f>
        <v>3</v>
      </c>
      <c r="AA177" s="310">
        <f>COUNTIF($B$179:$V$179, "DA+9")</f>
        <v>2</v>
      </c>
      <c r="AD177" s="310">
        <f>COUNTIF($B$179:$V$179, "DB+0")</f>
        <v>0</v>
      </c>
      <c r="AE177" s="310">
        <f>COUNTIF($B$179:$V$179, "DB+3")</f>
        <v>0</v>
      </c>
      <c r="AF177" s="310">
        <f>COUNTIF($B$179:$V$179, "DB+6")</f>
        <v>0</v>
      </c>
      <c r="AG177" s="310">
        <f>COUNTIF($B$179:$V$179, "DB+9")</f>
        <v>0</v>
      </c>
      <c r="AI177" s="310">
        <f>COUNTIF($B$179:$V$179, "DC+0")</f>
        <v>1</v>
      </c>
      <c r="AJ177" s="310">
        <f>COUNTIF($B$179:$V$179, "DC+3")</f>
        <v>1</v>
      </c>
      <c r="AK177" s="310">
        <f>COUNTIF($B$179:$V$179, "DC+6")</f>
        <v>1</v>
      </c>
      <c r="AL177" s="310">
        <f>COUNTIF($B$179:$V$179, "DC+9")</f>
        <v>0</v>
      </c>
      <c r="AN177" s="310">
        <f>COUNTIF($B$179:$V$179, "DD+0")</f>
        <v>0</v>
      </c>
      <c r="AO177" s="310">
        <f>COUNTIF($B$179:$V$179, "DD+3")</f>
        <v>0</v>
      </c>
      <c r="AP177" s="310">
        <f>COUNTIF($B$179:$V$179, "DD+6")</f>
        <v>1</v>
      </c>
      <c r="AQ177" s="310">
        <f>COUNTIF($B$179:$V$179, "DD+9")</f>
        <v>0</v>
      </c>
    </row>
    <row r="178" spans="1:44">
      <c r="A178" s="132"/>
      <c r="B178" s="371" t="s">
        <v>706</v>
      </c>
      <c r="C178" s="133"/>
      <c r="D178" s="371" t="s">
        <v>707</v>
      </c>
      <c r="F178" s="371" t="s">
        <v>708</v>
      </c>
      <c r="H178" s="371" t="s">
        <v>830</v>
      </c>
      <c r="J178" s="371" t="s">
        <v>710</v>
      </c>
      <c r="L178" s="371" t="s">
        <v>831</v>
      </c>
      <c r="N178" s="371" t="s">
        <v>712</v>
      </c>
      <c r="P178" s="371" t="s">
        <v>832</v>
      </c>
      <c r="Q178" s="133"/>
      <c r="R178" s="371" t="s">
        <v>714</v>
      </c>
      <c r="T178" s="371" t="s">
        <v>715</v>
      </c>
      <c r="U178" s="133"/>
      <c r="V178" s="371" t="s">
        <v>833</v>
      </c>
      <c r="X178" s="310"/>
      <c r="Y178" s="310"/>
      <c r="Z178" s="310"/>
      <c r="AA178" s="310"/>
      <c r="AD178" s="310"/>
      <c r="AE178" s="310"/>
      <c r="AF178" s="310"/>
      <c r="AG178" s="310"/>
      <c r="AI178" s="310"/>
      <c r="AJ178" s="310"/>
      <c r="AK178" s="310"/>
      <c r="AL178" s="310"/>
      <c r="AN178" s="310"/>
      <c r="AO178" s="310"/>
      <c r="AP178" s="310"/>
      <c r="AQ178" s="310"/>
    </row>
    <row r="179" spans="1:44">
      <c r="A179" s="132"/>
      <c r="B179" s="148" t="s">
        <v>205</v>
      </c>
      <c r="C179" s="133"/>
      <c r="D179" s="148" t="s">
        <v>149</v>
      </c>
      <c r="F179" s="148" t="s">
        <v>205</v>
      </c>
      <c r="H179" s="148" t="s">
        <v>156</v>
      </c>
      <c r="J179" s="148" t="s">
        <v>211</v>
      </c>
      <c r="L179" s="148" t="s">
        <v>101</v>
      </c>
      <c r="N179" s="148" t="s">
        <v>205</v>
      </c>
      <c r="P179" s="148" t="s">
        <v>79</v>
      </c>
      <c r="Q179" s="133"/>
      <c r="R179" s="148" t="s">
        <v>149</v>
      </c>
      <c r="T179" s="148" t="s">
        <v>211</v>
      </c>
      <c r="U179" s="133"/>
      <c r="V179" s="148" t="s">
        <v>92</v>
      </c>
      <c r="X179" s="310"/>
      <c r="Y179" s="310"/>
      <c r="Z179" s="310"/>
      <c r="AA179" s="310"/>
      <c r="AD179" s="310"/>
      <c r="AE179" s="310"/>
      <c r="AF179" s="310"/>
      <c r="AG179" s="310"/>
      <c r="AI179" s="310"/>
      <c r="AJ179" s="310"/>
      <c r="AK179" s="310"/>
      <c r="AL179" s="310"/>
      <c r="AN179" s="310"/>
      <c r="AO179" s="310"/>
      <c r="AP179" s="310"/>
      <c r="AQ179" s="310"/>
    </row>
    <row r="180" spans="1:44">
      <c r="A180" s="132"/>
      <c r="B180" s="161">
        <f>V173+1</f>
        <v>219</v>
      </c>
      <c r="C180" s="133"/>
      <c r="D180" s="161">
        <f>B180+1</f>
        <v>220</v>
      </c>
      <c r="F180" s="161">
        <f>D180+1</f>
        <v>221</v>
      </c>
      <c r="H180" s="161">
        <f>F180+1</f>
        <v>222</v>
      </c>
      <c r="J180" s="161">
        <f>H180+1</f>
        <v>223</v>
      </c>
      <c r="L180" s="161">
        <f>J180+1</f>
        <v>224</v>
      </c>
      <c r="N180" s="161">
        <f>L180+1</f>
        <v>225</v>
      </c>
      <c r="P180" s="161">
        <f>N180+1</f>
        <v>226</v>
      </c>
      <c r="Q180" s="133"/>
      <c r="R180" s="161">
        <f>P180+1</f>
        <v>227</v>
      </c>
      <c r="T180" s="161">
        <f>R180+1</f>
        <v>228</v>
      </c>
      <c r="U180" s="133"/>
      <c r="V180" s="161">
        <f>T180+1</f>
        <v>229</v>
      </c>
      <c r="X180" s="310"/>
      <c r="Y180" s="310"/>
      <c r="Z180" s="310"/>
      <c r="AA180" s="310"/>
      <c r="AD180" s="310"/>
      <c r="AE180" s="310"/>
      <c r="AF180" s="310"/>
      <c r="AG180" s="310"/>
      <c r="AI180" s="310"/>
      <c r="AJ180" s="310"/>
      <c r="AK180" s="310"/>
      <c r="AL180" s="310"/>
      <c r="AN180" s="310"/>
      <c r="AO180" s="310"/>
      <c r="AP180" s="310"/>
      <c r="AQ180" s="310"/>
    </row>
    <row r="181" spans="1:44">
      <c r="A181" s="132"/>
      <c r="B181" s="148"/>
      <c r="C181" s="133"/>
      <c r="D181" s="148"/>
      <c r="F181" s="148"/>
      <c r="H181" s="148"/>
      <c r="J181" s="148"/>
      <c r="L181" s="148"/>
      <c r="N181" s="148"/>
      <c r="P181" s="148"/>
      <c r="Q181" s="133"/>
      <c r="R181" s="148"/>
      <c r="T181" s="148"/>
      <c r="U181" s="133"/>
      <c r="V181" s="199"/>
      <c r="X181" s="310"/>
      <c r="Y181" s="310"/>
      <c r="Z181" s="310"/>
      <c r="AA181" s="310"/>
      <c r="AD181" s="310"/>
      <c r="AE181" s="310"/>
      <c r="AF181" s="310"/>
      <c r="AG181" s="310"/>
      <c r="AI181" s="310"/>
      <c r="AJ181" s="310"/>
      <c r="AK181" s="310"/>
      <c r="AL181" s="310"/>
      <c r="AN181" s="310"/>
      <c r="AO181" s="310"/>
      <c r="AP181" s="310"/>
      <c r="AQ181" s="310"/>
    </row>
    <row r="182" spans="1:44" ht="15" thickBot="1">
      <c r="A182" s="132"/>
      <c r="B182" s="135"/>
      <c r="C182" s="133"/>
      <c r="D182" s="135"/>
      <c r="F182" s="135"/>
      <c r="H182" s="135"/>
      <c r="J182" s="135"/>
      <c r="L182" s="135"/>
      <c r="N182" s="135"/>
      <c r="P182" s="135"/>
      <c r="Q182" s="133"/>
      <c r="R182" s="135"/>
      <c r="T182" s="135"/>
      <c r="U182" s="133"/>
      <c r="V182" s="135"/>
      <c r="X182" s="310"/>
      <c r="Y182" s="310"/>
      <c r="Z182" s="310"/>
      <c r="AA182" s="310"/>
      <c r="AD182" s="310"/>
      <c r="AE182" s="310"/>
      <c r="AF182" s="310"/>
      <c r="AG182" s="310"/>
      <c r="AI182" s="310"/>
      <c r="AJ182" s="310"/>
      <c r="AK182" s="310"/>
      <c r="AL182" s="310"/>
      <c r="AN182" s="310"/>
      <c r="AO182" s="310"/>
      <c r="AP182" s="310"/>
      <c r="AQ182" s="310"/>
    </row>
    <row r="183" spans="1:44" ht="15.5" thickTop="1" thickBot="1">
      <c r="A183" s="132"/>
      <c r="B183" s="140"/>
      <c r="C183" s="133"/>
      <c r="D183" s="140"/>
      <c r="F183" s="140"/>
      <c r="H183" s="140"/>
      <c r="J183" s="140"/>
      <c r="L183" s="140"/>
      <c r="N183" s="140"/>
      <c r="P183" s="140"/>
      <c r="Q183" s="133"/>
      <c r="R183" s="140"/>
      <c r="T183" s="140"/>
      <c r="U183" s="133"/>
      <c r="V183" s="140"/>
      <c r="X183" s="310"/>
      <c r="Y183" s="310"/>
      <c r="Z183" s="310"/>
      <c r="AA183" s="310"/>
      <c r="AD183" s="310"/>
      <c r="AE183" s="310"/>
      <c r="AF183" s="310"/>
      <c r="AG183" s="310"/>
      <c r="AI183" s="310"/>
      <c r="AJ183" s="310"/>
      <c r="AK183" s="310"/>
      <c r="AL183" s="310"/>
      <c r="AN183" s="310"/>
      <c r="AO183" s="310"/>
      <c r="AP183" s="310"/>
      <c r="AQ183" s="310"/>
    </row>
    <row r="184" spans="1:44" ht="15.5" thickTop="1" thickBot="1">
      <c r="A184" s="132"/>
      <c r="B184" s="141"/>
      <c r="C184" s="133"/>
      <c r="D184" s="141"/>
      <c r="F184" s="141"/>
      <c r="H184" s="141"/>
      <c r="J184" s="141"/>
      <c r="L184" s="141"/>
      <c r="N184" s="141"/>
      <c r="P184" s="141"/>
      <c r="Q184" s="133"/>
      <c r="R184" s="141"/>
      <c r="T184" s="141"/>
      <c r="U184" s="133"/>
      <c r="V184" s="141"/>
      <c r="X184" s="310"/>
      <c r="Y184" s="310"/>
      <c r="Z184" s="310"/>
      <c r="AA184" s="310"/>
      <c r="AD184" s="310"/>
      <c r="AE184" s="310"/>
      <c r="AF184" s="310"/>
      <c r="AG184" s="310"/>
      <c r="AI184" s="310"/>
      <c r="AJ184" s="310"/>
      <c r="AK184" s="310"/>
      <c r="AL184" s="310"/>
      <c r="AN184" s="310"/>
      <c r="AO184" s="310"/>
      <c r="AP184" s="310"/>
      <c r="AQ184" s="310"/>
    </row>
    <row r="185" spans="1:44" ht="15" thickTop="1">
      <c r="A185" s="132"/>
      <c r="B185" s="371" t="s">
        <v>717</v>
      </c>
      <c r="D185" s="371" t="s">
        <v>142</v>
      </c>
      <c r="J185" s="148"/>
      <c r="L185" s="148"/>
      <c r="N185" s="148"/>
      <c r="P185" s="148"/>
      <c r="Q185" s="133"/>
      <c r="R185" s="148"/>
      <c r="T185" s="148"/>
      <c r="U185" s="133"/>
      <c r="V185" s="199"/>
      <c r="X185" s="310">
        <f>COUNTIF($B$186:$V$186, "DA+0")</f>
        <v>1</v>
      </c>
      <c r="Y185" s="310">
        <f>COUNTIF($B$186:$V$186, "DA+3")</f>
        <v>0</v>
      </c>
      <c r="Z185" s="310">
        <f>COUNTIF($B$186:$V$186, "DA+6")</f>
        <v>0</v>
      </c>
      <c r="AA185" s="310">
        <f>COUNTIF($B$186:$V$186, "DA+9")</f>
        <v>0</v>
      </c>
      <c r="AD185" s="310">
        <f>COUNTIF($B$186:$V$186, "DB+0")</f>
        <v>0</v>
      </c>
      <c r="AE185" s="310">
        <f>COUNTIF($B$186:$V$186, "DB+3")</f>
        <v>0</v>
      </c>
      <c r="AF185" s="310">
        <f>COUNTIF($B$186:$V$186, "DB+6")</f>
        <v>0</v>
      </c>
      <c r="AG185" s="310">
        <f>COUNTIF($B$186:$V$186, "DB+9")</f>
        <v>0</v>
      </c>
      <c r="AI185" s="310">
        <f>COUNTIF($B$186:$V$186, "DC+0")</f>
        <v>0</v>
      </c>
      <c r="AJ185" s="310">
        <f>COUNTIF($B$186:$V$186, "DC+3")</f>
        <v>0</v>
      </c>
      <c r="AK185" s="310">
        <f>COUNTIF($B$186:$V$186, "DC+6")</f>
        <v>0</v>
      </c>
      <c r="AL185" s="310">
        <f>COUNTIF($B$186:$V$186, "DC+9")</f>
        <v>0</v>
      </c>
      <c r="AN185" s="310">
        <f>COUNTIF($B$186:$V$186, "DD+0")</f>
        <v>1</v>
      </c>
      <c r="AO185" s="310">
        <f>COUNTIF($B$186:$V$186, "DD+3")</f>
        <v>0</v>
      </c>
      <c r="AP185" s="310">
        <f>COUNTIF($B$186:$V$186, "DD+6")</f>
        <v>0</v>
      </c>
      <c r="AQ185" s="310">
        <f>COUNTIF($B$186:$V$186, "DD+9")</f>
        <v>0</v>
      </c>
    </row>
    <row r="186" spans="1:44">
      <c r="A186" s="132"/>
      <c r="B186" s="148" t="s">
        <v>146</v>
      </c>
      <c r="D186" s="148" t="s">
        <v>89</v>
      </c>
      <c r="J186" s="148"/>
      <c r="L186" s="148"/>
      <c r="N186" s="148"/>
      <c r="P186" s="148"/>
      <c r="Q186" s="133"/>
      <c r="R186" s="148"/>
      <c r="T186" s="148"/>
      <c r="U186" s="133"/>
      <c r="V186" s="199"/>
      <c r="X186" s="310"/>
      <c r="Y186" s="310"/>
      <c r="Z186" s="310"/>
      <c r="AA186" s="310"/>
      <c r="AD186" s="310"/>
      <c r="AE186" s="310"/>
      <c r="AF186" s="310"/>
      <c r="AG186" s="310"/>
      <c r="AI186" s="310"/>
      <c r="AJ186" s="310"/>
      <c r="AK186" s="310"/>
      <c r="AL186" s="310"/>
      <c r="AN186" s="310"/>
      <c r="AO186" s="310"/>
      <c r="AP186" s="310"/>
      <c r="AQ186" s="310"/>
    </row>
    <row r="187" spans="1:44">
      <c r="A187" s="132"/>
      <c r="B187" s="161">
        <f>V180+1</f>
        <v>230</v>
      </c>
      <c r="C187" s="133"/>
      <c r="D187" s="161">
        <f>B187+1</f>
        <v>231</v>
      </c>
      <c r="F187" s="161">
        <f>D187+1</f>
        <v>232</v>
      </c>
      <c r="H187" s="161">
        <f>F187+1</f>
        <v>233</v>
      </c>
      <c r="J187" s="161">
        <f>H187+1</f>
        <v>234</v>
      </c>
      <c r="L187" s="161">
        <f>J187+1</f>
        <v>235</v>
      </c>
      <c r="N187" s="161">
        <f>L187+1</f>
        <v>236</v>
      </c>
      <c r="P187" s="161">
        <f>N187+1</f>
        <v>237</v>
      </c>
      <c r="Q187" s="133"/>
      <c r="R187" s="161">
        <f>P187+1</f>
        <v>238</v>
      </c>
      <c r="T187" s="161">
        <f>R187+1</f>
        <v>239</v>
      </c>
      <c r="U187" s="133"/>
      <c r="V187" s="161">
        <f>T187+1</f>
        <v>240</v>
      </c>
      <c r="X187" s="310"/>
      <c r="Y187" s="310"/>
      <c r="Z187" s="310"/>
      <c r="AA187" s="310"/>
      <c r="AD187" s="310"/>
      <c r="AE187" s="310"/>
      <c r="AF187" s="310"/>
      <c r="AG187" s="310"/>
      <c r="AI187" s="310"/>
      <c r="AJ187" s="310"/>
      <c r="AK187" s="310"/>
      <c r="AL187" s="310"/>
      <c r="AN187" s="310"/>
      <c r="AO187" s="310"/>
      <c r="AP187" s="310"/>
      <c r="AQ187" s="310"/>
    </row>
    <row r="188" spans="1:44">
      <c r="A188" s="132"/>
      <c r="B188" s="148"/>
      <c r="C188" s="133"/>
      <c r="D188" s="148"/>
      <c r="F188" s="148"/>
      <c r="H188" s="148"/>
      <c r="J188" s="148"/>
      <c r="L188" s="148"/>
      <c r="N188" s="148"/>
      <c r="P188" s="148"/>
      <c r="Q188" s="133"/>
      <c r="R188" s="148"/>
      <c r="T188" s="148"/>
      <c r="U188" s="133"/>
      <c r="V188" s="199"/>
      <c r="X188" s="310">
        <f>SUM(X2:X187)</f>
        <v>50</v>
      </c>
      <c r="Y188" s="310">
        <f>SUM(Y2:Y187)</f>
        <v>28</v>
      </c>
      <c r="Z188" s="310">
        <f>SUM(Z2:Z187)</f>
        <v>21</v>
      </c>
      <c r="AA188" s="310">
        <f>SUM(AA2:AA187)</f>
        <v>20</v>
      </c>
      <c r="AB188" s="400">
        <f>SUM(X188:AA188)</f>
        <v>119</v>
      </c>
      <c r="AD188" s="310">
        <f>SUM(AD2:AD187)</f>
        <v>3</v>
      </c>
      <c r="AE188" s="310">
        <f>SUM(AE2:AE187)</f>
        <v>2</v>
      </c>
      <c r="AF188" s="310">
        <f>SUM(AF2:AF187)</f>
        <v>1</v>
      </c>
      <c r="AG188" s="310">
        <f>SUM(AG2:AG187)</f>
        <v>7</v>
      </c>
      <c r="AH188">
        <f>SUM(AD188:AG188)</f>
        <v>13</v>
      </c>
      <c r="AI188" s="310">
        <f>SUM(AI2:AI187)</f>
        <v>12</v>
      </c>
      <c r="AJ188" s="310">
        <f>SUM(AJ2:AJ187)</f>
        <v>6</v>
      </c>
      <c r="AK188" s="310">
        <f>SUM(AK2:AK187)</f>
        <v>4</v>
      </c>
      <c r="AL188" s="310">
        <f>SUM(AL2:AL187)</f>
        <v>2</v>
      </c>
      <c r="AM188">
        <f>SUM(AI188:AL188)</f>
        <v>24</v>
      </c>
      <c r="AN188" s="310">
        <f>SUM(AN2:AN187)</f>
        <v>9</v>
      </c>
      <c r="AO188" s="310">
        <f>SUM(AO2:AO187)</f>
        <v>5</v>
      </c>
      <c r="AP188" s="310">
        <f>SUM(AP2:AP187)</f>
        <v>1</v>
      </c>
      <c r="AQ188" s="310">
        <f>SUM(AQ2:AQ187)</f>
        <v>0</v>
      </c>
      <c r="AR188">
        <f>SUM(AN188:AQ188)</f>
        <v>15</v>
      </c>
    </row>
    <row r="189" spans="1:44" ht="15" thickBot="1">
      <c r="A189" s="132"/>
      <c r="B189" s="135"/>
      <c r="C189" s="133"/>
      <c r="D189" s="135"/>
      <c r="F189" s="135"/>
      <c r="H189" s="135"/>
      <c r="J189" s="135"/>
      <c r="L189" s="135"/>
      <c r="N189" s="135"/>
      <c r="P189" s="135"/>
      <c r="Q189" s="133"/>
      <c r="R189" s="135"/>
      <c r="T189" s="135"/>
      <c r="U189" s="133"/>
      <c r="V189" s="135"/>
    </row>
    <row r="190" spans="1:44" ht="15.5" thickTop="1" thickBot="1">
      <c r="A190" s="132"/>
      <c r="B190" s="140"/>
      <c r="C190" s="133"/>
      <c r="D190" s="140"/>
      <c r="F190" s="140"/>
      <c r="H190" s="140"/>
      <c r="J190" s="140"/>
      <c r="L190" s="140"/>
      <c r="N190" s="140"/>
      <c r="P190" s="140"/>
      <c r="Q190" s="133"/>
      <c r="R190" s="140"/>
      <c r="T190" s="140"/>
      <c r="U190" s="133"/>
      <c r="V190" s="140"/>
    </row>
    <row r="191" spans="1:44" ht="15.5" thickTop="1" thickBot="1">
      <c r="A191" s="132"/>
      <c r="B191" s="141"/>
      <c r="C191" s="133"/>
      <c r="D191" s="141"/>
      <c r="F191" s="141"/>
      <c r="H191" s="141"/>
      <c r="J191" s="141"/>
      <c r="L191" s="141"/>
      <c r="N191" s="141"/>
      <c r="P191" s="141"/>
      <c r="Q191" s="133"/>
      <c r="R191" s="141"/>
      <c r="T191" s="141"/>
      <c r="U191" s="133"/>
      <c r="V191" s="141"/>
    </row>
    <row r="192" spans="1:44" ht="15" thickTop="1">
      <c r="A192" s="132"/>
      <c r="B192" s="148"/>
      <c r="C192" s="133"/>
      <c r="D192" s="148"/>
      <c r="F192" s="148"/>
      <c r="H192" s="148"/>
      <c r="J192" s="148"/>
      <c r="L192" s="148"/>
      <c r="N192" s="148"/>
      <c r="P192" s="148"/>
      <c r="Q192" s="133"/>
      <c r="R192" s="148"/>
      <c r="T192" s="148"/>
      <c r="U192" s="133"/>
      <c r="V192" s="199"/>
    </row>
    <row r="193" spans="1:31">
      <c r="A193" s="132"/>
      <c r="B193" s="148"/>
      <c r="C193" s="133"/>
      <c r="D193" s="148"/>
      <c r="F193" s="148"/>
      <c r="H193" s="148"/>
      <c r="J193" s="148"/>
      <c r="L193" s="148"/>
      <c r="N193" s="148"/>
      <c r="P193" s="148"/>
      <c r="Q193" s="133"/>
      <c r="R193" s="148"/>
      <c r="T193" s="148"/>
      <c r="U193" s="133"/>
      <c r="V193" s="199"/>
    </row>
    <row r="194" spans="1:31">
      <c r="A194" s="132"/>
      <c r="B194" s="148"/>
      <c r="C194" s="133"/>
      <c r="D194" s="148"/>
      <c r="F194" s="148"/>
      <c r="H194" s="148"/>
      <c r="J194" s="148"/>
      <c r="L194" s="148"/>
      <c r="N194" s="148"/>
      <c r="P194" s="148"/>
      <c r="Q194" s="133"/>
      <c r="R194" s="148"/>
      <c r="T194" s="148"/>
      <c r="U194" s="133"/>
      <c r="V194" s="199"/>
    </row>
    <row r="195" spans="1:31" ht="15" thickBot="1">
      <c r="A195" s="132"/>
      <c r="B195" s="135"/>
      <c r="C195" s="133"/>
      <c r="D195" s="135"/>
      <c r="F195" s="135"/>
      <c r="H195" s="135"/>
      <c r="J195" s="135"/>
      <c r="L195" s="135"/>
      <c r="N195" s="135"/>
      <c r="P195" s="135"/>
      <c r="Q195" s="133"/>
      <c r="R195" s="135"/>
      <c r="T195" s="135"/>
      <c r="U195" s="133"/>
      <c r="V195" s="135"/>
      <c r="AE195">
        <f>AC188+AH188+AM188+AR188</f>
        <v>52</v>
      </c>
    </row>
    <row r="196" spans="1:31" ht="15.5" thickTop="1" thickBot="1">
      <c r="A196" s="132"/>
      <c r="B196" s="140"/>
      <c r="C196" s="133"/>
      <c r="D196" s="140"/>
      <c r="F196" s="140"/>
      <c r="H196" s="140"/>
      <c r="J196" s="140"/>
      <c r="L196" s="140"/>
      <c r="N196" s="140"/>
      <c r="P196" s="140"/>
      <c r="Q196" s="133"/>
      <c r="R196" s="140"/>
      <c r="T196" s="140"/>
      <c r="U196" s="133"/>
      <c r="V196" s="140"/>
    </row>
    <row r="197" spans="1:31" ht="15.5" thickTop="1" thickBot="1">
      <c r="A197" s="132"/>
      <c r="B197" s="141"/>
      <c r="C197" s="133"/>
      <c r="D197" s="141"/>
      <c r="F197" s="141"/>
      <c r="H197" s="141"/>
      <c r="J197" s="141"/>
      <c r="L197" s="141"/>
      <c r="N197" s="141"/>
      <c r="P197" s="141"/>
      <c r="Q197" s="133"/>
      <c r="R197" s="141"/>
      <c r="T197" s="141"/>
      <c r="U197" s="133"/>
      <c r="V197" s="141"/>
    </row>
    <row r="198" spans="1:31" ht="15" thickTop="1">
      <c r="A198" s="132"/>
      <c r="B198" s="148"/>
      <c r="C198" s="133"/>
      <c r="D198" s="148"/>
      <c r="F198" s="148"/>
      <c r="H198" s="148"/>
      <c r="J198" s="148"/>
      <c r="L198" s="148"/>
      <c r="N198" s="148"/>
      <c r="P198" s="148"/>
      <c r="Q198" s="133"/>
      <c r="R198" s="148"/>
      <c r="T198" s="148"/>
      <c r="U198" s="133"/>
      <c r="V198" s="199"/>
    </row>
    <row r="199" spans="1:31">
      <c r="A199" s="132"/>
      <c r="B199" s="155"/>
      <c r="C199" s="155"/>
      <c r="D199" s="155"/>
      <c r="E199" s="155"/>
      <c r="F199" s="155"/>
      <c r="G199" s="155"/>
      <c r="H199" s="155"/>
      <c r="I199" s="155"/>
      <c r="J199" s="155"/>
      <c r="K199" s="155"/>
      <c r="L199" s="155"/>
      <c r="M199" s="155"/>
      <c r="N199" s="155"/>
      <c r="O199" s="155"/>
      <c r="P199" s="155"/>
      <c r="Q199" s="155"/>
      <c r="R199" s="155"/>
      <c r="S199" s="133"/>
      <c r="T199" s="155"/>
      <c r="U199" s="133"/>
      <c r="V199" s="178"/>
    </row>
    <row r="200" spans="1:31">
      <c r="A200" s="132"/>
      <c r="B200" s="133"/>
      <c r="C200" s="133"/>
      <c r="D200" s="133"/>
      <c r="E200" s="205" t="s">
        <v>442</v>
      </c>
      <c r="F200" s="206"/>
      <c r="G200" s="206"/>
      <c r="H200" s="206"/>
      <c r="I200" s="206"/>
      <c r="J200" s="206"/>
      <c r="K200" s="206"/>
      <c r="L200" s="228"/>
      <c r="M200" s="206"/>
      <c r="N200" s="1327"/>
      <c r="O200" s="133"/>
      <c r="P200" s="133"/>
      <c r="Q200" s="133"/>
      <c r="R200" s="133"/>
      <c r="S200" s="133"/>
      <c r="T200" s="133"/>
      <c r="U200" s="133"/>
      <c r="V200" s="178"/>
    </row>
    <row r="201" spans="1:31">
      <c r="A201" s="132"/>
      <c r="B201" s="133"/>
      <c r="C201" s="133"/>
      <c r="D201" s="133"/>
      <c r="E201" s="205" t="s">
        <v>443</v>
      </c>
      <c r="F201" s="206"/>
      <c r="G201" s="206"/>
      <c r="H201" s="206"/>
      <c r="I201" s="206"/>
      <c r="J201" s="206"/>
      <c r="K201" s="206"/>
      <c r="L201" s="206"/>
      <c r="M201" s="206"/>
      <c r="N201" s="1328"/>
      <c r="O201" s="133"/>
      <c r="P201" s="229"/>
      <c r="Q201" s="133"/>
      <c r="R201" s="133"/>
      <c r="S201" s="133"/>
      <c r="T201" s="133"/>
      <c r="U201" s="133"/>
      <c r="V201" s="178"/>
    </row>
    <row r="202" spans="1:31">
      <c r="A202" s="132"/>
      <c r="B202" s="133"/>
      <c r="C202" s="133"/>
      <c r="D202" s="133"/>
      <c r="E202" s="205" t="s">
        <v>444</v>
      </c>
      <c r="F202" s="206"/>
      <c r="G202" s="206"/>
      <c r="H202" s="206"/>
      <c r="I202" s="206"/>
      <c r="J202" s="206"/>
      <c r="K202" s="206"/>
      <c r="L202" s="206"/>
      <c r="M202" s="206"/>
      <c r="N202" s="1329"/>
      <c r="O202" s="133"/>
      <c r="P202" s="133"/>
      <c r="Q202" s="133"/>
      <c r="R202" s="133"/>
      <c r="S202" s="133"/>
      <c r="T202" s="133"/>
      <c r="U202" s="133"/>
      <c r="V202" s="178"/>
    </row>
    <row r="203" spans="1:31">
      <c r="A203" s="132"/>
      <c r="B203" s="133"/>
      <c r="C203" s="133"/>
      <c r="D203" s="133"/>
      <c r="E203" s="133"/>
      <c r="F203" s="133"/>
      <c r="G203" s="133"/>
      <c r="H203" s="133"/>
      <c r="I203" s="133"/>
      <c r="J203" s="133"/>
      <c r="K203" s="133"/>
      <c r="L203" s="133"/>
      <c r="M203" s="133"/>
      <c r="N203" s="133"/>
      <c r="O203" s="133"/>
      <c r="P203" s="133"/>
      <c r="Q203" s="133"/>
      <c r="R203" s="133"/>
      <c r="S203" s="133"/>
      <c r="T203" s="133"/>
      <c r="U203" s="133"/>
      <c r="V203" s="178"/>
    </row>
    <row r="204" spans="1:31">
      <c r="A204" s="132"/>
      <c r="B204" s="133"/>
      <c r="C204" s="133"/>
      <c r="D204" s="133"/>
      <c r="E204" s="133"/>
      <c r="F204" s="133"/>
      <c r="G204" s="133"/>
      <c r="H204" s="133"/>
      <c r="I204" s="133"/>
      <c r="J204" s="133"/>
      <c r="K204" s="133"/>
      <c r="L204" s="133"/>
      <c r="M204" s="133"/>
      <c r="N204" s="133"/>
      <c r="O204" s="133"/>
      <c r="P204" s="133"/>
      <c r="Q204" s="133"/>
      <c r="R204" s="133"/>
      <c r="S204" s="133"/>
      <c r="T204" s="133"/>
      <c r="U204" s="133"/>
      <c r="V204" s="178"/>
    </row>
    <row r="205" spans="1:31">
      <c r="A205" s="207"/>
      <c r="B205" s="208"/>
      <c r="C205" s="208"/>
      <c r="D205" s="208"/>
      <c r="E205" s="208"/>
      <c r="F205" s="208"/>
      <c r="G205" s="208"/>
      <c r="H205" s="208"/>
      <c r="I205" s="208"/>
      <c r="J205" s="208"/>
      <c r="K205" s="208"/>
      <c r="L205" s="208"/>
      <c r="M205" s="208"/>
      <c r="N205" s="208"/>
      <c r="O205" s="208"/>
      <c r="P205" s="208"/>
      <c r="Q205" s="208"/>
      <c r="R205" s="208"/>
      <c r="S205" s="172"/>
      <c r="T205" s="208"/>
      <c r="U205" s="208"/>
      <c r="V205" s="235"/>
    </row>
    <row r="206" spans="1:31">
      <c r="A206" s="209"/>
      <c r="B206" s="133"/>
      <c r="C206" s="133"/>
      <c r="D206" s="133"/>
      <c r="E206" s="133"/>
      <c r="F206" s="133"/>
      <c r="G206" s="133"/>
      <c r="H206" s="133"/>
      <c r="I206" s="133"/>
      <c r="J206" s="133"/>
      <c r="K206" s="133"/>
      <c r="L206" s="133"/>
      <c r="M206" s="133"/>
      <c r="N206" s="133"/>
      <c r="O206" s="133"/>
      <c r="P206" s="133"/>
      <c r="Q206" s="133"/>
      <c r="R206" s="133"/>
      <c r="S206" s="215"/>
      <c r="T206" s="133"/>
      <c r="U206" s="133"/>
      <c r="V206" s="236"/>
    </row>
    <row r="207" spans="1:31">
      <c r="A207" s="209"/>
      <c r="B207" s="133"/>
      <c r="C207" s="133"/>
      <c r="D207" s="210"/>
      <c r="E207" s="210"/>
      <c r="F207" s="210"/>
      <c r="G207" s="210"/>
      <c r="H207" s="210"/>
      <c r="I207" s="210" t="s">
        <v>445</v>
      </c>
      <c r="J207" s="210"/>
      <c r="K207" s="210"/>
      <c r="L207" s="133"/>
      <c r="M207" s="133"/>
      <c r="N207" s="133"/>
      <c r="O207" s="133"/>
      <c r="P207" s="133"/>
      <c r="Q207" s="133"/>
      <c r="R207" s="133"/>
      <c r="S207" s="215"/>
      <c r="T207" s="133"/>
      <c r="U207" s="133"/>
      <c r="V207" s="236"/>
    </row>
    <row r="208" spans="1:31">
      <c r="A208" s="209"/>
      <c r="B208" s="133"/>
      <c r="C208" s="133"/>
      <c r="D208" s="210"/>
      <c r="E208" s="210"/>
      <c r="F208" s="133"/>
      <c r="G208" s="133"/>
      <c r="H208" s="133"/>
      <c r="I208" s="210"/>
      <c r="J208" s="133"/>
      <c r="K208" s="210"/>
      <c r="L208" s="133" t="s">
        <v>446</v>
      </c>
      <c r="M208" s="133"/>
      <c r="N208" s="133"/>
      <c r="O208" s="133"/>
      <c r="P208" s="133"/>
      <c r="Q208" s="133"/>
      <c r="R208" s="237" t="s">
        <v>447</v>
      </c>
      <c r="S208" s="215"/>
      <c r="T208" s="133"/>
      <c r="U208" s="133"/>
      <c r="V208" s="236"/>
    </row>
    <row r="209" spans="1:22" ht="15" thickBot="1">
      <c r="A209" s="209"/>
      <c r="B209" s="133"/>
      <c r="C209" s="211" t="s">
        <v>448</v>
      </c>
      <c r="D209" s="210"/>
      <c r="E209" s="210"/>
      <c r="F209" s="133"/>
      <c r="G209" s="133"/>
      <c r="H209" s="133"/>
      <c r="I209" s="210"/>
      <c r="J209" s="133"/>
      <c r="K209" s="210"/>
      <c r="L209" s="133"/>
      <c r="M209" s="133"/>
      <c r="N209" s="133"/>
      <c r="O209" s="133"/>
      <c r="P209" s="133"/>
      <c r="Q209" s="133"/>
      <c r="R209" s="133"/>
      <c r="S209" s="215"/>
      <c r="T209" s="133"/>
      <c r="U209" s="133"/>
      <c r="V209" s="236"/>
    </row>
    <row r="210" spans="1:22" ht="15.5" thickTop="1" thickBot="1">
      <c r="A210" s="209"/>
      <c r="B210" s="133"/>
      <c r="C210" s="211" t="s">
        <v>449</v>
      </c>
      <c r="D210" s="210"/>
      <c r="E210" s="210"/>
      <c r="F210" s="158"/>
      <c r="G210" s="139"/>
      <c r="H210" s="212"/>
      <c r="I210" s="210"/>
      <c r="J210" s="158"/>
      <c r="K210" s="210"/>
      <c r="L210" s="133" t="s">
        <v>450</v>
      </c>
      <c r="M210" s="133"/>
      <c r="N210" s="133"/>
      <c r="O210" s="133"/>
      <c r="P210" s="133"/>
      <c r="Q210" s="133"/>
      <c r="R210" s="133"/>
      <c r="S210" s="215"/>
      <c r="T210" s="133"/>
      <c r="U210" s="133"/>
      <c r="V210" s="236"/>
    </row>
    <row r="211" spans="1:22" ht="15.5" thickTop="1" thickBot="1">
      <c r="A211" s="209"/>
      <c r="B211" s="133"/>
      <c r="C211" s="211" t="s">
        <v>451</v>
      </c>
      <c r="D211" s="210"/>
      <c r="E211" s="210"/>
      <c r="F211" s="213"/>
      <c r="G211" s="139"/>
      <c r="H211" s="214" t="s">
        <v>353</v>
      </c>
      <c r="I211" s="210"/>
      <c r="J211" s="213"/>
      <c r="K211" s="210"/>
      <c r="L211" s="133"/>
      <c r="M211" s="133"/>
      <c r="N211" s="133"/>
      <c r="O211" s="133"/>
      <c r="P211" s="133"/>
      <c r="Q211" s="133"/>
      <c r="R211" s="237" t="s">
        <v>452</v>
      </c>
      <c r="S211" s="215"/>
      <c r="T211" s="133"/>
      <c r="U211" s="133"/>
      <c r="V211" s="236"/>
    </row>
    <row r="212" spans="1:22" ht="15" thickTop="1">
      <c r="A212" s="209"/>
      <c r="B212" s="133"/>
      <c r="C212" s="133"/>
      <c r="D212" s="210"/>
      <c r="E212" s="210"/>
      <c r="F212" s="210"/>
      <c r="G212" s="210"/>
      <c r="H212" s="210"/>
      <c r="I212" s="210"/>
      <c r="J212" s="210"/>
      <c r="K212" s="210"/>
      <c r="L212" s="133"/>
      <c r="M212" s="133" t="s">
        <v>46</v>
      </c>
      <c r="N212" s="133"/>
      <c r="O212" s="133"/>
      <c r="P212" s="133"/>
      <c r="Q212" s="133"/>
      <c r="R212" s="133"/>
      <c r="S212" s="238"/>
      <c r="T212" s="133"/>
      <c r="U212" s="133"/>
      <c r="V212" s="236"/>
    </row>
    <row r="213" spans="1:22">
      <c r="A213" s="209"/>
      <c r="B213" s="133"/>
      <c r="C213" s="215"/>
      <c r="D213" s="143"/>
      <c r="E213" s="215"/>
      <c r="F213" s="216"/>
      <c r="G213" s="217"/>
      <c r="H213" s="215">
        <v>325</v>
      </c>
      <c r="I213" s="215" t="s">
        <v>182</v>
      </c>
      <c r="J213" s="143"/>
      <c r="K213" s="215"/>
      <c r="L213" s="133"/>
      <c r="M213" s="133"/>
      <c r="N213" s="133"/>
      <c r="O213" s="133"/>
      <c r="P213" s="133"/>
      <c r="Q213" s="133"/>
      <c r="R213" s="133"/>
      <c r="S213" s="215"/>
      <c r="T213" s="133"/>
      <c r="U213" s="133"/>
      <c r="V213" s="236"/>
    </row>
    <row r="214" spans="1:22" ht="15" thickBot="1">
      <c r="A214" s="209"/>
      <c r="B214" s="133"/>
      <c r="C214" s="215"/>
      <c r="D214" s="143"/>
      <c r="E214" s="215"/>
      <c r="F214" s="143"/>
      <c r="G214" s="217"/>
      <c r="H214" s="143"/>
      <c r="I214" s="215"/>
      <c r="J214" s="143"/>
      <c r="K214" s="215"/>
      <c r="L214" s="143"/>
      <c r="M214" s="216" t="s">
        <v>453</v>
      </c>
      <c r="N214" s="143"/>
      <c r="O214" s="215"/>
      <c r="P214" s="143"/>
      <c r="Q214" s="215"/>
      <c r="R214" s="239" t="s">
        <v>454</v>
      </c>
      <c r="S214" s="215"/>
      <c r="T214" s="143"/>
      <c r="U214" s="215"/>
      <c r="V214" s="236"/>
    </row>
    <row r="215" spans="1:22" ht="15.5" thickTop="1" thickBot="1">
      <c r="A215" s="209"/>
      <c r="B215" s="211" t="s">
        <v>455</v>
      </c>
      <c r="C215" s="215"/>
      <c r="D215" s="143"/>
      <c r="E215" s="218" t="s">
        <v>191</v>
      </c>
      <c r="F215" s="133" t="s">
        <v>191</v>
      </c>
      <c r="G215" s="217"/>
      <c r="H215" s="143"/>
      <c r="I215" s="133" t="s">
        <v>456</v>
      </c>
      <c r="J215" s="215"/>
      <c r="K215" s="215"/>
      <c r="L215" s="143"/>
      <c r="M215" s="215"/>
      <c r="N215" s="143"/>
      <c r="O215" s="215"/>
      <c r="P215" s="143"/>
      <c r="Q215" s="143"/>
      <c r="R215" s="143"/>
      <c r="S215" s="215"/>
      <c r="T215" s="143"/>
      <c r="U215" s="215"/>
      <c r="V215" s="236"/>
    </row>
    <row r="216" spans="1:22" ht="15.5" thickTop="1" thickBot="1">
      <c r="A216" s="209"/>
      <c r="B216" s="133"/>
      <c r="C216" s="215"/>
      <c r="D216" s="143"/>
      <c r="E216" s="215"/>
      <c r="F216" s="143"/>
      <c r="G216" s="217"/>
      <c r="H216" s="143"/>
      <c r="I216" s="215"/>
      <c r="J216" s="143"/>
      <c r="K216" s="215"/>
      <c r="L216" s="143"/>
      <c r="M216" s="215"/>
      <c r="N216" s="143"/>
      <c r="O216" s="215"/>
      <c r="P216" s="143"/>
      <c r="Q216" s="215"/>
      <c r="R216" s="143"/>
      <c r="S216" s="234"/>
      <c r="T216" s="143"/>
      <c r="U216" s="215"/>
      <c r="V216" s="236"/>
    </row>
    <row r="217" spans="1:22">
      <c r="A217" s="209"/>
      <c r="B217" s="211" t="s">
        <v>457</v>
      </c>
      <c r="C217" s="215"/>
      <c r="D217" s="143"/>
      <c r="E217" s="143" t="s">
        <v>458</v>
      </c>
      <c r="F217" s="216" t="s">
        <v>75</v>
      </c>
      <c r="G217" s="217"/>
      <c r="H217" s="219"/>
      <c r="I217" s="216" t="s">
        <v>459</v>
      </c>
      <c r="J217" s="143"/>
      <c r="K217" s="215"/>
      <c r="L217" s="133"/>
      <c r="M217" s="216" t="s">
        <v>460</v>
      </c>
      <c r="N217" s="143"/>
      <c r="O217" s="215"/>
      <c r="P217" s="143"/>
      <c r="Q217" s="215"/>
      <c r="R217" s="240" t="s">
        <v>461</v>
      </c>
      <c r="S217" s="133"/>
      <c r="T217" s="143"/>
      <c r="U217" s="215"/>
      <c r="V217" s="236"/>
    </row>
    <row r="218" spans="1:22">
      <c r="A218" s="209"/>
      <c r="B218" s="133"/>
      <c r="C218" s="215"/>
      <c r="D218" s="143"/>
      <c r="E218" s="143"/>
      <c r="F218" s="143"/>
      <c r="G218" s="217"/>
      <c r="H218" s="143"/>
      <c r="I218" s="216" t="s">
        <v>462</v>
      </c>
      <c r="J218" s="143"/>
      <c r="K218" s="215"/>
      <c r="L218" s="143"/>
      <c r="M218" s="215"/>
      <c r="N218" s="143"/>
      <c r="O218" s="215"/>
      <c r="P218" s="143"/>
      <c r="Q218" s="215"/>
      <c r="R218" s="240" t="s">
        <v>463</v>
      </c>
      <c r="T218" s="143"/>
      <c r="U218" s="215"/>
      <c r="V218" s="236"/>
    </row>
    <row r="219" spans="1:22">
      <c r="A219" s="209"/>
      <c r="B219" s="211" t="s">
        <v>464</v>
      </c>
      <c r="C219" s="143"/>
      <c r="D219" s="143"/>
      <c r="E219" s="220" t="s">
        <v>465</v>
      </c>
      <c r="F219" s="216" t="s">
        <v>466</v>
      </c>
      <c r="G219" s="217"/>
      <c r="H219" s="143"/>
      <c r="I219" s="216" t="s">
        <v>467</v>
      </c>
      <c r="J219" s="143"/>
      <c r="K219" s="215"/>
      <c r="L219" s="143"/>
      <c r="M219" s="215"/>
      <c r="N219" s="143"/>
      <c r="O219" s="215"/>
      <c r="P219" s="143"/>
      <c r="Q219" s="241"/>
      <c r="R219" s="143"/>
      <c r="T219" s="143"/>
      <c r="U219" s="215"/>
      <c r="V219" s="236"/>
    </row>
    <row r="220" spans="1:22">
      <c r="A220" s="209"/>
      <c r="B220" s="133"/>
      <c r="C220" s="143"/>
      <c r="D220" s="143"/>
      <c r="E220" s="143"/>
      <c r="F220" s="143"/>
      <c r="G220" s="143"/>
      <c r="H220" s="221"/>
      <c r="I220" s="216"/>
      <c r="J220" s="143"/>
      <c r="K220" s="215"/>
      <c r="L220" s="143"/>
      <c r="M220" s="230"/>
      <c r="N220" s="143"/>
      <c r="O220" s="215"/>
      <c r="P220" s="143"/>
      <c r="Q220" s="241"/>
      <c r="R220" s="238"/>
      <c r="T220" s="143"/>
      <c r="U220" s="215"/>
      <c r="V220" s="236"/>
    </row>
    <row r="221" spans="1:22">
      <c r="A221" s="209"/>
      <c r="B221" s="211" t="s">
        <v>468</v>
      </c>
      <c r="C221" s="143"/>
      <c r="D221" s="143"/>
      <c r="E221" s="222"/>
      <c r="F221" s="143" t="s">
        <v>469</v>
      </c>
      <c r="G221" s="217"/>
      <c r="H221" s="143"/>
      <c r="I221" s="215"/>
      <c r="J221" s="143"/>
      <c r="K221" s="215"/>
      <c r="L221" s="231"/>
      <c r="M221" s="232" t="s">
        <v>470</v>
      </c>
      <c r="N221" s="143"/>
      <c r="O221" s="215"/>
      <c r="P221" s="143"/>
      <c r="Q221" s="215"/>
      <c r="R221" s="216" t="s">
        <v>471</v>
      </c>
      <c r="T221" s="143"/>
      <c r="U221" s="215"/>
      <c r="V221" s="236"/>
    </row>
    <row r="222" spans="1:22">
      <c r="A222" s="209"/>
      <c r="B222" s="133"/>
      <c r="C222" s="143"/>
      <c r="D222" s="143"/>
      <c r="E222" s="215"/>
      <c r="F222" s="143"/>
      <c r="G222" s="217"/>
      <c r="H222" s="143"/>
      <c r="I222" s="215"/>
      <c r="J222" s="143"/>
      <c r="K222" s="215"/>
      <c r="L222" s="143"/>
      <c r="M222" s="215"/>
      <c r="N222" s="143"/>
      <c r="O222" s="215"/>
      <c r="P222" s="143"/>
      <c r="Q222" s="215"/>
      <c r="R222" s="143"/>
      <c r="T222" s="143"/>
      <c r="U222" s="215"/>
      <c r="V222" s="236"/>
    </row>
    <row r="223" spans="1:22">
      <c r="A223" s="209"/>
      <c r="B223" s="211" t="s">
        <v>472</v>
      </c>
      <c r="C223" s="143"/>
      <c r="D223" s="210"/>
      <c r="E223" s="143" t="s">
        <v>183</v>
      </c>
      <c r="F223" s="143" t="s">
        <v>473</v>
      </c>
      <c r="G223" s="217"/>
      <c r="H223" s="143"/>
      <c r="I223" s="233" t="s">
        <v>474</v>
      </c>
      <c r="J223" s="143"/>
      <c r="K223" s="215"/>
      <c r="L223" s="133"/>
      <c r="M223" s="216" t="s">
        <v>475</v>
      </c>
      <c r="N223" s="143"/>
      <c r="O223" s="215"/>
      <c r="P223" s="143"/>
      <c r="Q223" s="242"/>
      <c r="R223" s="243" t="s">
        <v>476</v>
      </c>
      <c r="T223" s="143"/>
      <c r="U223" s="215"/>
      <c r="V223" s="236"/>
    </row>
    <row r="224" spans="1:22" ht="15" thickBot="1">
      <c r="A224" s="223"/>
      <c r="B224" s="224"/>
      <c r="C224" s="225"/>
      <c r="D224" s="225"/>
      <c r="E224" s="225"/>
      <c r="F224" s="226"/>
      <c r="G224" s="227"/>
      <c r="H224" s="225"/>
      <c r="I224" s="234"/>
      <c r="J224" s="225"/>
      <c r="K224" s="234"/>
      <c r="L224" s="224"/>
      <c r="M224" s="226"/>
      <c r="N224" s="225"/>
      <c r="O224" s="234"/>
      <c r="P224" s="225"/>
      <c r="Q224" s="234"/>
      <c r="R224" s="225"/>
      <c r="T224" s="225"/>
      <c r="U224" s="234"/>
      <c r="V224" s="244"/>
    </row>
    <row r="225" spans="1:22">
      <c r="A225" s="133"/>
      <c r="B225" s="133"/>
      <c r="C225" s="133"/>
      <c r="D225" s="133"/>
      <c r="E225" s="133"/>
      <c r="F225" s="133"/>
      <c r="G225" s="133"/>
      <c r="H225" s="133"/>
      <c r="I225" s="133"/>
      <c r="J225" s="133"/>
      <c r="K225" s="133"/>
      <c r="L225" s="133"/>
      <c r="M225" s="133"/>
      <c r="N225" s="133"/>
      <c r="O225" s="133"/>
      <c r="P225" s="133"/>
      <c r="Q225" s="133"/>
      <c r="R225" s="133"/>
      <c r="T225" s="133"/>
      <c r="U225" s="133"/>
      <c r="V225" s="170"/>
    </row>
  </sheetData>
  <mergeCells count="12">
    <mergeCell ref="A1:V1"/>
    <mergeCell ref="A2:V2"/>
    <mergeCell ref="H4:J4"/>
    <mergeCell ref="L4:N4"/>
    <mergeCell ref="O4:Q4"/>
    <mergeCell ref="R4:T4"/>
    <mergeCell ref="D6:E6"/>
    <mergeCell ref="F4:F5"/>
    <mergeCell ref="G4:G5"/>
    <mergeCell ref="N200:N202"/>
    <mergeCell ref="A4:B5"/>
    <mergeCell ref="D4:E5"/>
  </mergeCells>
  <conditionalFormatting sqref="L86">
    <cfRule type="expression" dxfId="2" priority="5">
      <formula>"F"</formula>
    </cfRule>
    <cfRule type="dataBar" priority="6">
      <dataBar>
        <cfvo type="min"/>
        <cfvo type="max"/>
        <color rgb="FF638EC6"/>
      </dataBar>
      <extLst>
        <ext xmlns:x14="http://schemas.microsoft.com/office/spreadsheetml/2009/9/main" uri="{B025F937-C7B1-47D3-B67F-A62EFF666E3E}">
          <x14:id>{4849241C-AA68-499A-B942-5FA2DFCD9488}</x14:id>
        </ext>
      </extLst>
    </cfRule>
    <cfRule type="colorScale" priority="7">
      <colorScale>
        <cfvo type="min"/>
        <cfvo type="percentile" val="50"/>
        <cfvo type="max"/>
        <color rgb="FFF8696B"/>
        <color rgb="FFFFEB84"/>
        <color rgb="FF63BE7B"/>
      </colorScale>
    </cfRule>
  </conditionalFormatting>
  <pageMargins left="0.7" right="0.7" top="0.75" bottom="0.75" header="0.3" footer="0.3"/>
  <drawing r:id="rId1"/>
  <extLst>
    <ext xmlns:x14="http://schemas.microsoft.com/office/spreadsheetml/2009/9/main" uri="{78C0D931-6437-407d-A8EE-F0AAD7539E65}">
      <x14:conditionalFormattings>
        <x14:conditionalFormatting xmlns:xm="http://schemas.microsoft.com/office/excel/2006/main">
          <x14:cfRule type="dataBar" id="{4849241C-AA68-499A-B942-5FA2DFCD9488}">
            <x14:dataBar minLength="0" maxLength="100" border="1" negativeBarBorderColorSameAsPositive="0">
              <x14:cfvo type="autoMin"/>
              <x14:cfvo type="autoMax"/>
              <x14:borderColor rgb="FF638EC6"/>
              <x14:negativeFillColor rgb="FFFF0000"/>
              <x14:negativeBorderColor rgb="FFFF0000"/>
              <x14:axisColor rgb="FF000000"/>
            </x14:dataBar>
          </x14:cfRule>
          <xm:sqref>L86</xm:sqref>
        </x14:conditionalFormatting>
      </x14:conditionalFormattings>
    </ext>
  </extLst>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FB3CC1-A488-4DD0-AB68-904DB9085E2E}">
  <dimension ref="B3:J38"/>
  <sheetViews>
    <sheetView workbookViewId="0">
      <selection activeCell="M7" sqref="M7"/>
    </sheetView>
  </sheetViews>
  <sheetFormatPr defaultRowHeight="14.5"/>
  <sheetData>
    <row r="3" spans="2:10">
      <c r="B3" s="1606" t="s">
        <v>1061</v>
      </c>
      <c r="C3" s="1606" t="s">
        <v>1062</v>
      </c>
      <c r="D3" s="1291" t="s">
        <v>75</v>
      </c>
      <c r="E3" s="394"/>
      <c r="F3" s="1606" t="s">
        <v>1063</v>
      </c>
      <c r="G3" s="1606"/>
      <c r="H3" s="1606"/>
      <c r="I3" s="1606"/>
      <c r="J3" s="1291" t="s">
        <v>20</v>
      </c>
    </row>
    <row r="4" spans="2:10">
      <c r="B4" s="1606"/>
      <c r="C4" s="1606"/>
      <c r="D4" s="1291"/>
      <c r="E4" s="395"/>
      <c r="F4" s="346" t="s">
        <v>41</v>
      </c>
      <c r="G4" s="346" t="s">
        <v>43</v>
      </c>
      <c r="H4" s="346" t="s">
        <v>45</v>
      </c>
      <c r="I4" s="346" t="s">
        <v>1064</v>
      </c>
      <c r="J4" s="1291"/>
    </row>
    <row r="5" spans="2:10">
      <c r="B5" s="57">
        <v>1</v>
      </c>
      <c r="C5" s="57" t="s">
        <v>275</v>
      </c>
      <c r="D5" s="57" t="s">
        <v>83</v>
      </c>
      <c r="E5" s="395">
        <v>2</v>
      </c>
      <c r="F5" s="57">
        <v>3</v>
      </c>
      <c r="G5" s="57">
        <v>3</v>
      </c>
      <c r="H5" s="57">
        <v>3</v>
      </c>
      <c r="I5" s="57">
        <v>3</v>
      </c>
      <c r="J5" s="57"/>
    </row>
    <row r="6" spans="2:10">
      <c r="B6" s="57">
        <f t="shared" ref="B6:B38" si="0">B5+1</f>
        <v>2</v>
      </c>
      <c r="C6" s="57" t="s">
        <v>276</v>
      </c>
      <c r="D6" s="57" t="s">
        <v>205</v>
      </c>
      <c r="E6" s="395">
        <v>1</v>
      </c>
      <c r="F6" s="57">
        <v>1</v>
      </c>
      <c r="G6" s="57">
        <v>1</v>
      </c>
      <c r="H6" s="57">
        <v>1</v>
      </c>
      <c r="I6" s="57">
        <v>1</v>
      </c>
      <c r="J6" s="57"/>
    </row>
    <row r="7" spans="2:10">
      <c r="B7" s="396">
        <f t="shared" si="0"/>
        <v>3</v>
      </c>
      <c r="C7" s="396" t="s">
        <v>283</v>
      </c>
      <c r="D7" s="396" t="s">
        <v>205</v>
      </c>
      <c r="E7" s="397" t="s">
        <v>908</v>
      </c>
      <c r="F7" s="398" t="s">
        <v>1065</v>
      </c>
      <c r="G7" s="398" t="s">
        <v>1065</v>
      </c>
      <c r="H7" s="396">
        <v>1</v>
      </c>
      <c r="I7" s="398" t="s">
        <v>1065</v>
      </c>
      <c r="J7" s="396"/>
    </row>
    <row r="8" spans="2:10">
      <c r="B8" s="57">
        <f t="shared" si="0"/>
        <v>4</v>
      </c>
      <c r="C8" s="57" t="s">
        <v>284</v>
      </c>
      <c r="D8" s="57" t="s">
        <v>149</v>
      </c>
      <c r="E8" s="395">
        <v>1</v>
      </c>
      <c r="F8" s="57">
        <v>1</v>
      </c>
      <c r="G8" s="57">
        <v>1</v>
      </c>
      <c r="H8" s="57">
        <v>1</v>
      </c>
      <c r="I8" s="57">
        <v>1</v>
      </c>
      <c r="J8" s="57"/>
    </row>
    <row r="9" spans="2:10">
      <c r="B9" s="57">
        <f t="shared" si="0"/>
        <v>5</v>
      </c>
      <c r="C9" s="57" t="s">
        <v>285</v>
      </c>
      <c r="D9" s="57" t="s">
        <v>81</v>
      </c>
      <c r="E9" s="395">
        <v>3</v>
      </c>
      <c r="F9" s="57">
        <v>3</v>
      </c>
      <c r="G9" s="57">
        <v>3</v>
      </c>
      <c r="H9" s="57">
        <v>3</v>
      </c>
      <c r="I9" s="57">
        <v>3</v>
      </c>
      <c r="J9" s="57"/>
    </row>
    <row r="10" spans="2:10">
      <c r="B10" s="396">
        <f t="shared" si="0"/>
        <v>6</v>
      </c>
      <c r="C10" s="396" t="s">
        <v>286</v>
      </c>
      <c r="D10" s="396" t="s">
        <v>96</v>
      </c>
      <c r="E10" s="397" t="s">
        <v>908</v>
      </c>
      <c r="F10" s="396">
        <v>3</v>
      </c>
      <c r="G10" s="396">
        <v>3</v>
      </c>
      <c r="H10" s="396">
        <v>3</v>
      </c>
      <c r="I10" s="396">
        <v>3</v>
      </c>
      <c r="J10" s="396"/>
    </row>
    <row r="11" spans="2:10">
      <c r="B11" s="396">
        <f t="shared" si="0"/>
        <v>7</v>
      </c>
      <c r="C11" s="396" t="s">
        <v>1066</v>
      </c>
      <c r="D11" s="396" t="s">
        <v>96</v>
      </c>
      <c r="E11" s="397" t="s">
        <v>908</v>
      </c>
      <c r="F11" s="398" t="s">
        <v>1065</v>
      </c>
      <c r="G11" s="396">
        <v>1</v>
      </c>
      <c r="H11" s="396">
        <v>3</v>
      </c>
      <c r="I11" s="398" t="s">
        <v>1065</v>
      </c>
      <c r="J11" s="396"/>
    </row>
    <row r="12" spans="2:10">
      <c r="B12" s="396">
        <f t="shared" si="0"/>
        <v>8</v>
      </c>
      <c r="C12" s="57" t="s">
        <v>302</v>
      </c>
      <c r="D12" s="57" t="s">
        <v>211</v>
      </c>
      <c r="E12" s="395">
        <v>2</v>
      </c>
      <c r="F12" s="57">
        <v>3</v>
      </c>
      <c r="G12" s="57">
        <v>3</v>
      </c>
      <c r="H12" s="57">
        <v>3</v>
      </c>
      <c r="I12" s="57">
        <v>3</v>
      </c>
      <c r="J12" s="57"/>
    </row>
    <row r="13" spans="2:10">
      <c r="B13" s="396">
        <f t="shared" si="0"/>
        <v>9</v>
      </c>
      <c r="C13" s="396" t="s">
        <v>309</v>
      </c>
      <c r="D13" s="396" t="s">
        <v>146</v>
      </c>
      <c r="E13" s="397" t="s">
        <v>1067</v>
      </c>
      <c r="F13" s="398" t="s">
        <v>1065</v>
      </c>
      <c r="G13" s="398" t="s">
        <v>1065</v>
      </c>
      <c r="H13" s="396">
        <v>1</v>
      </c>
      <c r="I13" s="398" t="s">
        <v>1065</v>
      </c>
      <c r="J13" s="396"/>
    </row>
    <row r="14" spans="2:10">
      <c r="B14" s="396">
        <f t="shared" si="0"/>
        <v>10</v>
      </c>
      <c r="C14" s="57" t="s">
        <v>311</v>
      </c>
      <c r="D14" s="57" t="s">
        <v>211</v>
      </c>
      <c r="E14" s="395">
        <v>3</v>
      </c>
      <c r="F14" s="57">
        <v>3</v>
      </c>
      <c r="G14" s="57">
        <v>3</v>
      </c>
      <c r="H14" s="57">
        <v>3</v>
      </c>
      <c r="I14" s="57">
        <v>3</v>
      </c>
      <c r="J14" s="57"/>
    </row>
    <row r="15" spans="2:10">
      <c r="B15" s="396">
        <f t="shared" si="0"/>
        <v>11</v>
      </c>
      <c r="C15" s="396" t="s">
        <v>117</v>
      </c>
      <c r="D15" s="396" t="s">
        <v>87</v>
      </c>
      <c r="E15" s="397" t="s">
        <v>1067</v>
      </c>
      <c r="F15" s="398" t="s">
        <v>1065</v>
      </c>
      <c r="G15" s="398" t="s">
        <v>1065</v>
      </c>
      <c r="H15" s="396">
        <v>1</v>
      </c>
      <c r="I15" s="398" t="s">
        <v>1065</v>
      </c>
      <c r="J15" s="396"/>
    </row>
    <row r="16" spans="2:10">
      <c r="B16" s="396">
        <f t="shared" si="0"/>
        <v>12</v>
      </c>
      <c r="C16" s="57" t="s">
        <v>315</v>
      </c>
      <c r="D16" s="57" t="s">
        <v>211</v>
      </c>
      <c r="E16" s="395">
        <v>3</v>
      </c>
      <c r="F16" s="57">
        <v>3</v>
      </c>
      <c r="G16" s="57">
        <v>3</v>
      </c>
      <c r="H16" s="57">
        <v>3</v>
      </c>
      <c r="I16" s="57">
        <v>3</v>
      </c>
      <c r="J16" s="57"/>
    </row>
    <row r="17" spans="2:10">
      <c r="B17" s="396">
        <f t="shared" si="0"/>
        <v>13</v>
      </c>
      <c r="C17" s="57" t="s">
        <v>316</v>
      </c>
      <c r="D17" s="57" t="s">
        <v>211</v>
      </c>
      <c r="E17" s="395">
        <v>1</v>
      </c>
      <c r="F17" s="57">
        <v>1</v>
      </c>
      <c r="G17" s="57">
        <v>1</v>
      </c>
      <c r="H17" s="57">
        <v>1</v>
      </c>
      <c r="I17" s="57">
        <v>1</v>
      </c>
      <c r="J17" s="57"/>
    </row>
    <row r="18" spans="2:10">
      <c r="B18" s="396">
        <f t="shared" si="0"/>
        <v>14</v>
      </c>
      <c r="C18" s="57" t="s">
        <v>669</v>
      </c>
      <c r="D18" s="57" t="s">
        <v>89</v>
      </c>
      <c r="E18" s="395">
        <v>1</v>
      </c>
      <c r="F18" s="57">
        <v>1</v>
      </c>
      <c r="G18" s="57">
        <v>1</v>
      </c>
      <c r="H18" s="57">
        <v>1</v>
      </c>
      <c r="I18" s="57">
        <v>1</v>
      </c>
      <c r="J18" s="57"/>
    </row>
    <row r="19" spans="2:10">
      <c r="B19" s="396">
        <f t="shared" si="0"/>
        <v>15</v>
      </c>
      <c r="C19" s="57" t="s">
        <v>670</v>
      </c>
      <c r="D19" s="57" t="s">
        <v>92</v>
      </c>
      <c r="E19" s="395">
        <v>1</v>
      </c>
      <c r="F19" s="57">
        <v>1</v>
      </c>
      <c r="G19" s="57">
        <v>1</v>
      </c>
      <c r="H19" s="57">
        <v>1</v>
      </c>
      <c r="I19" s="57">
        <v>1</v>
      </c>
      <c r="J19" s="57"/>
    </row>
    <row r="20" spans="2:10">
      <c r="B20" s="396">
        <f t="shared" si="0"/>
        <v>16</v>
      </c>
      <c r="C20" s="57" t="s">
        <v>328</v>
      </c>
      <c r="D20" s="57" t="s">
        <v>146</v>
      </c>
      <c r="E20" s="395">
        <v>1</v>
      </c>
      <c r="F20" s="57">
        <v>1</v>
      </c>
      <c r="G20" s="57">
        <v>1</v>
      </c>
      <c r="H20" s="57">
        <v>1</v>
      </c>
      <c r="I20" s="57">
        <v>1</v>
      </c>
      <c r="J20" s="57"/>
    </row>
    <row r="21" spans="2:10">
      <c r="B21" s="396">
        <f t="shared" si="0"/>
        <v>17</v>
      </c>
      <c r="C21" s="57" t="s">
        <v>332</v>
      </c>
      <c r="D21" s="57" t="s">
        <v>146</v>
      </c>
      <c r="E21" s="395">
        <v>1</v>
      </c>
      <c r="F21" s="57">
        <v>1</v>
      </c>
      <c r="G21" s="57">
        <v>1</v>
      </c>
      <c r="H21" s="57">
        <v>1</v>
      </c>
      <c r="I21" s="57">
        <v>1</v>
      </c>
      <c r="J21" s="57"/>
    </row>
    <row r="22" spans="2:10">
      <c r="B22" s="396">
        <f t="shared" si="0"/>
        <v>18</v>
      </c>
      <c r="C22" s="396" t="s">
        <v>1068</v>
      </c>
      <c r="D22" s="396" t="s">
        <v>89</v>
      </c>
      <c r="E22" s="397" t="s">
        <v>1069</v>
      </c>
      <c r="F22" s="398" t="s">
        <v>1065</v>
      </c>
      <c r="G22" s="398" t="s">
        <v>1065</v>
      </c>
      <c r="H22" s="396">
        <v>1</v>
      </c>
      <c r="I22" s="396">
        <v>3</v>
      </c>
      <c r="J22" s="396"/>
    </row>
    <row r="23" spans="2:10">
      <c r="B23" s="396">
        <f t="shared" si="0"/>
        <v>19</v>
      </c>
      <c r="C23" s="396" t="s">
        <v>334</v>
      </c>
      <c r="D23" s="396" t="s">
        <v>149</v>
      </c>
      <c r="E23" s="397" t="s">
        <v>1070</v>
      </c>
      <c r="F23" s="398" t="s">
        <v>1065</v>
      </c>
      <c r="G23" s="398" t="s">
        <v>1065</v>
      </c>
      <c r="H23" s="396">
        <v>1</v>
      </c>
      <c r="I23" s="396">
        <v>3</v>
      </c>
      <c r="J23" s="396"/>
    </row>
    <row r="24" spans="2:10">
      <c r="B24" s="396">
        <f t="shared" si="0"/>
        <v>20</v>
      </c>
      <c r="C24" s="396" t="s">
        <v>251</v>
      </c>
      <c r="D24" s="396" t="s">
        <v>146</v>
      </c>
      <c r="E24" s="397" t="s">
        <v>1071</v>
      </c>
      <c r="F24" s="398" t="s">
        <v>1065</v>
      </c>
      <c r="G24" s="398" t="s">
        <v>1065</v>
      </c>
      <c r="H24" s="396">
        <v>3</v>
      </c>
      <c r="I24" s="396">
        <v>3</v>
      </c>
      <c r="J24" s="396"/>
    </row>
    <row r="25" spans="2:10">
      <c r="B25" s="396">
        <f t="shared" si="0"/>
        <v>21</v>
      </c>
      <c r="C25" s="57" t="s">
        <v>346</v>
      </c>
      <c r="D25" s="57" t="s">
        <v>149</v>
      </c>
      <c r="E25" s="395">
        <v>1</v>
      </c>
      <c r="F25" s="57">
        <v>1</v>
      </c>
      <c r="G25" s="57">
        <v>1</v>
      </c>
      <c r="H25" s="57">
        <v>1</v>
      </c>
      <c r="I25" s="57">
        <v>1</v>
      </c>
      <c r="J25" s="57"/>
    </row>
    <row r="26" spans="2:10">
      <c r="B26" s="396">
        <f t="shared" si="0"/>
        <v>22</v>
      </c>
      <c r="C26" s="57" t="s">
        <v>348</v>
      </c>
      <c r="D26" s="57" t="s">
        <v>146</v>
      </c>
      <c r="E26" s="395">
        <v>1</v>
      </c>
      <c r="F26" s="57">
        <v>1</v>
      </c>
      <c r="G26" s="57">
        <v>1</v>
      </c>
      <c r="H26" s="57">
        <v>1</v>
      </c>
      <c r="I26" s="57">
        <v>1</v>
      </c>
      <c r="J26" s="57"/>
    </row>
    <row r="27" spans="2:10">
      <c r="B27" s="396">
        <f t="shared" si="0"/>
        <v>23</v>
      </c>
      <c r="C27" s="57" t="s">
        <v>349</v>
      </c>
      <c r="D27" s="57" t="s">
        <v>152</v>
      </c>
      <c r="E27" s="395">
        <v>1</v>
      </c>
      <c r="F27" s="57">
        <v>1</v>
      </c>
      <c r="G27" s="57">
        <v>1</v>
      </c>
      <c r="H27" s="57">
        <v>1</v>
      </c>
      <c r="I27" s="57">
        <v>1</v>
      </c>
      <c r="J27" s="57"/>
    </row>
    <row r="28" spans="2:10">
      <c r="B28" s="396">
        <f t="shared" si="0"/>
        <v>24</v>
      </c>
      <c r="C28" s="396" t="s">
        <v>230</v>
      </c>
      <c r="D28" s="396" t="s">
        <v>146</v>
      </c>
      <c r="E28" s="397" t="s">
        <v>908</v>
      </c>
      <c r="F28" s="398" t="s">
        <v>1065</v>
      </c>
      <c r="G28" s="396">
        <v>3</v>
      </c>
      <c r="H28" s="396">
        <v>3</v>
      </c>
      <c r="I28" s="398" t="s">
        <v>1065</v>
      </c>
      <c r="J28" s="396"/>
    </row>
    <row r="29" spans="2:10">
      <c r="B29" s="396">
        <f t="shared" si="0"/>
        <v>25</v>
      </c>
      <c r="C29" s="57" t="s">
        <v>355</v>
      </c>
      <c r="D29" s="57" t="s">
        <v>146</v>
      </c>
      <c r="E29" s="395">
        <v>1</v>
      </c>
      <c r="F29" s="57">
        <v>1</v>
      </c>
      <c r="G29" s="57">
        <v>1</v>
      </c>
      <c r="H29" s="57">
        <v>1</v>
      </c>
      <c r="I29" s="57">
        <v>1</v>
      </c>
      <c r="J29" s="57"/>
    </row>
    <row r="30" spans="2:10">
      <c r="B30" s="396">
        <f t="shared" si="0"/>
        <v>26</v>
      </c>
      <c r="C30" s="57" t="s">
        <v>381</v>
      </c>
      <c r="D30" s="57" t="s">
        <v>149</v>
      </c>
      <c r="E30" s="395">
        <v>1</v>
      </c>
      <c r="F30" s="57">
        <v>1</v>
      </c>
      <c r="G30" s="57">
        <v>1</v>
      </c>
      <c r="H30" s="57">
        <v>1</v>
      </c>
      <c r="I30" s="57">
        <v>1</v>
      </c>
      <c r="J30" s="57"/>
    </row>
    <row r="31" spans="2:10">
      <c r="B31" s="396">
        <f t="shared" si="0"/>
        <v>27</v>
      </c>
      <c r="C31" s="57" t="s">
        <v>386</v>
      </c>
      <c r="D31" s="57" t="s">
        <v>146</v>
      </c>
      <c r="E31" s="395">
        <v>1</v>
      </c>
      <c r="F31" s="57">
        <v>1</v>
      </c>
      <c r="G31" s="57">
        <v>1</v>
      </c>
      <c r="H31" s="57">
        <v>1</v>
      </c>
      <c r="I31" s="57">
        <v>1</v>
      </c>
      <c r="J31" s="57"/>
    </row>
    <row r="32" spans="2:10">
      <c r="B32" s="396">
        <f t="shared" si="0"/>
        <v>28</v>
      </c>
      <c r="C32" s="57" t="s">
        <v>390</v>
      </c>
      <c r="D32" s="57" t="s">
        <v>146</v>
      </c>
      <c r="E32" s="395">
        <v>1</v>
      </c>
      <c r="F32" s="57">
        <v>1</v>
      </c>
      <c r="G32" s="57">
        <v>1</v>
      </c>
      <c r="H32" s="57">
        <v>1</v>
      </c>
      <c r="I32" s="57">
        <v>1</v>
      </c>
      <c r="J32" s="57"/>
    </row>
    <row r="33" spans="2:10">
      <c r="B33" s="396">
        <f t="shared" si="0"/>
        <v>29</v>
      </c>
      <c r="C33" s="57" t="s">
        <v>407</v>
      </c>
      <c r="D33" s="57" t="s">
        <v>87</v>
      </c>
      <c r="E33" s="395">
        <v>3</v>
      </c>
      <c r="F33" s="57">
        <v>3</v>
      </c>
      <c r="G33" s="57">
        <v>3</v>
      </c>
      <c r="H33" s="57">
        <v>3</v>
      </c>
      <c r="I33" s="57">
        <v>3</v>
      </c>
      <c r="J33" s="57"/>
    </row>
    <row r="34" spans="2:10">
      <c r="B34" s="396">
        <f t="shared" si="0"/>
        <v>30</v>
      </c>
      <c r="C34" s="57" t="s">
        <v>408</v>
      </c>
      <c r="D34" s="57" t="s">
        <v>96</v>
      </c>
      <c r="E34" s="395">
        <v>3</v>
      </c>
      <c r="F34" s="57">
        <v>3</v>
      </c>
      <c r="G34" s="57">
        <v>3</v>
      </c>
      <c r="H34" s="57">
        <v>3</v>
      </c>
      <c r="I34" s="57">
        <v>3</v>
      </c>
      <c r="J34" s="57"/>
    </row>
    <row r="35" spans="2:10">
      <c r="B35" s="396">
        <f t="shared" si="0"/>
        <v>31</v>
      </c>
      <c r="C35" s="57" t="s">
        <v>691</v>
      </c>
      <c r="D35" s="57" t="s">
        <v>79</v>
      </c>
      <c r="E35" s="395">
        <v>1</v>
      </c>
      <c r="F35" s="57">
        <v>1</v>
      </c>
      <c r="G35" s="57">
        <v>1</v>
      </c>
      <c r="H35" s="57">
        <v>1</v>
      </c>
      <c r="I35" s="57">
        <v>1</v>
      </c>
      <c r="J35" s="57"/>
    </row>
    <row r="36" spans="2:10">
      <c r="B36" s="396">
        <f t="shared" si="0"/>
        <v>32</v>
      </c>
      <c r="C36" s="57" t="s">
        <v>421</v>
      </c>
      <c r="D36" s="57" t="s">
        <v>96</v>
      </c>
      <c r="E36" s="395">
        <v>3</v>
      </c>
      <c r="F36" s="57">
        <v>3</v>
      </c>
      <c r="G36" s="57">
        <v>3</v>
      </c>
      <c r="H36" s="57">
        <v>3</v>
      </c>
      <c r="I36" s="57">
        <v>3</v>
      </c>
      <c r="J36" s="57"/>
    </row>
    <row r="37" spans="2:10">
      <c r="B37" s="396">
        <f t="shared" si="0"/>
        <v>33</v>
      </c>
      <c r="C37" s="57" t="s">
        <v>422</v>
      </c>
      <c r="D37" s="57" t="s">
        <v>87</v>
      </c>
      <c r="E37" s="395">
        <v>2</v>
      </c>
      <c r="F37" s="57">
        <v>3</v>
      </c>
      <c r="G37" s="57">
        <v>3</v>
      </c>
      <c r="H37" s="57">
        <v>3</v>
      </c>
      <c r="I37" s="57">
        <v>3</v>
      </c>
      <c r="J37" s="57"/>
    </row>
    <row r="38" spans="2:10">
      <c r="B38" s="396">
        <f t="shared" si="0"/>
        <v>34</v>
      </c>
      <c r="C38" s="57" t="s">
        <v>427</v>
      </c>
      <c r="D38" s="57" t="s">
        <v>79</v>
      </c>
      <c r="E38" s="395">
        <v>1</v>
      </c>
      <c r="F38" s="57">
        <v>1</v>
      </c>
      <c r="G38" s="57">
        <v>1</v>
      </c>
      <c r="H38" s="57">
        <v>1</v>
      </c>
      <c r="I38" s="57">
        <v>1</v>
      </c>
      <c r="J38" s="57"/>
    </row>
  </sheetData>
  <mergeCells count="5">
    <mergeCell ref="B3:B4"/>
    <mergeCell ref="C3:C4"/>
    <mergeCell ref="D3:D4"/>
    <mergeCell ref="F3:I3"/>
    <mergeCell ref="J3:J4"/>
  </mergeCells>
  <pageMargins left="0.7" right="0.7" top="0.75" bottom="0.75" header="0.3" footer="0.3"/>
  <pageSetup paperSize="9" orientation="portrait" r:id="rId1"/>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71600A-B3EF-478B-9FF0-1D34EAD0AA31}">
  <sheetPr>
    <pageSetUpPr fitToPage="1"/>
  </sheetPr>
  <dimension ref="A1:V242"/>
  <sheetViews>
    <sheetView view="pageBreakPreview" zoomScale="60" zoomScaleNormal="85" workbookViewId="0">
      <selection activeCell="G6" sqref="G6"/>
    </sheetView>
  </sheetViews>
  <sheetFormatPr defaultRowHeight="14.5"/>
  <sheetData>
    <row r="1" spans="1:22">
      <c r="A1" s="1601" t="s">
        <v>261</v>
      </c>
      <c r="B1" s="1601"/>
      <c r="C1" s="1601"/>
      <c r="D1" s="1601"/>
      <c r="E1" s="1601"/>
      <c r="F1" s="1601"/>
      <c r="G1" s="1601"/>
      <c r="H1" s="1601"/>
      <c r="I1" s="1601"/>
      <c r="J1" s="1601"/>
      <c r="K1" s="1601"/>
      <c r="L1" s="1601"/>
      <c r="M1" s="1601"/>
      <c r="N1" s="1601"/>
      <c r="O1" s="1601"/>
      <c r="P1" s="1601"/>
      <c r="Q1" s="1601"/>
      <c r="R1" s="1601"/>
      <c r="S1" s="1601"/>
      <c r="T1" s="1601"/>
      <c r="U1" s="1601"/>
      <c r="V1" s="1602"/>
    </row>
    <row r="2" spans="1:22" ht="15" thickBot="1">
      <c r="A2" s="1603" t="s">
        <v>262</v>
      </c>
      <c r="B2" s="1340"/>
      <c r="C2" s="1340"/>
      <c r="D2" s="1340"/>
      <c r="E2" s="1340"/>
      <c r="F2" s="1340"/>
      <c r="G2" s="1340"/>
      <c r="H2" s="1340"/>
      <c r="I2" s="1340"/>
      <c r="J2" s="1340"/>
      <c r="K2" s="1340"/>
      <c r="L2" s="1340"/>
      <c r="M2" s="1340"/>
      <c r="N2" s="1340"/>
      <c r="O2" s="1340"/>
      <c r="P2" s="1340"/>
      <c r="Q2" s="1340"/>
      <c r="R2" s="1340"/>
      <c r="S2" s="1340"/>
      <c r="T2" s="1340"/>
      <c r="U2" s="1340"/>
      <c r="V2" s="1604"/>
    </row>
    <row r="3" spans="1:22">
      <c r="A3" s="125"/>
      <c r="B3" s="126"/>
      <c r="C3" s="126"/>
      <c r="D3" s="126"/>
      <c r="E3" s="126"/>
      <c r="F3" s="126"/>
      <c r="G3" s="126"/>
      <c r="H3" s="126"/>
      <c r="I3" s="126"/>
      <c r="J3" s="126"/>
      <c r="K3" s="126"/>
      <c r="L3" s="126"/>
      <c r="M3" s="126"/>
      <c r="N3" s="126"/>
      <c r="O3" s="126"/>
      <c r="P3" s="126"/>
      <c r="Q3" s="126"/>
      <c r="R3" s="126"/>
      <c r="S3" s="126"/>
      <c r="T3" s="126"/>
      <c r="U3" s="163"/>
      <c r="V3" s="164"/>
    </row>
    <row r="4" spans="1:22">
      <c r="A4" s="1596" t="s">
        <v>263</v>
      </c>
      <c r="B4" s="1331"/>
      <c r="C4" s="127"/>
      <c r="D4" s="1597" t="s">
        <v>1049</v>
      </c>
      <c r="E4" s="1598"/>
      <c r="F4" s="1592" t="s">
        <v>265</v>
      </c>
      <c r="G4" s="1594" t="s">
        <v>266</v>
      </c>
      <c r="H4" s="1342" t="s">
        <v>267</v>
      </c>
      <c r="I4" s="1343"/>
      <c r="J4" s="1344"/>
      <c r="K4" s="128" t="s">
        <v>268</v>
      </c>
      <c r="L4" s="1342" t="s">
        <v>269</v>
      </c>
      <c r="M4" s="1343"/>
      <c r="N4" s="1344"/>
      <c r="O4" s="1342" t="s">
        <v>270</v>
      </c>
      <c r="P4" s="1343"/>
      <c r="Q4" s="1344"/>
      <c r="R4" s="1605"/>
      <c r="S4" s="1345"/>
      <c r="T4" s="1345"/>
      <c r="U4" s="166"/>
      <c r="V4" s="167"/>
    </row>
    <row r="5" spans="1:22">
      <c r="A5" s="1596"/>
      <c r="B5" s="1331"/>
      <c r="C5" s="127"/>
      <c r="D5" s="1599"/>
      <c r="E5" s="1600"/>
      <c r="F5" s="1593"/>
      <c r="G5" s="1595"/>
      <c r="H5" s="128" t="s">
        <v>271</v>
      </c>
      <c r="I5" s="128" t="s">
        <v>241</v>
      </c>
      <c r="J5" s="128" t="s">
        <v>272</v>
      </c>
      <c r="K5" s="128" t="s">
        <v>271</v>
      </c>
      <c r="L5" s="128" t="s">
        <v>271</v>
      </c>
      <c r="M5" s="128" t="s">
        <v>241</v>
      </c>
      <c r="N5" s="128" t="s">
        <v>272</v>
      </c>
      <c r="O5" s="128" t="s">
        <v>271</v>
      </c>
      <c r="P5" s="128" t="s">
        <v>241</v>
      </c>
      <c r="Q5" s="128" t="s">
        <v>272</v>
      </c>
      <c r="R5" s="165"/>
      <c r="S5" s="165"/>
      <c r="T5" s="165"/>
      <c r="U5" s="166"/>
      <c r="V5" s="167"/>
    </row>
    <row r="6" spans="1:22">
      <c r="A6" s="129"/>
      <c r="B6" s="127"/>
      <c r="C6" s="127"/>
      <c r="D6" s="1607" t="s">
        <v>1048</v>
      </c>
      <c r="E6" s="1324"/>
      <c r="F6" s="130">
        <v>171</v>
      </c>
      <c r="G6" s="131">
        <v>74</v>
      </c>
      <c r="H6" s="130">
        <v>34</v>
      </c>
      <c r="I6" s="130">
        <v>3</v>
      </c>
      <c r="J6" s="130">
        <f>F6-H6-I6</f>
        <v>134</v>
      </c>
      <c r="K6" s="130">
        <v>21</v>
      </c>
      <c r="L6" s="130"/>
      <c r="M6" s="130"/>
      <c r="N6" s="130">
        <f>F6-L6</f>
        <v>171</v>
      </c>
      <c r="O6" s="130"/>
      <c r="P6" s="130"/>
      <c r="Q6" s="168">
        <f>G6-O6</f>
        <v>74</v>
      </c>
      <c r="R6" s="165"/>
      <c r="S6" s="165"/>
      <c r="T6" s="169"/>
      <c r="U6" s="166"/>
      <c r="V6" s="167"/>
    </row>
    <row r="7" spans="1:22">
      <c r="A7" s="132"/>
      <c r="B7" s="133"/>
      <c r="C7" s="133"/>
      <c r="D7" s="133"/>
      <c r="E7" s="133"/>
      <c r="F7" s="133"/>
      <c r="G7" s="133"/>
      <c r="H7" s="133"/>
      <c r="I7" s="133"/>
      <c r="J7" s="133"/>
      <c r="K7" s="133"/>
      <c r="L7" s="133"/>
      <c r="M7" s="133"/>
      <c r="N7" s="133"/>
      <c r="O7" s="133"/>
      <c r="P7" s="133"/>
      <c r="Q7" s="133"/>
      <c r="R7" s="133"/>
      <c r="S7" s="133"/>
      <c r="T7" s="133"/>
      <c r="U7" s="377"/>
      <c r="V7" s="167"/>
    </row>
    <row r="8" spans="1:22">
      <c r="A8" s="132"/>
      <c r="B8" s="133"/>
      <c r="C8" s="133">
        <f>A8+1</f>
        <v>1</v>
      </c>
      <c r="D8" s="133"/>
      <c r="E8" s="133">
        <f>C8+1</f>
        <v>2</v>
      </c>
      <c r="F8" s="133"/>
      <c r="G8" s="133">
        <f>E8+1</f>
        <v>3</v>
      </c>
      <c r="H8" s="133"/>
      <c r="I8" s="133">
        <f>G8+1</f>
        <v>4</v>
      </c>
      <c r="J8" s="133"/>
      <c r="K8" s="133">
        <f>I8+1</f>
        <v>5</v>
      </c>
      <c r="L8" s="133"/>
      <c r="M8" s="133">
        <f>K8+1</f>
        <v>6</v>
      </c>
      <c r="N8" s="133"/>
      <c r="O8" s="133">
        <f>M8+1</f>
        <v>7</v>
      </c>
      <c r="P8" s="133"/>
      <c r="Q8" s="133">
        <f>O8+1</f>
        <v>8</v>
      </c>
      <c r="R8" s="133"/>
      <c r="S8" s="161">
        <f>Q8+1</f>
        <v>9</v>
      </c>
      <c r="T8" s="133"/>
      <c r="U8" s="377"/>
      <c r="V8" s="167"/>
    </row>
    <row r="9" spans="1:22">
      <c r="A9" s="132"/>
      <c r="B9" s="133"/>
      <c r="C9" s="133"/>
      <c r="D9" s="133"/>
      <c r="E9" s="133"/>
      <c r="F9" s="133"/>
      <c r="G9" s="133"/>
      <c r="H9" s="133"/>
      <c r="I9" s="133"/>
      <c r="J9" s="133"/>
      <c r="K9" s="133"/>
      <c r="L9" s="133"/>
      <c r="M9" s="133"/>
      <c r="N9" s="133"/>
      <c r="O9" s="133"/>
      <c r="P9" s="133"/>
      <c r="Q9" s="133"/>
      <c r="R9" s="133"/>
      <c r="S9" s="133"/>
      <c r="T9" s="133"/>
      <c r="U9" s="377"/>
      <c r="V9" s="167"/>
    </row>
    <row r="10" spans="1:22" ht="15" thickBot="1">
      <c r="A10" s="134"/>
      <c r="B10" s="135"/>
      <c r="C10" s="135"/>
      <c r="D10" s="135">
        <v>465.03</v>
      </c>
      <c r="E10" s="133"/>
      <c r="F10" s="135">
        <v>375.98</v>
      </c>
      <c r="G10" s="133"/>
      <c r="H10" s="135">
        <v>414.86</v>
      </c>
      <c r="I10" s="133"/>
      <c r="J10" s="135">
        <v>381.02</v>
      </c>
      <c r="K10" s="135"/>
      <c r="L10" s="135">
        <v>353.63</v>
      </c>
      <c r="M10" s="133"/>
      <c r="N10" s="135">
        <v>351.4</v>
      </c>
      <c r="O10" s="135"/>
      <c r="P10" s="135">
        <v>433.26</v>
      </c>
      <c r="Q10" s="135"/>
      <c r="R10" s="135">
        <v>396.56</v>
      </c>
      <c r="S10" s="133"/>
      <c r="T10" s="135">
        <v>408.11</v>
      </c>
      <c r="U10" s="378">
        <f>B10+F10+H10+J10+L10+D10+N10+P10+R10+T10</f>
        <v>3579.8500000000004</v>
      </c>
      <c r="V10" s="167"/>
    </row>
    <row r="11" spans="1:22" ht="15.5" thickTop="1" thickBot="1">
      <c r="A11" s="136"/>
      <c r="B11" s="137"/>
      <c r="C11" s="138"/>
      <c r="D11" s="139"/>
      <c r="E11" s="138"/>
      <c r="F11" s="133"/>
      <c r="G11" s="140"/>
      <c r="H11" s="139"/>
      <c r="I11" s="140"/>
      <c r="J11" s="139"/>
      <c r="K11" s="140"/>
      <c r="L11" s="139"/>
      <c r="M11" s="140"/>
      <c r="N11" s="139"/>
      <c r="O11" s="140"/>
      <c r="P11" s="139"/>
      <c r="Q11" s="140"/>
      <c r="R11" s="139"/>
      <c r="S11" s="140"/>
      <c r="T11" s="162"/>
      <c r="U11" s="378"/>
      <c r="V11" s="167"/>
    </row>
    <row r="12" spans="1:22" ht="15.5" thickTop="1" thickBot="1">
      <c r="A12" s="132"/>
      <c r="B12" s="133"/>
      <c r="C12" s="141"/>
      <c r="D12" s="139"/>
      <c r="E12" s="141"/>
      <c r="F12" s="133"/>
      <c r="G12" s="141"/>
      <c r="H12" s="139"/>
      <c r="I12" s="141"/>
      <c r="J12" s="139"/>
      <c r="K12" s="141"/>
      <c r="L12" s="139"/>
      <c r="M12" s="141"/>
      <c r="N12" s="139"/>
      <c r="O12" s="141"/>
      <c r="P12" s="139"/>
      <c r="Q12" s="141"/>
      <c r="R12" s="139"/>
      <c r="S12" s="141"/>
      <c r="T12" s="162"/>
      <c r="U12" s="377"/>
      <c r="V12" s="167"/>
    </row>
    <row r="13" spans="1:22" ht="15" thickTop="1">
      <c r="A13" s="142"/>
      <c r="B13" s="143"/>
      <c r="C13" s="144" t="s">
        <v>273</v>
      </c>
      <c r="D13" s="145"/>
      <c r="E13" s="358" t="s">
        <v>235</v>
      </c>
      <c r="F13" s="145"/>
      <c r="G13" s="358" t="s">
        <v>236</v>
      </c>
      <c r="H13" s="145"/>
      <c r="I13" s="358" t="s">
        <v>274</v>
      </c>
      <c r="J13" s="133"/>
      <c r="K13" s="144" t="s">
        <v>275</v>
      </c>
      <c r="L13" s="133"/>
      <c r="M13" s="358" t="s">
        <v>276</v>
      </c>
      <c r="N13" s="133"/>
      <c r="O13" s="144" t="s">
        <v>277</v>
      </c>
      <c r="P13" s="133"/>
      <c r="Q13" s="144" t="s">
        <v>278</v>
      </c>
      <c r="R13" s="133"/>
      <c r="S13" s="358" t="s">
        <v>279</v>
      </c>
      <c r="T13" s="133"/>
      <c r="U13" s="377"/>
      <c r="V13" s="167"/>
    </row>
    <row r="14" spans="1:22">
      <c r="A14" s="142"/>
      <c r="B14" s="143"/>
      <c r="C14" s="144" t="s">
        <v>81</v>
      </c>
      <c r="D14" s="145"/>
      <c r="E14" s="145" t="s">
        <v>149</v>
      </c>
      <c r="F14" s="145"/>
      <c r="G14" s="133" t="s">
        <v>146</v>
      </c>
      <c r="H14" s="145"/>
      <c r="I14" s="133" t="s">
        <v>149</v>
      </c>
      <c r="J14" s="133"/>
      <c r="K14" s="144" t="s">
        <v>83</v>
      </c>
      <c r="L14" s="133"/>
      <c r="M14" s="133" t="s">
        <v>205</v>
      </c>
      <c r="N14" s="133"/>
      <c r="O14" s="144" t="s">
        <v>89</v>
      </c>
      <c r="P14" s="133"/>
      <c r="Q14" s="144" t="s">
        <v>282</v>
      </c>
      <c r="R14" s="133"/>
      <c r="S14" s="133" t="s">
        <v>149</v>
      </c>
      <c r="T14" s="133"/>
      <c r="U14" s="377"/>
      <c r="V14" s="167"/>
    </row>
    <row r="15" spans="1:22">
      <c r="A15" s="272"/>
      <c r="B15" s="172"/>
      <c r="C15" s="172"/>
      <c r="D15" s="172"/>
      <c r="E15" s="172"/>
      <c r="F15" s="172"/>
      <c r="G15" s="172"/>
      <c r="H15" s="172"/>
      <c r="I15" s="172"/>
      <c r="J15" s="172"/>
      <c r="K15" s="159" t="s">
        <v>183</v>
      </c>
      <c r="L15" s="172"/>
      <c r="M15" s="159" t="s">
        <v>183</v>
      </c>
      <c r="N15" s="172"/>
      <c r="O15" s="172"/>
      <c r="P15" s="172"/>
      <c r="Q15" s="172"/>
      <c r="R15" s="172"/>
      <c r="S15" s="172"/>
      <c r="T15" s="172"/>
      <c r="U15" s="379"/>
      <c r="V15" s="174"/>
    </row>
    <row r="16" spans="1:22">
      <c r="A16" s="152"/>
      <c r="B16" s="175"/>
      <c r="C16" s="175"/>
      <c r="D16" s="175"/>
      <c r="E16" s="175"/>
      <c r="F16" s="175"/>
      <c r="G16" s="175"/>
      <c r="H16" s="175"/>
      <c r="I16" s="175"/>
      <c r="J16" s="175"/>
      <c r="K16" s="175"/>
      <c r="L16" s="175"/>
      <c r="M16" s="175"/>
      <c r="N16" s="175"/>
      <c r="O16" s="175"/>
      <c r="P16" s="175"/>
      <c r="Q16" s="175"/>
      <c r="R16" s="175"/>
      <c r="S16" s="175"/>
      <c r="T16" s="175"/>
      <c r="U16" s="175"/>
      <c r="V16" s="380"/>
    </row>
    <row r="17" spans="1:22">
      <c r="A17" s="132"/>
      <c r="B17" s="133">
        <f>S8+1</f>
        <v>10</v>
      </c>
      <c r="C17" s="133"/>
      <c r="D17" s="133">
        <f>B17+1</f>
        <v>11</v>
      </c>
      <c r="E17" s="133"/>
      <c r="F17" s="133">
        <f>D17+1</f>
        <v>12</v>
      </c>
      <c r="G17" s="133"/>
      <c r="H17" s="133">
        <f>F17+1</f>
        <v>13</v>
      </c>
      <c r="I17" s="133"/>
      <c r="J17" s="133">
        <f>H17+1</f>
        <v>14</v>
      </c>
      <c r="K17" s="133"/>
      <c r="L17" s="133">
        <f>J17+1</f>
        <v>15</v>
      </c>
      <c r="M17" s="133"/>
      <c r="N17" s="133">
        <f>L17+1</f>
        <v>16</v>
      </c>
      <c r="O17" s="133"/>
      <c r="P17" s="133">
        <f>N17+1</f>
        <v>17</v>
      </c>
      <c r="Q17" s="133"/>
      <c r="R17" s="133">
        <f>P17+1</f>
        <v>18</v>
      </c>
      <c r="S17" s="133"/>
      <c r="T17" s="161">
        <f>R17+1</f>
        <v>19</v>
      </c>
      <c r="U17" s="133"/>
      <c r="V17" s="280"/>
    </row>
    <row r="18" spans="1:22">
      <c r="A18" s="132"/>
      <c r="B18" s="133"/>
      <c r="C18" s="133"/>
      <c r="D18" s="133"/>
      <c r="E18" s="133"/>
      <c r="F18" s="133"/>
      <c r="G18" s="133"/>
      <c r="H18" s="133"/>
      <c r="I18" s="133"/>
      <c r="J18" s="133"/>
      <c r="K18" s="133"/>
      <c r="L18" s="133"/>
      <c r="M18" s="133"/>
      <c r="N18" s="133"/>
      <c r="O18" s="133"/>
      <c r="P18" s="133"/>
      <c r="Q18" s="133"/>
      <c r="R18" s="133"/>
      <c r="S18" s="133"/>
      <c r="T18" s="133"/>
      <c r="U18" s="133"/>
      <c r="V18" s="280"/>
    </row>
    <row r="19" spans="1:22" ht="15" thickBot="1">
      <c r="A19" s="132"/>
      <c r="B19" s="135"/>
      <c r="C19" s="135">
        <v>425.22</v>
      </c>
      <c r="D19" s="135"/>
      <c r="E19" s="135">
        <v>420.54</v>
      </c>
      <c r="F19" s="133"/>
      <c r="G19" s="135">
        <v>340.56</v>
      </c>
      <c r="H19" s="133"/>
      <c r="I19" s="135">
        <v>336.52</v>
      </c>
      <c r="J19" s="133"/>
      <c r="K19" s="135">
        <v>375.99</v>
      </c>
      <c r="L19" s="135"/>
      <c r="M19" s="135">
        <v>303.41000000000003</v>
      </c>
      <c r="N19" s="133"/>
      <c r="O19" s="135">
        <v>448.76</v>
      </c>
      <c r="P19" s="135"/>
      <c r="Q19" s="135">
        <v>393.09</v>
      </c>
      <c r="R19" s="135"/>
      <c r="S19" s="135">
        <v>407.8</v>
      </c>
      <c r="T19" s="133"/>
      <c r="U19" s="135">
        <v>206.06</v>
      </c>
      <c r="V19" s="281">
        <f>C19+G19+I19+K19+M19+E19+O19+Q19+S19+U19</f>
        <v>3657.9500000000003</v>
      </c>
    </row>
    <row r="20" spans="1:22" ht="15.5" thickTop="1" thickBot="1">
      <c r="A20" s="132"/>
      <c r="B20" s="140"/>
      <c r="C20" s="139"/>
      <c r="D20" s="140"/>
      <c r="E20" s="139"/>
      <c r="F20" s="140"/>
      <c r="G20" s="133"/>
      <c r="H20" s="140"/>
      <c r="I20" s="139"/>
      <c r="J20" s="140"/>
      <c r="K20" s="139"/>
      <c r="L20" s="140"/>
      <c r="M20" s="139"/>
      <c r="N20" s="140"/>
      <c r="O20" s="139"/>
      <c r="P20" s="140"/>
      <c r="Q20" s="139"/>
      <c r="R20" s="140"/>
      <c r="S20" s="139"/>
      <c r="T20" s="140"/>
      <c r="U20" s="162"/>
      <c r="V20" s="281"/>
    </row>
    <row r="21" spans="1:22" ht="15.5" thickTop="1" thickBot="1">
      <c r="A21" s="132"/>
      <c r="B21" s="141"/>
      <c r="C21" s="139"/>
      <c r="D21" s="141"/>
      <c r="E21" s="139"/>
      <c r="F21" s="141"/>
      <c r="G21" s="133"/>
      <c r="H21" s="141"/>
      <c r="I21" s="139"/>
      <c r="J21" s="141"/>
      <c r="K21" s="139"/>
      <c r="L21" s="141"/>
      <c r="M21" s="139"/>
      <c r="N21" s="141"/>
      <c r="O21" s="139"/>
      <c r="P21" s="141"/>
      <c r="Q21" s="139"/>
      <c r="R21" s="141"/>
      <c r="S21" s="139"/>
      <c r="T21" s="141"/>
      <c r="U21" s="162"/>
      <c r="V21" s="280"/>
    </row>
    <row r="22" spans="1:22" ht="15" thickTop="1">
      <c r="A22" s="132"/>
      <c r="B22" s="358" t="s">
        <v>283</v>
      </c>
      <c r="C22" s="133"/>
      <c r="D22" s="358" t="s">
        <v>284</v>
      </c>
      <c r="E22" s="133"/>
      <c r="F22" s="144" t="s">
        <v>285</v>
      </c>
      <c r="G22" s="133"/>
      <c r="H22" s="144" t="s">
        <v>286</v>
      </c>
      <c r="I22" s="133"/>
      <c r="J22" s="144" t="s">
        <v>287</v>
      </c>
      <c r="K22" s="133"/>
      <c r="L22" s="358" t="s">
        <v>288</v>
      </c>
      <c r="M22" s="133"/>
      <c r="N22" s="144" t="s">
        <v>289</v>
      </c>
      <c r="O22" s="133"/>
      <c r="P22" s="358" t="s">
        <v>290</v>
      </c>
      <c r="Q22" s="133"/>
      <c r="R22" s="358" t="s">
        <v>291</v>
      </c>
      <c r="S22" s="133"/>
      <c r="T22" s="144" t="s">
        <v>292</v>
      </c>
      <c r="U22" s="133"/>
      <c r="V22" s="179"/>
    </row>
    <row r="23" spans="1:22">
      <c r="A23" s="132"/>
      <c r="B23" s="133" t="s">
        <v>205</v>
      </c>
      <c r="C23" s="133"/>
      <c r="D23" s="133" t="s">
        <v>149</v>
      </c>
      <c r="E23" s="133"/>
      <c r="F23" s="144" t="s">
        <v>81</v>
      </c>
      <c r="G23" s="133"/>
      <c r="H23" s="144" t="s">
        <v>293</v>
      </c>
      <c r="I23" s="133"/>
      <c r="J23" s="144" t="s">
        <v>96</v>
      </c>
      <c r="K23" s="133"/>
      <c r="L23" s="145" t="s">
        <v>146</v>
      </c>
      <c r="M23" s="133"/>
      <c r="N23" s="144" t="s">
        <v>96</v>
      </c>
      <c r="O23" s="133"/>
      <c r="P23" s="145" t="s">
        <v>205</v>
      </c>
      <c r="Q23" s="133"/>
      <c r="R23" s="145" t="s">
        <v>205</v>
      </c>
      <c r="S23" s="133"/>
      <c r="T23" s="144" t="s">
        <v>293</v>
      </c>
      <c r="U23" s="133"/>
      <c r="V23" s="179"/>
    </row>
    <row r="24" spans="1:22">
      <c r="A24" s="132"/>
      <c r="B24" s="144" t="s">
        <v>294</v>
      </c>
      <c r="C24" s="133"/>
      <c r="D24" s="144" t="s">
        <v>183</v>
      </c>
      <c r="E24" s="133"/>
      <c r="F24" s="144" t="s">
        <v>183</v>
      </c>
      <c r="G24" s="133"/>
      <c r="H24" s="144" t="s">
        <v>294</v>
      </c>
      <c r="I24" s="133"/>
      <c r="J24" s="133"/>
      <c r="K24" s="133"/>
      <c r="L24" s="144" t="s">
        <v>295</v>
      </c>
      <c r="M24" s="133"/>
      <c r="N24" s="133"/>
      <c r="O24" s="133"/>
      <c r="P24" s="160"/>
      <c r="Q24" s="133"/>
      <c r="R24" s="144" t="s">
        <v>294</v>
      </c>
      <c r="S24" s="133"/>
      <c r="T24" s="144" t="s">
        <v>294</v>
      </c>
      <c r="U24" s="143"/>
      <c r="V24" s="280"/>
    </row>
    <row r="25" spans="1:22">
      <c r="A25" s="132"/>
      <c r="B25" s="133"/>
      <c r="C25" s="133"/>
      <c r="D25" s="133"/>
      <c r="E25" s="133"/>
      <c r="F25" s="133"/>
      <c r="G25" s="133"/>
      <c r="H25" s="133"/>
      <c r="I25" s="133"/>
      <c r="J25" s="133"/>
      <c r="K25" s="133"/>
      <c r="L25" s="133"/>
      <c r="M25" s="133"/>
      <c r="N25" s="133"/>
      <c r="O25" s="133"/>
      <c r="P25" s="133"/>
      <c r="Q25" s="133"/>
      <c r="R25" s="133"/>
      <c r="S25" s="133"/>
      <c r="T25" s="133"/>
      <c r="U25" s="133"/>
      <c r="V25" s="280"/>
    </row>
    <row r="26" spans="1:22">
      <c r="A26" s="132"/>
      <c r="B26" s="133">
        <f>T17+1</f>
        <v>20</v>
      </c>
      <c r="C26" s="133"/>
      <c r="D26" s="133">
        <f>B26+1</f>
        <v>21</v>
      </c>
      <c r="E26" s="133"/>
      <c r="F26" s="133">
        <f>D26+1</f>
        <v>22</v>
      </c>
      <c r="G26" s="133"/>
      <c r="H26" s="133">
        <f>F26+1</f>
        <v>23</v>
      </c>
      <c r="I26" s="133"/>
      <c r="J26" s="133">
        <f>H26+1</f>
        <v>24</v>
      </c>
      <c r="K26" s="133"/>
      <c r="L26" s="133">
        <f>J26+1</f>
        <v>25</v>
      </c>
      <c r="M26" s="133"/>
      <c r="N26" s="133">
        <f>L26+1</f>
        <v>26</v>
      </c>
      <c r="O26" s="133"/>
      <c r="P26" s="133">
        <f>N26+1</f>
        <v>27</v>
      </c>
      <c r="Q26" s="133"/>
      <c r="R26" s="133">
        <f>P26+1</f>
        <v>28</v>
      </c>
      <c r="S26" s="133"/>
      <c r="T26" s="161">
        <f>R26+1</f>
        <v>29</v>
      </c>
      <c r="U26" s="133"/>
      <c r="V26" s="280"/>
    </row>
    <row r="27" spans="1:22">
      <c r="A27" s="132"/>
      <c r="B27" s="133"/>
      <c r="C27" s="133"/>
      <c r="D27" s="133"/>
      <c r="E27" s="133"/>
      <c r="F27" s="133"/>
      <c r="G27" s="133"/>
      <c r="H27" s="133"/>
      <c r="I27" s="133"/>
      <c r="J27" s="133"/>
      <c r="K27" s="133"/>
      <c r="L27" s="133"/>
      <c r="M27" s="133"/>
      <c r="N27" s="133"/>
      <c r="O27" s="133"/>
      <c r="P27" s="133"/>
      <c r="Q27" s="133"/>
      <c r="R27" s="133"/>
      <c r="S27" s="133"/>
      <c r="T27" s="133"/>
      <c r="U27" s="133"/>
      <c r="V27" s="280"/>
    </row>
    <row r="28" spans="1:22" ht="15" thickBot="1">
      <c r="A28" s="132"/>
      <c r="B28" s="135"/>
      <c r="C28" s="135">
        <v>417.38</v>
      </c>
      <c r="D28" s="135"/>
      <c r="E28" s="135">
        <v>304.56</v>
      </c>
      <c r="F28" s="133"/>
      <c r="G28" s="135">
        <v>408.66</v>
      </c>
      <c r="H28" s="133"/>
      <c r="I28" s="135">
        <v>434.89</v>
      </c>
      <c r="J28" s="133"/>
      <c r="K28" s="135">
        <v>408.17</v>
      </c>
      <c r="L28" s="135"/>
      <c r="M28" s="135">
        <v>398.59</v>
      </c>
      <c r="N28" s="133"/>
      <c r="O28" s="135">
        <v>446.37</v>
      </c>
      <c r="P28" s="135"/>
      <c r="Q28" s="135">
        <v>297.58</v>
      </c>
      <c r="R28" s="135"/>
      <c r="S28" s="135">
        <v>240.47</v>
      </c>
      <c r="T28" s="133"/>
      <c r="U28" s="135">
        <v>312.69</v>
      </c>
      <c r="V28" s="281">
        <f>C28+G28+I28+K28+M28+E28+O28+Q28+S28+U28</f>
        <v>3669.3599999999997</v>
      </c>
    </row>
    <row r="29" spans="1:22" ht="15.5" thickTop="1" thickBot="1">
      <c r="A29" s="132"/>
      <c r="B29" s="138"/>
      <c r="C29" s="139"/>
      <c r="D29" s="140"/>
      <c r="E29" s="139"/>
      <c r="F29" s="140"/>
      <c r="G29" s="133"/>
      <c r="H29" s="140"/>
      <c r="I29" s="139"/>
      <c r="J29" s="140"/>
      <c r="K29" s="139"/>
      <c r="L29" s="140"/>
      <c r="M29" s="139"/>
      <c r="N29" s="138"/>
      <c r="O29" s="139"/>
      <c r="P29" s="140"/>
      <c r="Q29" s="139"/>
      <c r="R29" s="138"/>
      <c r="S29" s="139"/>
      <c r="T29" s="140"/>
      <c r="U29" s="162"/>
      <c r="V29" s="281"/>
    </row>
    <row r="30" spans="1:22" ht="15.5" thickTop="1" thickBot="1">
      <c r="A30" s="132"/>
      <c r="B30" s="141"/>
      <c r="C30" s="139"/>
      <c r="D30" s="141"/>
      <c r="E30" s="139"/>
      <c r="F30" s="141"/>
      <c r="G30" s="133"/>
      <c r="H30" s="141"/>
      <c r="I30" s="139"/>
      <c r="J30" s="141"/>
      <c r="K30" s="139"/>
      <c r="L30" s="141"/>
      <c r="M30" s="139"/>
      <c r="N30" s="141"/>
      <c r="O30" s="139"/>
      <c r="P30" s="141"/>
      <c r="Q30" s="139"/>
      <c r="R30" s="141"/>
      <c r="S30" s="139"/>
      <c r="T30" s="141"/>
      <c r="U30" s="162"/>
      <c r="V30" s="280"/>
    </row>
    <row r="31" spans="1:22" ht="15" thickTop="1">
      <c r="A31" s="132"/>
      <c r="B31" s="144" t="s">
        <v>296</v>
      </c>
      <c r="C31" s="133"/>
      <c r="D31" s="144" t="s">
        <v>297</v>
      </c>
      <c r="E31" s="133"/>
      <c r="F31" s="358" t="s">
        <v>298</v>
      </c>
      <c r="G31" s="133"/>
      <c r="H31" s="144" t="s">
        <v>299</v>
      </c>
      <c r="I31" s="133"/>
      <c r="J31" s="358" t="s">
        <v>300</v>
      </c>
      <c r="K31" s="133"/>
      <c r="L31" s="358" t="s">
        <v>301</v>
      </c>
      <c r="M31" s="133"/>
      <c r="N31" s="358" t="s">
        <v>302</v>
      </c>
      <c r="O31" s="133"/>
      <c r="P31" s="144" t="s">
        <v>303</v>
      </c>
      <c r="Q31" s="133"/>
      <c r="R31" s="358" t="s">
        <v>244</v>
      </c>
      <c r="S31" s="133"/>
      <c r="T31" s="144" t="s">
        <v>304</v>
      </c>
      <c r="U31" s="133"/>
      <c r="V31" s="180"/>
    </row>
    <row r="32" spans="1:22">
      <c r="A32" s="132"/>
      <c r="B32" s="144" t="s">
        <v>293</v>
      </c>
      <c r="C32" s="133"/>
      <c r="D32" s="144" t="s">
        <v>305</v>
      </c>
      <c r="E32" s="133"/>
      <c r="F32" s="145" t="s">
        <v>146</v>
      </c>
      <c r="G32" s="133"/>
      <c r="H32" s="144" t="s">
        <v>306</v>
      </c>
      <c r="I32" s="133"/>
      <c r="J32" s="145" t="s">
        <v>211</v>
      </c>
      <c r="K32" s="133"/>
      <c r="L32" s="145" t="s">
        <v>146</v>
      </c>
      <c r="M32" s="133"/>
      <c r="N32" s="145" t="s">
        <v>211</v>
      </c>
      <c r="O32" s="133"/>
      <c r="P32" s="144" t="s">
        <v>282</v>
      </c>
      <c r="Q32" s="133"/>
      <c r="R32" s="145" t="s">
        <v>211</v>
      </c>
      <c r="S32" s="133"/>
      <c r="T32" s="144" t="s">
        <v>307</v>
      </c>
      <c r="U32" s="133"/>
      <c r="V32" s="180"/>
    </row>
    <row r="33" spans="1:22">
      <c r="A33" s="132"/>
      <c r="B33" s="133"/>
      <c r="C33" s="133"/>
      <c r="D33" s="133"/>
      <c r="E33" s="133"/>
      <c r="F33" s="144" t="s">
        <v>308</v>
      </c>
      <c r="G33" s="133"/>
      <c r="H33" s="144"/>
      <c r="I33" s="133"/>
      <c r="J33" s="155"/>
      <c r="K33" s="155"/>
      <c r="L33" s="155"/>
      <c r="M33" s="155"/>
      <c r="N33" s="144" t="s">
        <v>183</v>
      </c>
      <c r="O33" s="155"/>
      <c r="P33" s="155"/>
      <c r="Q33" s="155"/>
      <c r="R33" s="155"/>
      <c r="S33" s="155"/>
      <c r="T33" s="155"/>
      <c r="U33" s="133"/>
      <c r="V33" s="280"/>
    </row>
    <row r="34" spans="1:22">
      <c r="A34" s="132"/>
      <c r="B34" s="133"/>
      <c r="C34" s="133"/>
      <c r="D34" s="133"/>
      <c r="E34" s="133"/>
      <c r="F34" s="133"/>
      <c r="G34" s="133"/>
      <c r="H34" s="133"/>
      <c r="I34" s="133"/>
      <c r="J34" s="133"/>
      <c r="K34" s="133"/>
      <c r="L34" s="133"/>
      <c r="M34" s="133"/>
      <c r="N34" s="133"/>
      <c r="O34" s="133"/>
      <c r="P34" s="133"/>
      <c r="Q34" s="133"/>
      <c r="R34" s="133"/>
      <c r="S34" s="133"/>
      <c r="T34" s="133"/>
      <c r="U34" s="133"/>
      <c r="V34" s="280"/>
    </row>
    <row r="35" spans="1:22">
      <c r="A35" s="132"/>
      <c r="B35" s="133">
        <f>T26+1</f>
        <v>30</v>
      </c>
      <c r="C35" s="133"/>
      <c r="D35" s="133">
        <f>B35+1</f>
        <v>31</v>
      </c>
      <c r="E35" s="133"/>
      <c r="F35" s="133">
        <f>D35+1</f>
        <v>32</v>
      </c>
      <c r="G35" s="133"/>
      <c r="H35" s="133">
        <f>F35+1</f>
        <v>33</v>
      </c>
      <c r="I35" s="133"/>
      <c r="J35" s="133">
        <f>H35+1</f>
        <v>34</v>
      </c>
      <c r="K35" s="133"/>
      <c r="L35" s="133">
        <f>J35+1</f>
        <v>35</v>
      </c>
      <c r="M35" s="133"/>
      <c r="N35" s="133">
        <f>L35+1</f>
        <v>36</v>
      </c>
      <c r="O35" s="133"/>
      <c r="P35" s="133">
        <f>N35+1</f>
        <v>37</v>
      </c>
      <c r="Q35" s="133"/>
      <c r="R35" s="161">
        <f>P35+1</f>
        <v>38</v>
      </c>
      <c r="S35" s="133"/>
      <c r="T35" s="133">
        <f>R35+1</f>
        <v>39</v>
      </c>
      <c r="U35" s="133"/>
      <c r="V35" s="280"/>
    </row>
    <row r="36" spans="1:22">
      <c r="A36" s="132"/>
      <c r="B36" s="133"/>
      <c r="C36" s="133"/>
      <c r="D36" s="133"/>
      <c r="E36" s="133"/>
      <c r="F36" s="133"/>
      <c r="G36" s="133"/>
      <c r="H36" s="133"/>
      <c r="I36" s="133"/>
      <c r="J36" s="133"/>
      <c r="K36" s="133"/>
      <c r="L36" s="133"/>
      <c r="M36" s="133"/>
      <c r="N36" s="133"/>
      <c r="O36" s="133"/>
      <c r="P36" s="133"/>
      <c r="Q36" s="133"/>
      <c r="R36" s="133"/>
      <c r="S36" s="133"/>
      <c r="T36" s="133"/>
      <c r="U36" s="133"/>
      <c r="V36" s="280"/>
    </row>
    <row r="37" spans="1:22" ht="15" thickBot="1">
      <c r="A37" s="132"/>
      <c r="B37" s="135"/>
      <c r="C37" s="135">
        <v>347.88</v>
      </c>
      <c r="D37" s="135"/>
      <c r="E37" s="135">
        <v>379.25</v>
      </c>
      <c r="F37" s="133"/>
      <c r="G37" s="135">
        <v>398.7</v>
      </c>
      <c r="H37" s="133"/>
      <c r="I37" s="135">
        <v>439.06</v>
      </c>
      <c r="J37" s="133"/>
      <c r="K37" s="135">
        <v>381.53</v>
      </c>
      <c r="L37" s="135"/>
      <c r="M37" s="135">
        <v>379.71</v>
      </c>
      <c r="N37" s="133"/>
      <c r="O37" s="135">
        <v>426.3</v>
      </c>
      <c r="P37" s="135"/>
      <c r="Q37" s="135">
        <v>387.14</v>
      </c>
      <c r="R37" s="133"/>
      <c r="S37" s="133"/>
      <c r="T37" s="135"/>
      <c r="U37" s="135">
        <v>423.77</v>
      </c>
      <c r="V37" s="281" t="e">
        <f>C37+G37+I37+K37+M37+E37+#REF!+O37+Q37+#REF!</f>
        <v>#REF!</v>
      </c>
    </row>
    <row r="38" spans="1:22" ht="15.5" thickTop="1" thickBot="1">
      <c r="A38" s="132"/>
      <c r="B38" s="140"/>
      <c r="C38" s="139"/>
      <c r="D38" s="140"/>
      <c r="E38" s="139"/>
      <c r="F38" s="140"/>
      <c r="G38" s="133"/>
      <c r="H38" s="140"/>
      <c r="I38" s="139"/>
      <c r="J38" s="140"/>
      <c r="K38" s="139"/>
      <c r="L38" s="140"/>
      <c r="M38" s="139"/>
      <c r="N38" s="140"/>
      <c r="O38" s="137"/>
      <c r="P38" s="140"/>
      <c r="Q38" s="162"/>
      <c r="R38" s="181"/>
      <c r="S38" s="133"/>
      <c r="T38" s="181"/>
      <c r="U38" s="133"/>
      <c r="V38" s="281"/>
    </row>
    <row r="39" spans="1:22" ht="15.5" thickTop="1" thickBot="1">
      <c r="A39" s="132"/>
      <c r="B39" s="141"/>
      <c r="C39" s="139"/>
      <c r="D39" s="141"/>
      <c r="E39" s="139"/>
      <c r="F39" s="141"/>
      <c r="G39" s="133"/>
      <c r="H39" s="141"/>
      <c r="I39" s="139"/>
      <c r="J39" s="141"/>
      <c r="K39" s="139"/>
      <c r="L39" s="141"/>
      <c r="M39" s="139"/>
      <c r="N39" s="141"/>
      <c r="O39" s="137"/>
      <c r="P39" s="141"/>
      <c r="Q39" s="162"/>
      <c r="R39" s="182"/>
      <c r="S39" s="133"/>
      <c r="T39" s="182"/>
      <c r="U39" s="133"/>
      <c r="V39" s="280"/>
    </row>
    <row r="40" spans="1:22" ht="15" thickTop="1">
      <c r="A40" s="132"/>
      <c r="B40" s="358" t="s">
        <v>309</v>
      </c>
      <c r="C40" s="133"/>
      <c r="D40" s="358" t="s">
        <v>310</v>
      </c>
      <c r="E40" s="133"/>
      <c r="F40" s="358" t="s">
        <v>311</v>
      </c>
      <c r="G40" s="133"/>
      <c r="H40" s="358" t="s">
        <v>245</v>
      </c>
      <c r="I40" s="133"/>
      <c r="J40" s="358" t="s">
        <v>246</v>
      </c>
      <c r="K40" s="133"/>
      <c r="L40" s="144" t="s">
        <v>312</v>
      </c>
      <c r="M40" s="133"/>
      <c r="N40" s="358" t="s">
        <v>313</v>
      </c>
      <c r="O40" s="133"/>
      <c r="P40" s="144" t="s">
        <v>314</v>
      </c>
      <c r="Q40" s="133"/>
      <c r="R40" s="358" t="s">
        <v>315</v>
      </c>
      <c r="S40" s="133"/>
      <c r="T40" s="358" t="s">
        <v>316</v>
      </c>
      <c r="U40" s="133"/>
      <c r="V40" s="280"/>
    </row>
    <row r="41" spans="1:22">
      <c r="A41" s="132"/>
      <c r="B41" s="145" t="s">
        <v>146</v>
      </c>
      <c r="C41" s="133"/>
      <c r="D41" s="145" t="s">
        <v>146</v>
      </c>
      <c r="E41" s="133"/>
      <c r="F41" s="145" t="s">
        <v>211</v>
      </c>
      <c r="G41" s="133"/>
      <c r="H41" s="145" t="s">
        <v>205</v>
      </c>
      <c r="I41" s="133"/>
      <c r="J41" s="145" t="s">
        <v>205</v>
      </c>
      <c r="K41" s="133"/>
      <c r="L41" s="144" t="s">
        <v>282</v>
      </c>
      <c r="M41" s="133"/>
      <c r="N41" s="145" t="s">
        <v>146</v>
      </c>
      <c r="O41" s="133"/>
      <c r="P41" s="144" t="s">
        <v>305</v>
      </c>
      <c r="Q41" s="133"/>
      <c r="R41" s="145" t="s">
        <v>211</v>
      </c>
      <c r="S41" s="133"/>
      <c r="T41" s="145" t="s">
        <v>211</v>
      </c>
      <c r="U41" s="133"/>
      <c r="V41" s="280"/>
    </row>
    <row r="42" spans="1:22">
      <c r="A42" s="132"/>
      <c r="B42" s="154" t="s">
        <v>183</v>
      </c>
      <c r="C42" s="155"/>
      <c r="D42" s="155"/>
      <c r="E42" s="155"/>
      <c r="F42" s="154" t="s">
        <v>183</v>
      </c>
      <c r="G42" s="155"/>
      <c r="H42" s="155"/>
      <c r="I42" s="155"/>
      <c r="J42" s="155"/>
      <c r="K42" s="155"/>
      <c r="L42" s="155"/>
      <c r="M42" s="155"/>
      <c r="N42" s="155"/>
      <c r="O42" s="155"/>
      <c r="P42" s="144" t="s">
        <v>294</v>
      </c>
      <c r="Q42" s="155"/>
      <c r="R42" s="155"/>
      <c r="S42" s="133"/>
      <c r="T42" s="154" t="s">
        <v>183</v>
      </c>
      <c r="U42" s="133"/>
      <c r="V42" s="280"/>
    </row>
    <row r="43" spans="1:22">
      <c r="A43" s="132"/>
      <c r="B43" s="133">
        <f>T35+1</f>
        <v>40</v>
      </c>
      <c r="C43" s="133"/>
      <c r="D43" s="133">
        <f>B43+1</f>
        <v>41</v>
      </c>
      <c r="E43" s="133"/>
      <c r="F43" s="133">
        <f>D43+1</f>
        <v>42</v>
      </c>
      <c r="G43" s="133"/>
      <c r="H43" s="133">
        <f>F43+1</f>
        <v>43</v>
      </c>
      <c r="I43" s="133"/>
      <c r="J43" s="133">
        <f>H43+1</f>
        <v>44</v>
      </c>
      <c r="K43" s="133"/>
      <c r="L43" s="133">
        <f>J43+1</f>
        <v>45</v>
      </c>
      <c r="M43" s="133"/>
      <c r="N43" s="133">
        <f>L43+1</f>
        <v>46</v>
      </c>
      <c r="O43" s="133"/>
      <c r="P43" s="133">
        <f>N43+1</f>
        <v>47</v>
      </c>
      <c r="Q43" s="133"/>
      <c r="R43" s="133">
        <f>P43+1</f>
        <v>48</v>
      </c>
      <c r="S43" s="133"/>
      <c r="T43" s="133">
        <f>R43+1</f>
        <v>49</v>
      </c>
      <c r="U43" s="133"/>
      <c r="V43" s="167"/>
    </row>
    <row r="44" spans="1:22">
      <c r="A44" s="132"/>
      <c r="B44" s="133"/>
      <c r="C44" s="133"/>
      <c r="D44" s="133"/>
      <c r="E44" s="133"/>
      <c r="F44" s="133"/>
      <c r="G44" s="133"/>
      <c r="H44" s="133"/>
      <c r="I44" s="133"/>
      <c r="J44" s="133"/>
      <c r="K44" s="133"/>
      <c r="L44" s="133"/>
      <c r="M44" s="133"/>
      <c r="N44" s="133"/>
      <c r="O44" s="133"/>
      <c r="P44" s="133"/>
      <c r="Q44" s="133"/>
      <c r="R44" s="133"/>
      <c r="S44" s="133"/>
      <c r="T44" s="133"/>
      <c r="U44" s="133"/>
      <c r="V44" s="167"/>
    </row>
    <row r="45" spans="1:22" ht="15" thickBot="1">
      <c r="A45" s="132"/>
      <c r="B45" s="135"/>
      <c r="C45" s="135">
        <v>407.9</v>
      </c>
      <c r="D45" s="133"/>
      <c r="E45" s="135">
        <v>426.63</v>
      </c>
      <c r="F45" s="133"/>
      <c r="G45" s="135">
        <v>392.27</v>
      </c>
      <c r="H45" s="133"/>
      <c r="I45" s="135">
        <v>431.96</v>
      </c>
      <c r="J45" s="135"/>
      <c r="K45" s="135">
        <v>426.02</v>
      </c>
      <c r="L45" s="133"/>
      <c r="M45" s="135">
        <v>405.36</v>
      </c>
      <c r="N45" s="135"/>
      <c r="O45" s="135">
        <v>411.93</v>
      </c>
      <c r="P45" s="135"/>
      <c r="Q45" s="135">
        <v>423.77</v>
      </c>
      <c r="R45" s="135"/>
      <c r="S45" s="135">
        <v>407.9</v>
      </c>
      <c r="T45" s="133"/>
      <c r="U45" s="135">
        <v>426.63</v>
      </c>
      <c r="V45" s="167"/>
    </row>
    <row r="46" spans="1:22" ht="15.5" thickTop="1" thickBot="1">
      <c r="A46" s="132"/>
      <c r="B46" s="305" t="s">
        <v>317</v>
      </c>
      <c r="C46" s="139"/>
      <c r="D46" s="141" t="s">
        <v>317</v>
      </c>
      <c r="E46" s="133"/>
      <c r="F46" s="140"/>
      <c r="G46" s="139"/>
      <c r="H46" s="140"/>
      <c r="I46" s="139"/>
      <c r="J46" s="140"/>
      <c r="K46" s="139"/>
      <c r="L46" s="140"/>
      <c r="M46" s="139"/>
      <c r="N46" s="140"/>
      <c r="O46" s="139"/>
      <c r="P46" s="140"/>
      <c r="Q46" s="137"/>
      <c r="R46" s="305" t="s">
        <v>317</v>
      </c>
      <c r="S46" s="139"/>
      <c r="T46" s="305" t="s">
        <v>317</v>
      </c>
      <c r="U46" s="133"/>
      <c r="V46" s="167"/>
    </row>
    <row r="47" spans="1:22" ht="15.5" thickTop="1" thickBot="1">
      <c r="A47" s="132"/>
      <c r="B47" s="141"/>
      <c r="C47" s="139"/>
      <c r="D47" s="141"/>
      <c r="E47" s="133"/>
      <c r="F47" s="141"/>
      <c r="G47" s="139"/>
      <c r="H47" s="141"/>
      <c r="I47" s="139"/>
      <c r="J47" s="141" t="s">
        <v>353</v>
      </c>
      <c r="K47" s="139"/>
      <c r="L47" s="141"/>
      <c r="M47" s="139"/>
      <c r="N47" s="141"/>
      <c r="O47" s="139"/>
      <c r="P47" s="141"/>
      <c r="Q47" s="137"/>
      <c r="R47" s="141"/>
      <c r="S47" s="139"/>
      <c r="T47" s="141"/>
      <c r="U47" s="133"/>
      <c r="V47" s="280"/>
    </row>
    <row r="48" spans="1:22" ht="15" thickTop="1">
      <c r="A48" s="132"/>
      <c r="B48" s="358" t="s">
        <v>237</v>
      </c>
      <c r="C48" s="133"/>
      <c r="D48" s="358" t="s">
        <v>238</v>
      </c>
      <c r="E48" s="133"/>
      <c r="F48" s="358" t="s">
        <v>318</v>
      </c>
      <c r="G48" s="133"/>
      <c r="H48" s="358" t="s">
        <v>247</v>
      </c>
      <c r="I48" s="133"/>
      <c r="J48" s="358" t="s">
        <v>248</v>
      </c>
      <c r="K48" s="133"/>
      <c r="L48" s="144" t="s">
        <v>319</v>
      </c>
      <c r="M48" s="133"/>
      <c r="N48" s="144" t="s">
        <v>320</v>
      </c>
      <c r="O48" s="133"/>
      <c r="P48" s="144" t="s">
        <v>118</v>
      </c>
      <c r="Q48" s="133"/>
      <c r="R48" s="358" t="s">
        <v>210</v>
      </c>
      <c r="S48" s="133"/>
      <c r="T48" s="358" t="s">
        <v>223</v>
      </c>
      <c r="U48" s="133"/>
      <c r="V48" s="280"/>
    </row>
    <row r="49" spans="1:22">
      <c r="A49" s="132"/>
      <c r="B49" s="145" t="s">
        <v>211</v>
      </c>
      <c r="C49" s="133"/>
      <c r="D49" s="145" t="s">
        <v>211</v>
      </c>
      <c r="E49" s="133"/>
      <c r="F49" s="145" t="s">
        <v>211</v>
      </c>
      <c r="G49" s="133"/>
      <c r="H49" s="145" t="s">
        <v>149</v>
      </c>
      <c r="I49" s="133"/>
      <c r="J49" s="145" t="s">
        <v>149</v>
      </c>
      <c r="K49" s="133"/>
      <c r="L49" s="144" t="s">
        <v>89</v>
      </c>
      <c r="M49" s="133"/>
      <c r="N49" s="144" t="s">
        <v>293</v>
      </c>
      <c r="O49" s="133"/>
      <c r="P49" s="144" t="s">
        <v>89</v>
      </c>
      <c r="Q49" s="133"/>
      <c r="R49" s="145" t="s">
        <v>211</v>
      </c>
      <c r="S49" s="133"/>
      <c r="T49" s="145" t="s">
        <v>146</v>
      </c>
      <c r="U49" s="133"/>
      <c r="V49" s="281" t="e">
        <f>#REF!+I77+K77+M77+O77+G77+Q77+S77+#REF!+#REF!</f>
        <v>#REF!</v>
      </c>
    </row>
    <row r="50" spans="1:22">
      <c r="A50" s="132"/>
      <c r="B50" s="145"/>
      <c r="C50" s="133"/>
      <c r="D50" s="145"/>
      <c r="E50" s="133"/>
      <c r="F50" s="145"/>
      <c r="G50" s="133"/>
      <c r="H50" s="145"/>
      <c r="I50" s="133"/>
      <c r="J50" s="145"/>
      <c r="K50" s="133"/>
      <c r="L50" s="144"/>
      <c r="M50" s="133"/>
      <c r="N50" s="144"/>
      <c r="O50" s="133"/>
      <c r="P50" s="154" t="s">
        <v>183</v>
      </c>
      <c r="Q50" s="133"/>
      <c r="R50" s="145"/>
      <c r="S50" s="133"/>
      <c r="T50" s="145"/>
      <c r="U50" s="133"/>
      <c r="V50" s="281"/>
    </row>
    <row r="51" spans="1:22">
      <c r="A51" s="132"/>
      <c r="B51" s="133">
        <f>T43+1</f>
        <v>50</v>
      </c>
      <c r="C51" s="133"/>
      <c r="D51" s="133">
        <f>B51+1</f>
        <v>51</v>
      </c>
      <c r="E51" s="133"/>
      <c r="F51" s="133">
        <f>D51+1</f>
        <v>52</v>
      </c>
      <c r="G51" s="133"/>
      <c r="H51" s="133">
        <f>F51+1</f>
        <v>53</v>
      </c>
      <c r="I51" s="133"/>
      <c r="J51" s="133">
        <f>H51+1</f>
        <v>54</v>
      </c>
      <c r="K51" s="133"/>
      <c r="L51" s="133">
        <f>J51+1</f>
        <v>55</v>
      </c>
      <c r="M51" s="133"/>
      <c r="N51" s="133">
        <f>L51+1</f>
        <v>56</v>
      </c>
      <c r="O51" s="133"/>
      <c r="P51" s="161">
        <f>N51+1</f>
        <v>57</v>
      </c>
      <c r="Q51" s="133"/>
      <c r="R51" s="133">
        <f>P51+1</f>
        <v>58</v>
      </c>
      <c r="S51" s="133"/>
      <c r="T51" s="133">
        <f>R51+1</f>
        <v>59</v>
      </c>
      <c r="V51" s="133">
        <f>T51+1</f>
        <v>60</v>
      </c>
    </row>
    <row r="52" spans="1:22">
      <c r="A52" s="132"/>
      <c r="B52" s="133"/>
      <c r="C52" s="133"/>
      <c r="D52" s="133"/>
      <c r="E52" s="133"/>
      <c r="F52" s="133"/>
      <c r="G52" s="133"/>
      <c r="H52" s="133"/>
      <c r="I52" s="133"/>
      <c r="J52" s="133"/>
      <c r="K52" s="133"/>
      <c r="L52" s="133"/>
      <c r="M52" s="133"/>
      <c r="N52" s="133"/>
      <c r="O52" s="133"/>
      <c r="P52" s="133"/>
      <c r="Q52" s="133"/>
      <c r="R52" s="133"/>
      <c r="S52" s="133"/>
      <c r="T52" s="133"/>
      <c r="V52" s="133"/>
    </row>
    <row r="53" spans="1:22" ht="15" thickBot="1">
      <c r="A53" s="132"/>
      <c r="B53" s="133"/>
      <c r="C53" s="135">
        <v>392.27</v>
      </c>
      <c r="D53" s="133"/>
      <c r="E53" s="135">
        <v>431.96</v>
      </c>
      <c r="F53" s="135"/>
      <c r="G53" s="135">
        <v>426.02</v>
      </c>
      <c r="H53" s="133"/>
      <c r="I53" s="135">
        <v>405.36</v>
      </c>
      <c r="J53" s="135"/>
      <c r="K53" s="135">
        <v>411.93</v>
      </c>
      <c r="L53" s="135"/>
      <c r="M53" s="135">
        <v>350.33</v>
      </c>
      <c r="N53" s="133"/>
      <c r="O53" s="135">
        <v>378.3</v>
      </c>
      <c r="P53" s="135"/>
      <c r="Q53" s="135">
        <v>416.82</v>
      </c>
      <c r="R53" s="135"/>
      <c r="S53" s="135">
        <v>371.85</v>
      </c>
      <c r="T53" s="133"/>
      <c r="V53" s="133"/>
    </row>
    <row r="54" spans="1:22" ht="15.5" thickTop="1" thickBot="1">
      <c r="A54" s="132"/>
      <c r="B54" s="141" t="s">
        <v>317</v>
      </c>
      <c r="C54" s="139"/>
      <c r="D54" s="140"/>
      <c r="E54" s="139"/>
      <c r="F54" s="140"/>
      <c r="G54" s="139"/>
      <c r="H54" s="140"/>
      <c r="I54" s="139"/>
      <c r="J54" s="140"/>
      <c r="K54" s="139"/>
      <c r="L54" s="140"/>
      <c r="M54" s="139"/>
      <c r="N54" s="140"/>
      <c r="O54" s="162"/>
      <c r="P54" s="140"/>
      <c r="Q54" s="139"/>
      <c r="R54" s="140"/>
      <c r="S54" s="139"/>
      <c r="T54" s="140"/>
      <c r="V54" s="140"/>
    </row>
    <row r="55" spans="1:22" ht="15.5" thickTop="1" thickBot="1">
      <c r="A55" s="132"/>
      <c r="B55" s="141"/>
      <c r="C55" s="139"/>
      <c r="D55" s="141"/>
      <c r="E55" s="139"/>
      <c r="F55" s="141"/>
      <c r="G55" s="139"/>
      <c r="H55" s="141"/>
      <c r="I55" s="139"/>
      <c r="J55" s="141"/>
      <c r="K55" s="139"/>
      <c r="L55" s="141"/>
      <c r="M55" s="139"/>
      <c r="N55" s="141"/>
      <c r="O55" s="162"/>
      <c r="P55" s="141"/>
      <c r="Q55" s="139"/>
      <c r="R55" s="141"/>
      <c r="S55" s="139"/>
      <c r="T55" s="141"/>
      <c r="U55" s="133"/>
      <c r="V55" s="141"/>
    </row>
    <row r="56" spans="1:22" ht="15" thickTop="1">
      <c r="A56" s="132"/>
      <c r="B56" s="358" t="s">
        <v>224</v>
      </c>
      <c r="C56" s="133"/>
      <c r="D56" s="358" t="s">
        <v>249</v>
      </c>
      <c r="E56" s="133"/>
      <c r="F56" s="144" t="s">
        <v>321</v>
      </c>
      <c r="G56" s="133"/>
      <c r="H56" s="358" t="s">
        <v>322</v>
      </c>
      <c r="I56" s="133"/>
      <c r="J56" s="358" t="s">
        <v>323</v>
      </c>
      <c r="K56" s="133"/>
      <c r="L56" s="144" t="s">
        <v>324</v>
      </c>
      <c r="M56" s="133"/>
      <c r="N56" s="144" t="s">
        <v>325</v>
      </c>
      <c r="O56" s="133"/>
      <c r="P56" s="358" t="s">
        <v>326</v>
      </c>
      <c r="Q56" s="133"/>
      <c r="R56" s="358" t="s">
        <v>327</v>
      </c>
      <c r="S56" s="133"/>
      <c r="T56" s="358" t="s">
        <v>328</v>
      </c>
      <c r="V56" s="374" t="s">
        <v>1047</v>
      </c>
    </row>
    <row r="57" spans="1:22">
      <c r="A57" s="132"/>
      <c r="B57" s="145" t="s">
        <v>149</v>
      </c>
      <c r="C57" s="133"/>
      <c r="D57" s="145" t="s">
        <v>211</v>
      </c>
      <c r="E57" s="133"/>
      <c r="F57" s="144" t="s">
        <v>92</v>
      </c>
      <c r="G57" s="133"/>
      <c r="H57" s="145" t="s">
        <v>205</v>
      </c>
      <c r="I57" s="133"/>
      <c r="J57" s="145" t="s">
        <v>83</v>
      </c>
      <c r="K57" s="133"/>
      <c r="L57" s="144" t="s">
        <v>293</v>
      </c>
      <c r="M57" s="133"/>
      <c r="N57" s="144" t="s">
        <v>107</v>
      </c>
      <c r="O57" s="133"/>
      <c r="P57" s="145" t="s">
        <v>205</v>
      </c>
      <c r="Q57" s="133"/>
      <c r="R57" s="145" t="s">
        <v>146</v>
      </c>
      <c r="S57" s="133"/>
      <c r="T57" s="145" t="s">
        <v>146</v>
      </c>
      <c r="V57" s="375" t="s">
        <v>306</v>
      </c>
    </row>
    <row r="58" spans="1:22">
      <c r="A58" s="132"/>
      <c r="B58" s="154"/>
      <c r="C58" s="155"/>
      <c r="D58" s="155"/>
      <c r="E58" s="155"/>
      <c r="F58" s="154" t="s">
        <v>183</v>
      </c>
      <c r="G58" s="155"/>
      <c r="H58" s="155"/>
      <c r="I58" s="155"/>
      <c r="J58" s="155"/>
      <c r="K58" s="155"/>
      <c r="L58" s="155"/>
      <c r="M58" s="155"/>
      <c r="N58" s="155"/>
      <c r="O58" s="155"/>
      <c r="P58" s="155"/>
      <c r="Q58" s="155"/>
      <c r="R58" s="154" t="s">
        <v>329</v>
      </c>
      <c r="S58" s="133"/>
      <c r="T58" s="154" t="s">
        <v>183</v>
      </c>
      <c r="V58" s="281" t="e">
        <f>A85+I77+K77+M77+O77+G77+Q77+S77+#REF!+C77</f>
        <v>#REF!</v>
      </c>
    </row>
    <row r="59" spans="1:22">
      <c r="A59" s="132"/>
      <c r="B59" s="133">
        <f>V51+1</f>
        <v>61</v>
      </c>
      <c r="C59" s="133"/>
      <c r="D59" s="133">
        <f>B59+1</f>
        <v>62</v>
      </c>
      <c r="E59" s="133"/>
      <c r="F59" s="133">
        <f>D59+1</f>
        <v>63</v>
      </c>
      <c r="G59" s="133"/>
      <c r="H59" s="133">
        <f>F59+1</f>
        <v>64</v>
      </c>
      <c r="I59" s="133"/>
      <c r="J59" s="133">
        <f>H59+1</f>
        <v>65</v>
      </c>
      <c r="K59" s="133"/>
      <c r="L59" s="133">
        <f>J59+1</f>
        <v>66</v>
      </c>
      <c r="M59" s="133"/>
      <c r="N59" s="133">
        <f>L59+1</f>
        <v>67</v>
      </c>
      <c r="O59" s="133"/>
      <c r="P59" s="161">
        <f>N59+1</f>
        <v>68</v>
      </c>
      <c r="Q59" s="133"/>
      <c r="R59" s="133">
        <f>P59+1</f>
        <v>69</v>
      </c>
      <c r="S59" s="133"/>
      <c r="T59" s="133">
        <f>R59+1</f>
        <v>70</v>
      </c>
      <c r="V59" s="280"/>
    </row>
    <row r="60" spans="1:22">
      <c r="A60" s="132"/>
      <c r="B60" s="133"/>
      <c r="C60" s="133"/>
      <c r="D60" s="133"/>
      <c r="E60" s="133"/>
      <c r="F60" s="133"/>
      <c r="G60" s="133"/>
      <c r="H60" s="133"/>
      <c r="I60" s="133"/>
      <c r="J60" s="133"/>
      <c r="K60" s="133"/>
      <c r="L60" s="133"/>
      <c r="M60" s="133"/>
      <c r="N60" s="133"/>
      <c r="O60" s="133"/>
      <c r="P60" s="133"/>
      <c r="Q60" s="133"/>
      <c r="R60" s="133"/>
      <c r="S60" s="133"/>
      <c r="T60" s="133"/>
      <c r="V60" s="179"/>
    </row>
    <row r="61" spans="1:22" ht="15" thickBot="1">
      <c r="A61" s="132"/>
      <c r="B61" s="133"/>
      <c r="C61" s="135">
        <v>392.27</v>
      </c>
      <c r="D61" s="133"/>
      <c r="E61" s="135">
        <v>431.96</v>
      </c>
      <c r="F61" s="135"/>
      <c r="G61" s="135">
        <v>426.02</v>
      </c>
      <c r="H61" s="133"/>
      <c r="I61" s="135">
        <v>405.36</v>
      </c>
      <c r="J61" s="135"/>
      <c r="K61" s="135">
        <v>411.93</v>
      </c>
      <c r="L61" s="135"/>
      <c r="M61" s="135">
        <v>350.33</v>
      </c>
      <c r="N61" s="133"/>
      <c r="O61" s="135">
        <v>378.3</v>
      </c>
      <c r="P61" s="135"/>
      <c r="Q61" s="135">
        <v>416.82</v>
      </c>
      <c r="R61" s="135"/>
      <c r="S61" s="135">
        <v>371.85</v>
      </c>
      <c r="T61" s="133"/>
      <c r="V61" s="179"/>
    </row>
    <row r="62" spans="1:22" ht="15.5" thickTop="1" thickBot="1">
      <c r="A62" s="132"/>
      <c r="B62" s="140"/>
      <c r="C62" s="139"/>
      <c r="D62" s="140"/>
      <c r="E62" s="139"/>
      <c r="F62" s="140"/>
      <c r="G62" s="139"/>
      <c r="H62" s="140"/>
      <c r="I62" s="139"/>
      <c r="J62" s="140"/>
      <c r="K62" s="139"/>
      <c r="L62" s="140"/>
      <c r="M62" s="139"/>
      <c r="N62" s="140"/>
      <c r="O62" s="162"/>
      <c r="P62" s="140"/>
      <c r="Q62" s="139"/>
      <c r="R62" s="140"/>
      <c r="S62" s="139"/>
      <c r="T62" s="305" t="s">
        <v>317</v>
      </c>
      <c r="V62" s="280"/>
    </row>
    <row r="63" spans="1:22" ht="15.5" thickTop="1" thickBot="1">
      <c r="A63" s="132"/>
      <c r="B63" s="141"/>
      <c r="C63" s="139"/>
      <c r="D63" s="141"/>
      <c r="E63" s="139"/>
      <c r="F63" s="141"/>
      <c r="G63" s="139"/>
      <c r="H63" s="141"/>
      <c r="I63" s="139"/>
      <c r="J63" s="141"/>
      <c r="K63" s="139"/>
      <c r="L63" s="141"/>
      <c r="M63" s="139"/>
      <c r="N63" s="141"/>
      <c r="O63" s="162"/>
      <c r="P63" s="141"/>
      <c r="Q63" s="139"/>
      <c r="R63" s="141"/>
      <c r="S63" s="139"/>
      <c r="T63" s="141"/>
      <c r="U63" s="133"/>
      <c r="V63" s="280"/>
    </row>
    <row r="64" spans="1:22" ht="15" thickTop="1">
      <c r="A64" s="132"/>
      <c r="B64" s="144" t="s">
        <v>330</v>
      </c>
      <c r="C64" s="133"/>
      <c r="D64" s="358" t="s">
        <v>250</v>
      </c>
      <c r="E64" s="133"/>
      <c r="F64" s="358" t="s">
        <v>331</v>
      </c>
      <c r="G64" s="133"/>
      <c r="H64" s="358" t="s">
        <v>332</v>
      </c>
      <c r="I64" s="133"/>
      <c r="J64" s="144" t="s">
        <v>333</v>
      </c>
      <c r="K64" s="133"/>
      <c r="L64" s="358" t="s">
        <v>334</v>
      </c>
      <c r="M64" s="133"/>
      <c r="N64" s="358" t="s">
        <v>335</v>
      </c>
      <c r="O64" s="133"/>
      <c r="P64" s="144" t="s">
        <v>336</v>
      </c>
      <c r="Q64" s="133"/>
      <c r="R64" s="358" t="s">
        <v>251</v>
      </c>
      <c r="S64" s="133"/>
      <c r="T64" s="358" t="s">
        <v>222</v>
      </c>
      <c r="V64" s="280"/>
    </row>
    <row r="65" spans="1:22">
      <c r="A65" s="132"/>
      <c r="B65" s="144" t="s">
        <v>307</v>
      </c>
      <c r="C65" s="133"/>
      <c r="D65" s="145" t="s">
        <v>211</v>
      </c>
      <c r="E65" s="133"/>
      <c r="F65" s="145" t="s">
        <v>146</v>
      </c>
      <c r="G65" s="133"/>
      <c r="H65" s="145" t="s">
        <v>146</v>
      </c>
      <c r="I65" s="133"/>
      <c r="J65" s="144" t="s">
        <v>306</v>
      </c>
      <c r="K65" s="133"/>
      <c r="L65" s="145" t="s">
        <v>149</v>
      </c>
      <c r="M65" s="133"/>
      <c r="N65" s="145" t="s">
        <v>149</v>
      </c>
      <c r="O65" s="133"/>
      <c r="P65" s="144" t="s">
        <v>307</v>
      </c>
      <c r="Q65" s="133"/>
      <c r="R65" s="145" t="s">
        <v>146</v>
      </c>
      <c r="S65" s="133"/>
      <c r="T65" s="145" t="s">
        <v>211</v>
      </c>
      <c r="V65" s="280"/>
    </row>
    <row r="66" spans="1:22">
      <c r="A66" s="132"/>
      <c r="B66" s="154"/>
      <c r="C66" s="155"/>
      <c r="D66" s="155"/>
      <c r="E66" s="155"/>
      <c r="F66" s="155"/>
      <c r="G66" s="155"/>
      <c r="H66" s="154" t="s">
        <v>183</v>
      </c>
      <c r="I66" s="133"/>
      <c r="J66" s="144" t="s">
        <v>294</v>
      </c>
      <c r="K66" s="155"/>
      <c r="L66" s="154" t="s">
        <v>183</v>
      </c>
      <c r="M66" s="155"/>
      <c r="N66" s="155"/>
      <c r="O66" s="155"/>
      <c r="P66" s="155"/>
      <c r="Q66" s="155"/>
      <c r="R66" s="154" t="s">
        <v>337</v>
      </c>
      <c r="S66" s="155"/>
      <c r="T66" s="282" t="s">
        <v>338</v>
      </c>
      <c r="V66" s="281">
        <f>A93+I85+K85+M85+O85+G85+Q85+S85+U85+C85</f>
        <v>3994.99</v>
      </c>
    </row>
    <row r="67" spans="1:22">
      <c r="A67" s="132"/>
      <c r="B67" s="133">
        <f>T59+1</f>
        <v>71</v>
      </c>
      <c r="C67" s="133"/>
      <c r="D67" s="133">
        <f>B67+1</f>
        <v>72</v>
      </c>
      <c r="E67" s="133"/>
      <c r="F67" s="133">
        <f>D67+1</f>
        <v>73</v>
      </c>
      <c r="G67" s="133"/>
      <c r="H67" s="133">
        <f>F67+1</f>
        <v>74</v>
      </c>
      <c r="I67" s="133"/>
      <c r="J67" s="133">
        <f>H67+1</f>
        <v>75</v>
      </c>
      <c r="K67" s="133"/>
      <c r="L67" s="133">
        <f>J67+1</f>
        <v>76</v>
      </c>
      <c r="M67" s="133"/>
      <c r="N67" s="133">
        <f>L67+1</f>
        <v>77</v>
      </c>
      <c r="O67" s="133"/>
      <c r="P67" s="133">
        <f>N67+1</f>
        <v>78</v>
      </c>
      <c r="Q67" s="133"/>
      <c r="R67" s="133">
        <f>P67+1</f>
        <v>79</v>
      </c>
      <c r="S67" s="133"/>
      <c r="T67" s="161">
        <f>R67+1</f>
        <v>80</v>
      </c>
      <c r="V67" s="281"/>
    </row>
    <row r="68" spans="1:22">
      <c r="A68" s="132"/>
      <c r="B68" s="133"/>
      <c r="C68" s="133"/>
      <c r="D68" s="133"/>
      <c r="E68" s="133"/>
      <c r="F68" s="133"/>
      <c r="G68" s="133"/>
      <c r="H68" s="133"/>
      <c r="I68" s="133"/>
      <c r="J68" s="133"/>
      <c r="K68" s="133"/>
      <c r="L68" s="133"/>
      <c r="M68" s="133"/>
      <c r="N68" s="133"/>
      <c r="O68" s="133"/>
      <c r="P68" s="133"/>
      <c r="Q68" s="133"/>
      <c r="R68" s="133"/>
      <c r="S68" s="133"/>
      <c r="T68" s="133"/>
      <c r="V68" s="280"/>
    </row>
    <row r="69" spans="1:22" ht="15" thickBot="1">
      <c r="A69" s="132"/>
      <c r="B69" s="135"/>
      <c r="C69" s="135">
        <v>385.17</v>
      </c>
      <c r="D69" s="135"/>
      <c r="E69" s="135">
        <v>345.19</v>
      </c>
      <c r="F69" s="133"/>
      <c r="G69" s="135">
        <v>332.38</v>
      </c>
      <c r="H69" s="133"/>
      <c r="I69" s="135">
        <v>393.62</v>
      </c>
      <c r="J69" s="133"/>
      <c r="K69" s="135">
        <v>387.95</v>
      </c>
      <c r="L69" s="135"/>
      <c r="M69" s="135">
        <v>340.35</v>
      </c>
      <c r="N69" s="133"/>
      <c r="O69" s="135">
        <v>393.12</v>
      </c>
      <c r="P69" s="135"/>
      <c r="Q69" s="135">
        <v>328.54</v>
      </c>
      <c r="R69" s="135"/>
      <c r="S69" s="135">
        <v>398.52</v>
      </c>
      <c r="T69" s="133"/>
      <c r="V69" s="280"/>
    </row>
    <row r="70" spans="1:22" ht="15.5" thickTop="1" thickBot="1">
      <c r="A70" s="132"/>
      <c r="B70" s="141" t="s">
        <v>317</v>
      </c>
      <c r="C70" s="139"/>
      <c r="D70" s="140"/>
      <c r="E70" s="139"/>
      <c r="F70" s="305" t="s">
        <v>317</v>
      </c>
      <c r="G70" s="133"/>
      <c r="H70" s="141"/>
      <c r="I70" s="139"/>
      <c r="J70" s="141" t="s">
        <v>317</v>
      </c>
      <c r="K70" s="139"/>
      <c r="L70" s="141" t="s">
        <v>317</v>
      </c>
      <c r="M70" s="139"/>
      <c r="N70" s="141" t="s">
        <v>317</v>
      </c>
      <c r="O70" s="139"/>
      <c r="P70" s="141" t="s">
        <v>317</v>
      </c>
      <c r="Q70" s="139"/>
      <c r="R70" s="141" t="s">
        <v>317</v>
      </c>
      <c r="S70" s="139"/>
      <c r="T70" s="141" t="s">
        <v>317</v>
      </c>
      <c r="V70" s="280"/>
    </row>
    <row r="71" spans="1:22" ht="15.5" thickTop="1" thickBot="1">
      <c r="A71" s="132"/>
      <c r="B71" s="141" t="s">
        <v>339</v>
      </c>
      <c r="C71" s="139"/>
      <c r="D71" s="141"/>
      <c r="E71" s="139"/>
      <c r="F71" s="141"/>
      <c r="G71" s="133"/>
      <c r="H71" s="141"/>
      <c r="I71" s="139"/>
      <c r="J71" s="141" t="s">
        <v>339</v>
      </c>
      <c r="K71" s="139"/>
      <c r="L71" s="141" t="s">
        <v>339</v>
      </c>
      <c r="M71" s="139"/>
      <c r="N71" s="141" t="s">
        <v>339</v>
      </c>
      <c r="O71" s="139"/>
      <c r="P71" s="141"/>
      <c r="Q71" s="139"/>
      <c r="R71" s="141"/>
      <c r="S71" s="139"/>
      <c r="T71" s="141" t="s">
        <v>339</v>
      </c>
      <c r="V71" s="280"/>
    </row>
    <row r="72" spans="1:22" ht="15" thickTop="1">
      <c r="A72" s="132"/>
      <c r="B72" s="358" t="s">
        <v>214</v>
      </c>
      <c r="C72" s="133"/>
      <c r="D72" s="144" t="s">
        <v>340</v>
      </c>
      <c r="E72" s="133"/>
      <c r="F72" s="358" t="s">
        <v>260</v>
      </c>
      <c r="G72" s="133"/>
      <c r="H72" s="144" t="s">
        <v>341</v>
      </c>
      <c r="I72" s="133"/>
      <c r="J72" s="358" t="s">
        <v>199</v>
      </c>
      <c r="K72" s="133"/>
      <c r="L72" s="358" t="s">
        <v>200</v>
      </c>
      <c r="M72" s="133"/>
      <c r="N72" s="358" t="s">
        <v>177</v>
      </c>
      <c r="O72" s="133"/>
      <c r="P72" s="358" t="s">
        <v>176</v>
      </c>
      <c r="Q72" s="133"/>
      <c r="R72" s="358" t="s">
        <v>175</v>
      </c>
      <c r="S72" s="133"/>
      <c r="T72" s="358" t="s">
        <v>172</v>
      </c>
      <c r="V72" s="280"/>
    </row>
    <row r="73" spans="1:22">
      <c r="A73" s="132"/>
      <c r="B73" s="145" t="s">
        <v>211</v>
      </c>
      <c r="C73" s="133"/>
      <c r="D73" s="144" t="s">
        <v>293</v>
      </c>
      <c r="E73" s="133"/>
      <c r="F73" s="145" t="s">
        <v>146</v>
      </c>
      <c r="G73" s="133"/>
      <c r="H73" s="144" t="s">
        <v>79</v>
      </c>
      <c r="I73" s="133"/>
      <c r="J73" s="145" t="s">
        <v>146</v>
      </c>
      <c r="K73" s="133"/>
      <c r="L73" s="145" t="s">
        <v>146</v>
      </c>
      <c r="M73" s="133"/>
      <c r="N73" s="145" t="s">
        <v>149</v>
      </c>
      <c r="O73" s="133"/>
      <c r="P73" s="145" t="s">
        <v>146</v>
      </c>
      <c r="Q73" s="133"/>
      <c r="R73" s="145" t="s">
        <v>146</v>
      </c>
      <c r="S73" s="133"/>
      <c r="T73" s="145" t="s">
        <v>146</v>
      </c>
      <c r="V73" s="167"/>
    </row>
    <row r="74" spans="1:22">
      <c r="A74" s="132"/>
      <c r="B74" s="282" t="s">
        <v>338</v>
      </c>
      <c r="C74" s="133"/>
      <c r="D74" s="155"/>
      <c r="E74" s="155"/>
      <c r="F74" s="155"/>
      <c r="G74" s="155"/>
      <c r="H74" s="144" t="s">
        <v>329</v>
      </c>
      <c r="I74" s="155"/>
      <c r="J74" s="144" t="s">
        <v>329</v>
      </c>
      <c r="K74" s="155"/>
      <c r="L74" s="144" t="s">
        <v>294</v>
      </c>
      <c r="M74" s="155"/>
      <c r="N74" s="155"/>
      <c r="O74" s="155"/>
      <c r="P74" s="155"/>
      <c r="Q74" s="155"/>
      <c r="R74" s="155"/>
      <c r="S74" s="155"/>
      <c r="T74" s="155"/>
      <c r="V74" s="167"/>
    </row>
    <row r="75" spans="1:22">
      <c r="A75" s="132"/>
      <c r="B75" s="133">
        <f>T67+1</f>
        <v>81</v>
      </c>
      <c r="D75" s="133">
        <f>B75+1</f>
        <v>82</v>
      </c>
      <c r="F75" s="133">
        <f>D75+1</f>
        <v>83</v>
      </c>
      <c r="G75" s="133"/>
      <c r="H75" s="133">
        <f>F75+1</f>
        <v>84</v>
      </c>
      <c r="I75" s="133"/>
      <c r="J75" s="133">
        <f>H75+1</f>
        <v>85</v>
      </c>
      <c r="K75" s="133"/>
      <c r="L75" s="133">
        <f>J75+1</f>
        <v>86</v>
      </c>
      <c r="M75" s="133"/>
      <c r="N75" s="133">
        <f>L75+1</f>
        <v>87</v>
      </c>
      <c r="O75" s="133"/>
      <c r="P75" s="133">
        <f>N75+1</f>
        <v>88</v>
      </c>
      <c r="Q75" s="133"/>
      <c r="R75" s="133">
        <f>P75+1</f>
        <v>89</v>
      </c>
      <c r="S75" s="133"/>
      <c r="T75" s="133">
        <f>R75+1</f>
        <v>90</v>
      </c>
      <c r="V75" s="167"/>
    </row>
    <row r="76" spans="1:22">
      <c r="A76" s="132"/>
      <c r="B76" s="133"/>
      <c r="D76" s="133"/>
      <c r="F76" s="133"/>
      <c r="G76" s="133"/>
      <c r="H76" s="133"/>
      <c r="I76" s="133"/>
      <c r="J76" s="133"/>
      <c r="K76" s="133"/>
      <c r="L76" s="133"/>
      <c r="M76" s="133"/>
      <c r="N76" s="133"/>
      <c r="O76" s="133"/>
      <c r="P76" s="133"/>
      <c r="Q76" s="133"/>
      <c r="R76" s="133"/>
      <c r="S76" s="133"/>
      <c r="T76" s="133"/>
      <c r="V76" s="167"/>
    </row>
    <row r="77" spans="1:22" ht="15" thickBot="1">
      <c r="A77" s="132"/>
      <c r="B77" s="135"/>
      <c r="D77" s="135"/>
      <c r="F77" s="135"/>
      <c r="G77" s="135">
        <v>388.46</v>
      </c>
      <c r="H77" s="133"/>
      <c r="I77" s="135">
        <v>380.96</v>
      </c>
      <c r="J77" s="133"/>
      <c r="K77" s="135">
        <v>374.03</v>
      </c>
      <c r="L77" s="133"/>
      <c r="M77" s="135">
        <v>351.96</v>
      </c>
      <c r="N77" s="135"/>
      <c r="O77" s="135">
        <v>395.64</v>
      </c>
      <c r="P77" s="133"/>
      <c r="Q77" s="135">
        <v>414.76</v>
      </c>
      <c r="R77" s="135"/>
      <c r="S77" s="135">
        <v>401.93</v>
      </c>
      <c r="T77" s="135"/>
      <c r="V77" s="167"/>
    </row>
    <row r="78" spans="1:22" ht="15.5" thickTop="1" thickBot="1">
      <c r="A78" s="132"/>
      <c r="B78" s="186" t="s">
        <v>317</v>
      </c>
      <c r="D78" s="140"/>
      <c r="F78" s="305" t="s">
        <v>317</v>
      </c>
      <c r="G78" s="139"/>
      <c r="H78" s="140"/>
      <c r="I78" s="133"/>
      <c r="J78" s="141" t="s">
        <v>317</v>
      </c>
      <c r="K78" s="139"/>
      <c r="L78" s="141" t="s">
        <v>317</v>
      </c>
      <c r="M78" s="139"/>
      <c r="N78" s="141" t="s">
        <v>317</v>
      </c>
      <c r="O78" s="139"/>
      <c r="P78" s="141" t="s">
        <v>317</v>
      </c>
      <c r="Q78" s="139"/>
      <c r="R78" s="141" t="s">
        <v>317</v>
      </c>
      <c r="S78" s="139"/>
      <c r="T78" s="140"/>
      <c r="V78" s="167"/>
    </row>
    <row r="79" spans="1:22" ht="15.5" thickTop="1" thickBot="1">
      <c r="A79" s="132"/>
      <c r="B79" s="186" t="s">
        <v>339</v>
      </c>
      <c r="D79" s="141"/>
      <c r="F79" s="141"/>
      <c r="G79" s="139"/>
      <c r="H79" s="141"/>
      <c r="I79" s="133"/>
      <c r="J79" s="141" t="s">
        <v>339</v>
      </c>
      <c r="K79" s="139"/>
      <c r="L79" s="141"/>
      <c r="M79" s="139"/>
      <c r="N79" s="141"/>
      <c r="O79" s="139"/>
      <c r="P79" s="141" t="s">
        <v>339</v>
      </c>
      <c r="Q79" s="139"/>
      <c r="R79" s="141" t="s">
        <v>339</v>
      </c>
      <c r="S79" s="139"/>
      <c r="T79" s="141"/>
      <c r="V79" s="167"/>
    </row>
    <row r="80" spans="1:22" ht="15" thickTop="1">
      <c r="A80" s="132"/>
      <c r="B80" s="358" t="s">
        <v>194</v>
      </c>
      <c r="D80" s="144" t="s">
        <v>342</v>
      </c>
      <c r="F80" s="358" t="s">
        <v>226</v>
      </c>
      <c r="G80" s="133"/>
      <c r="H80" s="144" t="s">
        <v>343</v>
      </c>
      <c r="I80" s="133"/>
      <c r="J80" s="358" t="s">
        <v>178</v>
      </c>
      <c r="K80" s="133"/>
      <c r="L80" s="358" t="s">
        <v>179</v>
      </c>
      <c r="M80" s="133"/>
      <c r="N80" s="358" t="s">
        <v>202</v>
      </c>
      <c r="O80" s="133"/>
      <c r="P80" s="358" t="s">
        <v>203</v>
      </c>
      <c r="Q80" s="133"/>
      <c r="R80" s="358" t="s">
        <v>204</v>
      </c>
      <c r="S80" s="133"/>
      <c r="T80" s="144" t="s">
        <v>344</v>
      </c>
      <c r="V80" s="167"/>
    </row>
    <row r="81" spans="1:22">
      <c r="A81" s="132"/>
      <c r="B81" s="145" t="s">
        <v>146</v>
      </c>
      <c r="C81" s="133"/>
      <c r="D81" s="144" t="s">
        <v>282</v>
      </c>
      <c r="F81" s="145" t="s">
        <v>205</v>
      </c>
      <c r="G81" s="133"/>
      <c r="H81" s="144" t="s">
        <v>307</v>
      </c>
      <c r="I81" s="133"/>
      <c r="J81" s="145" t="s">
        <v>146</v>
      </c>
      <c r="K81" s="133"/>
      <c r="L81" s="145" t="s">
        <v>149</v>
      </c>
      <c r="M81" s="133"/>
      <c r="N81" s="145" t="s">
        <v>146</v>
      </c>
      <c r="O81" s="133"/>
      <c r="P81" s="145" t="s">
        <v>149</v>
      </c>
      <c r="Q81" s="133"/>
      <c r="R81" s="145" t="s">
        <v>205</v>
      </c>
      <c r="S81" s="133"/>
      <c r="T81" s="144" t="s">
        <v>282</v>
      </c>
      <c r="U81" s="133"/>
      <c r="V81" s="280"/>
    </row>
    <row r="82" spans="1:22">
      <c r="A82" s="187"/>
      <c r="F82" s="282" t="s">
        <v>345</v>
      </c>
      <c r="G82" s="133"/>
      <c r="H82" s="145"/>
      <c r="I82" s="133"/>
      <c r="J82" s="144"/>
      <c r="K82" s="133"/>
      <c r="L82" s="144" t="s">
        <v>329</v>
      </c>
      <c r="M82" s="133"/>
      <c r="N82" s="145"/>
      <c r="O82" s="133"/>
      <c r="P82" s="144"/>
      <c r="Q82" s="133"/>
      <c r="R82" s="145"/>
      <c r="S82" s="133"/>
      <c r="T82" s="145"/>
      <c r="V82" s="167"/>
    </row>
    <row r="83" spans="1:22">
      <c r="A83" s="187"/>
      <c r="B83" s="161">
        <f>T75+1</f>
        <v>91</v>
      </c>
      <c r="C83" s="133"/>
      <c r="D83" s="133">
        <f>B83+1</f>
        <v>92</v>
      </c>
      <c r="F83" s="133">
        <f>D83+1</f>
        <v>93</v>
      </c>
      <c r="G83" s="133"/>
      <c r="H83" s="133">
        <f>F83+1</f>
        <v>94</v>
      </c>
      <c r="I83" s="133"/>
      <c r="J83" s="133">
        <f>H83+1</f>
        <v>95</v>
      </c>
      <c r="K83" s="133"/>
      <c r="L83" s="133">
        <f>J83+1</f>
        <v>96</v>
      </c>
      <c r="M83" s="133"/>
      <c r="N83" s="133">
        <f>L83+1</f>
        <v>97</v>
      </c>
      <c r="O83" s="133"/>
      <c r="P83" s="133">
        <f>N83+1</f>
        <v>98</v>
      </c>
      <c r="Q83" s="133"/>
      <c r="R83" s="133">
        <f>P83+1</f>
        <v>99</v>
      </c>
      <c r="S83" s="133"/>
      <c r="T83" s="133">
        <f>R83+1</f>
        <v>100</v>
      </c>
      <c r="U83" s="133"/>
      <c r="V83" s="167"/>
    </row>
    <row r="84" spans="1:22">
      <c r="A84" s="187"/>
      <c r="B84" s="133"/>
      <c r="C84" s="133"/>
      <c r="D84" s="133"/>
      <c r="F84" s="133"/>
      <c r="G84" s="133"/>
      <c r="H84" s="133"/>
      <c r="I84" s="133"/>
      <c r="J84" s="133"/>
      <c r="K84" s="133"/>
      <c r="L84" s="133"/>
      <c r="M84" s="133"/>
      <c r="N84" s="133"/>
      <c r="O84" s="133"/>
      <c r="P84" s="133"/>
      <c r="Q84" s="133"/>
      <c r="R84" s="133"/>
      <c r="S84" s="133"/>
      <c r="T84" s="133"/>
      <c r="U84" s="133"/>
      <c r="V84" s="167"/>
    </row>
    <row r="85" spans="1:22" ht="15" thickBot="1">
      <c r="A85" s="187"/>
      <c r="B85" s="133"/>
      <c r="C85" s="135">
        <v>385.54</v>
      </c>
      <c r="D85" s="135"/>
      <c r="F85" s="135"/>
      <c r="G85" s="135">
        <v>351.18</v>
      </c>
      <c r="H85" s="133"/>
      <c r="I85" s="135">
        <v>441.06</v>
      </c>
      <c r="J85" s="133"/>
      <c r="K85" s="135">
        <v>387.5</v>
      </c>
      <c r="L85" s="133"/>
      <c r="M85" s="135">
        <v>372.63</v>
      </c>
      <c r="N85" s="135"/>
      <c r="O85" s="135">
        <v>415.3</v>
      </c>
      <c r="P85" s="133"/>
      <c r="Q85" s="135">
        <v>424.58</v>
      </c>
      <c r="R85" s="135"/>
      <c r="S85" s="135">
        <v>391.7</v>
      </c>
      <c r="T85" s="135"/>
      <c r="U85" s="135">
        <v>410.47</v>
      </c>
      <c r="V85" s="167"/>
    </row>
    <row r="86" spans="1:22" ht="15.5" thickTop="1" thickBot="1">
      <c r="A86" s="187"/>
      <c r="B86" s="140"/>
      <c r="C86" s="133"/>
      <c r="D86" s="140"/>
      <c r="F86" s="141" t="s">
        <v>317</v>
      </c>
      <c r="G86" s="139"/>
      <c r="H86" s="140"/>
      <c r="I86" s="133"/>
      <c r="J86" s="140"/>
      <c r="K86" s="139"/>
      <c r="L86" s="141" t="s">
        <v>317</v>
      </c>
      <c r="M86" s="139"/>
      <c r="N86" s="140"/>
      <c r="O86" s="139"/>
      <c r="P86" s="140"/>
      <c r="Q86" s="139"/>
      <c r="R86" s="141" t="s">
        <v>317</v>
      </c>
      <c r="S86" s="139"/>
      <c r="T86" s="138"/>
      <c r="U86" s="162"/>
      <c r="V86" s="167"/>
    </row>
    <row r="87" spans="1:22" ht="15.5" thickTop="1" thickBot="1">
      <c r="A87" s="187"/>
      <c r="B87" s="141"/>
      <c r="C87" s="133"/>
      <c r="D87" s="141"/>
      <c r="F87" s="141" t="s">
        <v>339</v>
      </c>
      <c r="G87" s="139"/>
      <c r="H87" s="141"/>
      <c r="I87" s="133"/>
      <c r="J87" s="141"/>
      <c r="K87" s="139"/>
      <c r="L87" s="141"/>
      <c r="M87" s="139"/>
      <c r="N87" s="141"/>
      <c r="O87" s="139"/>
      <c r="P87" s="141"/>
      <c r="Q87" s="139"/>
      <c r="R87" s="141"/>
      <c r="S87" s="139"/>
      <c r="T87" s="141"/>
      <c r="U87" s="162"/>
      <c r="V87" s="167"/>
    </row>
    <row r="88" spans="1:22" ht="15" thickTop="1">
      <c r="A88" s="187"/>
      <c r="B88" s="358" t="s">
        <v>346</v>
      </c>
      <c r="C88" s="133"/>
      <c r="D88" s="144" t="s">
        <v>347</v>
      </c>
      <c r="F88" s="358" t="s">
        <v>216</v>
      </c>
      <c r="G88" s="133"/>
      <c r="H88" s="358" t="s">
        <v>348</v>
      </c>
      <c r="I88" s="133"/>
      <c r="J88" s="144" t="s">
        <v>349</v>
      </c>
      <c r="K88" s="133"/>
      <c r="L88" s="144" t="s">
        <v>220</v>
      </c>
      <c r="M88" s="133"/>
      <c r="N88" s="144" t="s">
        <v>350</v>
      </c>
      <c r="O88" s="133"/>
      <c r="P88" s="358" t="s">
        <v>230</v>
      </c>
      <c r="Q88" s="133"/>
      <c r="R88" s="358" t="s">
        <v>231</v>
      </c>
      <c r="S88" s="133"/>
      <c r="T88" s="358" t="s">
        <v>232</v>
      </c>
      <c r="U88" s="133"/>
      <c r="V88" s="167"/>
    </row>
    <row r="89" spans="1:22">
      <c r="A89" s="187"/>
      <c r="B89" s="145" t="s">
        <v>149</v>
      </c>
      <c r="C89" s="133"/>
      <c r="D89" s="144" t="s">
        <v>306</v>
      </c>
      <c r="F89" s="145" t="s">
        <v>211</v>
      </c>
      <c r="G89" s="133"/>
      <c r="H89" s="145" t="s">
        <v>146</v>
      </c>
      <c r="I89" s="133"/>
      <c r="J89" s="144" t="s">
        <v>351</v>
      </c>
      <c r="K89" s="133"/>
      <c r="L89" s="144" t="s">
        <v>211</v>
      </c>
      <c r="M89" s="133"/>
      <c r="N89" s="144" t="s">
        <v>293</v>
      </c>
      <c r="O89" s="133"/>
      <c r="P89" s="145" t="s">
        <v>146</v>
      </c>
      <c r="Q89" s="133"/>
      <c r="R89" s="145" t="s">
        <v>149</v>
      </c>
      <c r="S89" s="133"/>
      <c r="T89" s="145" t="s">
        <v>146</v>
      </c>
      <c r="U89" s="133"/>
      <c r="V89" s="167"/>
    </row>
    <row r="90" spans="1:22">
      <c r="A90" s="187"/>
      <c r="F90" s="282" t="s">
        <v>345</v>
      </c>
      <c r="G90" s="133"/>
      <c r="H90" s="144" t="s">
        <v>352</v>
      </c>
      <c r="I90" s="133"/>
      <c r="J90" s="144"/>
      <c r="K90" s="133"/>
      <c r="L90" s="144" t="s">
        <v>329</v>
      </c>
      <c r="M90" s="133"/>
      <c r="N90" s="144"/>
      <c r="O90" s="133"/>
      <c r="P90" s="144" t="s">
        <v>294</v>
      </c>
      <c r="Q90" s="133"/>
      <c r="R90" s="145"/>
      <c r="S90" s="133"/>
      <c r="T90" s="145"/>
      <c r="U90" s="133"/>
      <c r="V90" s="280"/>
    </row>
    <row r="91" spans="1:22">
      <c r="A91" s="132"/>
      <c r="B91" s="161">
        <f>T83+1</f>
        <v>101</v>
      </c>
      <c r="C91" s="133"/>
      <c r="D91" s="133">
        <f>B91+1</f>
        <v>102</v>
      </c>
      <c r="E91" s="188"/>
      <c r="F91" s="188">
        <f>D91+1</f>
        <v>103</v>
      </c>
      <c r="G91" s="188"/>
      <c r="H91" s="188">
        <f>F91+1</f>
        <v>104</v>
      </c>
      <c r="I91" s="188"/>
      <c r="J91" s="188">
        <f>H91+1</f>
        <v>105</v>
      </c>
      <c r="K91" s="133"/>
      <c r="L91" s="188">
        <f>J91+1</f>
        <v>106</v>
      </c>
      <c r="M91" s="133"/>
      <c r="N91" s="188">
        <f>L91+1</f>
        <v>107</v>
      </c>
      <c r="O91" s="133"/>
      <c r="P91" s="188">
        <f>N91+1</f>
        <v>108</v>
      </c>
      <c r="Q91" s="133"/>
      <c r="R91" s="188">
        <f>P91+1</f>
        <v>109</v>
      </c>
      <c r="S91" s="133"/>
      <c r="T91" s="188">
        <f>R91+1</f>
        <v>110</v>
      </c>
      <c r="V91" s="280"/>
    </row>
    <row r="92" spans="1:22">
      <c r="A92" s="132"/>
      <c r="B92" s="133"/>
      <c r="C92" s="133"/>
      <c r="D92" s="133"/>
      <c r="F92" s="133"/>
      <c r="G92" s="133"/>
      <c r="H92" s="133"/>
      <c r="I92" s="133"/>
      <c r="J92" s="133"/>
      <c r="K92" s="133"/>
      <c r="L92" s="133"/>
      <c r="M92" s="133"/>
      <c r="N92" s="133"/>
      <c r="O92" s="133"/>
      <c r="P92" s="133"/>
      <c r="Q92" s="133"/>
      <c r="R92" s="133"/>
      <c r="S92" s="133"/>
      <c r="T92" s="133"/>
      <c r="V92" s="281" t="e">
        <f>G110+K110+M110+O110+Q110+I110+S110+#REF!+C110+#REF!</f>
        <v>#REF!</v>
      </c>
    </row>
    <row r="93" spans="1:22" ht="15" thickBot="1">
      <c r="A93" s="134">
        <v>415.03</v>
      </c>
      <c r="B93" s="133"/>
      <c r="C93" s="135">
        <v>416.87</v>
      </c>
      <c r="D93" s="135"/>
      <c r="F93" s="135"/>
      <c r="G93" s="135">
        <v>426.47</v>
      </c>
      <c r="H93" s="133"/>
      <c r="I93" s="135">
        <v>396.98</v>
      </c>
      <c r="J93" s="133"/>
      <c r="K93" s="135">
        <v>429.38</v>
      </c>
      <c r="L93" s="133"/>
      <c r="M93" s="135">
        <v>403.83</v>
      </c>
      <c r="N93" s="135"/>
      <c r="O93" s="135">
        <v>384.63</v>
      </c>
      <c r="P93" s="133"/>
      <c r="Q93" s="135">
        <v>380.68</v>
      </c>
      <c r="R93" s="135"/>
      <c r="S93" s="135">
        <v>354.53</v>
      </c>
      <c r="T93" s="135"/>
      <c r="V93" s="281"/>
    </row>
    <row r="94" spans="1:22" ht="15.5" thickTop="1" thickBot="1">
      <c r="A94" s="189"/>
      <c r="B94" s="138" t="s">
        <v>191</v>
      </c>
      <c r="C94" s="162"/>
      <c r="D94" s="140"/>
      <c r="F94" s="140"/>
      <c r="G94" s="139"/>
      <c r="H94" s="140"/>
      <c r="I94" s="133"/>
      <c r="J94" s="140"/>
      <c r="K94" s="139"/>
      <c r="L94" s="141"/>
      <c r="M94" s="139"/>
      <c r="N94" s="141" t="s">
        <v>317</v>
      </c>
      <c r="O94" s="139"/>
      <c r="P94" s="140"/>
      <c r="Q94" s="139"/>
      <c r="R94" s="140"/>
      <c r="S94" s="139"/>
      <c r="T94" s="141" t="s">
        <v>317</v>
      </c>
      <c r="V94" s="280"/>
    </row>
    <row r="95" spans="1:22" ht="15.5" thickTop="1" thickBot="1">
      <c r="A95" s="189"/>
      <c r="B95" s="141" t="s">
        <v>353</v>
      </c>
      <c r="C95" s="162"/>
      <c r="D95" s="141"/>
      <c r="F95" s="141"/>
      <c r="G95" s="139"/>
      <c r="H95" s="141"/>
      <c r="I95" s="133"/>
      <c r="J95" s="141"/>
      <c r="K95" s="139"/>
      <c r="L95" s="141"/>
      <c r="M95" s="139"/>
      <c r="N95" s="141"/>
      <c r="O95" s="139"/>
      <c r="P95" s="141"/>
      <c r="Q95" s="139"/>
      <c r="R95" s="141"/>
      <c r="S95" s="139"/>
      <c r="T95" s="141"/>
      <c r="V95" s="280"/>
    </row>
    <row r="96" spans="1:22" ht="15" thickTop="1">
      <c r="A96" s="132"/>
      <c r="B96" s="358" t="s">
        <v>190</v>
      </c>
      <c r="C96" s="133"/>
      <c r="D96" s="358" t="s">
        <v>234</v>
      </c>
      <c r="F96" s="144" t="s">
        <v>354</v>
      </c>
      <c r="G96" s="133"/>
      <c r="H96" s="358" t="s">
        <v>355</v>
      </c>
      <c r="I96" s="133"/>
      <c r="J96" s="358" t="s">
        <v>356</v>
      </c>
      <c r="K96" s="133"/>
      <c r="L96" s="144" t="s">
        <v>357</v>
      </c>
      <c r="M96" s="133"/>
      <c r="N96" s="358" t="s">
        <v>188</v>
      </c>
      <c r="O96" s="133"/>
      <c r="P96" s="144" t="s">
        <v>358</v>
      </c>
      <c r="Q96" s="133"/>
      <c r="R96" s="144" t="s">
        <v>359</v>
      </c>
      <c r="S96" s="133"/>
      <c r="T96" s="358" t="s">
        <v>221</v>
      </c>
      <c r="V96" s="280"/>
    </row>
    <row r="97" spans="1:22">
      <c r="A97" s="132"/>
      <c r="B97" s="145" t="s">
        <v>146</v>
      </c>
      <c r="C97" s="133"/>
      <c r="D97" s="145" t="s">
        <v>205</v>
      </c>
      <c r="F97" s="144" t="s">
        <v>351</v>
      </c>
      <c r="G97" s="133"/>
      <c r="H97" s="145" t="s">
        <v>146</v>
      </c>
      <c r="I97" s="133"/>
      <c r="J97" s="145" t="s">
        <v>149</v>
      </c>
      <c r="K97" s="133"/>
      <c r="L97" s="144" t="s">
        <v>282</v>
      </c>
      <c r="M97" s="133"/>
      <c r="N97" s="145" t="s">
        <v>149</v>
      </c>
      <c r="O97" s="133"/>
      <c r="P97" s="144" t="s">
        <v>360</v>
      </c>
      <c r="Q97" s="133"/>
      <c r="R97" s="144" t="s">
        <v>282</v>
      </c>
      <c r="S97" s="133"/>
      <c r="T97" s="145" t="s">
        <v>146</v>
      </c>
      <c r="V97" s="280"/>
    </row>
    <row r="98" spans="1:22">
      <c r="A98" s="132"/>
      <c r="F98" s="145"/>
      <c r="G98" s="133"/>
      <c r="H98" s="144" t="s">
        <v>183</v>
      </c>
      <c r="I98" s="133"/>
      <c r="J98" s="144"/>
      <c r="K98" s="133"/>
      <c r="L98" s="145"/>
      <c r="M98" s="133"/>
      <c r="N98" s="145"/>
      <c r="O98" s="133"/>
      <c r="P98" s="144"/>
      <c r="Q98" s="133"/>
      <c r="R98" s="145"/>
      <c r="S98" s="133"/>
      <c r="T98" s="282" t="s">
        <v>338</v>
      </c>
      <c r="U98" s="133"/>
      <c r="V98" s="280"/>
    </row>
    <row r="99" spans="1:22">
      <c r="A99" s="132"/>
      <c r="B99" s="188">
        <f>T91+1</f>
        <v>111</v>
      </c>
      <c r="C99" s="133"/>
      <c r="D99" s="188">
        <f>B99+1</f>
        <v>112</v>
      </c>
      <c r="E99" s="188"/>
      <c r="F99" s="133">
        <f>D99+1</f>
        <v>113</v>
      </c>
      <c r="G99" s="133"/>
      <c r="H99" s="133">
        <f>F99+1</f>
        <v>114</v>
      </c>
      <c r="I99" s="133"/>
      <c r="J99" s="133">
        <f>H99+1</f>
        <v>115</v>
      </c>
      <c r="K99" s="133"/>
      <c r="L99" s="133">
        <f>J99+1</f>
        <v>116</v>
      </c>
      <c r="M99" s="133"/>
      <c r="N99" s="133">
        <f>L99+1</f>
        <v>117</v>
      </c>
      <c r="O99" s="133"/>
      <c r="P99" s="133">
        <f>N99+1</f>
        <v>118</v>
      </c>
      <c r="Q99" s="133"/>
      <c r="R99" s="133">
        <f>P99+1</f>
        <v>119</v>
      </c>
      <c r="S99" s="133"/>
      <c r="T99" s="133">
        <f>R99+1</f>
        <v>120</v>
      </c>
      <c r="U99" s="133"/>
      <c r="V99" s="280"/>
    </row>
    <row r="100" spans="1:22">
      <c r="A100" s="132"/>
      <c r="B100" s="133"/>
      <c r="C100" s="133"/>
      <c r="D100" s="377"/>
      <c r="F100" s="133"/>
      <c r="G100" s="133"/>
      <c r="H100" s="133"/>
      <c r="I100" s="133"/>
      <c r="J100" s="133"/>
      <c r="K100" s="133"/>
      <c r="L100" s="133"/>
      <c r="M100" s="133"/>
      <c r="N100" s="133"/>
      <c r="O100" s="133"/>
      <c r="P100" s="133"/>
      <c r="Q100" s="133"/>
      <c r="R100" s="133"/>
      <c r="S100" s="133"/>
      <c r="T100" s="133"/>
      <c r="U100" s="135"/>
      <c r="V100" s="281">
        <f>G117+K117+O117+Q117+S117+I117+U117+Q125+C117+U100</f>
        <v>3121.94</v>
      </c>
    </row>
    <row r="101" spans="1:22" ht="15" thickBot="1">
      <c r="A101" s="132"/>
      <c r="B101" s="133"/>
      <c r="C101" s="135">
        <v>395.01</v>
      </c>
      <c r="D101" s="378" t="e">
        <f>#REF!+I93+K93+M93+O93+G93+Q93+S93+#REF!+C93</f>
        <v>#REF!</v>
      </c>
      <c r="F101" s="135"/>
      <c r="G101" s="135">
        <v>380.77</v>
      </c>
      <c r="H101" s="135"/>
      <c r="I101" s="135">
        <v>411.81</v>
      </c>
      <c r="J101" s="133"/>
      <c r="K101" s="135">
        <v>432.08</v>
      </c>
      <c r="L101" s="133"/>
      <c r="M101" s="135">
        <v>256.87</v>
      </c>
      <c r="N101" s="133"/>
      <c r="O101" s="135">
        <v>412.4</v>
      </c>
      <c r="P101" s="135"/>
      <c r="Q101" s="135">
        <v>382.17</v>
      </c>
      <c r="R101" s="133"/>
      <c r="S101" s="135">
        <v>452.74</v>
      </c>
      <c r="T101" s="135"/>
      <c r="U101" s="133"/>
      <c r="V101" s="281"/>
    </row>
    <row r="102" spans="1:22" ht="15.5" thickTop="1" thickBot="1">
      <c r="A102" s="132"/>
      <c r="B102" s="140"/>
      <c r="C102" s="139"/>
      <c r="D102" s="141" t="s">
        <v>317</v>
      </c>
      <c r="F102" s="141" t="s">
        <v>317</v>
      </c>
      <c r="G102" s="139"/>
      <c r="H102" s="140"/>
      <c r="I102" s="139"/>
      <c r="J102" s="141" t="s">
        <v>317</v>
      </c>
      <c r="K102" s="133"/>
      <c r="L102" s="138"/>
      <c r="M102" s="139"/>
      <c r="N102" s="140"/>
      <c r="O102" s="139"/>
      <c r="P102" s="140"/>
      <c r="Q102" s="139"/>
      <c r="R102" s="140"/>
      <c r="S102" s="139"/>
      <c r="T102" s="140"/>
      <c r="U102" s="133"/>
      <c r="V102" s="280"/>
    </row>
    <row r="103" spans="1:22" ht="15.5" thickTop="1" thickBot="1">
      <c r="A103" s="132"/>
      <c r="B103" s="141"/>
      <c r="C103" s="139"/>
      <c r="D103" s="141"/>
      <c r="F103" s="141"/>
      <c r="G103" s="139"/>
      <c r="H103" s="141"/>
      <c r="I103" s="139"/>
      <c r="J103" s="141"/>
      <c r="K103" s="133"/>
      <c r="L103" s="141" t="s">
        <v>353</v>
      </c>
      <c r="M103" s="139"/>
      <c r="N103" s="141"/>
      <c r="O103" s="139"/>
      <c r="P103" s="141"/>
      <c r="Q103" s="139"/>
      <c r="R103" s="141"/>
      <c r="S103" s="139"/>
      <c r="T103" s="141"/>
      <c r="U103" s="133"/>
      <c r="V103" s="280"/>
    </row>
    <row r="104" spans="1:22" ht="15" thickTop="1">
      <c r="A104" s="132"/>
      <c r="B104" s="144" t="s">
        <v>361</v>
      </c>
      <c r="C104" s="133"/>
      <c r="D104" s="358" t="s">
        <v>225</v>
      </c>
      <c r="F104" s="358" t="s">
        <v>207</v>
      </c>
      <c r="G104" s="133"/>
      <c r="H104" s="144" t="s">
        <v>362</v>
      </c>
      <c r="I104" s="133"/>
      <c r="J104" s="358" t="s">
        <v>240</v>
      </c>
      <c r="K104" s="133"/>
      <c r="L104" s="358" t="s">
        <v>243</v>
      </c>
      <c r="M104" s="133"/>
      <c r="N104" s="144" t="s">
        <v>363</v>
      </c>
      <c r="O104" s="133"/>
      <c r="P104" s="144" t="s">
        <v>364</v>
      </c>
      <c r="Q104" s="133"/>
      <c r="R104" s="358" t="s">
        <v>365</v>
      </c>
      <c r="S104" s="133"/>
      <c r="T104" s="144" t="s">
        <v>366</v>
      </c>
      <c r="U104" s="133"/>
      <c r="V104" s="280"/>
    </row>
    <row r="105" spans="1:22">
      <c r="A105" s="132"/>
      <c r="B105" s="144" t="s">
        <v>306</v>
      </c>
      <c r="C105" s="133"/>
      <c r="D105" s="145" t="s">
        <v>205</v>
      </c>
      <c r="F105" s="145" t="s">
        <v>146</v>
      </c>
      <c r="G105" s="133"/>
      <c r="H105" s="144" t="s">
        <v>282</v>
      </c>
      <c r="I105" s="133"/>
      <c r="J105" s="145" t="s">
        <v>149</v>
      </c>
      <c r="K105" s="133"/>
      <c r="L105" s="145" t="s">
        <v>211</v>
      </c>
      <c r="M105" s="133"/>
      <c r="N105" s="144" t="s">
        <v>282</v>
      </c>
      <c r="O105" s="133"/>
      <c r="P105" s="144" t="s">
        <v>282</v>
      </c>
      <c r="Q105" s="133"/>
      <c r="R105" s="145" t="s">
        <v>211</v>
      </c>
      <c r="S105" s="133"/>
      <c r="T105" s="144" t="s">
        <v>282</v>
      </c>
      <c r="U105" s="133"/>
      <c r="V105" s="280"/>
    </row>
    <row r="106" spans="1:22">
      <c r="A106" s="132"/>
      <c r="B106" s="282" t="s">
        <v>338</v>
      </c>
      <c r="C106" s="133"/>
      <c r="D106" s="282" t="s">
        <v>338</v>
      </c>
      <c r="F106" s="282" t="s">
        <v>338</v>
      </c>
      <c r="G106" s="133"/>
      <c r="H106" s="133"/>
      <c r="I106" s="133"/>
      <c r="J106" s="133"/>
      <c r="K106" s="133"/>
      <c r="L106" s="133"/>
      <c r="M106" s="133"/>
      <c r="N106" s="133"/>
      <c r="O106" s="133"/>
      <c r="P106" s="133"/>
      <c r="Q106" s="133"/>
      <c r="R106" s="133"/>
      <c r="S106" s="133"/>
      <c r="T106" s="133"/>
      <c r="U106" s="133"/>
      <c r="V106" s="280"/>
    </row>
    <row r="107" spans="1:22">
      <c r="A107" s="132"/>
      <c r="Q107" s="133"/>
      <c r="U107" s="133"/>
      <c r="V107" s="280"/>
    </row>
    <row r="108" spans="1:22">
      <c r="A108" s="132"/>
      <c r="B108" s="133">
        <f>T99+1</f>
        <v>121</v>
      </c>
      <c r="C108" s="133"/>
      <c r="D108" s="161">
        <f>B108+1</f>
        <v>122</v>
      </c>
      <c r="F108" s="133">
        <f>D108+1</f>
        <v>123</v>
      </c>
      <c r="G108" s="133"/>
      <c r="H108" s="133">
        <f>F108+1</f>
        <v>124</v>
      </c>
      <c r="I108" s="133"/>
      <c r="J108" s="133">
        <f>H108+1</f>
        <v>125</v>
      </c>
      <c r="K108" s="133"/>
      <c r="L108" s="133">
        <f>J108+1</f>
        <v>126</v>
      </c>
      <c r="M108" s="133"/>
      <c r="N108" s="133">
        <f>L108+1</f>
        <v>127</v>
      </c>
      <c r="O108" s="133"/>
      <c r="P108" s="133">
        <f>N108+1</f>
        <v>128</v>
      </c>
      <c r="Q108" s="133"/>
      <c r="R108" s="133">
        <f>P108+1</f>
        <v>129</v>
      </c>
      <c r="S108" s="133"/>
      <c r="T108" s="133">
        <f>R108+1</f>
        <v>130</v>
      </c>
      <c r="U108" s="133"/>
      <c r="V108" s="280"/>
    </row>
    <row r="109" spans="1:22">
      <c r="A109" s="132"/>
      <c r="B109" s="133"/>
      <c r="C109" s="133"/>
      <c r="D109" s="133"/>
      <c r="F109" s="133"/>
      <c r="G109" s="133"/>
      <c r="H109" s="133"/>
      <c r="I109" s="133"/>
      <c r="J109" s="133"/>
      <c r="K109" s="133"/>
      <c r="L109" s="133"/>
      <c r="M109" s="133"/>
      <c r="N109" s="133"/>
      <c r="O109" s="133"/>
      <c r="P109" s="133"/>
      <c r="Q109" s="133"/>
      <c r="R109" s="133"/>
      <c r="S109" s="133"/>
      <c r="T109" s="133"/>
      <c r="U109" s="135"/>
      <c r="V109" s="281" t="e">
        <f>G101+K101+M101+O101+Q101+I101+S101+#REF!+C101+U109</f>
        <v>#REF!</v>
      </c>
    </row>
    <row r="110" spans="1:22" ht="15" thickBot="1">
      <c r="A110" s="132"/>
      <c r="B110" s="135"/>
      <c r="C110" s="135">
        <v>430.39</v>
      </c>
      <c r="D110" s="133"/>
      <c r="F110" s="135"/>
      <c r="G110" s="135">
        <v>378.62</v>
      </c>
      <c r="H110" s="135"/>
      <c r="I110" s="135">
        <v>350.22</v>
      </c>
      <c r="J110" s="133"/>
      <c r="K110" s="135">
        <v>357.91</v>
      </c>
      <c r="L110" s="133"/>
      <c r="M110" s="135">
        <v>237.48</v>
      </c>
      <c r="N110" s="133"/>
      <c r="O110" s="135">
        <v>440.03</v>
      </c>
      <c r="P110" s="135"/>
      <c r="Q110" s="135">
        <v>504</v>
      </c>
      <c r="R110" s="133"/>
      <c r="S110" s="135">
        <v>430.57</v>
      </c>
      <c r="T110" s="135"/>
      <c r="U110" s="133"/>
      <c r="V110" s="281"/>
    </row>
    <row r="111" spans="1:22" ht="15.5" thickTop="1" thickBot="1">
      <c r="A111" s="132"/>
      <c r="B111" s="140"/>
      <c r="C111" s="139"/>
      <c r="D111" s="140"/>
      <c r="F111" s="140"/>
      <c r="G111" s="139"/>
      <c r="H111" s="140"/>
      <c r="I111" s="139"/>
      <c r="J111" s="140"/>
      <c r="K111" s="133"/>
      <c r="L111" s="140"/>
      <c r="M111" s="139"/>
      <c r="N111" s="140"/>
      <c r="O111" s="139"/>
      <c r="P111" s="140"/>
      <c r="Q111" s="139"/>
      <c r="R111" s="140"/>
      <c r="S111" s="139"/>
      <c r="T111" s="140"/>
      <c r="U111" s="133"/>
      <c r="V111" s="280"/>
    </row>
    <row r="112" spans="1:22" ht="15.5" thickTop="1" thickBot="1">
      <c r="A112" s="132"/>
      <c r="B112" s="141"/>
      <c r="C112" s="139"/>
      <c r="D112" s="141"/>
      <c r="F112" s="141"/>
      <c r="G112" s="139"/>
      <c r="H112" s="141"/>
      <c r="I112" s="139"/>
      <c r="J112" s="141"/>
      <c r="K112" s="133"/>
      <c r="L112" s="141"/>
      <c r="M112" s="139"/>
      <c r="N112" s="141"/>
      <c r="O112" s="139"/>
      <c r="P112" s="141"/>
      <c r="Q112" s="139"/>
      <c r="R112" s="141"/>
      <c r="S112" s="139"/>
      <c r="T112" s="141"/>
      <c r="U112" s="133"/>
      <c r="V112" s="280"/>
    </row>
    <row r="113" spans="1:22" ht="15" thickTop="1">
      <c r="A113" s="132"/>
      <c r="B113" s="358" t="s">
        <v>367</v>
      </c>
      <c r="C113" s="133"/>
      <c r="D113" s="144" t="s">
        <v>368</v>
      </c>
      <c r="F113" s="358" t="s">
        <v>369</v>
      </c>
      <c r="G113" s="133"/>
      <c r="H113" s="358" t="s">
        <v>253</v>
      </c>
      <c r="I113" s="133"/>
      <c r="J113" s="358" t="s">
        <v>370</v>
      </c>
      <c r="K113" s="133"/>
      <c r="L113" s="144" t="s">
        <v>371</v>
      </c>
      <c r="M113" s="133"/>
      <c r="N113" s="144" t="s">
        <v>372</v>
      </c>
      <c r="O113" s="133"/>
      <c r="P113" s="144" t="s">
        <v>373</v>
      </c>
      <c r="Q113" s="133"/>
      <c r="R113" s="144" t="s">
        <v>374</v>
      </c>
      <c r="S113" s="133"/>
      <c r="T113" s="144" t="s">
        <v>375</v>
      </c>
      <c r="U113" s="133"/>
      <c r="V113" s="280"/>
    </row>
    <row r="114" spans="1:22">
      <c r="A114" s="132"/>
      <c r="B114" s="145" t="s">
        <v>211</v>
      </c>
      <c r="C114" s="133"/>
      <c r="D114" s="144" t="s">
        <v>306</v>
      </c>
      <c r="F114" s="145" t="s">
        <v>146</v>
      </c>
      <c r="G114" s="133"/>
      <c r="H114" s="145" t="s">
        <v>146</v>
      </c>
      <c r="I114" s="133"/>
      <c r="J114" s="145" t="s">
        <v>146</v>
      </c>
      <c r="K114" s="133"/>
      <c r="L114" s="144" t="s">
        <v>282</v>
      </c>
      <c r="M114" s="133"/>
      <c r="N114" s="144" t="s">
        <v>282</v>
      </c>
      <c r="O114" s="133"/>
      <c r="P114" s="144" t="s">
        <v>376</v>
      </c>
      <c r="Q114" s="133"/>
      <c r="R114" s="144" t="s">
        <v>376</v>
      </c>
      <c r="S114" s="133"/>
      <c r="T114" s="144" t="s">
        <v>307</v>
      </c>
      <c r="U114" s="133"/>
      <c r="V114" s="280"/>
    </row>
    <row r="115" spans="1:22">
      <c r="A115" s="132"/>
      <c r="B115" s="133">
        <f>T108+1</f>
        <v>131</v>
      </c>
      <c r="C115" s="155"/>
      <c r="D115" s="161">
        <f>B115+1</f>
        <v>132</v>
      </c>
      <c r="F115" s="161">
        <f>D115+1</f>
        <v>133</v>
      </c>
      <c r="G115" s="155"/>
      <c r="H115" s="161">
        <f>F115+1</f>
        <v>134</v>
      </c>
      <c r="I115" s="155"/>
      <c r="J115" s="161">
        <f>H115+1</f>
        <v>135</v>
      </c>
      <c r="K115" s="155"/>
      <c r="L115" s="161">
        <f>J115+1</f>
        <v>136</v>
      </c>
      <c r="M115" s="155"/>
      <c r="N115" s="161">
        <f>L115+1</f>
        <v>137</v>
      </c>
      <c r="O115" s="155"/>
      <c r="P115" s="161">
        <f>N115+1</f>
        <v>138</v>
      </c>
      <c r="Q115" s="155"/>
      <c r="R115" s="161">
        <f>P115+1</f>
        <v>139</v>
      </c>
      <c r="S115" s="155"/>
      <c r="T115" s="161">
        <f>R115+1</f>
        <v>140</v>
      </c>
      <c r="U115" s="133"/>
      <c r="V115" s="381">
        <v>141</v>
      </c>
    </row>
    <row r="116" spans="1:22">
      <c r="A116" s="132"/>
      <c r="B116" s="133"/>
      <c r="C116" s="133"/>
      <c r="D116" s="133"/>
      <c r="F116" s="133"/>
      <c r="G116" s="133"/>
      <c r="H116" s="133"/>
      <c r="I116" s="133"/>
      <c r="J116" s="133"/>
      <c r="K116" s="133"/>
      <c r="L116" s="133"/>
      <c r="N116" s="133"/>
      <c r="O116" s="133"/>
      <c r="P116" s="133"/>
      <c r="Q116" s="133"/>
      <c r="R116" s="133"/>
      <c r="S116" s="133"/>
      <c r="T116" s="133"/>
      <c r="U116" s="133"/>
      <c r="V116" s="195"/>
    </row>
    <row r="117" spans="1:22" ht="15" thickBot="1">
      <c r="A117" s="132"/>
      <c r="B117" s="135"/>
      <c r="C117" s="135">
        <v>354.92</v>
      </c>
      <c r="D117" s="133"/>
      <c r="F117" s="135"/>
      <c r="G117" s="135">
        <v>419.38</v>
      </c>
      <c r="H117" s="135"/>
      <c r="I117" s="135">
        <v>406.18</v>
      </c>
      <c r="J117" s="133"/>
      <c r="K117" s="135">
        <v>427.47</v>
      </c>
      <c r="L117" s="133"/>
      <c r="N117" s="133"/>
      <c r="O117" s="135">
        <v>416.77</v>
      </c>
      <c r="P117" s="133"/>
      <c r="Q117" s="135">
        <v>378.13</v>
      </c>
      <c r="R117" s="135"/>
      <c r="S117" s="135">
        <v>358.57</v>
      </c>
      <c r="T117" s="133"/>
      <c r="U117" s="135">
        <v>360.52</v>
      </c>
      <c r="V117" s="196"/>
    </row>
    <row r="118" spans="1:22" ht="15.5" thickTop="1" thickBot="1">
      <c r="A118" s="132"/>
      <c r="B118" s="140"/>
      <c r="C118" s="139"/>
      <c r="D118" s="140"/>
      <c r="F118" s="141" t="s">
        <v>317</v>
      </c>
      <c r="G118" s="139"/>
      <c r="H118" s="140"/>
      <c r="I118" s="139"/>
      <c r="J118" s="141" t="s">
        <v>317</v>
      </c>
      <c r="K118" s="133"/>
      <c r="L118" s="141" t="s">
        <v>317</v>
      </c>
      <c r="N118" s="140"/>
      <c r="O118" s="139"/>
      <c r="P118" s="140"/>
      <c r="Q118" s="139"/>
      <c r="R118" s="140"/>
      <c r="S118" s="139"/>
      <c r="T118" s="140"/>
      <c r="U118" s="139"/>
      <c r="V118" s="197"/>
    </row>
    <row r="119" spans="1:22" ht="15.5" thickTop="1" thickBot="1">
      <c r="A119" s="132"/>
      <c r="B119" s="141"/>
      <c r="C119" s="139"/>
      <c r="D119" s="141"/>
      <c r="F119" s="141"/>
      <c r="G119" s="139"/>
      <c r="H119" s="141"/>
      <c r="I119" s="139"/>
      <c r="J119" s="141"/>
      <c r="K119" s="133"/>
      <c r="L119" s="141"/>
      <c r="N119" s="141"/>
      <c r="O119" s="139"/>
      <c r="P119" s="141"/>
      <c r="Q119" s="139"/>
      <c r="R119" s="141"/>
      <c r="S119" s="139"/>
      <c r="T119" s="141"/>
      <c r="U119" s="139"/>
      <c r="V119" s="198"/>
    </row>
    <row r="120" spans="1:22" ht="15" thickTop="1">
      <c r="A120" s="132"/>
      <c r="B120" s="358" t="s">
        <v>377</v>
      </c>
      <c r="C120" s="133"/>
      <c r="D120" s="144" t="s">
        <v>378</v>
      </c>
      <c r="F120" s="358" t="s">
        <v>180</v>
      </c>
      <c r="G120" s="133"/>
      <c r="H120" s="144" t="s">
        <v>379</v>
      </c>
      <c r="I120" s="133"/>
      <c r="J120" s="358" t="s">
        <v>257</v>
      </c>
      <c r="K120" s="133"/>
      <c r="L120" s="358" t="s">
        <v>239</v>
      </c>
      <c r="N120" s="144" t="s">
        <v>380</v>
      </c>
      <c r="O120" s="133"/>
      <c r="P120" s="358" t="s">
        <v>381</v>
      </c>
      <c r="Q120" s="133"/>
      <c r="R120" s="144" t="s">
        <v>382</v>
      </c>
      <c r="S120" s="133"/>
      <c r="T120" s="145" t="s">
        <v>383</v>
      </c>
      <c r="U120" s="133"/>
      <c r="V120" s="382" t="s">
        <v>384</v>
      </c>
    </row>
    <row r="121" spans="1:22">
      <c r="A121" s="132"/>
      <c r="B121" s="145" t="s">
        <v>211</v>
      </c>
      <c r="C121" s="133"/>
      <c r="D121" s="144" t="s">
        <v>83</v>
      </c>
      <c r="F121" s="145" t="s">
        <v>146</v>
      </c>
      <c r="G121" s="133"/>
      <c r="H121" s="144" t="s">
        <v>282</v>
      </c>
      <c r="I121" s="133"/>
      <c r="J121" s="145" t="s">
        <v>146</v>
      </c>
      <c r="K121" s="133"/>
      <c r="L121" s="145" t="s">
        <v>146</v>
      </c>
      <c r="N121" s="144" t="s">
        <v>282</v>
      </c>
      <c r="O121" s="133"/>
      <c r="P121" s="145" t="s">
        <v>149</v>
      </c>
      <c r="Q121" s="133"/>
      <c r="R121" s="144" t="s">
        <v>282</v>
      </c>
      <c r="S121" s="133"/>
      <c r="T121" s="145" t="s">
        <v>146</v>
      </c>
      <c r="U121" s="133"/>
      <c r="V121" s="180" t="s">
        <v>282</v>
      </c>
    </row>
    <row r="122" spans="1:22">
      <c r="A122" s="132"/>
      <c r="B122" s="144"/>
      <c r="C122" s="133"/>
      <c r="D122" s="145"/>
      <c r="E122" s="133"/>
      <c r="F122" s="145"/>
      <c r="G122" s="133"/>
      <c r="H122" s="144"/>
      <c r="I122" s="133"/>
      <c r="J122" s="193"/>
      <c r="K122" s="193"/>
      <c r="L122" s="193"/>
      <c r="M122" s="193"/>
      <c r="O122" s="193"/>
      <c r="P122" s="144" t="s">
        <v>183</v>
      </c>
      <c r="Q122" s="193"/>
      <c r="R122" s="193"/>
      <c r="S122" s="155"/>
      <c r="T122" s="161"/>
      <c r="U122" s="133"/>
      <c r="V122" s="280"/>
    </row>
    <row r="123" spans="1:22">
      <c r="A123" s="132"/>
      <c r="B123" s="161">
        <f>V115+1</f>
        <v>142</v>
      </c>
      <c r="C123" s="133"/>
      <c r="D123" s="161">
        <f>B123+1</f>
        <v>143</v>
      </c>
      <c r="F123" s="161">
        <f>D123+1</f>
        <v>144</v>
      </c>
      <c r="H123" s="161">
        <f>F123+1</f>
        <v>145</v>
      </c>
      <c r="J123" s="161">
        <f>H123+1</f>
        <v>146</v>
      </c>
      <c r="L123" s="161">
        <f>J123+1</f>
        <v>147</v>
      </c>
      <c r="N123" s="161">
        <f>L123+1</f>
        <v>148</v>
      </c>
      <c r="P123" s="161">
        <f>N123+1</f>
        <v>149</v>
      </c>
      <c r="Q123" s="155"/>
      <c r="R123" s="161">
        <f>P123+1</f>
        <v>150</v>
      </c>
      <c r="T123" s="161">
        <f>R123+1</f>
        <v>151</v>
      </c>
      <c r="U123" s="133"/>
      <c r="V123" s="200">
        <f>T123+1</f>
        <v>152</v>
      </c>
    </row>
    <row r="124" spans="1:22">
      <c r="A124" s="132"/>
      <c r="B124" s="133"/>
      <c r="C124" s="133"/>
      <c r="D124" s="133"/>
      <c r="F124" s="133"/>
      <c r="H124" s="133"/>
      <c r="J124" s="133"/>
      <c r="L124" s="133"/>
      <c r="N124" s="133"/>
      <c r="P124" s="133"/>
      <c r="Q124" s="133"/>
      <c r="R124" s="133"/>
      <c r="T124" s="133"/>
      <c r="U124" s="133"/>
      <c r="V124" s="195"/>
    </row>
    <row r="125" spans="1:22" ht="15" thickBot="1">
      <c r="A125" s="132"/>
      <c r="B125" s="135"/>
      <c r="C125" s="133"/>
      <c r="D125" s="133"/>
      <c r="F125" s="133"/>
      <c r="H125" s="133"/>
      <c r="J125" s="133"/>
      <c r="L125" s="133"/>
      <c r="N125" s="133"/>
      <c r="P125" s="133"/>
      <c r="Q125" s="135"/>
      <c r="R125" s="133"/>
      <c r="T125" s="133"/>
      <c r="U125" s="133"/>
      <c r="V125" s="195"/>
    </row>
    <row r="126" spans="1:22" ht="15.5" thickTop="1" thickBot="1">
      <c r="A126" s="132"/>
      <c r="B126" s="141"/>
      <c r="C126" s="133"/>
      <c r="D126" s="140"/>
      <c r="F126" s="140"/>
      <c r="H126" s="140"/>
      <c r="J126" s="140"/>
      <c r="L126" s="141" t="s">
        <v>317</v>
      </c>
      <c r="N126" s="140"/>
      <c r="P126" s="140"/>
      <c r="Q126" s="133"/>
      <c r="R126" s="140"/>
      <c r="T126" s="140"/>
      <c r="U126" s="133"/>
      <c r="V126" s="197"/>
    </row>
    <row r="127" spans="1:22" ht="15.5" thickTop="1" thickBot="1">
      <c r="A127" s="132"/>
      <c r="B127" s="141" t="s">
        <v>353</v>
      </c>
      <c r="C127" s="133"/>
      <c r="D127" s="141"/>
      <c r="F127" s="141"/>
      <c r="H127" s="141"/>
      <c r="J127" s="141"/>
      <c r="L127" s="141"/>
      <c r="N127" s="141"/>
      <c r="P127" s="141"/>
      <c r="Q127" s="133"/>
      <c r="R127" s="141"/>
      <c r="T127" s="141"/>
      <c r="U127" s="133"/>
      <c r="V127" s="198"/>
    </row>
    <row r="128" spans="1:22" ht="15" thickTop="1">
      <c r="A128" s="132"/>
      <c r="B128" s="358" t="s">
        <v>252</v>
      </c>
      <c r="C128" s="191"/>
      <c r="D128" s="358" t="s">
        <v>385</v>
      </c>
      <c r="F128" s="358" t="s">
        <v>386</v>
      </c>
      <c r="H128" s="358" t="s">
        <v>387</v>
      </c>
      <c r="J128" s="358" t="s">
        <v>388</v>
      </c>
      <c r="L128" s="358" t="s">
        <v>242</v>
      </c>
      <c r="N128" s="358" t="s">
        <v>389</v>
      </c>
      <c r="P128" s="358" t="s">
        <v>390</v>
      </c>
      <c r="Q128" s="133"/>
      <c r="R128" s="358" t="s">
        <v>391</v>
      </c>
      <c r="T128" s="358" t="s">
        <v>254</v>
      </c>
      <c r="U128" s="133"/>
      <c r="V128" s="382" t="s">
        <v>392</v>
      </c>
    </row>
    <row r="129" spans="1:22">
      <c r="A129" s="132"/>
      <c r="B129" s="145" t="s">
        <v>146</v>
      </c>
      <c r="C129" s="133"/>
      <c r="D129" s="145" t="s">
        <v>306</v>
      </c>
      <c r="F129" s="145" t="s">
        <v>146</v>
      </c>
      <c r="H129" s="145" t="s">
        <v>393</v>
      </c>
      <c r="J129" s="145" t="s">
        <v>79</v>
      </c>
      <c r="L129" s="145" t="s">
        <v>205</v>
      </c>
      <c r="N129" s="145" t="s">
        <v>146</v>
      </c>
      <c r="P129" s="145" t="s">
        <v>146</v>
      </c>
      <c r="Q129" s="133"/>
      <c r="R129" s="145" t="s">
        <v>205</v>
      </c>
      <c r="T129" s="145" t="s">
        <v>149</v>
      </c>
      <c r="U129" s="133"/>
      <c r="V129" s="180" t="s">
        <v>149</v>
      </c>
    </row>
    <row r="130" spans="1:22">
      <c r="A130" s="132"/>
      <c r="B130" s="145"/>
      <c r="C130" s="133"/>
      <c r="D130" s="145"/>
      <c r="F130" s="383" t="s">
        <v>183</v>
      </c>
      <c r="H130" s="145"/>
      <c r="J130" s="145"/>
      <c r="L130" s="145"/>
      <c r="N130" s="145"/>
      <c r="P130" s="383" t="s">
        <v>183</v>
      </c>
      <c r="Q130" s="133"/>
      <c r="R130" s="145"/>
      <c r="T130" s="145"/>
      <c r="U130" s="133"/>
      <c r="V130" s="180"/>
    </row>
    <row r="131" spans="1:22">
      <c r="A131" s="132"/>
      <c r="B131" s="145"/>
      <c r="C131" s="133"/>
      <c r="D131" s="145"/>
      <c r="F131" s="145"/>
      <c r="H131" s="145"/>
      <c r="J131" s="145"/>
      <c r="L131" s="145"/>
      <c r="N131" s="145"/>
      <c r="P131" s="145"/>
      <c r="Q131" s="133"/>
      <c r="R131" s="145"/>
      <c r="T131" s="145"/>
      <c r="U131" s="133"/>
      <c r="V131" s="180"/>
    </row>
    <row r="132" spans="1:22">
      <c r="A132" s="132"/>
      <c r="B132" s="161">
        <f>V123+1</f>
        <v>153</v>
      </c>
      <c r="C132" s="133"/>
      <c r="D132" s="161">
        <f>B132+1</f>
        <v>154</v>
      </c>
      <c r="F132" s="161">
        <f>D132+1</f>
        <v>155</v>
      </c>
      <c r="H132" s="161">
        <f>F132+1</f>
        <v>156</v>
      </c>
      <c r="J132" s="161">
        <f>H132+1</f>
        <v>157</v>
      </c>
      <c r="L132" s="161">
        <f>J132+1</f>
        <v>158</v>
      </c>
      <c r="N132" s="161">
        <f>L132+1</f>
        <v>159</v>
      </c>
      <c r="P132" s="161">
        <f>N132+1</f>
        <v>160</v>
      </c>
      <c r="Q132" s="155"/>
      <c r="R132" s="161">
        <f>P132+1</f>
        <v>161</v>
      </c>
      <c r="T132" s="161">
        <f>R132+1</f>
        <v>162</v>
      </c>
      <c r="U132" s="133"/>
      <c r="V132" s="200">
        <f>T132+1</f>
        <v>163</v>
      </c>
    </row>
    <row r="133" spans="1:22">
      <c r="A133" s="132"/>
      <c r="B133" s="133"/>
      <c r="C133" s="133"/>
      <c r="D133" s="133"/>
      <c r="F133" s="133"/>
      <c r="H133" s="133"/>
      <c r="J133" s="133"/>
      <c r="L133" s="133"/>
      <c r="N133" s="133"/>
      <c r="P133" s="133"/>
      <c r="Q133" s="133"/>
      <c r="R133" s="133"/>
      <c r="T133" s="133"/>
      <c r="U133" s="133"/>
      <c r="V133" s="195"/>
    </row>
    <row r="134" spans="1:22" ht="15" thickBot="1">
      <c r="A134" s="132"/>
      <c r="B134" s="135"/>
      <c r="C134" s="133"/>
      <c r="D134" s="133"/>
      <c r="F134" s="133"/>
      <c r="H134" s="133"/>
      <c r="J134" s="133"/>
      <c r="L134" s="133"/>
      <c r="N134" s="133"/>
      <c r="P134" s="133"/>
      <c r="Q134" s="135"/>
      <c r="R134" s="133"/>
      <c r="T134" s="133"/>
      <c r="U134" s="133"/>
      <c r="V134" s="195"/>
    </row>
    <row r="135" spans="1:22" ht="15.5" thickTop="1" thickBot="1">
      <c r="A135" s="132"/>
      <c r="B135" s="140"/>
      <c r="C135" s="133"/>
      <c r="D135" s="140"/>
      <c r="F135" s="140"/>
      <c r="H135" s="140"/>
      <c r="J135" s="140"/>
      <c r="L135" s="140"/>
      <c r="N135" s="140"/>
      <c r="P135" s="140"/>
      <c r="Q135" s="133"/>
      <c r="R135" s="140"/>
      <c r="T135" s="140"/>
      <c r="U135" s="133"/>
      <c r="V135" s="197"/>
    </row>
    <row r="136" spans="1:22" ht="15.5" thickTop="1" thickBot="1">
      <c r="A136" s="132"/>
      <c r="B136" s="141"/>
      <c r="C136" s="133"/>
      <c r="D136" s="141"/>
      <c r="F136" s="141"/>
      <c r="H136" s="141"/>
      <c r="J136" s="141"/>
      <c r="L136" s="141"/>
      <c r="N136" s="141"/>
      <c r="P136" s="141"/>
      <c r="Q136" s="133"/>
      <c r="R136" s="141"/>
      <c r="T136" s="141"/>
      <c r="U136" s="133"/>
      <c r="V136" s="198"/>
    </row>
    <row r="137" spans="1:22" ht="15" thickTop="1">
      <c r="A137" s="132"/>
      <c r="B137" s="358" t="s">
        <v>394</v>
      </c>
      <c r="C137" s="191"/>
      <c r="D137" s="358" t="s">
        <v>395</v>
      </c>
      <c r="F137" s="358" t="s">
        <v>396</v>
      </c>
      <c r="H137" s="358" t="s">
        <v>397</v>
      </c>
      <c r="J137" s="384" t="s">
        <v>398</v>
      </c>
      <c r="L137" s="358" t="s">
        <v>399</v>
      </c>
      <c r="N137" s="358" t="s">
        <v>400</v>
      </c>
      <c r="P137" s="358" t="s">
        <v>401</v>
      </c>
      <c r="Q137" s="133"/>
      <c r="R137" s="358" t="s">
        <v>402</v>
      </c>
      <c r="T137" s="358" t="s">
        <v>403</v>
      </c>
      <c r="U137" s="133"/>
      <c r="V137" s="382" t="s">
        <v>404</v>
      </c>
    </row>
    <row r="138" spans="1:22">
      <c r="A138" s="132"/>
      <c r="B138" s="145" t="s">
        <v>307</v>
      </c>
      <c r="C138" s="133"/>
      <c r="D138" s="145" t="s">
        <v>146</v>
      </c>
      <c r="F138" s="145" t="s">
        <v>146</v>
      </c>
      <c r="H138" s="145" t="s">
        <v>282</v>
      </c>
      <c r="J138" s="145" t="s">
        <v>205</v>
      </c>
      <c r="L138" s="145" t="s">
        <v>405</v>
      </c>
      <c r="N138" s="145" t="s">
        <v>107</v>
      </c>
      <c r="P138" s="145" t="s">
        <v>146</v>
      </c>
      <c r="Q138" s="133"/>
      <c r="R138" s="145" t="s">
        <v>146</v>
      </c>
      <c r="T138" s="145" t="s">
        <v>79</v>
      </c>
      <c r="U138" s="133"/>
      <c r="V138" s="180" t="s">
        <v>205</v>
      </c>
    </row>
    <row r="139" spans="1:22">
      <c r="A139" s="132"/>
      <c r="B139" s="145"/>
      <c r="C139" s="133"/>
      <c r="D139" s="145"/>
      <c r="F139" s="145"/>
      <c r="H139" s="145"/>
      <c r="J139" s="145"/>
      <c r="L139" s="145"/>
      <c r="N139" s="145"/>
      <c r="P139" s="145"/>
      <c r="Q139" s="133"/>
      <c r="R139" s="145"/>
      <c r="T139" s="145"/>
      <c r="U139" s="133"/>
      <c r="V139" s="180"/>
    </row>
    <row r="140" spans="1:22">
      <c r="A140" s="132"/>
      <c r="B140" s="145"/>
      <c r="C140" s="133"/>
      <c r="D140" s="145"/>
      <c r="F140" s="145"/>
      <c r="H140" s="145"/>
      <c r="J140" s="145"/>
      <c r="L140" s="145"/>
      <c r="N140" s="145"/>
      <c r="P140" s="145"/>
      <c r="Q140" s="133"/>
      <c r="R140" s="145"/>
      <c r="T140" s="145"/>
      <c r="U140" s="133"/>
      <c r="V140" s="180"/>
    </row>
    <row r="141" spans="1:22">
      <c r="A141" s="132"/>
      <c r="B141" s="161">
        <f>V132+1</f>
        <v>164</v>
      </c>
      <c r="C141" s="133"/>
      <c r="D141" s="161">
        <f>B141+1</f>
        <v>165</v>
      </c>
      <c r="F141" s="161">
        <f>D141+1</f>
        <v>166</v>
      </c>
      <c r="H141" s="161">
        <f>F141+1</f>
        <v>167</v>
      </c>
      <c r="J141" s="161">
        <f>H141+1</f>
        <v>168</v>
      </c>
      <c r="L141" s="161">
        <f>J141+1</f>
        <v>169</v>
      </c>
      <c r="N141" s="161">
        <f>L141+1</f>
        <v>170</v>
      </c>
      <c r="P141" s="161">
        <f>N141+1</f>
        <v>171</v>
      </c>
      <c r="Q141" s="155"/>
      <c r="R141" s="161">
        <f>P141+1</f>
        <v>172</v>
      </c>
      <c r="T141" s="161">
        <f>R141+1</f>
        <v>173</v>
      </c>
      <c r="U141" s="133"/>
      <c r="V141" s="200">
        <f>T141+1</f>
        <v>174</v>
      </c>
    </row>
    <row r="142" spans="1:22">
      <c r="A142" s="132"/>
      <c r="B142" s="133"/>
      <c r="C142" s="133"/>
      <c r="D142" s="133"/>
      <c r="F142" s="133"/>
      <c r="H142" s="133"/>
      <c r="J142" s="133"/>
      <c r="L142" s="133"/>
      <c r="N142" s="133"/>
      <c r="P142" s="133"/>
      <c r="Q142" s="133"/>
      <c r="R142" s="133"/>
      <c r="T142" s="133"/>
      <c r="U142" s="133"/>
      <c r="V142" s="195"/>
    </row>
    <row r="143" spans="1:22" ht="15" thickBot="1">
      <c r="A143" s="132"/>
      <c r="B143" s="135"/>
      <c r="C143" s="133"/>
      <c r="D143" s="133"/>
      <c r="F143" s="133"/>
      <c r="H143" s="133"/>
      <c r="J143" s="133"/>
      <c r="L143" s="133"/>
      <c r="N143" s="133"/>
      <c r="P143" s="133"/>
      <c r="Q143" s="135"/>
      <c r="R143" s="133"/>
      <c r="T143" s="133"/>
      <c r="U143" s="133"/>
      <c r="V143" s="195"/>
    </row>
    <row r="144" spans="1:22" ht="15.5" thickTop="1" thickBot="1">
      <c r="A144" s="132"/>
      <c r="B144" s="140"/>
      <c r="C144" s="133"/>
      <c r="D144" s="140"/>
      <c r="F144" s="140"/>
      <c r="H144" s="140"/>
      <c r="J144" s="140"/>
      <c r="L144" s="140"/>
      <c r="N144" s="140"/>
      <c r="P144" s="140"/>
      <c r="Q144" s="133"/>
      <c r="R144" s="140"/>
      <c r="T144" s="140"/>
      <c r="U144" s="133"/>
      <c r="V144" s="197"/>
    </row>
    <row r="145" spans="1:22" ht="15.5" thickTop="1" thickBot="1">
      <c r="A145" s="132"/>
      <c r="B145" s="141"/>
      <c r="C145" s="133"/>
      <c r="D145" s="141"/>
      <c r="F145" s="141"/>
      <c r="H145" s="141"/>
      <c r="J145" s="141"/>
      <c r="L145" s="141"/>
      <c r="N145" s="141"/>
      <c r="P145" s="141"/>
      <c r="Q145" s="133"/>
      <c r="R145" s="141"/>
      <c r="T145" s="141"/>
      <c r="U145" s="133"/>
      <c r="V145" s="198"/>
    </row>
    <row r="146" spans="1:22" ht="15" thickTop="1">
      <c r="A146" s="132"/>
      <c r="B146" s="358" t="s">
        <v>406</v>
      </c>
      <c r="C146" s="191"/>
      <c r="D146" s="358" t="s">
        <v>407</v>
      </c>
      <c r="F146" s="358" t="s">
        <v>408</v>
      </c>
      <c r="H146" s="358" t="s">
        <v>409</v>
      </c>
      <c r="J146" s="358" t="s">
        <v>410</v>
      </c>
      <c r="L146" s="358" t="s">
        <v>411</v>
      </c>
      <c r="N146" s="384" t="s">
        <v>412</v>
      </c>
      <c r="P146" s="358" t="s">
        <v>413</v>
      </c>
      <c r="Q146" s="133"/>
      <c r="R146" s="358" t="s">
        <v>414</v>
      </c>
      <c r="T146" s="384" t="s">
        <v>415</v>
      </c>
      <c r="U146" s="133"/>
      <c r="V146" s="382" t="s">
        <v>416</v>
      </c>
    </row>
    <row r="147" spans="1:22">
      <c r="A147" s="132"/>
      <c r="B147" s="145" t="s">
        <v>96</v>
      </c>
      <c r="C147" s="133"/>
      <c r="D147" s="145" t="s">
        <v>87</v>
      </c>
      <c r="F147" s="145" t="s">
        <v>96</v>
      </c>
      <c r="H147" s="145" t="s">
        <v>146</v>
      </c>
      <c r="J147" s="145" t="s">
        <v>146</v>
      </c>
      <c r="L147" s="145" t="s">
        <v>89</v>
      </c>
      <c r="N147" s="145" t="s">
        <v>149</v>
      </c>
      <c r="P147" s="145" t="s">
        <v>92</v>
      </c>
      <c r="Q147" s="133"/>
      <c r="R147" s="145" t="s">
        <v>107</v>
      </c>
      <c r="T147" s="145" t="s">
        <v>211</v>
      </c>
      <c r="U147" s="133"/>
      <c r="V147" s="180" t="s">
        <v>79</v>
      </c>
    </row>
    <row r="148" spans="1:22">
      <c r="A148" s="132"/>
      <c r="B148" s="145"/>
      <c r="C148" s="133"/>
      <c r="D148" s="383" t="s">
        <v>183</v>
      </c>
      <c r="F148" s="383" t="s">
        <v>183</v>
      </c>
      <c r="H148" s="145"/>
      <c r="J148" s="145"/>
      <c r="L148" s="145"/>
      <c r="N148" s="145"/>
      <c r="P148" s="145"/>
      <c r="Q148" s="133"/>
      <c r="R148" s="145"/>
      <c r="T148" s="145"/>
      <c r="U148" s="133"/>
      <c r="V148" s="385" t="s">
        <v>417</v>
      </c>
    </row>
    <row r="149" spans="1:22">
      <c r="A149" s="132"/>
      <c r="B149" s="145"/>
      <c r="C149" s="133"/>
      <c r="D149" s="383"/>
      <c r="F149" s="383"/>
      <c r="H149" s="145"/>
      <c r="J149" s="145"/>
      <c r="L149" s="145"/>
      <c r="N149" s="145"/>
      <c r="P149" s="145"/>
      <c r="Q149" s="133"/>
      <c r="R149" s="145"/>
      <c r="T149" s="145"/>
      <c r="U149" s="133"/>
      <c r="V149" s="180"/>
    </row>
    <row r="150" spans="1:22">
      <c r="A150" s="132"/>
      <c r="B150" s="161">
        <f>V141+1</f>
        <v>175</v>
      </c>
      <c r="C150" s="133"/>
      <c r="D150" s="161">
        <f>B150+1</f>
        <v>176</v>
      </c>
      <c r="F150" s="161">
        <f>D150+1</f>
        <v>177</v>
      </c>
      <c r="H150" s="161">
        <f>F150+1</f>
        <v>178</v>
      </c>
      <c r="J150" s="161">
        <f>H150+1</f>
        <v>179</v>
      </c>
      <c r="L150" s="161">
        <f>J150+1</f>
        <v>180</v>
      </c>
      <c r="N150" s="161">
        <f>L150+1</f>
        <v>181</v>
      </c>
      <c r="P150" s="161">
        <f>N150+1</f>
        <v>182</v>
      </c>
      <c r="Q150" s="155"/>
      <c r="R150" s="161">
        <f>P150+1</f>
        <v>183</v>
      </c>
      <c r="T150" s="161">
        <f>R150+1</f>
        <v>184</v>
      </c>
      <c r="U150" s="133"/>
      <c r="V150" s="200">
        <f>T150+1</f>
        <v>185</v>
      </c>
    </row>
    <row r="151" spans="1:22">
      <c r="A151" s="132"/>
      <c r="B151" s="133"/>
      <c r="C151" s="133"/>
      <c r="D151" s="133"/>
      <c r="F151" s="133"/>
      <c r="H151" s="133"/>
      <c r="J151" s="133"/>
      <c r="L151" s="133"/>
      <c r="N151" s="133"/>
      <c r="P151" s="133"/>
      <c r="Q151" s="133"/>
      <c r="R151" s="133"/>
      <c r="T151" s="133"/>
      <c r="U151" s="133"/>
      <c r="V151" s="195"/>
    </row>
    <row r="152" spans="1:22" ht="15" thickBot="1">
      <c r="A152" s="132"/>
      <c r="B152" s="135"/>
      <c r="C152" s="133"/>
      <c r="D152" s="133"/>
      <c r="F152" s="133"/>
      <c r="H152" s="133"/>
      <c r="J152" s="133"/>
      <c r="L152" s="133"/>
      <c r="N152" s="133"/>
      <c r="P152" s="133"/>
      <c r="Q152" s="135"/>
      <c r="R152" s="133"/>
      <c r="T152" s="133"/>
      <c r="U152" s="133"/>
      <c r="V152" s="195"/>
    </row>
    <row r="153" spans="1:22" ht="15.5" thickTop="1" thickBot="1">
      <c r="A153" s="132"/>
      <c r="B153" s="140"/>
      <c r="C153" s="133"/>
      <c r="D153" s="140"/>
      <c r="F153" s="140"/>
      <c r="H153" s="140"/>
      <c r="J153" s="140"/>
      <c r="L153" s="140"/>
      <c r="N153" s="140"/>
      <c r="P153" s="140"/>
      <c r="Q153" s="133"/>
      <c r="R153" s="140"/>
      <c r="T153" s="140"/>
      <c r="U153" s="133"/>
      <c r="V153" s="197"/>
    </row>
    <row r="154" spans="1:22" ht="15.5" thickTop="1" thickBot="1">
      <c r="A154" s="132"/>
      <c r="B154" s="141"/>
      <c r="C154" s="133"/>
      <c r="D154" s="141"/>
      <c r="F154" s="141"/>
      <c r="H154" s="141"/>
      <c r="J154" s="141"/>
      <c r="L154" s="141"/>
      <c r="N154" s="141"/>
      <c r="P154" s="141"/>
      <c r="Q154" s="133"/>
      <c r="R154" s="141"/>
      <c r="T154" s="141"/>
      <c r="U154" s="133"/>
      <c r="V154" s="198"/>
    </row>
    <row r="155" spans="1:22" ht="15" thickTop="1">
      <c r="A155" s="132"/>
      <c r="B155" s="358" t="s">
        <v>418</v>
      </c>
      <c r="C155" s="191"/>
      <c r="D155" s="358" t="s">
        <v>419</v>
      </c>
      <c r="F155" s="358" t="s">
        <v>420</v>
      </c>
      <c r="H155" s="358" t="s">
        <v>421</v>
      </c>
      <c r="J155" s="358" t="s">
        <v>422</v>
      </c>
      <c r="L155" s="358" t="s">
        <v>423</v>
      </c>
      <c r="N155" s="358" t="s">
        <v>424</v>
      </c>
      <c r="P155" s="358" t="s">
        <v>425</v>
      </c>
      <c r="Q155" s="133"/>
      <c r="R155" s="384" t="s">
        <v>426</v>
      </c>
      <c r="T155" s="358" t="s">
        <v>427</v>
      </c>
      <c r="U155" s="133"/>
      <c r="V155" s="386" t="s">
        <v>428</v>
      </c>
    </row>
    <row r="156" spans="1:22">
      <c r="A156" s="132"/>
      <c r="B156" s="145" t="s">
        <v>101</v>
      </c>
      <c r="C156" s="133"/>
      <c r="D156" s="145" t="s">
        <v>131</v>
      </c>
      <c r="F156" s="145" t="s">
        <v>79</v>
      </c>
      <c r="H156" s="145" t="s">
        <v>96</v>
      </c>
      <c r="J156" s="145" t="s">
        <v>87</v>
      </c>
      <c r="L156" s="145" t="s">
        <v>89</v>
      </c>
      <c r="N156" s="145" t="s">
        <v>79</v>
      </c>
      <c r="P156" s="145" t="s">
        <v>79</v>
      </c>
      <c r="Q156" s="133"/>
      <c r="R156" s="145" t="s">
        <v>211</v>
      </c>
      <c r="T156" s="145" t="s">
        <v>79</v>
      </c>
      <c r="U156" s="133"/>
      <c r="V156" s="180" t="s">
        <v>96</v>
      </c>
    </row>
    <row r="157" spans="1:22">
      <c r="A157" s="132"/>
      <c r="B157" s="145"/>
      <c r="C157" s="133"/>
      <c r="D157" s="383"/>
      <c r="F157" s="383"/>
      <c r="H157" s="383" t="s">
        <v>429</v>
      </c>
      <c r="J157" s="383" t="s">
        <v>429</v>
      </c>
      <c r="L157" s="145"/>
      <c r="N157" s="145"/>
      <c r="P157" s="145"/>
      <c r="Q157" s="133"/>
      <c r="R157" s="145"/>
      <c r="T157" s="383" t="s">
        <v>417</v>
      </c>
      <c r="U157" s="133"/>
      <c r="V157" s="180"/>
    </row>
    <row r="158" spans="1:22">
      <c r="A158" s="132"/>
      <c r="B158" s="161">
        <f>V150+1</f>
        <v>186</v>
      </c>
      <c r="C158" s="133"/>
      <c r="D158" s="161">
        <f>B158+1</f>
        <v>187</v>
      </c>
      <c r="F158" s="161">
        <f>D158+1</f>
        <v>188</v>
      </c>
      <c r="H158" s="161">
        <f>F158+1</f>
        <v>189</v>
      </c>
      <c r="J158" s="161">
        <f>H158+1</f>
        <v>190</v>
      </c>
      <c r="L158" s="161">
        <f>J158+1</f>
        <v>191</v>
      </c>
      <c r="N158" s="161">
        <f>L158+1</f>
        <v>192</v>
      </c>
      <c r="P158" s="161">
        <f>N158+1</f>
        <v>193</v>
      </c>
      <c r="Q158" s="155"/>
      <c r="R158" s="161">
        <f>P158+1</f>
        <v>194</v>
      </c>
      <c r="T158" s="161">
        <f>R158+1</f>
        <v>195</v>
      </c>
      <c r="U158" s="133"/>
      <c r="V158" s="200">
        <f>T158+1</f>
        <v>196</v>
      </c>
    </row>
    <row r="159" spans="1:22">
      <c r="A159" s="132"/>
      <c r="B159" s="133"/>
      <c r="C159" s="133"/>
      <c r="D159" s="133"/>
      <c r="F159" s="133"/>
      <c r="H159" s="133"/>
      <c r="J159" s="133"/>
      <c r="L159" s="133"/>
      <c r="N159" s="133"/>
      <c r="P159" s="133"/>
      <c r="Q159" s="133"/>
      <c r="R159" s="133"/>
      <c r="T159" s="133"/>
      <c r="U159" s="133"/>
      <c r="V159" s="195"/>
    </row>
    <row r="160" spans="1:22" ht="15" thickBot="1">
      <c r="A160" s="132"/>
      <c r="B160" s="135"/>
      <c r="C160" s="133"/>
      <c r="D160" s="133"/>
      <c r="F160" s="133"/>
      <c r="H160" s="133"/>
      <c r="J160" s="133"/>
      <c r="L160" s="133"/>
      <c r="N160" s="133"/>
      <c r="P160" s="133"/>
      <c r="Q160" s="135"/>
      <c r="R160" s="133"/>
      <c r="T160" s="133"/>
      <c r="U160" s="133"/>
      <c r="V160" s="195"/>
    </row>
    <row r="161" spans="1:22" ht="15.5" thickTop="1" thickBot="1">
      <c r="A161" s="132"/>
      <c r="B161" s="140"/>
      <c r="C161" s="133"/>
      <c r="D161" s="140"/>
      <c r="F161" s="140"/>
      <c r="H161" s="140"/>
      <c r="J161" s="140"/>
      <c r="L161" s="140"/>
      <c r="N161" s="140"/>
      <c r="P161" s="140"/>
      <c r="Q161" s="133"/>
      <c r="R161" s="140"/>
      <c r="T161" s="140"/>
      <c r="U161" s="133"/>
      <c r="V161" s="197"/>
    </row>
    <row r="162" spans="1:22" ht="15.5" thickTop="1" thickBot="1">
      <c r="A162" s="132"/>
      <c r="B162" s="141"/>
      <c r="C162" s="133"/>
      <c r="D162" s="141"/>
      <c r="F162" s="141"/>
      <c r="H162" s="141"/>
      <c r="J162" s="141"/>
      <c r="L162" s="141"/>
      <c r="N162" s="141"/>
      <c r="P162" s="141"/>
      <c r="Q162" s="133"/>
      <c r="R162" s="141"/>
      <c r="T162" s="141"/>
      <c r="U162" s="133"/>
      <c r="V162" s="198"/>
    </row>
    <row r="163" spans="1:22" ht="15" thickTop="1">
      <c r="A163" s="132"/>
      <c r="B163" s="358" t="s">
        <v>430</v>
      </c>
      <c r="C163" s="191"/>
      <c r="D163" s="384" t="s">
        <v>431</v>
      </c>
      <c r="F163" s="358" t="s">
        <v>432</v>
      </c>
      <c r="H163" s="384" t="s">
        <v>433</v>
      </c>
      <c r="J163" s="384" t="s">
        <v>434</v>
      </c>
      <c r="L163" s="358" t="s">
        <v>435</v>
      </c>
      <c r="N163" s="358" t="s">
        <v>436</v>
      </c>
      <c r="P163" s="358" t="s">
        <v>437</v>
      </c>
      <c r="Q163" s="133"/>
      <c r="R163" s="358" t="s">
        <v>438</v>
      </c>
      <c r="T163" s="358" t="s">
        <v>439</v>
      </c>
      <c r="U163" s="133"/>
      <c r="V163" s="386" t="s">
        <v>440</v>
      </c>
    </row>
    <row r="164" spans="1:22">
      <c r="A164" s="132"/>
      <c r="B164" s="145" t="s">
        <v>89</v>
      </c>
      <c r="C164" s="133"/>
      <c r="D164" s="145" t="s">
        <v>146</v>
      </c>
      <c r="F164" s="145" t="s">
        <v>89</v>
      </c>
      <c r="H164" s="145" t="s">
        <v>149</v>
      </c>
      <c r="J164" s="145" t="s">
        <v>96</v>
      </c>
      <c r="L164" s="145" t="s">
        <v>101</v>
      </c>
      <c r="N164" s="145" t="s">
        <v>107</v>
      </c>
      <c r="P164" s="145" t="s">
        <v>149</v>
      </c>
      <c r="Q164" s="133"/>
      <c r="R164" s="145" t="s">
        <v>149</v>
      </c>
      <c r="T164" s="145" t="s">
        <v>79</v>
      </c>
      <c r="U164" s="133"/>
      <c r="V164" s="180" t="s">
        <v>205</v>
      </c>
    </row>
    <row r="165" spans="1:22">
      <c r="A165" s="132"/>
      <c r="B165" s="145"/>
      <c r="C165" s="133"/>
      <c r="D165" s="383" t="s">
        <v>329</v>
      </c>
      <c r="F165" s="383" t="s">
        <v>183</v>
      </c>
      <c r="H165" s="145"/>
      <c r="J165" s="145"/>
      <c r="L165" s="145"/>
      <c r="N165" s="145"/>
      <c r="P165" s="145"/>
      <c r="Q165" s="133"/>
      <c r="R165" s="145"/>
      <c r="T165" s="145"/>
      <c r="U165" s="133"/>
      <c r="V165" s="180"/>
    </row>
    <row r="166" spans="1:22">
      <c r="A166" s="132"/>
      <c r="B166" s="161">
        <f>V158+1</f>
        <v>197</v>
      </c>
      <c r="C166" s="133"/>
      <c r="D166" s="161">
        <f>B166+1</f>
        <v>198</v>
      </c>
      <c r="F166" s="161">
        <f>D166+1</f>
        <v>199</v>
      </c>
      <c r="H166" s="161">
        <f>F166+1</f>
        <v>200</v>
      </c>
      <c r="J166" s="161">
        <f>H166+1</f>
        <v>201</v>
      </c>
      <c r="L166" s="161">
        <f>J166+1</f>
        <v>202</v>
      </c>
      <c r="N166" s="161">
        <f>L166+1</f>
        <v>203</v>
      </c>
      <c r="P166" s="161">
        <f>N166+1</f>
        <v>204</v>
      </c>
      <c r="Q166" s="155"/>
      <c r="R166" s="161">
        <f>P166+1</f>
        <v>205</v>
      </c>
      <c r="T166" s="161">
        <f>R166+1</f>
        <v>206</v>
      </c>
      <c r="U166" s="133"/>
      <c r="V166" s="161">
        <f>T166+1</f>
        <v>207</v>
      </c>
    </row>
    <row r="167" spans="1:22">
      <c r="A167" s="132"/>
      <c r="B167" s="133"/>
      <c r="C167" s="133"/>
      <c r="D167" s="133"/>
      <c r="F167" s="133"/>
      <c r="H167" s="133"/>
      <c r="J167" s="133"/>
      <c r="L167" s="133"/>
      <c r="N167" s="133"/>
      <c r="P167" s="133"/>
      <c r="Q167" s="133"/>
      <c r="R167" s="133"/>
      <c r="T167" s="133"/>
      <c r="U167" s="133"/>
      <c r="V167" s="195"/>
    </row>
    <row r="168" spans="1:22" ht="15" thickBot="1">
      <c r="A168" s="132"/>
      <c r="B168" s="135"/>
      <c r="C168" s="133"/>
      <c r="D168" s="135"/>
      <c r="F168" s="135"/>
      <c r="H168" s="135"/>
      <c r="J168" s="135"/>
      <c r="L168" s="135"/>
      <c r="N168" s="135"/>
      <c r="P168" s="135"/>
      <c r="Q168" s="135"/>
      <c r="R168" s="135"/>
      <c r="T168" s="135"/>
      <c r="U168" s="133"/>
      <c r="V168" s="196"/>
    </row>
    <row r="169" spans="1:22" ht="15.5" thickTop="1" thickBot="1">
      <c r="A169" s="132"/>
      <c r="B169" s="140"/>
      <c r="C169" s="133"/>
      <c r="D169" s="140"/>
      <c r="F169" s="140"/>
      <c r="H169" s="140"/>
      <c r="J169" s="140"/>
      <c r="L169" s="140"/>
      <c r="N169" s="140"/>
      <c r="P169" s="140"/>
      <c r="Q169" s="133"/>
      <c r="R169" s="140"/>
      <c r="T169" s="140"/>
      <c r="U169" s="133"/>
      <c r="V169" s="197"/>
    </row>
    <row r="170" spans="1:22" ht="15.5" thickTop="1" thickBot="1">
      <c r="A170" s="132"/>
      <c r="B170" s="141"/>
      <c r="C170" s="133"/>
      <c r="D170" s="141"/>
      <c r="F170" s="141"/>
      <c r="H170" s="141"/>
      <c r="J170" s="141"/>
      <c r="L170" s="141"/>
      <c r="N170" s="141"/>
      <c r="P170" s="141"/>
      <c r="Q170" s="133"/>
      <c r="R170" s="141"/>
      <c r="T170" s="141"/>
      <c r="U170" s="133"/>
      <c r="V170" s="198"/>
    </row>
    <row r="171" spans="1:22" ht="15" thickTop="1">
      <c r="A171" s="132"/>
      <c r="B171" s="358" t="s">
        <v>441</v>
      </c>
      <c r="C171" s="191"/>
      <c r="D171" s="358" t="s">
        <v>826</v>
      </c>
      <c r="F171" s="384" t="s">
        <v>697</v>
      </c>
      <c r="H171" s="384" t="s">
        <v>698</v>
      </c>
      <c r="J171" s="384" t="s">
        <v>827</v>
      </c>
      <c r="L171" s="384" t="s">
        <v>828</v>
      </c>
      <c r="N171" s="384" t="s">
        <v>829</v>
      </c>
      <c r="P171" s="384" t="s">
        <v>702</v>
      </c>
      <c r="Q171" s="133"/>
      <c r="R171" s="384" t="s">
        <v>703</v>
      </c>
      <c r="T171" s="384" t="s">
        <v>704</v>
      </c>
      <c r="U171" s="133"/>
      <c r="V171" s="386" t="s">
        <v>141</v>
      </c>
    </row>
    <row r="172" spans="1:22">
      <c r="A172" s="132"/>
      <c r="B172" s="145" t="s">
        <v>89</v>
      </c>
      <c r="C172" s="133"/>
      <c r="D172" s="145" t="s">
        <v>92</v>
      </c>
      <c r="F172" s="145" t="s">
        <v>149</v>
      </c>
      <c r="H172" s="145" t="s">
        <v>149</v>
      </c>
      <c r="J172" s="145" t="s">
        <v>79</v>
      </c>
      <c r="L172" s="145" t="s">
        <v>101</v>
      </c>
      <c r="N172" s="145" t="s">
        <v>101</v>
      </c>
      <c r="P172" s="145" t="s">
        <v>146</v>
      </c>
      <c r="Q172" s="133"/>
      <c r="R172" s="145" t="s">
        <v>146</v>
      </c>
      <c r="T172" s="145" t="s">
        <v>146</v>
      </c>
      <c r="U172" s="133"/>
      <c r="V172" s="180" t="s">
        <v>79</v>
      </c>
    </row>
    <row r="173" spans="1:22">
      <c r="A173" s="132"/>
      <c r="B173" s="161">
        <f>V166+1</f>
        <v>208</v>
      </c>
      <c r="C173" s="133"/>
      <c r="D173" s="161">
        <f>B173+1</f>
        <v>209</v>
      </c>
      <c r="F173" s="161">
        <f>D173+1</f>
        <v>210</v>
      </c>
      <c r="H173" s="161">
        <f>F173+1</f>
        <v>211</v>
      </c>
      <c r="J173" s="161">
        <f>H173+1</f>
        <v>212</v>
      </c>
      <c r="L173" s="161">
        <f>J173+1</f>
        <v>213</v>
      </c>
      <c r="N173" s="161">
        <f>L173+1</f>
        <v>214</v>
      </c>
      <c r="P173" s="161">
        <f>N173+1</f>
        <v>215</v>
      </c>
      <c r="Q173" s="133"/>
      <c r="R173" s="161">
        <f>P173+1</f>
        <v>216</v>
      </c>
      <c r="T173" s="161">
        <f>R173+1</f>
        <v>217</v>
      </c>
      <c r="U173" s="133"/>
      <c r="V173" s="161">
        <f>T173+1</f>
        <v>218</v>
      </c>
    </row>
    <row r="174" spans="1:22">
      <c r="A174" s="132"/>
      <c r="B174" s="145"/>
      <c r="C174" s="133"/>
      <c r="D174" s="145"/>
      <c r="F174" s="145"/>
      <c r="H174" s="145"/>
      <c r="J174" s="145"/>
      <c r="L174" s="145"/>
      <c r="N174" s="145"/>
      <c r="P174" s="145"/>
      <c r="Q174" s="133"/>
      <c r="R174" s="145"/>
      <c r="T174" s="145"/>
      <c r="U174" s="133"/>
      <c r="V174" s="180"/>
    </row>
    <row r="175" spans="1:22" ht="15" thickBot="1">
      <c r="A175" s="132"/>
      <c r="B175" s="135"/>
      <c r="C175" s="133"/>
      <c r="D175" s="135"/>
      <c r="F175" s="135"/>
      <c r="H175" s="135"/>
      <c r="J175" s="135"/>
      <c r="L175" s="135"/>
      <c r="N175" s="135"/>
      <c r="P175" s="135"/>
      <c r="Q175" s="133"/>
      <c r="R175" s="135"/>
      <c r="T175" s="135"/>
      <c r="U175" s="133"/>
      <c r="V175" s="135"/>
    </row>
    <row r="176" spans="1:22" ht="15.5" thickTop="1" thickBot="1">
      <c r="A176" s="132"/>
      <c r="B176" s="202"/>
      <c r="C176" s="133"/>
      <c r="D176" s="202"/>
      <c r="F176" s="202"/>
      <c r="H176" s="202"/>
      <c r="J176" s="202"/>
      <c r="L176" s="202"/>
      <c r="N176" s="202"/>
      <c r="P176" s="202"/>
      <c r="Q176" s="133"/>
      <c r="R176" s="202"/>
      <c r="T176" s="140"/>
      <c r="U176" s="133"/>
      <c r="V176" s="140"/>
    </row>
    <row r="177" spans="1:22" ht="15.5" thickTop="1" thickBot="1">
      <c r="A177" s="132"/>
      <c r="B177" s="203"/>
      <c r="C177" s="133"/>
      <c r="D177" s="203"/>
      <c r="F177" s="203"/>
      <c r="H177" s="203"/>
      <c r="J177" s="203"/>
      <c r="L177" s="203"/>
      <c r="N177" s="203"/>
      <c r="P177" s="203"/>
      <c r="Q177" s="133"/>
      <c r="R177" s="203"/>
      <c r="T177" s="141"/>
      <c r="U177" s="133"/>
      <c r="V177" s="141"/>
    </row>
    <row r="178" spans="1:22">
      <c r="A178" s="132"/>
      <c r="B178" s="384" t="s">
        <v>706</v>
      </c>
      <c r="C178" s="133"/>
      <c r="D178" s="384" t="s">
        <v>707</v>
      </c>
      <c r="F178" s="384" t="s">
        <v>708</v>
      </c>
      <c r="H178" s="384" t="s">
        <v>830</v>
      </c>
      <c r="J178" s="384" t="s">
        <v>710</v>
      </c>
      <c r="L178" s="384" t="s">
        <v>831</v>
      </c>
      <c r="N178" s="384" t="s">
        <v>712</v>
      </c>
      <c r="P178" s="384" t="s">
        <v>832</v>
      </c>
      <c r="Q178" s="133"/>
      <c r="R178" s="384" t="s">
        <v>714</v>
      </c>
      <c r="T178" s="384" t="s">
        <v>715</v>
      </c>
      <c r="U178" s="133"/>
      <c r="V178" s="384" t="s">
        <v>833</v>
      </c>
    </row>
    <row r="179" spans="1:22">
      <c r="A179" s="132"/>
      <c r="B179" s="145" t="s">
        <v>205</v>
      </c>
      <c r="C179" s="133"/>
      <c r="D179" s="145" t="s">
        <v>149</v>
      </c>
      <c r="F179" s="145" t="s">
        <v>205</v>
      </c>
      <c r="H179" s="145" t="s">
        <v>156</v>
      </c>
      <c r="J179" s="145" t="s">
        <v>211</v>
      </c>
      <c r="L179" s="145" t="s">
        <v>101</v>
      </c>
      <c r="N179" s="145" t="s">
        <v>205</v>
      </c>
      <c r="P179" s="145" t="s">
        <v>79</v>
      </c>
      <c r="Q179" s="133"/>
      <c r="R179" s="145" t="s">
        <v>149</v>
      </c>
      <c r="T179" s="145" t="s">
        <v>211</v>
      </c>
      <c r="U179" s="133"/>
      <c r="V179" s="145" t="s">
        <v>92</v>
      </c>
    </row>
    <row r="180" spans="1:22">
      <c r="A180" s="132"/>
      <c r="B180" s="161">
        <f>V173+1</f>
        <v>219</v>
      </c>
      <c r="C180" s="133"/>
      <c r="D180" s="161">
        <f>B180+1</f>
        <v>220</v>
      </c>
      <c r="F180" s="161">
        <f>D180+1</f>
        <v>221</v>
      </c>
      <c r="H180" s="161">
        <f>F180+1</f>
        <v>222</v>
      </c>
      <c r="J180" s="161">
        <f>H180+1</f>
        <v>223</v>
      </c>
      <c r="L180" s="161">
        <f>J180+1</f>
        <v>224</v>
      </c>
      <c r="N180" s="161">
        <f>L180+1</f>
        <v>225</v>
      </c>
      <c r="P180" s="161">
        <f>N180+1</f>
        <v>226</v>
      </c>
      <c r="Q180" s="133"/>
      <c r="R180" s="161">
        <f>P180+1</f>
        <v>227</v>
      </c>
      <c r="T180" s="161">
        <f>R180+1</f>
        <v>228</v>
      </c>
      <c r="U180" s="133"/>
      <c r="V180" s="161">
        <f>T180+1</f>
        <v>229</v>
      </c>
    </row>
    <row r="181" spans="1:22">
      <c r="A181" s="132"/>
      <c r="B181" s="145"/>
      <c r="C181" s="133"/>
      <c r="D181" s="145"/>
      <c r="F181" s="145"/>
      <c r="H181" s="145"/>
      <c r="J181" s="145"/>
      <c r="L181" s="145"/>
      <c r="N181" s="145"/>
      <c r="P181" s="145"/>
      <c r="Q181" s="133"/>
      <c r="R181" s="145"/>
      <c r="T181" s="145"/>
      <c r="U181" s="133"/>
      <c r="V181" s="180"/>
    </row>
    <row r="182" spans="1:22" ht="15" thickBot="1">
      <c r="A182" s="132"/>
      <c r="B182" s="135"/>
      <c r="C182" s="133"/>
      <c r="D182" s="135"/>
      <c r="F182" s="135"/>
      <c r="H182" s="135"/>
      <c r="J182" s="135"/>
      <c r="L182" s="135"/>
      <c r="N182" s="135"/>
      <c r="P182" s="135"/>
      <c r="Q182" s="133"/>
      <c r="R182" s="135"/>
      <c r="T182" s="135"/>
      <c r="U182" s="133"/>
      <c r="V182" s="135"/>
    </row>
    <row r="183" spans="1:22" ht="15.5" thickTop="1" thickBot="1">
      <c r="A183" s="132"/>
      <c r="B183" s="140"/>
      <c r="C183" s="133"/>
      <c r="D183" s="140"/>
      <c r="F183" s="140"/>
      <c r="H183" s="140"/>
      <c r="J183" s="140"/>
      <c r="L183" s="140"/>
      <c r="N183" s="140"/>
      <c r="P183" s="140"/>
      <c r="Q183" s="133"/>
      <c r="R183" s="140"/>
      <c r="T183" s="140"/>
      <c r="U183" s="133"/>
      <c r="V183" s="140"/>
    </row>
    <row r="184" spans="1:22" ht="15.5" thickTop="1" thickBot="1">
      <c r="A184" s="132"/>
      <c r="B184" s="141"/>
      <c r="C184" s="133"/>
      <c r="D184" s="141"/>
      <c r="F184" s="141"/>
      <c r="H184" s="141"/>
      <c r="J184" s="141"/>
      <c r="L184" s="141"/>
      <c r="N184" s="141"/>
      <c r="P184" s="141"/>
      <c r="Q184" s="133"/>
      <c r="R184" s="141"/>
      <c r="T184" s="141"/>
      <c r="U184" s="133"/>
      <c r="V184" s="141"/>
    </row>
    <row r="185" spans="1:22" ht="15" thickTop="1">
      <c r="A185" s="132"/>
      <c r="B185" s="384" t="s">
        <v>717</v>
      </c>
      <c r="D185" s="384" t="s">
        <v>142</v>
      </c>
      <c r="J185" s="145"/>
      <c r="L185" s="145"/>
      <c r="N185" s="145"/>
      <c r="P185" s="145"/>
      <c r="Q185" s="133"/>
      <c r="R185" s="145"/>
      <c r="T185" s="145"/>
      <c r="U185" s="133"/>
      <c r="V185" s="180"/>
    </row>
    <row r="186" spans="1:22">
      <c r="A186" s="132"/>
      <c r="B186" s="145" t="s">
        <v>146</v>
      </c>
      <c r="D186" s="145" t="s">
        <v>89</v>
      </c>
      <c r="J186" s="145"/>
      <c r="L186" s="145"/>
      <c r="N186" s="145"/>
      <c r="P186" s="145"/>
      <c r="Q186" s="133"/>
      <c r="R186" s="145"/>
      <c r="T186" s="145"/>
      <c r="U186" s="133"/>
      <c r="V186" s="180"/>
    </row>
    <row r="187" spans="1:22">
      <c r="A187" s="132"/>
      <c r="B187" s="161">
        <f>V180+1</f>
        <v>230</v>
      </c>
      <c r="C187" s="133"/>
      <c r="D187" s="161">
        <f>B187+1</f>
        <v>231</v>
      </c>
      <c r="F187" s="161">
        <f>D187+1</f>
        <v>232</v>
      </c>
      <c r="H187" s="161">
        <f>F187+1</f>
        <v>233</v>
      </c>
      <c r="J187" s="161">
        <f>H187+1</f>
        <v>234</v>
      </c>
      <c r="L187" s="161">
        <f>J187+1</f>
        <v>235</v>
      </c>
      <c r="N187" s="161">
        <f>L187+1</f>
        <v>236</v>
      </c>
      <c r="P187" s="161">
        <f>N187+1</f>
        <v>237</v>
      </c>
      <c r="Q187" s="133"/>
      <c r="R187" s="161">
        <f>P187+1</f>
        <v>238</v>
      </c>
      <c r="T187" s="161">
        <f>R187+1</f>
        <v>239</v>
      </c>
      <c r="U187" s="133"/>
      <c r="V187" s="161">
        <f>T187+1</f>
        <v>240</v>
      </c>
    </row>
    <row r="188" spans="1:22">
      <c r="A188" s="132"/>
      <c r="B188" s="145"/>
      <c r="C188" s="133"/>
      <c r="D188" s="145"/>
      <c r="F188" s="145"/>
      <c r="H188" s="145"/>
      <c r="J188" s="145"/>
      <c r="L188" s="145"/>
      <c r="N188" s="145"/>
      <c r="P188" s="145"/>
      <c r="Q188" s="133"/>
      <c r="R188" s="145"/>
      <c r="T188" s="145"/>
      <c r="U188" s="133"/>
      <c r="V188" s="180"/>
    </row>
    <row r="189" spans="1:22" ht="15" thickBot="1">
      <c r="A189" s="132"/>
      <c r="B189" s="135"/>
      <c r="C189" s="133"/>
      <c r="D189" s="135"/>
      <c r="F189" s="135"/>
      <c r="H189" s="135"/>
      <c r="J189" s="135"/>
      <c r="L189" s="135"/>
      <c r="N189" s="135"/>
      <c r="P189" s="135"/>
      <c r="Q189" s="133"/>
      <c r="R189" s="135"/>
      <c r="T189" s="135"/>
      <c r="U189" s="133"/>
      <c r="V189" s="135"/>
    </row>
    <row r="190" spans="1:22" ht="15.5" thickTop="1" thickBot="1">
      <c r="A190" s="132"/>
      <c r="B190" s="140"/>
      <c r="C190" s="133"/>
      <c r="D190" s="140"/>
      <c r="F190" s="140"/>
      <c r="H190" s="140"/>
      <c r="J190" s="140"/>
      <c r="L190" s="140"/>
      <c r="N190" s="140"/>
      <c r="P190" s="140"/>
      <c r="Q190" s="133"/>
      <c r="R190" s="140"/>
      <c r="T190" s="140"/>
      <c r="U190" s="133"/>
      <c r="V190" s="140"/>
    </row>
    <row r="191" spans="1:22" ht="15.5" thickTop="1" thickBot="1">
      <c r="A191" s="132"/>
      <c r="B191" s="141"/>
      <c r="C191" s="133"/>
      <c r="D191" s="141"/>
      <c r="F191" s="141"/>
      <c r="H191" s="141"/>
      <c r="J191" s="141"/>
      <c r="L191" s="141"/>
      <c r="N191" s="141"/>
      <c r="P191" s="141"/>
      <c r="Q191" s="133"/>
      <c r="R191" s="141"/>
      <c r="T191" s="141"/>
      <c r="U191" s="133"/>
      <c r="V191" s="141"/>
    </row>
    <row r="192" spans="1:22" ht="15" thickTop="1">
      <c r="A192" s="132"/>
      <c r="B192" s="145"/>
      <c r="C192" s="133"/>
      <c r="D192" s="145"/>
      <c r="F192" s="145"/>
      <c r="H192" s="145"/>
      <c r="J192" s="145"/>
      <c r="L192" s="145"/>
      <c r="N192" s="145"/>
      <c r="P192" s="145"/>
      <c r="Q192" s="133"/>
      <c r="R192" s="145"/>
      <c r="T192" s="145"/>
      <c r="U192" s="133"/>
      <c r="V192" s="180"/>
    </row>
    <row r="193" spans="1:22">
      <c r="A193" s="132"/>
      <c r="B193" s="145"/>
      <c r="C193" s="133"/>
      <c r="D193" s="145"/>
      <c r="F193" s="145"/>
      <c r="H193" s="145"/>
      <c r="J193" s="145"/>
      <c r="L193" s="145"/>
      <c r="N193" s="145"/>
      <c r="P193" s="145"/>
      <c r="Q193" s="133"/>
      <c r="R193" s="145"/>
      <c r="T193" s="145"/>
      <c r="U193" s="133"/>
      <c r="V193" s="180"/>
    </row>
    <row r="194" spans="1:22">
      <c r="A194" s="132"/>
      <c r="B194" s="145"/>
      <c r="C194" s="133"/>
      <c r="D194" s="145"/>
      <c r="F194" s="145"/>
      <c r="H194" s="145"/>
      <c r="J194" s="145"/>
      <c r="L194" s="145"/>
      <c r="N194" s="145"/>
      <c r="P194" s="145"/>
      <c r="Q194" s="133"/>
      <c r="R194" s="145"/>
      <c r="T194" s="145"/>
      <c r="U194" s="133"/>
      <c r="V194" s="180"/>
    </row>
    <row r="195" spans="1:22" ht="15" thickBot="1">
      <c r="A195" s="132"/>
      <c r="B195" s="135"/>
      <c r="C195" s="133"/>
      <c r="D195" s="135"/>
      <c r="F195" s="135"/>
      <c r="H195" s="135"/>
      <c r="J195" s="135"/>
      <c r="L195" s="135"/>
      <c r="N195" s="135"/>
      <c r="P195" s="135"/>
      <c r="Q195" s="133"/>
      <c r="R195" s="135"/>
      <c r="T195" s="135"/>
      <c r="U195" s="133"/>
      <c r="V195" s="135"/>
    </row>
    <row r="196" spans="1:22" ht="15.5" thickTop="1" thickBot="1">
      <c r="A196" s="132"/>
      <c r="B196" s="140"/>
      <c r="C196" s="133"/>
      <c r="D196" s="140"/>
      <c r="F196" s="140"/>
      <c r="H196" s="140"/>
      <c r="J196" s="140"/>
      <c r="L196" s="140"/>
      <c r="N196" s="140"/>
      <c r="P196" s="140"/>
      <c r="Q196" s="133"/>
      <c r="R196" s="140"/>
      <c r="T196" s="140"/>
      <c r="U196" s="133"/>
      <c r="V196" s="140"/>
    </row>
    <row r="197" spans="1:22" ht="15.5" thickTop="1" thickBot="1">
      <c r="A197" s="132"/>
      <c r="B197" s="141"/>
      <c r="C197" s="133"/>
      <c r="D197" s="141"/>
      <c r="F197" s="141"/>
      <c r="H197" s="141"/>
      <c r="J197" s="141"/>
      <c r="L197" s="141"/>
      <c r="N197" s="141"/>
      <c r="P197" s="141"/>
      <c r="Q197" s="133"/>
      <c r="R197" s="141"/>
      <c r="T197" s="141"/>
      <c r="U197" s="133"/>
      <c r="V197" s="141"/>
    </row>
    <row r="198" spans="1:22" ht="15" thickTop="1">
      <c r="A198" s="132"/>
      <c r="B198" s="148"/>
      <c r="C198" s="133"/>
      <c r="D198" s="148"/>
      <c r="F198" s="148"/>
      <c r="H198" s="148"/>
      <c r="J198" s="148"/>
      <c r="L198" s="148"/>
      <c r="N198" s="148"/>
      <c r="P198" s="148"/>
      <c r="Q198" s="133"/>
      <c r="R198" s="148"/>
      <c r="T198" s="148"/>
      <c r="U198" s="133"/>
      <c r="V198" s="199"/>
    </row>
    <row r="200" spans="1:22" hidden="1"/>
    <row r="201" spans="1:22" hidden="1"/>
    <row r="202" spans="1:22" hidden="1"/>
    <row r="203" spans="1:22" hidden="1"/>
    <row r="204" spans="1:22" hidden="1"/>
    <row r="205" spans="1:22" hidden="1">
      <c r="B205" s="376" t="s">
        <v>146</v>
      </c>
    </row>
    <row r="206" spans="1:22" hidden="1"/>
    <row r="207" spans="1:22" hidden="1">
      <c r="B207" s="390">
        <v>50</v>
      </c>
      <c r="C207" s="390">
        <v>28</v>
      </c>
      <c r="D207" s="390">
        <v>21</v>
      </c>
      <c r="E207" s="390">
        <v>20</v>
      </c>
      <c r="F207" s="390">
        <v>119</v>
      </c>
      <c r="G207" s="343">
        <v>3</v>
      </c>
      <c r="H207" s="343">
        <v>2</v>
      </c>
      <c r="I207" s="343">
        <v>1</v>
      </c>
      <c r="J207" s="344">
        <v>7</v>
      </c>
      <c r="K207">
        <v>13</v>
      </c>
      <c r="L207" s="391">
        <v>12</v>
      </c>
      <c r="M207" s="391">
        <v>6</v>
      </c>
      <c r="N207" s="391">
        <v>4</v>
      </c>
      <c r="O207" s="391">
        <v>2</v>
      </c>
      <c r="P207">
        <v>24</v>
      </c>
      <c r="Q207" s="392">
        <v>9</v>
      </c>
      <c r="R207" s="392">
        <v>5</v>
      </c>
      <c r="S207" s="392">
        <v>1</v>
      </c>
      <c r="T207" s="392">
        <v>0</v>
      </c>
      <c r="U207" s="392">
        <v>15</v>
      </c>
    </row>
    <row r="208" spans="1:22" hidden="1"/>
    <row r="209" spans="2:9" hidden="1"/>
    <row r="210" spans="2:9">
      <c r="B210" s="376" t="s">
        <v>1054</v>
      </c>
    </row>
    <row r="211" spans="2:9">
      <c r="B211" s="388" t="s">
        <v>1055</v>
      </c>
      <c r="C211" s="388" t="s">
        <v>1056</v>
      </c>
      <c r="D211" s="388" t="s">
        <v>1055</v>
      </c>
      <c r="E211" s="388" t="s">
        <v>1056</v>
      </c>
      <c r="F211" s="388" t="s">
        <v>1055</v>
      </c>
      <c r="G211" s="389" t="s">
        <v>1056</v>
      </c>
      <c r="H211" s="388" t="s">
        <v>1055</v>
      </c>
      <c r="I211" s="388" t="s">
        <v>1056</v>
      </c>
    </row>
    <row r="212" spans="2:9">
      <c r="B212" s="387" t="s">
        <v>146</v>
      </c>
      <c r="C212" s="310">
        <v>50</v>
      </c>
      <c r="D212" s="387" t="s">
        <v>83</v>
      </c>
      <c r="E212" s="310">
        <v>3</v>
      </c>
      <c r="F212" s="387" t="s">
        <v>79</v>
      </c>
      <c r="G212" s="310">
        <v>12</v>
      </c>
      <c r="H212" s="387" t="s">
        <v>89</v>
      </c>
      <c r="I212" s="310">
        <v>9</v>
      </c>
    </row>
    <row r="213" spans="2:9">
      <c r="B213" s="387" t="s">
        <v>149</v>
      </c>
      <c r="C213" s="310">
        <v>28</v>
      </c>
      <c r="D213" s="387" t="s">
        <v>152</v>
      </c>
      <c r="E213" s="310">
        <v>2</v>
      </c>
      <c r="F213" s="387" t="s">
        <v>101</v>
      </c>
      <c r="G213" s="310">
        <v>6</v>
      </c>
      <c r="H213" s="387" t="s">
        <v>107</v>
      </c>
      <c r="I213" s="310">
        <v>5</v>
      </c>
    </row>
    <row r="214" spans="2:9">
      <c r="B214" s="387" t="s">
        <v>205</v>
      </c>
      <c r="C214" s="310">
        <v>21</v>
      </c>
      <c r="D214" s="387" t="s">
        <v>131</v>
      </c>
      <c r="E214" s="310">
        <v>1</v>
      </c>
      <c r="F214" s="387" t="s">
        <v>92</v>
      </c>
      <c r="G214" s="310">
        <v>4</v>
      </c>
      <c r="H214" s="387" t="s">
        <v>156</v>
      </c>
      <c r="I214" s="310">
        <v>1</v>
      </c>
    </row>
    <row r="215" spans="2:9">
      <c r="B215" s="387" t="s">
        <v>211</v>
      </c>
      <c r="C215" s="310">
        <v>20</v>
      </c>
      <c r="D215" s="387" t="s">
        <v>96</v>
      </c>
      <c r="E215" s="310">
        <v>7</v>
      </c>
      <c r="F215" s="387" t="s">
        <v>87</v>
      </c>
      <c r="G215" s="310">
        <v>2</v>
      </c>
      <c r="H215" s="387" t="s">
        <v>111</v>
      </c>
      <c r="I215" s="310">
        <v>0</v>
      </c>
    </row>
    <row r="216" spans="2:9">
      <c r="B216" s="310"/>
      <c r="C216" s="310">
        <f>SUM(C212:C215)</f>
        <v>119</v>
      </c>
      <c r="D216" s="310"/>
      <c r="E216" s="310">
        <f>SUM(E212:E215)</f>
        <v>13</v>
      </c>
      <c r="F216" s="310"/>
      <c r="G216" s="310">
        <f>SUM(G212:G215)</f>
        <v>24</v>
      </c>
      <c r="H216" s="387" t="s">
        <v>81</v>
      </c>
      <c r="I216" s="310"/>
    </row>
    <row r="217" spans="2:9">
      <c r="B217" s="376"/>
      <c r="H217" s="387" t="s">
        <v>77</v>
      </c>
      <c r="I217" s="310"/>
    </row>
    <row r="218" spans="2:9">
      <c r="B218" s="376"/>
      <c r="H218" s="387" t="s">
        <v>165</v>
      </c>
      <c r="I218" s="310"/>
    </row>
    <row r="219" spans="2:9">
      <c r="B219" s="376"/>
      <c r="H219" s="376"/>
      <c r="I219">
        <f>SUM(I212:I218)</f>
        <v>15</v>
      </c>
    </row>
    <row r="220" spans="2:9">
      <c r="B220" s="399"/>
      <c r="C220" s="376"/>
      <c r="D220" s="376"/>
    </row>
    <row r="221" spans="2:9">
      <c r="B221" s="376"/>
      <c r="C221" s="376"/>
    </row>
    <row r="222" spans="2:9">
      <c r="B222" s="376"/>
      <c r="C222" s="1370"/>
    </row>
    <row r="223" spans="2:9">
      <c r="B223" s="376"/>
      <c r="C223" s="1370"/>
    </row>
    <row r="224" spans="2:9">
      <c r="B224" s="376"/>
      <c r="C224" s="1370"/>
    </row>
    <row r="226" spans="2:2">
      <c r="B226" s="376"/>
    </row>
    <row r="227" spans="2:2">
      <c r="B227" s="376"/>
    </row>
    <row r="228" spans="2:2">
      <c r="B228" s="376"/>
    </row>
    <row r="229" spans="2:2">
      <c r="B229" s="376"/>
    </row>
    <row r="231" spans="2:2">
      <c r="B231" s="376"/>
    </row>
    <row r="232" spans="2:2">
      <c r="B232" s="376"/>
    </row>
    <row r="233" spans="2:2">
      <c r="B233" s="376"/>
    </row>
    <row r="234" spans="2:2">
      <c r="B234" s="376"/>
    </row>
    <row r="236" spans="2:2">
      <c r="B236" s="376"/>
    </row>
    <row r="237" spans="2:2">
      <c r="B237" s="376"/>
    </row>
    <row r="238" spans="2:2">
      <c r="B238" s="376"/>
    </row>
    <row r="239" spans="2:2">
      <c r="B239" s="376"/>
    </row>
    <row r="240" spans="2:2">
      <c r="B240" s="376"/>
    </row>
    <row r="241" spans="2:2">
      <c r="B241" s="376"/>
    </row>
    <row r="242" spans="2:2">
      <c r="B242" s="376"/>
    </row>
  </sheetData>
  <mergeCells count="12">
    <mergeCell ref="C222:C224"/>
    <mergeCell ref="D6:E6"/>
    <mergeCell ref="A1:V1"/>
    <mergeCell ref="A2:V2"/>
    <mergeCell ref="A4:B5"/>
    <mergeCell ref="D4:E5"/>
    <mergeCell ref="F4:F5"/>
    <mergeCell ref="G4:G5"/>
    <mergeCell ref="H4:J4"/>
    <mergeCell ref="L4:N4"/>
    <mergeCell ref="O4:Q4"/>
    <mergeCell ref="R4:T4"/>
  </mergeCells>
  <conditionalFormatting sqref="L86">
    <cfRule type="expression" dxfId="1" priority="1">
      <formula>"F"</formula>
    </cfRule>
    <cfRule type="dataBar" priority="2">
      <dataBar>
        <cfvo type="min"/>
        <cfvo type="max"/>
        <color rgb="FF638EC6"/>
      </dataBar>
      <extLst>
        <ext xmlns:x14="http://schemas.microsoft.com/office/spreadsheetml/2009/9/main" uri="{B025F937-C7B1-47D3-B67F-A62EFF666E3E}">
          <x14:id>{24B56787-566E-4F5C-BA5C-01B5295D397B}</x14:id>
        </ext>
      </extLst>
    </cfRule>
    <cfRule type="colorScale" priority="3">
      <colorScale>
        <cfvo type="min"/>
        <cfvo type="percentile" val="50"/>
        <cfvo type="max"/>
        <color rgb="FFF8696B"/>
        <color rgb="FFFFEB84"/>
        <color rgb="FF63BE7B"/>
      </colorScale>
    </cfRule>
  </conditionalFormatting>
  <pageMargins left="0.7" right="0.7" top="0.75" bottom="0.75" header="0.3" footer="0.3"/>
  <pageSetup paperSize="9" scale="68" fitToHeight="0" orientation="landscape" r:id="rId1"/>
  <rowBreaks count="5" manualBreakCount="5">
    <brk id="42" max="21" man="1"/>
    <brk id="90" max="21" man="1"/>
    <brk id="138" max="21" man="1"/>
    <brk id="186" max="21" man="1"/>
    <brk id="219" max="16383" man="1"/>
  </rowBreaks>
  <drawing r:id="rId2"/>
  <extLst>
    <ext xmlns:x14="http://schemas.microsoft.com/office/spreadsheetml/2009/9/main" uri="{78C0D931-6437-407d-A8EE-F0AAD7539E65}">
      <x14:conditionalFormattings>
        <x14:conditionalFormatting xmlns:xm="http://schemas.microsoft.com/office/excel/2006/main">
          <x14:cfRule type="dataBar" id="{24B56787-566E-4F5C-BA5C-01B5295D397B}">
            <x14:dataBar minLength="0" maxLength="100" border="1" negativeBarBorderColorSameAsPositive="0">
              <x14:cfvo type="autoMin"/>
              <x14:cfvo type="autoMax"/>
              <x14:borderColor rgb="FF638EC6"/>
              <x14:negativeFillColor rgb="FFFF0000"/>
              <x14:negativeBorderColor rgb="FFFF0000"/>
              <x14:axisColor rgb="FF000000"/>
            </x14:dataBar>
          </x14:cfRule>
          <xm:sqref>L86</xm:sqref>
        </x14:conditionalFormatting>
      </x14:conditionalFormattings>
    </ext>
  </extLst>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AC142"/>
  <sheetViews>
    <sheetView topLeftCell="A66" workbookViewId="0">
      <selection activeCell="A24" sqref="A24"/>
    </sheetView>
  </sheetViews>
  <sheetFormatPr defaultColWidth="8.81640625" defaultRowHeight="14.5"/>
  <cols>
    <col min="1" max="1" width="4.81640625" style="46" customWidth="1"/>
    <col min="2" max="2" width="5.1796875" style="46" customWidth="1"/>
    <col min="3" max="3" width="8.36328125" style="46" customWidth="1"/>
    <col min="4" max="4" width="5" style="46" customWidth="1"/>
    <col min="5" max="5" width="11.1796875" style="46" customWidth="1"/>
    <col min="6" max="6" width="6.90625" style="46" customWidth="1"/>
    <col min="7" max="7" width="7" style="46" customWidth="1"/>
    <col min="8" max="8" width="5.453125" style="46" customWidth="1"/>
    <col min="9" max="9" width="6.36328125" style="46" customWidth="1"/>
    <col min="10" max="10" width="7.453125" style="46" customWidth="1"/>
    <col min="11" max="11" width="6.54296875" style="46" customWidth="1"/>
    <col min="12" max="12" width="8.1796875" style="46" customWidth="1"/>
    <col min="13" max="13" width="10.36328125" style="46" customWidth="1"/>
    <col min="14" max="14" width="6.54296875" style="46" customWidth="1"/>
    <col min="15" max="15" width="6.90625" style="46" customWidth="1"/>
    <col min="16" max="25" width="5.1796875" style="46" customWidth="1"/>
    <col min="26" max="26" width="10.81640625" style="46" customWidth="1"/>
    <col min="27" max="27" width="8.81640625" style="46"/>
    <col min="28" max="28" width="9.36328125" style="46" customWidth="1"/>
    <col min="29" max="16384" width="8.81640625" style="46"/>
  </cols>
  <sheetData>
    <row r="1" spans="1:29" ht="15.5">
      <c r="A1" s="1435" t="s">
        <v>47</v>
      </c>
      <c r="B1" s="1436"/>
      <c r="C1" s="1436"/>
      <c r="D1" s="1436"/>
      <c r="E1" s="1436"/>
      <c r="F1" s="1436"/>
      <c r="G1" s="1436"/>
      <c r="H1" s="1436"/>
      <c r="I1" s="1436"/>
      <c r="J1" s="1436"/>
      <c r="K1" s="1436"/>
      <c r="L1" s="1436"/>
      <c r="M1" s="1436"/>
      <c r="N1" s="1436"/>
      <c r="O1" s="1436"/>
      <c r="P1" s="1436"/>
      <c r="Q1" s="1436"/>
      <c r="R1" s="1436"/>
      <c r="S1" s="1436"/>
      <c r="T1" s="1436"/>
      <c r="U1" s="1436"/>
      <c r="V1" s="1436"/>
      <c r="W1" s="1436"/>
      <c r="X1" s="1436"/>
      <c r="Y1" s="1436"/>
      <c r="Z1" s="1436"/>
      <c r="AA1" s="1436"/>
      <c r="AB1" s="1436"/>
      <c r="AC1" s="1437"/>
    </row>
    <row r="2" spans="1:29" ht="15.5">
      <c r="A2" s="1438" t="s">
        <v>48</v>
      </c>
      <c r="B2" s="1439"/>
      <c r="C2" s="1439"/>
      <c r="D2" s="1439"/>
      <c r="E2" s="1439"/>
      <c r="F2" s="1439"/>
      <c r="G2" s="1439"/>
      <c r="H2" s="1439"/>
      <c r="I2" s="1439"/>
      <c r="J2" s="1439"/>
      <c r="K2" s="1439"/>
      <c r="L2" s="1439"/>
      <c r="M2" s="1439"/>
      <c r="N2" s="1439"/>
      <c r="O2" s="1439"/>
      <c r="P2" s="1439"/>
      <c r="Q2" s="1439"/>
      <c r="R2" s="1439"/>
      <c r="S2" s="1439"/>
      <c r="T2" s="1439"/>
      <c r="U2" s="1439"/>
      <c r="V2" s="1439"/>
      <c r="W2" s="1439"/>
      <c r="X2" s="1439"/>
      <c r="Y2" s="1439"/>
      <c r="Z2" s="1439"/>
      <c r="AA2" s="1439"/>
      <c r="AB2" s="1439"/>
      <c r="AC2" s="1440"/>
    </row>
    <row r="3" spans="1:29" ht="15.5">
      <c r="A3" s="1438" t="s">
        <v>49</v>
      </c>
      <c r="B3" s="1439"/>
      <c r="C3" s="1439"/>
      <c r="D3" s="1439"/>
      <c r="E3" s="1439"/>
      <c r="F3" s="1439"/>
      <c r="G3" s="1439"/>
      <c r="H3" s="1439"/>
      <c r="I3" s="1439"/>
      <c r="J3" s="1439"/>
      <c r="K3" s="1439"/>
      <c r="L3" s="1439"/>
      <c r="M3" s="1439"/>
      <c r="N3" s="1439"/>
      <c r="O3" s="1439"/>
      <c r="P3" s="1439"/>
      <c r="Q3" s="1439"/>
      <c r="R3" s="1439"/>
      <c r="S3" s="1439"/>
      <c r="T3" s="1439"/>
      <c r="U3" s="1439"/>
      <c r="V3" s="1439"/>
      <c r="W3" s="1439"/>
      <c r="X3" s="1439"/>
      <c r="Y3" s="1439"/>
      <c r="Z3" s="1439"/>
      <c r="AA3" s="1439"/>
      <c r="AB3" s="1439"/>
      <c r="AC3" s="1440"/>
    </row>
    <row r="4" spans="1:29" ht="18.5">
      <c r="A4" s="1641" t="s">
        <v>834</v>
      </c>
      <c r="B4" s="1400"/>
      <c r="C4" s="1400"/>
      <c r="D4" s="1400"/>
      <c r="E4" s="1400"/>
      <c r="F4" s="1400"/>
      <c r="G4" s="1400"/>
      <c r="H4" s="1400"/>
      <c r="I4" s="1400"/>
      <c r="J4" s="1400"/>
      <c r="K4" s="1400"/>
      <c r="L4" s="1400"/>
      <c r="M4" s="1400"/>
      <c r="N4" s="1400"/>
      <c r="O4" s="1400"/>
      <c r="P4" s="1400"/>
      <c r="Q4" s="1400"/>
      <c r="R4" s="1400"/>
      <c r="S4" s="1400"/>
      <c r="T4" s="1400"/>
      <c r="U4" s="1400"/>
      <c r="V4" s="1400"/>
      <c r="W4" s="1400"/>
      <c r="X4" s="1400"/>
      <c r="Y4" s="1400"/>
      <c r="Z4" s="1400"/>
      <c r="AA4" s="1400"/>
      <c r="AB4" s="1400"/>
      <c r="AC4" s="1642"/>
    </row>
    <row r="5" spans="1:29" ht="15.5">
      <c r="A5" s="1643" t="s">
        <v>835</v>
      </c>
      <c r="B5" s="1644"/>
      <c r="C5" s="1644"/>
      <c r="D5" s="1644"/>
      <c r="E5" s="1644"/>
      <c r="F5" s="1644"/>
      <c r="G5" s="1644"/>
      <c r="H5" s="1644"/>
      <c r="I5" s="1644"/>
      <c r="J5" s="1644"/>
      <c r="K5" s="1644"/>
      <c r="L5" s="1644"/>
      <c r="M5" s="1644"/>
      <c r="N5" s="1644"/>
      <c r="O5" s="1644"/>
      <c r="P5" s="1644"/>
      <c r="Q5" s="1644"/>
      <c r="R5" s="1644"/>
      <c r="S5" s="1644"/>
      <c r="T5" s="1644"/>
      <c r="U5" s="1644"/>
      <c r="V5" s="1644"/>
      <c r="W5" s="1644"/>
      <c r="X5" s="1644"/>
      <c r="Y5" s="1644"/>
      <c r="Z5" s="1644"/>
      <c r="AA5" s="1644"/>
      <c r="AB5" s="1644"/>
      <c r="AC5" s="1645"/>
    </row>
    <row r="6" spans="1:29" ht="21">
      <c r="A6" s="1624" t="s">
        <v>836</v>
      </c>
      <c r="B6" s="1625"/>
      <c r="C6" s="1625"/>
      <c r="D6" s="1625"/>
      <c r="E6" s="1625"/>
      <c r="F6" s="1625"/>
      <c r="G6" s="1625"/>
      <c r="H6" s="1626" t="s">
        <v>837</v>
      </c>
      <c r="I6" s="1626"/>
      <c r="J6" s="1626"/>
      <c r="K6" s="1626"/>
      <c r="L6" s="1627"/>
      <c r="M6" s="1626"/>
      <c r="N6" s="1626"/>
      <c r="O6" s="1626"/>
      <c r="P6" s="1626"/>
      <c r="Q6" s="1626"/>
      <c r="R6" s="1626"/>
      <c r="S6" s="1626"/>
      <c r="T6" s="1626"/>
      <c r="U6" s="1626"/>
      <c r="V6" s="1626"/>
      <c r="W6" s="1626"/>
      <c r="X6" s="1626"/>
      <c r="Y6" s="1626"/>
      <c r="Z6" s="1626"/>
      <c r="AA6" s="1626"/>
      <c r="AB6" s="91"/>
      <c r="AC6" s="92"/>
    </row>
    <row r="7" spans="1:29" ht="15" customHeight="1">
      <c r="A7" s="1614" t="s">
        <v>838</v>
      </c>
      <c r="B7" s="1616" t="s">
        <v>839</v>
      </c>
      <c r="C7" s="1618" t="s">
        <v>75</v>
      </c>
      <c r="D7" s="1620" t="s">
        <v>840</v>
      </c>
      <c r="E7" s="1616" t="s">
        <v>841</v>
      </c>
      <c r="F7" s="1622" t="s">
        <v>842</v>
      </c>
      <c r="G7" s="1618" t="s">
        <v>843</v>
      </c>
      <c r="H7" s="1628" t="s">
        <v>838</v>
      </c>
      <c r="I7" s="1633" t="s">
        <v>839</v>
      </c>
      <c r="J7" s="1628" t="s">
        <v>75</v>
      </c>
      <c r="K7" s="1635" t="s">
        <v>840</v>
      </c>
      <c r="L7" s="1637" t="s">
        <v>844</v>
      </c>
      <c r="M7" s="1633" t="s">
        <v>841</v>
      </c>
      <c r="N7" s="1639" t="s">
        <v>842</v>
      </c>
      <c r="O7" s="1628" t="s">
        <v>843</v>
      </c>
      <c r="P7" s="1628" t="s">
        <v>845</v>
      </c>
      <c r="Q7" s="1628"/>
      <c r="R7" s="1628"/>
      <c r="S7" s="1635" t="s">
        <v>846</v>
      </c>
      <c r="T7" s="1629" t="s">
        <v>847</v>
      </c>
      <c r="U7" s="1629"/>
      <c r="V7" s="1629"/>
      <c r="W7" s="1629" t="s">
        <v>848</v>
      </c>
      <c r="X7" s="1629"/>
      <c r="Y7" s="1629"/>
      <c r="Z7" s="1628" t="s">
        <v>849</v>
      </c>
      <c r="AA7" s="1630" t="s">
        <v>850</v>
      </c>
      <c r="AB7" s="1630"/>
      <c r="AC7" s="1631"/>
    </row>
    <row r="8" spans="1:29" ht="56.5" customHeight="1">
      <c r="A8" s="1615"/>
      <c r="B8" s="1617"/>
      <c r="C8" s="1619"/>
      <c r="D8" s="1621"/>
      <c r="E8" s="1617"/>
      <c r="F8" s="1623"/>
      <c r="G8" s="1619"/>
      <c r="H8" s="1632"/>
      <c r="I8" s="1634"/>
      <c r="J8" s="1632"/>
      <c r="K8" s="1636"/>
      <c r="L8" s="1638"/>
      <c r="M8" s="1634"/>
      <c r="N8" s="1640"/>
      <c r="O8" s="1632"/>
      <c r="P8" s="70" t="s">
        <v>851</v>
      </c>
      <c r="Q8" s="70" t="s">
        <v>852</v>
      </c>
      <c r="R8" s="70" t="s">
        <v>444</v>
      </c>
      <c r="S8" s="1636"/>
      <c r="T8" s="70" t="s">
        <v>851</v>
      </c>
      <c r="U8" s="70" t="s">
        <v>852</v>
      </c>
      <c r="V8" s="70" t="s">
        <v>444</v>
      </c>
      <c r="W8" s="70" t="s">
        <v>851</v>
      </c>
      <c r="X8" s="70" t="s">
        <v>852</v>
      </c>
      <c r="Y8" s="70" t="s">
        <v>444</v>
      </c>
      <c r="Z8" s="1632"/>
      <c r="AA8" s="93" t="s">
        <v>853</v>
      </c>
      <c r="AB8" s="93" t="s">
        <v>854</v>
      </c>
      <c r="AC8" s="94" t="s">
        <v>855</v>
      </c>
    </row>
    <row r="9" spans="1:29" ht="26">
      <c r="A9" s="47">
        <v>1</v>
      </c>
      <c r="B9" s="48" t="s">
        <v>856</v>
      </c>
      <c r="C9" s="48" t="s">
        <v>857</v>
      </c>
      <c r="D9" s="49"/>
      <c r="E9" s="48" t="s">
        <v>858</v>
      </c>
      <c r="F9" s="50"/>
      <c r="G9" s="51"/>
      <c r="H9" s="52">
        <v>1</v>
      </c>
      <c r="I9" s="48" t="s">
        <v>856</v>
      </c>
      <c r="J9" s="48" t="s">
        <v>857</v>
      </c>
      <c r="K9" s="71"/>
      <c r="L9" s="72" t="s">
        <v>295</v>
      </c>
      <c r="M9" s="73" t="s">
        <v>859</v>
      </c>
      <c r="N9" s="50"/>
      <c r="O9" s="51"/>
      <c r="P9" s="74">
        <v>385.17</v>
      </c>
      <c r="Q9" s="74">
        <v>345.19</v>
      </c>
      <c r="R9" s="74">
        <v>730.36</v>
      </c>
      <c r="S9" s="82">
        <v>365</v>
      </c>
      <c r="T9" s="83">
        <v>197</v>
      </c>
      <c r="U9" s="83">
        <v>128</v>
      </c>
      <c r="V9" s="84">
        <v>325</v>
      </c>
      <c r="W9" s="83">
        <v>196</v>
      </c>
      <c r="X9" s="83">
        <v>147</v>
      </c>
      <c r="Y9" s="84">
        <v>343</v>
      </c>
      <c r="Z9" s="95"/>
      <c r="AA9" s="96">
        <v>782527.14300000004</v>
      </c>
      <c r="AB9" s="96">
        <v>2837712.3050000002</v>
      </c>
      <c r="AC9" s="97">
        <v>125.81</v>
      </c>
    </row>
    <row r="10" spans="1:29">
      <c r="A10" s="53"/>
      <c r="B10" s="54"/>
      <c r="C10" s="54"/>
      <c r="D10" s="55"/>
      <c r="E10" s="54"/>
      <c r="F10" s="56">
        <v>345.19</v>
      </c>
      <c r="G10" s="1608">
        <v>2920</v>
      </c>
      <c r="H10" s="58"/>
      <c r="I10" s="58"/>
      <c r="J10" s="58"/>
      <c r="K10" s="75"/>
      <c r="L10" s="76"/>
      <c r="M10" s="54"/>
      <c r="N10" s="56">
        <v>345.19</v>
      </c>
      <c r="O10" s="1608">
        <v>2920</v>
      </c>
      <c r="P10" s="77"/>
      <c r="Q10" s="77"/>
      <c r="R10" s="77"/>
      <c r="S10" s="77"/>
      <c r="T10" s="77"/>
      <c r="U10" s="77"/>
      <c r="V10" s="77"/>
      <c r="W10" s="77"/>
      <c r="X10" s="77"/>
      <c r="Y10" s="77"/>
      <c r="Z10" s="98" t="s">
        <v>860</v>
      </c>
      <c r="AA10" s="99"/>
      <c r="AB10" s="99"/>
      <c r="AC10" s="100"/>
    </row>
    <row r="11" spans="1:29">
      <c r="A11" s="59">
        <v>2</v>
      </c>
      <c r="B11" s="60" t="s">
        <v>861</v>
      </c>
      <c r="C11" s="60" t="s">
        <v>862</v>
      </c>
      <c r="D11" s="55"/>
      <c r="E11" s="54"/>
      <c r="F11" s="54"/>
      <c r="G11" s="1608"/>
      <c r="H11" s="61">
        <v>2</v>
      </c>
      <c r="I11" s="60" t="s">
        <v>861</v>
      </c>
      <c r="J11" s="60" t="s">
        <v>862</v>
      </c>
      <c r="K11" s="75"/>
      <c r="L11" s="76"/>
      <c r="M11" s="54"/>
      <c r="N11" s="54"/>
      <c r="O11" s="1608"/>
      <c r="P11" s="78">
        <v>345.19</v>
      </c>
      <c r="Q11" s="78">
        <v>332.38</v>
      </c>
      <c r="R11" s="78">
        <v>677.57</v>
      </c>
      <c r="S11" s="85">
        <v>339</v>
      </c>
      <c r="T11" s="86">
        <v>218</v>
      </c>
      <c r="U11" s="86">
        <v>116</v>
      </c>
      <c r="V11" s="87">
        <v>334</v>
      </c>
      <c r="W11" s="86">
        <v>200</v>
      </c>
      <c r="X11" s="86">
        <v>137</v>
      </c>
      <c r="Y11" s="87">
        <v>337</v>
      </c>
      <c r="Z11" s="77"/>
      <c r="AA11" s="101">
        <v>782723.20600000001</v>
      </c>
      <c r="AB11" s="101">
        <v>2837428.199</v>
      </c>
      <c r="AC11" s="102">
        <v>133.297</v>
      </c>
    </row>
    <row r="12" spans="1:29">
      <c r="A12" s="53"/>
      <c r="B12" s="54"/>
      <c r="C12" s="54"/>
      <c r="D12" s="55"/>
      <c r="E12" s="54"/>
      <c r="F12" s="56">
        <v>332.38</v>
      </c>
      <c r="G12" s="1608"/>
      <c r="H12" s="58"/>
      <c r="I12" s="58"/>
      <c r="J12" s="58"/>
      <c r="K12" s="75"/>
      <c r="L12" s="76"/>
      <c r="M12" s="54"/>
      <c r="N12" s="56">
        <v>332.38</v>
      </c>
      <c r="O12" s="1608"/>
      <c r="P12" s="77"/>
      <c r="Q12" s="77"/>
      <c r="R12" s="77"/>
      <c r="S12" s="77"/>
      <c r="T12" s="77"/>
      <c r="U12" s="77"/>
      <c r="V12" s="77"/>
      <c r="W12" s="77"/>
      <c r="X12" s="77"/>
      <c r="Y12" s="77"/>
      <c r="Z12" s="98" t="s">
        <v>863</v>
      </c>
      <c r="AA12" s="99"/>
      <c r="AB12" s="99"/>
      <c r="AC12" s="100"/>
    </row>
    <row r="13" spans="1:29">
      <c r="A13" s="59">
        <v>3</v>
      </c>
      <c r="B13" s="60" t="s">
        <v>864</v>
      </c>
      <c r="C13" s="60" t="s">
        <v>862</v>
      </c>
      <c r="D13" s="55"/>
      <c r="E13" s="54"/>
      <c r="F13" s="54"/>
      <c r="G13" s="1608"/>
      <c r="H13" s="61">
        <v>3</v>
      </c>
      <c r="I13" s="60" t="s">
        <v>864</v>
      </c>
      <c r="J13" s="60" t="s">
        <v>862</v>
      </c>
      <c r="K13" s="75"/>
      <c r="L13" s="76"/>
      <c r="M13" s="54"/>
      <c r="N13" s="54"/>
      <c r="O13" s="1608"/>
      <c r="P13" s="78">
        <v>332.38</v>
      </c>
      <c r="Q13" s="78">
        <v>393.62</v>
      </c>
      <c r="R13" s="78">
        <v>726.01</v>
      </c>
      <c r="S13" s="85">
        <v>363</v>
      </c>
      <c r="T13" s="86">
        <v>217</v>
      </c>
      <c r="U13" s="86">
        <v>288</v>
      </c>
      <c r="V13" s="87">
        <v>505</v>
      </c>
      <c r="W13" s="86">
        <v>197</v>
      </c>
      <c r="X13" s="86">
        <v>252</v>
      </c>
      <c r="Y13" s="87">
        <v>449</v>
      </c>
      <c r="Z13" s="77"/>
      <c r="AA13" s="101">
        <v>782911.99300000002</v>
      </c>
      <c r="AB13" s="101">
        <v>2837154.6340000001</v>
      </c>
      <c r="AC13" s="102">
        <v>141.16999999999999</v>
      </c>
    </row>
    <row r="14" spans="1:29">
      <c r="A14" s="53"/>
      <c r="B14" s="54"/>
      <c r="C14" s="54"/>
      <c r="D14" s="55"/>
      <c r="E14" s="54"/>
      <c r="F14" s="56">
        <v>393.62</v>
      </c>
      <c r="G14" s="1608"/>
      <c r="H14" s="58"/>
      <c r="I14" s="58"/>
      <c r="J14" s="58"/>
      <c r="K14" s="75"/>
      <c r="L14" s="76"/>
      <c r="M14" s="54"/>
      <c r="N14" s="56">
        <v>393.62</v>
      </c>
      <c r="O14" s="1608"/>
      <c r="P14" s="77"/>
      <c r="Q14" s="77"/>
      <c r="R14" s="77"/>
      <c r="S14" s="77"/>
      <c r="T14" s="77"/>
      <c r="U14" s="77"/>
      <c r="V14" s="77"/>
      <c r="W14" s="77"/>
      <c r="X14" s="77"/>
      <c r="Y14" s="77"/>
      <c r="Z14" s="77"/>
      <c r="AA14" s="99"/>
      <c r="AB14" s="99"/>
      <c r="AC14" s="100"/>
    </row>
    <row r="15" spans="1:29">
      <c r="A15" s="59">
        <v>4</v>
      </c>
      <c r="B15" s="60" t="s">
        <v>865</v>
      </c>
      <c r="C15" s="60" t="s">
        <v>866</v>
      </c>
      <c r="D15" s="55"/>
      <c r="E15" s="54"/>
      <c r="F15" s="54"/>
      <c r="G15" s="1608"/>
      <c r="H15" s="61">
        <v>4</v>
      </c>
      <c r="I15" s="60" t="s">
        <v>865</v>
      </c>
      <c r="J15" s="60" t="s">
        <v>866</v>
      </c>
      <c r="K15" s="75"/>
      <c r="L15" s="76"/>
      <c r="M15" s="54"/>
      <c r="N15" s="54"/>
      <c r="O15" s="1608"/>
      <c r="P15" s="78">
        <v>393.62</v>
      </c>
      <c r="Q15" s="78">
        <v>387.95</v>
      </c>
      <c r="R15" s="78">
        <v>781.57</v>
      </c>
      <c r="S15" s="85">
        <v>391</v>
      </c>
      <c r="T15" s="86">
        <v>107</v>
      </c>
      <c r="U15" s="86">
        <v>260</v>
      </c>
      <c r="V15" s="87">
        <v>367</v>
      </c>
      <c r="W15" s="86">
        <v>144</v>
      </c>
      <c r="X15" s="86">
        <v>234</v>
      </c>
      <c r="Y15" s="87">
        <v>378</v>
      </c>
      <c r="Z15" s="77"/>
      <c r="AA15" s="101">
        <v>783135.56400000001</v>
      </c>
      <c r="AB15" s="101">
        <v>2836830.6669999999</v>
      </c>
      <c r="AC15" s="102">
        <v>121.36499999999999</v>
      </c>
    </row>
    <row r="16" spans="1:29">
      <c r="A16" s="53"/>
      <c r="B16" s="54"/>
      <c r="C16" s="54"/>
      <c r="D16" s="55"/>
      <c r="E16" s="54"/>
      <c r="F16" s="56">
        <v>387.95</v>
      </c>
      <c r="G16" s="1608"/>
      <c r="H16" s="58"/>
      <c r="I16" s="58"/>
      <c r="J16" s="58"/>
      <c r="K16" s="75"/>
      <c r="L16" s="76"/>
      <c r="M16" s="54"/>
      <c r="N16" s="56">
        <v>387.95</v>
      </c>
      <c r="O16" s="1608"/>
      <c r="P16" s="77"/>
      <c r="Q16" s="77"/>
      <c r="R16" s="77"/>
      <c r="S16" s="77"/>
      <c r="T16" s="77"/>
      <c r="U16" s="77"/>
      <c r="V16" s="77"/>
      <c r="W16" s="77"/>
      <c r="X16" s="77"/>
      <c r="Y16" s="77"/>
      <c r="Z16" s="98" t="s">
        <v>867</v>
      </c>
      <c r="AA16" s="99"/>
      <c r="AB16" s="99"/>
      <c r="AC16" s="100"/>
    </row>
    <row r="17" spans="1:29">
      <c r="A17" s="59">
        <v>5</v>
      </c>
      <c r="B17" s="60" t="s">
        <v>868</v>
      </c>
      <c r="C17" s="60" t="s">
        <v>862</v>
      </c>
      <c r="D17" s="55"/>
      <c r="E17" s="54"/>
      <c r="F17" s="54"/>
      <c r="G17" s="1608"/>
      <c r="H17" s="61">
        <v>5</v>
      </c>
      <c r="I17" s="60" t="s">
        <v>868</v>
      </c>
      <c r="J17" s="60" t="s">
        <v>862</v>
      </c>
      <c r="K17" s="75"/>
      <c r="L17" s="76"/>
      <c r="M17" s="54"/>
      <c r="N17" s="54"/>
      <c r="O17" s="1608"/>
      <c r="P17" s="78">
        <v>387.95</v>
      </c>
      <c r="Q17" s="78">
        <v>340.35</v>
      </c>
      <c r="R17" s="78">
        <v>728.3</v>
      </c>
      <c r="S17" s="85">
        <v>364</v>
      </c>
      <c r="T17" s="86">
        <v>129</v>
      </c>
      <c r="U17" s="86">
        <v>196</v>
      </c>
      <c r="V17" s="87">
        <v>325</v>
      </c>
      <c r="W17" s="86">
        <v>156</v>
      </c>
      <c r="X17" s="86">
        <v>186</v>
      </c>
      <c r="Y17" s="87">
        <v>342</v>
      </c>
      <c r="Z17" s="77"/>
      <c r="AA17" s="101">
        <v>783355.91200000001</v>
      </c>
      <c r="AB17" s="101">
        <v>2836511.37</v>
      </c>
      <c r="AC17" s="102">
        <v>112.432</v>
      </c>
    </row>
    <row r="18" spans="1:29">
      <c r="A18" s="53"/>
      <c r="B18" s="54"/>
      <c r="C18" s="54"/>
      <c r="D18" s="55"/>
      <c r="E18" s="54"/>
      <c r="F18" s="56">
        <v>340.35</v>
      </c>
      <c r="G18" s="1608"/>
      <c r="H18" s="58"/>
      <c r="I18" s="58"/>
      <c r="J18" s="58"/>
      <c r="K18" s="75"/>
      <c r="L18" s="76"/>
      <c r="M18" s="54"/>
      <c r="N18" s="56">
        <v>340.35</v>
      </c>
      <c r="O18" s="1608"/>
      <c r="P18" s="77"/>
      <c r="Q18" s="77"/>
      <c r="R18" s="77"/>
      <c r="S18" s="77"/>
      <c r="T18" s="77"/>
      <c r="U18" s="77"/>
      <c r="V18" s="77"/>
      <c r="W18" s="77"/>
      <c r="X18" s="77"/>
      <c r="Y18" s="77"/>
      <c r="Z18" s="98" t="s">
        <v>869</v>
      </c>
      <c r="AA18" s="99"/>
      <c r="AB18" s="99"/>
      <c r="AC18" s="100"/>
    </row>
    <row r="19" spans="1:29">
      <c r="A19" s="59">
        <v>6</v>
      </c>
      <c r="B19" s="60" t="s">
        <v>870</v>
      </c>
      <c r="C19" s="60" t="s">
        <v>862</v>
      </c>
      <c r="D19" s="55"/>
      <c r="E19" s="54"/>
      <c r="F19" s="54"/>
      <c r="G19" s="1608"/>
      <c r="H19" s="61">
        <v>6</v>
      </c>
      <c r="I19" s="60" t="s">
        <v>870</v>
      </c>
      <c r="J19" s="60" t="s">
        <v>862</v>
      </c>
      <c r="K19" s="75"/>
      <c r="L19" s="76"/>
      <c r="M19" s="54"/>
      <c r="N19" s="54"/>
      <c r="O19" s="1608"/>
      <c r="P19" s="78">
        <v>340.35</v>
      </c>
      <c r="Q19" s="78">
        <v>393.12</v>
      </c>
      <c r="R19" s="78">
        <v>733.47</v>
      </c>
      <c r="S19" s="85">
        <v>367</v>
      </c>
      <c r="T19" s="86">
        <v>145</v>
      </c>
      <c r="U19" s="86">
        <v>176</v>
      </c>
      <c r="V19" s="87">
        <v>321</v>
      </c>
      <c r="W19" s="86">
        <v>156</v>
      </c>
      <c r="X19" s="86">
        <v>185</v>
      </c>
      <c r="Y19" s="87">
        <v>341</v>
      </c>
      <c r="Z19" s="77"/>
      <c r="AA19" s="101">
        <v>783549.223</v>
      </c>
      <c r="AB19" s="101">
        <v>2836231.25</v>
      </c>
      <c r="AC19" s="102">
        <v>108.339</v>
      </c>
    </row>
    <row r="20" spans="1:29">
      <c r="A20" s="53"/>
      <c r="B20" s="54"/>
      <c r="C20" s="54"/>
      <c r="D20" s="55"/>
      <c r="E20" s="54"/>
      <c r="F20" s="56">
        <v>393.12</v>
      </c>
      <c r="G20" s="1608"/>
      <c r="H20" s="58"/>
      <c r="I20" s="58"/>
      <c r="J20" s="58"/>
      <c r="K20" s="75"/>
      <c r="L20" s="76"/>
      <c r="M20" s="54"/>
      <c r="N20" s="56">
        <v>393.12</v>
      </c>
      <c r="O20" s="1608"/>
      <c r="P20" s="77"/>
      <c r="Q20" s="77"/>
      <c r="R20" s="77"/>
      <c r="S20" s="77"/>
      <c r="T20" s="77"/>
      <c r="U20" s="77"/>
      <c r="V20" s="77"/>
      <c r="W20" s="77"/>
      <c r="X20" s="77"/>
      <c r="Y20" s="77"/>
      <c r="Z20" s="77"/>
      <c r="AA20" s="99"/>
      <c r="AB20" s="99"/>
      <c r="AC20" s="100"/>
    </row>
    <row r="21" spans="1:29">
      <c r="A21" s="59">
        <v>7</v>
      </c>
      <c r="B21" s="60" t="s">
        <v>871</v>
      </c>
      <c r="C21" s="60" t="s">
        <v>862</v>
      </c>
      <c r="D21" s="55"/>
      <c r="E21" s="54"/>
      <c r="F21" s="54"/>
      <c r="G21" s="1608"/>
      <c r="H21" s="61">
        <v>7</v>
      </c>
      <c r="I21" s="60" t="s">
        <v>871</v>
      </c>
      <c r="J21" s="60" t="s">
        <v>862</v>
      </c>
      <c r="K21" s="75"/>
      <c r="L21" s="76"/>
      <c r="M21" s="54"/>
      <c r="N21" s="54"/>
      <c r="O21" s="1608"/>
      <c r="P21" s="78">
        <v>393.12</v>
      </c>
      <c r="Q21" s="78">
        <v>328.54</v>
      </c>
      <c r="R21" s="78">
        <v>721.66</v>
      </c>
      <c r="S21" s="85">
        <v>361</v>
      </c>
      <c r="T21" s="86">
        <v>217</v>
      </c>
      <c r="U21" s="86">
        <v>180</v>
      </c>
      <c r="V21" s="87">
        <v>397</v>
      </c>
      <c r="W21" s="86">
        <v>210</v>
      </c>
      <c r="X21" s="86">
        <v>174</v>
      </c>
      <c r="Y21" s="87">
        <v>384</v>
      </c>
      <c r="Z21" s="77"/>
      <c r="AA21" s="101">
        <v>783772.50899999996</v>
      </c>
      <c r="AB21" s="101">
        <v>2835907.696</v>
      </c>
      <c r="AC21" s="102">
        <v>112.14700000000001</v>
      </c>
    </row>
    <row r="22" spans="1:29">
      <c r="A22" s="53"/>
      <c r="B22" s="54"/>
      <c r="C22" s="54"/>
      <c r="D22" s="55"/>
      <c r="E22" s="54"/>
      <c r="F22" s="56">
        <v>328.54</v>
      </c>
      <c r="G22" s="1608"/>
      <c r="H22" s="58"/>
      <c r="I22" s="58"/>
      <c r="J22" s="58"/>
      <c r="K22" s="75"/>
      <c r="L22" s="76"/>
      <c r="M22" s="54"/>
      <c r="N22" s="56">
        <v>328.54</v>
      </c>
      <c r="O22" s="1608"/>
      <c r="P22" s="77"/>
      <c r="Q22" s="77"/>
      <c r="R22" s="77"/>
      <c r="S22" s="77"/>
      <c r="T22" s="77"/>
      <c r="U22" s="77"/>
      <c r="V22" s="77"/>
      <c r="W22" s="77"/>
      <c r="X22" s="77"/>
      <c r="Y22" s="77"/>
      <c r="Z22" s="77"/>
      <c r="AA22" s="99"/>
      <c r="AB22" s="99"/>
      <c r="AC22" s="100"/>
    </row>
    <row r="23" spans="1:29">
      <c r="A23" s="59">
        <v>8</v>
      </c>
      <c r="B23" s="60" t="s">
        <v>872</v>
      </c>
      <c r="C23" s="60" t="s">
        <v>862</v>
      </c>
      <c r="D23" s="55"/>
      <c r="E23" s="54"/>
      <c r="F23" s="54"/>
      <c r="G23" s="1608"/>
      <c r="H23" s="61">
        <v>8</v>
      </c>
      <c r="I23" s="60" t="s">
        <v>872</v>
      </c>
      <c r="J23" s="60" t="s">
        <v>862</v>
      </c>
      <c r="K23" s="75"/>
      <c r="L23" s="76"/>
      <c r="M23" s="54"/>
      <c r="N23" s="54"/>
      <c r="O23" s="1608"/>
      <c r="P23" s="78">
        <v>328.54</v>
      </c>
      <c r="Q23" s="78">
        <v>398.52</v>
      </c>
      <c r="R23" s="78">
        <v>727.05</v>
      </c>
      <c r="S23" s="85">
        <v>364</v>
      </c>
      <c r="T23" s="86">
        <v>149</v>
      </c>
      <c r="U23" s="86">
        <v>240</v>
      </c>
      <c r="V23" s="87">
        <v>389</v>
      </c>
      <c r="W23" s="86">
        <v>156</v>
      </c>
      <c r="X23" s="86">
        <v>224</v>
      </c>
      <c r="Y23" s="87">
        <v>380</v>
      </c>
      <c r="Z23" s="77"/>
      <c r="AA23" s="101">
        <v>783959.11199999996</v>
      </c>
      <c r="AB23" s="101">
        <v>2835637.2969999998</v>
      </c>
      <c r="AC23" s="102">
        <v>109.80200000000001</v>
      </c>
    </row>
    <row r="24" spans="1:29">
      <c r="A24" s="53"/>
      <c r="B24" s="54"/>
      <c r="C24" s="54"/>
      <c r="D24" s="55"/>
      <c r="E24" s="54"/>
      <c r="F24" s="56">
        <v>398.52</v>
      </c>
      <c r="G24" s="1608"/>
      <c r="H24" s="58"/>
      <c r="I24" s="58"/>
      <c r="J24" s="58"/>
      <c r="K24" s="75"/>
      <c r="L24" s="76"/>
      <c r="M24" s="54"/>
      <c r="N24" s="56">
        <v>398.52</v>
      </c>
      <c r="O24" s="1608"/>
      <c r="P24" s="77"/>
      <c r="Q24" s="77"/>
      <c r="R24" s="77"/>
      <c r="S24" s="77"/>
      <c r="T24" s="77"/>
      <c r="U24" s="77"/>
      <c r="V24" s="77"/>
      <c r="W24" s="77"/>
      <c r="X24" s="77"/>
      <c r="Y24" s="77"/>
      <c r="Z24" s="98" t="s">
        <v>869</v>
      </c>
      <c r="AA24" s="99"/>
      <c r="AB24" s="99"/>
      <c r="AC24" s="100"/>
    </row>
    <row r="25" spans="1:29" ht="19">
      <c r="A25" s="62">
        <v>9</v>
      </c>
      <c r="B25" s="63" t="s">
        <v>873</v>
      </c>
      <c r="C25" s="63" t="s">
        <v>857</v>
      </c>
      <c r="D25" s="64"/>
      <c r="E25" s="63" t="s">
        <v>874</v>
      </c>
      <c r="F25" s="65"/>
      <c r="G25" s="66"/>
      <c r="H25" s="67">
        <v>9</v>
      </c>
      <c r="I25" s="63" t="s">
        <v>873</v>
      </c>
      <c r="J25" s="63" t="s">
        <v>857</v>
      </c>
      <c r="K25" s="79"/>
      <c r="L25" s="66"/>
      <c r="M25" s="63" t="s">
        <v>874</v>
      </c>
      <c r="N25" s="65"/>
      <c r="O25" s="66"/>
      <c r="P25" s="80">
        <v>398.52</v>
      </c>
      <c r="Q25" s="80">
        <v>425.85</v>
      </c>
      <c r="R25" s="80">
        <v>824.36</v>
      </c>
      <c r="S25" s="88">
        <v>412</v>
      </c>
      <c r="T25" s="89">
        <v>159</v>
      </c>
      <c r="U25" s="89">
        <v>190</v>
      </c>
      <c r="V25" s="90">
        <v>349</v>
      </c>
      <c r="W25" s="89">
        <v>176</v>
      </c>
      <c r="X25" s="89">
        <v>199</v>
      </c>
      <c r="Y25" s="90">
        <v>375</v>
      </c>
      <c r="Z25" s="103"/>
      <c r="AA25" s="104">
        <v>784185.46200000006</v>
      </c>
      <c r="AB25" s="104">
        <v>2835309.3029999998</v>
      </c>
      <c r="AC25" s="105">
        <v>101.99</v>
      </c>
    </row>
    <row r="26" spans="1:29">
      <c r="A26" s="53"/>
      <c r="B26" s="54"/>
      <c r="C26" s="54"/>
      <c r="D26" s="55"/>
      <c r="E26" s="54"/>
      <c r="F26" s="56">
        <v>425.85</v>
      </c>
      <c r="G26" s="1608">
        <v>835</v>
      </c>
      <c r="H26" s="58"/>
      <c r="I26" s="58"/>
      <c r="J26" s="58"/>
      <c r="K26" s="75"/>
      <c r="L26" s="76"/>
      <c r="M26" s="54"/>
      <c r="N26" s="56">
        <v>425.85</v>
      </c>
      <c r="O26" s="1608">
        <v>835</v>
      </c>
      <c r="P26" s="77"/>
      <c r="Q26" s="77"/>
      <c r="R26" s="77"/>
      <c r="S26" s="77"/>
      <c r="T26" s="77"/>
      <c r="U26" s="77"/>
      <c r="V26" s="77"/>
      <c r="W26" s="77"/>
      <c r="X26" s="77"/>
      <c r="Y26" s="77"/>
      <c r="Z26" s="98" t="s">
        <v>869</v>
      </c>
      <c r="AA26" s="99"/>
      <c r="AB26" s="99"/>
      <c r="AC26" s="100"/>
    </row>
    <row r="27" spans="1:29">
      <c r="A27" s="59">
        <v>10</v>
      </c>
      <c r="B27" s="60" t="s">
        <v>875</v>
      </c>
      <c r="C27" s="60" t="s">
        <v>876</v>
      </c>
      <c r="D27" s="55"/>
      <c r="E27" s="54"/>
      <c r="F27" s="54"/>
      <c r="G27" s="1608"/>
      <c r="H27" s="61">
        <v>10</v>
      </c>
      <c r="I27" s="60" t="s">
        <v>875</v>
      </c>
      <c r="J27" s="60" t="s">
        <v>876</v>
      </c>
      <c r="K27" s="75"/>
      <c r="L27" s="76"/>
      <c r="M27" s="54"/>
      <c r="N27" s="54"/>
      <c r="O27" s="1608"/>
      <c r="P27" s="78">
        <v>425.85</v>
      </c>
      <c r="Q27" s="78">
        <v>409.37</v>
      </c>
      <c r="R27" s="78">
        <v>835.22</v>
      </c>
      <c r="S27" s="85">
        <v>418</v>
      </c>
      <c r="T27" s="86">
        <v>237</v>
      </c>
      <c r="U27" s="86">
        <v>224</v>
      </c>
      <c r="V27" s="87">
        <v>461</v>
      </c>
      <c r="W27" s="86">
        <v>229</v>
      </c>
      <c r="X27" s="86">
        <v>218</v>
      </c>
      <c r="Y27" s="87">
        <v>447</v>
      </c>
      <c r="Z27" s="77"/>
      <c r="AA27" s="101">
        <v>784517.76399999997</v>
      </c>
      <c r="AB27" s="101">
        <v>2835042.9920000001</v>
      </c>
      <c r="AC27" s="102">
        <v>101.179</v>
      </c>
    </row>
    <row r="28" spans="1:29">
      <c r="A28" s="53"/>
      <c r="B28" s="54"/>
      <c r="C28" s="54"/>
      <c r="D28" s="55"/>
      <c r="E28" s="54"/>
      <c r="F28" s="56">
        <v>409.37</v>
      </c>
      <c r="G28" s="1608"/>
      <c r="H28" s="58"/>
      <c r="I28" s="58"/>
      <c r="J28" s="58"/>
      <c r="K28" s="75"/>
      <c r="L28" s="76"/>
      <c r="M28" s="54"/>
      <c r="N28" s="56">
        <v>409.37</v>
      </c>
      <c r="O28" s="1608"/>
      <c r="P28" s="77"/>
      <c r="Q28" s="77"/>
      <c r="R28" s="77"/>
      <c r="S28" s="77"/>
      <c r="T28" s="77"/>
      <c r="U28" s="77"/>
      <c r="V28" s="77"/>
      <c r="W28" s="77"/>
      <c r="X28" s="77"/>
      <c r="Y28" s="77"/>
      <c r="Z28" s="77"/>
      <c r="AA28" s="99"/>
      <c r="AB28" s="99"/>
      <c r="AC28" s="100"/>
    </row>
    <row r="29" spans="1:29" ht="19">
      <c r="A29" s="62">
        <v>11</v>
      </c>
      <c r="B29" s="63" t="s">
        <v>877</v>
      </c>
      <c r="C29" s="63" t="s">
        <v>878</v>
      </c>
      <c r="D29" s="64"/>
      <c r="E29" s="63" t="s">
        <v>879</v>
      </c>
      <c r="F29" s="65"/>
      <c r="G29" s="66"/>
      <c r="H29" s="67">
        <v>11</v>
      </c>
      <c r="I29" s="63" t="s">
        <v>877</v>
      </c>
      <c r="J29" s="63" t="s">
        <v>878</v>
      </c>
      <c r="K29" s="79"/>
      <c r="L29" s="66"/>
      <c r="M29" s="63" t="s">
        <v>879</v>
      </c>
      <c r="N29" s="65"/>
      <c r="O29" s="66"/>
      <c r="P29" s="80">
        <v>409.37</v>
      </c>
      <c r="Q29" s="80">
        <v>388.46</v>
      </c>
      <c r="R29" s="80">
        <v>797.82</v>
      </c>
      <c r="S29" s="88">
        <v>399</v>
      </c>
      <c r="T29" s="89">
        <v>186</v>
      </c>
      <c r="U29" s="89">
        <v>199</v>
      </c>
      <c r="V29" s="90">
        <v>385</v>
      </c>
      <c r="W29" s="89">
        <v>193</v>
      </c>
      <c r="X29" s="89">
        <v>198</v>
      </c>
      <c r="Y29" s="90">
        <v>391</v>
      </c>
      <c r="Z29" s="103"/>
      <c r="AA29" s="104">
        <v>784837.20799999998</v>
      </c>
      <c r="AB29" s="104">
        <v>2834786.986</v>
      </c>
      <c r="AC29" s="105">
        <v>103.07</v>
      </c>
    </row>
    <row r="30" spans="1:29">
      <c r="A30" s="53"/>
      <c r="B30" s="54"/>
      <c r="C30" s="54"/>
      <c r="D30" s="55"/>
      <c r="E30" s="54"/>
      <c r="F30" s="56">
        <v>388.46</v>
      </c>
      <c r="G30" s="1608">
        <v>2306</v>
      </c>
      <c r="H30" s="58"/>
      <c r="I30" s="58"/>
      <c r="J30" s="58"/>
      <c r="K30" s="75"/>
      <c r="L30" s="76"/>
      <c r="M30" s="54"/>
      <c r="N30" s="56">
        <v>388.46</v>
      </c>
      <c r="O30" s="1608">
        <v>2306</v>
      </c>
      <c r="P30" s="77"/>
      <c r="Q30" s="77"/>
      <c r="R30" s="77"/>
      <c r="S30" s="77"/>
      <c r="T30" s="77"/>
      <c r="U30" s="77"/>
      <c r="V30" s="77"/>
      <c r="W30" s="77"/>
      <c r="X30" s="77"/>
      <c r="Y30" s="77"/>
      <c r="Z30" s="77"/>
      <c r="AA30" s="99"/>
      <c r="AB30" s="99"/>
      <c r="AC30" s="100"/>
    </row>
    <row r="31" spans="1:29">
      <c r="A31" s="59">
        <v>12</v>
      </c>
      <c r="B31" s="60" t="s">
        <v>880</v>
      </c>
      <c r="C31" s="60" t="s">
        <v>862</v>
      </c>
      <c r="D31" s="55"/>
      <c r="E31" s="54"/>
      <c r="F31" s="54"/>
      <c r="G31" s="1608"/>
      <c r="H31" s="61">
        <v>12</v>
      </c>
      <c r="I31" s="60" t="s">
        <v>880</v>
      </c>
      <c r="J31" s="60" t="s">
        <v>862</v>
      </c>
      <c r="K31" s="75"/>
      <c r="L31" s="76"/>
      <c r="M31" s="54"/>
      <c r="N31" s="54"/>
      <c r="O31" s="1608"/>
      <c r="P31" s="78">
        <v>388.46</v>
      </c>
      <c r="Q31" s="78">
        <v>380.96</v>
      </c>
      <c r="R31" s="78">
        <v>769.42</v>
      </c>
      <c r="S31" s="85">
        <v>385</v>
      </c>
      <c r="T31" s="86">
        <v>190</v>
      </c>
      <c r="U31" s="86">
        <v>193</v>
      </c>
      <c r="V31" s="87">
        <v>383</v>
      </c>
      <c r="W31" s="86">
        <v>192</v>
      </c>
      <c r="X31" s="86">
        <v>192</v>
      </c>
      <c r="Y31" s="87">
        <v>384</v>
      </c>
      <c r="Z31" s="77"/>
      <c r="AA31" s="101">
        <v>785079.59299999999</v>
      </c>
      <c r="AB31" s="101">
        <v>2834483.429</v>
      </c>
      <c r="AC31" s="102">
        <v>102.411</v>
      </c>
    </row>
    <row r="32" spans="1:29" ht="19">
      <c r="A32" s="53"/>
      <c r="B32" s="54"/>
      <c r="C32" s="54"/>
      <c r="D32" s="55"/>
      <c r="E32" s="54"/>
      <c r="F32" s="56">
        <v>380.96</v>
      </c>
      <c r="G32" s="1608"/>
      <c r="H32" s="58"/>
      <c r="I32" s="58"/>
      <c r="J32" s="58"/>
      <c r="K32" s="75"/>
      <c r="L32" s="76"/>
      <c r="M32" s="54"/>
      <c r="N32" s="56">
        <v>380.96</v>
      </c>
      <c r="O32" s="1608"/>
      <c r="P32" s="77"/>
      <c r="Q32" s="77"/>
      <c r="R32" s="77"/>
      <c r="S32" s="77"/>
      <c r="T32" s="77"/>
      <c r="U32" s="77"/>
      <c r="V32" s="77"/>
      <c r="W32" s="77"/>
      <c r="X32" s="77"/>
      <c r="Y32" s="77"/>
      <c r="Z32" s="98" t="s">
        <v>881</v>
      </c>
      <c r="AA32" s="99"/>
      <c r="AB32" s="99"/>
      <c r="AC32" s="100"/>
    </row>
    <row r="33" spans="1:29" ht="26">
      <c r="A33" s="59">
        <v>13</v>
      </c>
      <c r="B33" s="60" t="s">
        <v>882</v>
      </c>
      <c r="C33" s="60" t="s">
        <v>866</v>
      </c>
      <c r="D33" s="55"/>
      <c r="E33" s="54"/>
      <c r="F33" s="54"/>
      <c r="G33" s="1608"/>
      <c r="H33" s="61">
        <v>13</v>
      </c>
      <c r="I33" s="60" t="s">
        <v>882</v>
      </c>
      <c r="J33" s="60" t="s">
        <v>866</v>
      </c>
      <c r="K33" s="75"/>
      <c r="L33" s="81" t="s">
        <v>295</v>
      </c>
      <c r="M33" s="54"/>
      <c r="N33" s="54"/>
      <c r="O33" s="1608"/>
      <c r="P33" s="78">
        <v>380.96</v>
      </c>
      <c r="Q33" s="78">
        <v>381.39</v>
      </c>
      <c r="R33" s="78">
        <v>762.35</v>
      </c>
      <c r="S33" s="85">
        <v>381</v>
      </c>
      <c r="T33" s="86">
        <v>189</v>
      </c>
      <c r="U33" s="86">
        <v>212</v>
      </c>
      <c r="V33" s="87">
        <v>401</v>
      </c>
      <c r="W33" s="86">
        <v>190</v>
      </c>
      <c r="X33" s="86">
        <v>204</v>
      </c>
      <c r="Y33" s="87">
        <v>394</v>
      </c>
      <c r="Z33" s="77"/>
      <c r="AA33" s="101">
        <v>785317.30099999998</v>
      </c>
      <c r="AB33" s="101">
        <v>2834185.7280000001</v>
      </c>
      <c r="AC33" s="102">
        <v>99.05</v>
      </c>
    </row>
    <row r="34" spans="1:29">
      <c r="A34" s="53"/>
      <c r="B34" s="54"/>
      <c r="C34" s="54"/>
      <c r="D34" s="55"/>
      <c r="E34" s="54"/>
      <c r="F34" s="56">
        <v>381.39</v>
      </c>
      <c r="G34" s="1608"/>
      <c r="H34" s="58"/>
      <c r="I34" s="58"/>
      <c r="J34" s="58"/>
      <c r="K34" s="75"/>
      <c r="L34" s="76"/>
      <c r="M34" s="54"/>
      <c r="N34" s="56">
        <v>381.39</v>
      </c>
      <c r="O34" s="1608"/>
      <c r="P34" s="77"/>
      <c r="Q34" s="77"/>
      <c r="R34" s="77"/>
      <c r="S34" s="77"/>
      <c r="T34" s="77"/>
      <c r="U34" s="77"/>
      <c r="V34" s="77"/>
      <c r="W34" s="77"/>
      <c r="X34" s="77"/>
      <c r="Y34" s="77"/>
      <c r="Z34" s="98" t="s">
        <v>869</v>
      </c>
      <c r="AA34" s="99"/>
      <c r="AB34" s="99"/>
      <c r="AC34" s="100"/>
    </row>
    <row r="35" spans="1:29">
      <c r="A35" s="59">
        <v>14</v>
      </c>
      <c r="B35" s="60" t="s">
        <v>883</v>
      </c>
      <c r="C35" s="60" t="s">
        <v>862</v>
      </c>
      <c r="D35" s="55"/>
      <c r="E35" s="54"/>
      <c r="F35" s="54"/>
      <c r="G35" s="1608"/>
      <c r="H35" s="61">
        <v>14</v>
      </c>
      <c r="I35" s="60" t="s">
        <v>883</v>
      </c>
      <c r="J35" s="60" t="s">
        <v>862</v>
      </c>
      <c r="K35" s="75"/>
      <c r="L35" s="76"/>
      <c r="M35" s="54"/>
      <c r="N35" s="54"/>
      <c r="O35" s="1608"/>
      <c r="P35" s="78">
        <v>381.39</v>
      </c>
      <c r="Q35" s="78">
        <v>344.6</v>
      </c>
      <c r="R35" s="78">
        <v>725.98</v>
      </c>
      <c r="S35" s="85">
        <v>363</v>
      </c>
      <c r="T35" s="86">
        <v>170</v>
      </c>
      <c r="U35" s="86">
        <v>170</v>
      </c>
      <c r="V35" s="87">
        <v>340</v>
      </c>
      <c r="W35" s="86">
        <v>179</v>
      </c>
      <c r="X35" s="86">
        <v>171</v>
      </c>
      <c r="Y35" s="87">
        <v>350</v>
      </c>
      <c r="Z35" s="77"/>
      <c r="AA35" s="101">
        <v>785555.277</v>
      </c>
      <c r="AB35" s="101">
        <v>2833887.693</v>
      </c>
      <c r="AC35" s="102">
        <v>98.293000000000006</v>
      </c>
    </row>
    <row r="36" spans="1:29">
      <c r="A36" s="53"/>
      <c r="B36" s="54"/>
      <c r="C36" s="54"/>
      <c r="D36" s="55"/>
      <c r="E36" s="54"/>
      <c r="F36" s="56">
        <v>344.6</v>
      </c>
      <c r="G36" s="1608"/>
      <c r="H36" s="58"/>
      <c r="I36" s="58"/>
      <c r="J36" s="58"/>
      <c r="K36" s="75"/>
      <c r="L36" s="76"/>
      <c r="M36" s="54"/>
      <c r="N36" s="56">
        <v>344.6</v>
      </c>
      <c r="O36" s="1608"/>
      <c r="P36" s="77"/>
      <c r="Q36" s="77"/>
      <c r="R36" s="77"/>
      <c r="S36" s="77"/>
      <c r="T36" s="77"/>
      <c r="U36" s="77"/>
      <c r="V36" s="77"/>
      <c r="W36" s="77"/>
      <c r="X36" s="77"/>
      <c r="Y36" s="77"/>
      <c r="Z36" s="98" t="s">
        <v>884</v>
      </c>
      <c r="AA36" s="99"/>
      <c r="AB36" s="99"/>
      <c r="AC36" s="100"/>
    </row>
    <row r="37" spans="1:29">
      <c r="A37" s="59">
        <v>15</v>
      </c>
      <c r="B37" s="60" t="s">
        <v>885</v>
      </c>
      <c r="C37" s="60" t="s">
        <v>866</v>
      </c>
      <c r="D37" s="55"/>
      <c r="E37" s="54"/>
      <c r="F37" s="54"/>
      <c r="G37" s="1608"/>
      <c r="H37" s="61">
        <v>15</v>
      </c>
      <c r="I37" s="60" t="s">
        <v>885</v>
      </c>
      <c r="J37" s="60" t="s">
        <v>866</v>
      </c>
      <c r="K37" s="75"/>
      <c r="L37" s="76"/>
      <c r="M37" s="54"/>
      <c r="N37" s="54"/>
      <c r="O37" s="1608"/>
      <c r="P37" s="78">
        <v>344.6</v>
      </c>
      <c r="Q37" s="78">
        <v>395.64</v>
      </c>
      <c r="R37" s="78">
        <v>740.24</v>
      </c>
      <c r="S37" s="85">
        <v>370</v>
      </c>
      <c r="T37" s="86">
        <v>175</v>
      </c>
      <c r="U37" s="86">
        <v>205</v>
      </c>
      <c r="V37" s="87">
        <v>380</v>
      </c>
      <c r="W37" s="86">
        <v>174</v>
      </c>
      <c r="X37" s="86">
        <v>203</v>
      </c>
      <c r="Y37" s="87">
        <v>377</v>
      </c>
      <c r="Z37" s="77"/>
      <c r="AA37" s="101">
        <v>785770.29500000004</v>
      </c>
      <c r="AB37" s="101">
        <v>2833618.41</v>
      </c>
      <c r="AC37" s="102">
        <v>95.694999999999993</v>
      </c>
    </row>
    <row r="38" spans="1:29">
      <c r="A38" s="53"/>
      <c r="B38" s="54"/>
      <c r="C38" s="54"/>
      <c r="D38" s="55"/>
      <c r="E38" s="54"/>
      <c r="F38" s="56">
        <v>395.64</v>
      </c>
      <c r="G38" s="1608"/>
      <c r="H38" s="58"/>
      <c r="I38" s="58"/>
      <c r="J38" s="58"/>
      <c r="K38" s="75"/>
      <c r="L38" s="76"/>
      <c r="M38" s="54"/>
      <c r="N38" s="56">
        <v>395.64</v>
      </c>
      <c r="O38" s="1608"/>
      <c r="P38" s="77"/>
      <c r="Q38" s="77"/>
      <c r="R38" s="77"/>
      <c r="S38" s="77"/>
      <c r="T38" s="77"/>
      <c r="U38" s="77"/>
      <c r="V38" s="77"/>
      <c r="W38" s="77"/>
      <c r="X38" s="77"/>
      <c r="Y38" s="77"/>
      <c r="Z38" s="77"/>
      <c r="AA38" s="99"/>
      <c r="AB38" s="99"/>
      <c r="AC38" s="100"/>
    </row>
    <row r="39" spans="1:29">
      <c r="A39" s="59">
        <v>16</v>
      </c>
      <c r="B39" s="60" t="s">
        <v>886</v>
      </c>
      <c r="C39" s="60" t="s">
        <v>876</v>
      </c>
      <c r="D39" s="55"/>
      <c r="E39" s="54"/>
      <c r="F39" s="54"/>
      <c r="G39" s="1608"/>
      <c r="H39" s="61">
        <v>16</v>
      </c>
      <c r="I39" s="60" t="s">
        <v>886</v>
      </c>
      <c r="J39" s="60" t="s">
        <v>876</v>
      </c>
      <c r="K39" s="75"/>
      <c r="L39" s="76"/>
      <c r="M39" s="54"/>
      <c r="N39" s="54"/>
      <c r="O39" s="1608"/>
      <c r="P39" s="78">
        <v>395.64</v>
      </c>
      <c r="Q39" s="78">
        <v>414.76</v>
      </c>
      <c r="R39" s="78">
        <v>810.4</v>
      </c>
      <c r="S39" s="85">
        <v>405</v>
      </c>
      <c r="T39" s="86">
        <v>191</v>
      </c>
      <c r="U39" s="86">
        <v>118</v>
      </c>
      <c r="V39" s="87">
        <v>309</v>
      </c>
      <c r="W39" s="86">
        <v>195</v>
      </c>
      <c r="X39" s="86">
        <v>153</v>
      </c>
      <c r="Y39" s="87">
        <v>348</v>
      </c>
      <c r="Z39" s="77"/>
      <c r="AA39" s="101">
        <v>786017.16299999994</v>
      </c>
      <c r="AB39" s="101">
        <v>2833309.2370000002</v>
      </c>
      <c r="AC39" s="102">
        <v>91.436000000000007</v>
      </c>
    </row>
    <row r="40" spans="1:29">
      <c r="A40" s="53"/>
      <c r="B40" s="54"/>
      <c r="C40" s="54"/>
      <c r="D40" s="55"/>
      <c r="E40" s="54"/>
      <c r="F40" s="56">
        <v>414.76</v>
      </c>
      <c r="G40" s="1608"/>
      <c r="H40" s="58"/>
      <c r="I40" s="58"/>
      <c r="J40" s="58"/>
      <c r="K40" s="75"/>
      <c r="L40" s="76"/>
      <c r="M40" s="54"/>
      <c r="N40" s="56">
        <v>414.76</v>
      </c>
      <c r="O40" s="1608"/>
      <c r="P40" s="77"/>
      <c r="Q40" s="77"/>
      <c r="R40" s="77"/>
      <c r="S40" s="77"/>
      <c r="T40" s="77"/>
      <c r="U40" s="77"/>
      <c r="V40" s="77"/>
      <c r="W40" s="77"/>
      <c r="X40" s="77"/>
      <c r="Y40" s="77"/>
      <c r="Z40" s="98" t="s">
        <v>869</v>
      </c>
      <c r="AA40" s="99"/>
      <c r="AB40" s="99"/>
      <c r="AC40" s="100"/>
    </row>
    <row r="41" spans="1:29" ht="19">
      <c r="A41" s="62">
        <v>17</v>
      </c>
      <c r="B41" s="63" t="s">
        <v>887</v>
      </c>
      <c r="C41" s="63" t="s">
        <v>857</v>
      </c>
      <c r="D41" s="64"/>
      <c r="E41" s="63" t="s">
        <v>888</v>
      </c>
      <c r="F41" s="65"/>
      <c r="G41" s="66"/>
      <c r="H41" s="67">
        <v>17</v>
      </c>
      <c r="I41" s="63" t="s">
        <v>887</v>
      </c>
      <c r="J41" s="63" t="s">
        <v>857</v>
      </c>
      <c r="K41" s="79"/>
      <c r="L41" s="66"/>
      <c r="M41" s="63" t="s">
        <v>888</v>
      </c>
      <c r="N41" s="65"/>
      <c r="O41" s="66"/>
      <c r="P41" s="80">
        <v>414.76</v>
      </c>
      <c r="Q41" s="80">
        <v>401.93</v>
      </c>
      <c r="R41" s="80">
        <v>816.69</v>
      </c>
      <c r="S41" s="88">
        <v>409</v>
      </c>
      <c r="T41" s="89">
        <v>298</v>
      </c>
      <c r="U41" s="89">
        <v>296</v>
      </c>
      <c r="V41" s="90">
        <v>594</v>
      </c>
      <c r="W41" s="89">
        <v>264</v>
      </c>
      <c r="X41" s="89">
        <v>259</v>
      </c>
      <c r="Y41" s="90">
        <v>523</v>
      </c>
      <c r="Z41" s="103"/>
      <c r="AA41" s="104">
        <v>786275.96299999999</v>
      </c>
      <c r="AB41" s="104">
        <v>2832985.122</v>
      </c>
      <c r="AC41" s="105">
        <v>114.99</v>
      </c>
    </row>
    <row r="42" spans="1:29">
      <c r="A42" s="53"/>
      <c r="B42" s="54"/>
      <c r="C42" s="54"/>
      <c r="D42" s="55"/>
      <c r="E42" s="54"/>
      <c r="F42" s="56">
        <v>401.93</v>
      </c>
      <c r="G42" s="1608">
        <v>757</v>
      </c>
      <c r="H42" s="58"/>
      <c r="I42" s="58"/>
      <c r="J42" s="58"/>
      <c r="K42" s="75"/>
      <c r="L42" s="76"/>
      <c r="M42" s="54"/>
      <c r="N42" s="56">
        <v>401.93</v>
      </c>
      <c r="O42" s="1608">
        <v>757</v>
      </c>
      <c r="P42" s="77"/>
      <c r="Q42" s="77"/>
      <c r="R42" s="77"/>
      <c r="S42" s="77"/>
      <c r="T42" s="77"/>
      <c r="U42" s="77"/>
      <c r="V42" s="77"/>
      <c r="W42" s="77"/>
      <c r="X42" s="77"/>
      <c r="Y42" s="77"/>
      <c r="Z42" s="98" t="s">
        <v>889</v>
      </c>
      <c r="AA42" s="99"/>
      <c r="AB42" s="99"/>
      <c r="AC42" s="100"/>
    </row>
    <row r="43" spans="1:29">
      <c r="A43" s="59">
        <v>18</v>
      </c>
      <c r="B43" s="60" t="s">
        <v>890</v>
      </c>
      <c r="C43" s="60" t="s">
        <v>866</v>
      </c>
      <c r="D43" s="68">
        <v>1</v>
      </c>
      <c r="E43" s="54"/>
      <c r="F43" s="54"/>
      <c r="G43" s="1608"/>
      <c r="H43" s="61">
        <v>18</v>
      </c>
      <c r="I43" s="60" t="s">
        <v>890</v>
      </c>
      <c r="J43" s="60" t="s">
        <v>866</v>
      </c>
      <c r="K43" s="68">
        <v>1</v>
      </c>
      <c r="L43" s="76"/>
      <c r="M43" s="54"/>
      <c r="N43" s="54"/>
      <c r="O43" s="1608"/>
      <c r="P43" s="78">
        <v>401.93</v>
      </c>
      <c r="Q43" s="78">
        <v>354.95</v>
      </c>
      <c r="R43" s="78">
        <v>756.88</v>
      </c>
      <c r="S43" s="85">
        <v>379</v>
      </c>
      <c r="T43" s="86">
        <v>106</v>
      </c>
      <c r="U43" s="86">
        <v>225</v>
      </c>
      <c r="V43" s="87">
        <v>331</v>
      </c>
      <c r="W43" s="86">
        <v>144</v>
      </c>
      <c r="X43" s="86">
        <v>207</v>
      </c>
      <c r="Y43" s="87">
        <v>351</v>
      </c>
      <c r="Z43" s="77"/>
      <c r="AA43" s="101">
        <v>786635.31900000002</v>
      </c>
      <c r="AB43" s="101">
        <v>2832805.0929999999</v>
      </c>
      <c r="AC43" s="102">
        <v>93.102999999999994</v>
      </c>
    </row>
    <row r="44" spans="1:29">
      <c r="A44" s="53"/>
      <c r="B44" s="54"/>
      <c r="C44" s="54"/>
      <c r="D44" s="55"/>
      <c r="E44" s="54"/>
      <c r="F44" s="56">
        <v>354.95</v>
      </c>
      <c r="G44" s="1608"/>
      <c r="H44" s="58"/>
      <c r="I44" s="58"/>
      <c r="J44" s="58"/>
      <c r="K44" s="75"/>
      <c r="L44" s="76"/>
      <c r="M44" s="54"/>
      <c r="N44" s="56">
        <v>354.95</v>
      </c>
      <c r="O44" s="1608"/>
      <c r="P44" s="77"/>
      <c r="Q44" s="77"/>
      <c r="R44" s="77"/>
      <c r="S44" s="77"/>
      <c r="T44" s="77"/>
      <c r="U44" s="77"/>
      <c r="V44" s="77"/>
      <c r="W44" s="77"/>
      <c r="X44" s="77"/>
      <c r="Y44" s="77"/>
      <c r="Z44" s="77"/>
      <c r="AA44" s="99"/>
      <c r="AB44" s="99"/>
      <c r="AC44" s="100"/>
    </row>
    <row r="45" spans="1:29" ht="19">
      <c r="A45" s="62">
        <v>19</v>
      </c>
      <c r="B45" s="63" t="s">
        <v>891</v>
      </c>
      <c r="C45" s="63" t="s">
        <v>892</v>
      </c>
      <c r="D45" s="64"/>
      <c r="E45" s="63" t="s">
        <v>893</v>
      </c>
      <c r="F45" s="65"/>
      <c r="G45" s="66"/>
      <c r="H45" s="67">
        <v>19</v>
      </c>
      <c r="I45" s="63" t="s">
        <v>891</v>
      </c>
      <c r="J45" s="63" t="s">
        <v>892</v>
      </c>
      <c r="K45" s="79"/>
      <c r="L45" s="66"/>
      <c r="M45" s="63" t="s">
        <v>893</v>
      </c>
      <c r="N45" s="65"/>
      <c r="O45" s="66"/>
      <c r="P45" s="80">
        <v>354.95</v>
      </c>
      <c r="Q45" s="80">
        <v>425</v>
      </c>
      <c r="R45" s="80">
        <v>779.95</v>
      </c>
      <c r="S45" s="88">
        <v>390</v>
      </c>
      <c r="T45" s="89">
        <v>130</v>
      </c>
      <c r="U45" s="89">
        <v>142</v>
      </c>
      <c r="V45" s="90">
        <v>272</v>
      </c>
      <c r="W45" s="89">
        <v>149</v>
      </c>
      <c r="X45" s="89">
        <v>169</v>
      </c>
      <c r="Y45" s="90">
        <v>318</v>
      </c>
      <c r="Z45" s="103"/>
      <c r="AA45" s="104">
        <v>786952.67</v>
      </c>
      <c r="AB45" s="104">
        <v>2832646.1069999998</v>
      </c>
      <c r="AC45" s="105">
        <v>88.93</v>
      </c>
    </row>
    <row r="46" spans="1:29" ht="28.5">
      <c r="A46" s="53"/>
      <c r="B46" s="54"/>
      <c r="C46" s="54"/>
      <c r="D46" s="55"/>
      <c r="E46" s="54"/>
      <c r="F46" s="56">
        <v>425</v>
      </c>
      <c r="G46" s="1608">
        <v>1192</v>
      </c>
      <c r="H46" s="58"/>
      <c r="I46" s="58"/>
      <c r="J46" s="58"/>
      <c r="K46" s="75"/>
      <c r="L46" s="76"/>
      <c r="M46" s="54"/>
      <c r="N46" s="56">
        <v>425</v>
      </c>
      <c r="O46" s="1608">
        <v>1192</v>
      </c>
      <c r="P46" s="77"/>
      <c r="Q46" s="77"/>
      <c r="R46" s="77"/>
      <c r="S46" s="77"/>
      <c r="T46" s="77"/>
      <c r="U46" s="77"/>
      <c r="V46" s="77"/>
      <c r="W46" s="77"/>
      <c r="X46" s="77"/>
      <c r="Y46" s="77"/>
      <c r="Z46" s="98" t="s">
        <v>894</v>
      </c>
      <c r="AA46" s="99"/>
      <c r="AB46" s="99"/>
      <c r="AC46" s="100"/>
    </row>
    <row r="47" spans="1:29">
      <c r="A47" s="59">
        <v>20</v>
      </c>
      <c r="B47" s="60" t="s">
        <v>895</v>
      </c>
      <c r="C47" s="60" t="s">
        <v>896</v>
      </c>
      <c r="D47" s="55"/>
      <c r="E47" s="54"/>
      <c r="F47" s="54"/>
      <c r="G47" s="1608"/>
      <c r="H47" s="61">
        <v>20</v>
      </c>
      <c r="I47" s="60" t="s">
        <v>895</v>
      </c>
      <c r="J47" s="60" t="s">
        <v>896</v>
      </c>
      <c r="K47" s="75"/>
      <c r="L47" s="76"/>
      <c r="M47" s="54"/>
      <c r="N47" s="54"/>
      <c r="O47" s="1608"/>
      <c r="P47" s="78">
        <v>425</v>
      </c>
      <c r="Q47" s="78">
        <v>414</v>
      </c>
      <c r="R47" s="78">
        <v>839</v>
      </c>
      <c r="S47" s="85">
        <v>420</v>
      </c>
      <c r="T47" s="86">
        <v>284</v>
      </c>
      <c r="U47" s="86">
        <v>203</v>
      </c>
      <c r="V47" s="87">
        <v>487</v>
      </c>
      <c r="W47" s="86">
        <v>258</v>
      </c>
      <c r="X47" s="86">
        <v>205</v>
      </c>
      <c r="Y47" s="87">
        <v>463</v>
      </c>
      <c r="Z47" s="77"/>
      <c r="AA47" s="101">
        <v>787132.09699999995</v>
      </c>
      <c r="AB47" s="101">
        <v>2832260.84</v>
      </c>
      <c r="AC47" s="102">
        <v>94.694999999999993</v>
      </c>
    </row>
    <row r="48" spans="1:29">
      <c r="A48" s="53"/>
      <c r="B48" s="54"/>
      <c r="C48" s="54"/>
      <c r="D48" s="55"/>
      <c r="E48" s="54"/>
      <c r="F48" s="56">
        <v>414</v>
      </c>
      <c r="G48" s="1608"/>
      <c r="H48" s="58"/>
      <c r="I48" s="58"/>
      <c r="J48" s="58"/>
      <c r="K48" s="75"/>
      <c r="L48" s="76"/>
      <c r="M48" s="54"/>
      <c r="N48" s="56">
        <v>414</v>
      </c>
      <c r="O48" s="1608"/>
      <c r="P48" s="77"/>
      <c r="Q48" s="77"/>
      <c r="R48" s="77"/>
      <c r="S48" s="77"/>
      <c r="T48" s="77"/>
      <c r="U48" s="77"/>
      <c r="V48" s="77"/>
      <c r="W48" s="77"/>
      <c r="X48" s="77"/>
      <c r="Y48" s="77"/>
      <c r="Z48" s="77"/>
      <c r="AA48" s="99"/>
      <c r="AB48" s="99"/>
      <c r="AC48" s="100"/>
    </row>
    <row r="49" spans="1:29" ht="26">
      <c r="A49" s="59">
        <v>21</v>
      </c>
      <c r="B49" s="60" t="s">
        <v>897</v>
      </c>
      <c r="C49" s="60" t="s">
        <v>862</v>
      </c>
      <c r="D49" s="68">
        <v>1</v>
      </c>
      <c r="E49" s="54"/>
      <c r="F49" s="54"/>
      <c r="G49" s="1608"/>
      <c r="H49" s="61">
        <v>21</v>
      </c>
      <c r="I49" s="60" t="s">
        <v>897</v>
      </c>
      <c r="J49" s="60" t="s">
        <v>862</v>
      </c>
      <c r="K49" s="68">
        <v>1</v>
      </c>
      <c r="L49" s="81" t="s">
        <v>295</v>
      </c>
      <c r="M49" s="54"/>
      <c r="N49" s="54"/>
      <c r="O49" s="1608"/>
      <c r="P49" s="78">
        <v>414</v>
      </c>
      <c r="Q49" s="78">
        <v>353.05</v>
      </c>
      <c r="R49" s="78">
        <v>767.05</v>
      </c>
      <c r="S49" s="85">
        <v>384</v>
      </c>
      <c r="T49" s="86">
        <v>211</v>
      </c>
      <c r="U49" s="86">
        <v>188</v>
      </c>
      <c r="V49" s="87">
        <v>399</v>
      </c>
      <c r="W49" s="86">
        <v>210</v>
      </c>
      <c r="X49" s="86">
        <v>184</v>
      </c>
      <c r="Y49" s="87">
        <v>394</v>
      </c>
      <c r="Z49" s="77"/>
      <c r="AA49" s="101">
        <v>787306.88100000005</v>
      </c>
      <c r="AB49" s="101">
        <v>2831885.5440000002</v>
      </c>
      <c r="AC49" s="102">
        <v>103.51600000000001</v>
      </c>
    </row>
    <row r="50" spans="1:29">
      <c r="A50" s="53"/>
      <c r="B50" s="54"/>
      <c r="C50" s="54"/>
      <c r="D50" s="55"/>
      <c r="E50" s="54"/>
      <c r="F50" s="56">
        <v>353.05</v>
      </c>
      <c r="G50" s="1608"/>
      <c r="H50" s="58"/>
      <c r="I50" s="58"/>
      <c r="J50" s="58"/>
      <c r="K50" s="75"/>
      <c r="L50" s="76"/>
      <c r="M50" s="54"/>
      <c r="N50" s="56">
        <v>353.05</v>
      </c>
      <c r="O50" s="1608"/>
      <c r="P50" s="77"/>
      <c r="Q50" s="77"/>
      <c r="R50" s="77"/>
      <c r="S50" s="77"/>
      <c r="T50" s="77"/>
      <c r="U50" s="77"/>
      <c r="V50" s="77"/>
      <c r="W50" s="77"/>
      <c r="X50" s="77"/>
      <c r="Y50" s="77"/>
      <c r="Z50" s="98" t="s">
        <v>869</v>
      </c>
      <c r="AA50" s="99"/>
      <c r="AB50" s="99"/>
      <c r="AC50" s="100"/>
    </row>
    <row r="51" spans="1:29" ht="19">
      <c r="A51" s="62">
        <v>22</v>
      </c>
      <c r="B51" s="63" t="s">
        <v>898</v>
      </c>
      <c r="C51" s="63" t="s">
        <v>899</v>
      </c>
      <c r="D51" s="69">
        <v>1</v>
      </c>
      <c r="E51" s="63" t="s">
        <v>900</v>
      </c>
      <c r="F51" s="65"/>
      <c r="G51" s="66"/>
      <c r="H51" s="67">
        <v>22</v>
      </c>
      <c r="I51" s="63" t="s">
        <v>898</v>
      </c>
      <c r="J51" s="63" t="s">
        <v>899</v>
      </c>
      <c r="K51" s="69">
        <v>1</v>
      </c>
      <c r="L51" s="66"/>
      <c r="M51" s="63" t="s">
        <v>900</v>
      </c>
      <c r="N51" s="65"/>
      <c r="O51" s="66"/>
      <c r="P51" s="80">
        <v>353.05</v>
      </c>
      <c r="Q51" s="80">
        <v>441.06</v>
      </c>
      <c r="R51" s="80">
        <v>794.11</v>
      </c>
      <c r="S51" s="88">
        <v>397</v>
      </c>
      <c r="T51" s="89">
        <v>165</v>
      </c>
      <c r="U51" s="89">
        <v>156</v>
      </c>
      <c r="V51" s="90">
        <v>321</v>
      </c>
      <c r="W51" s="89">
        <v>170</v>
      </c>
      <c r="X51" s="89">
        <v>179</v>
      </c>
      <c r="Y51" s="90">
        <v>349</v>
      </c>
      <c r="Z51" s="103"/>
      <c r="AA51" s="104">
        <v>787455.93299999996</v>
      </c>
      <c r="AB51" s="104">
        <v>2831565.4989999998</v>
      </c>
      <c r="AC51" s="105">
        <v>98.39</v>
      </c>
    </row>
    <row r="52" spans="1:29">
      <c r="A52" s="53"/>
      <c r="B52" s="54"/>
      <c r="C52" s="54"/>
      <c r="D52" s="55"/>
      <c r="E52" s="54"/>
      <c r="F52" s="56">
        <v>441.06</v>
      </c>
      <c r="G52" s="1608">
        <v>829</v>
      </c>
      <c r="H52" s="58"/>
      <c r="I52" s="58"/>
      <c r="J52" s="58"/>
      <c r="K52" s="75"/>
      <c r="L52" s="76"/>
      <c r="M52" s="54"/>
      <c r="N52" s="56">
        <v>441.06</v>
      </c>
      <c r="O52" s="1608">
        <v>829</v>
      </c>
      <c r="P52" s="77"/>
      <c r="Q52" s="77"/>
      <c r="R52" s="77"/>
      <c r="S52" s="77"/>
      <c r="T52" s="77"/>
      <c r="U52" s="77"/>
      <c r="V52" s="77"/>
      <c r="W52" s="77"/>
      <c r="X52" s="77"/>
      <c r="Y52" s="77"/>
      <c r="Z52" s="98" t="s">
        <v>901</v>
      </c>
      <c r="AA52" s="99"/>
      <c r="AB52" s="99"/>
      <c r="AC52" s="100"/>
    </row>
    <row r="53" spans="1:29" ht="26">
      <c r="A53" s="59">
        <v>23</v>
      </c>
      <c r="B53" s="60" t="s">
        <v>902</v>
      </c>
      <c r="C53" s="60" t="s">
        <v>896</v>
      </c>
      <c r="D53" s="55"/>
      <c r="E53" s="54"/>
      <c r="F53" s="54"/>
      <c r="G53" s="1608"/>
      <c r="H53" s="61">
        <v>23</v>
      </c>
      <c r="I53" s="60" t="s">
        <v>902</v>
      </c>
      <c r="J53" s="60" t="s">
        <v>896</v>
      </c>
      <c r="K53" s="75"/>
      <c r="L53" s="81" t="s">
        <v>295</v>
      </c>
      <c r="M53" s="54"/>
      <c r="N53" s="54"/>
      <c r="O53" s="1608"/>
      <c r="P53" s="78">
        <v>441.06</v>
      </c>
      <c r="Q53" s="78">
        <v>387.5</v>
      </c>
      <c r="R53" s="78">
        <v>828.55</v>
      </c>
      <c r="S53" s="85">
        <v>415</v>
      </c>
      <c r="T53" s="86">
        <v>287</v>
      </c>
      <c r="U53" s="86">
        <v>271</v>
      </c>
      <c r="V53" s="87">
        <v>558</v>
      </c>
      <c r="W53" s="86">
        <v>264</v>
      </c>
      <c r="X53" s="86">
        <v>245</v>
      </c>
      <c r="Y53" s="87">
        <v>509</v>
      </c>
      <c r="Z53" s="77"/>
      <c r="AA53" s="101">
        <v>787735.78899999999</v>
      </c>
      <c r="AB53" s="101">
        <v>2831224.6030000001</v>
      </c>
      <c r="AC53" s="102">
        <v>108.033</v>
      </c>
    </row>
    <row r="54" spans="1:29" ht="28.5">
      <c r="A54" s="53"/>
      <c r="B54" s="54"/>
      <c r="C54" s="54"/>
      <c r="D54" s="55"/>
      <c r="E54" s="54"/>
      <c r="F54" s="56">
        <v>387.5</v>
      </c>
      <c r="G54" s="1608"/>
      <c r="H54" s="58"/>
      <c r="I54" s="58"/>
      <c r="J54" s="58"/>
      <c r="K54" s="75"/>
      <c r="L54" s="76"/>
      <c r="M54" s="54"/>
      <c r="N54" s="56">
        <v>387.5</v>
      </c>
      <c r="O54" s="1608"/>
      <c r="P54" s="77"/>
      <c r="Q54" s="77"/>
      <c r="R54" s="77"/>
      <c r="S54" s="77"/>
      <c r="T54" s="77"/>
      <c r="U54" s="77"/>
      <c r="V54" s="77"/>
      <c r="W54" s="77"/>
      <c r="X54" s="77"/>
      <c r="Y54" s="77"/>
      <c r="Z54" s="98" t="s">
        <v>903</v>
      </c>
      <c r="AA54" s="99"/>
      <c r="AB54" s="99"/>
      <c r="AC54" s="100"/>
    </row>
    <row r="55" spans="1:29" ht="19">
      <c r="A55" s="62">
        <v>24</v>
      </c>
      <c r="B55" s="63" t="s">
        <v>904</v>
      </c>
      <c r="C55" s="63" t="s">
        <v>905</v>
      </c>
      <c r="D55" s="64"/>
      <c r="E55" s="63" t="s">
        <v>906</v>
      </c>
      <c r="F55" s="65"/>
      <c r="G55" s="66"/>
      <c r="H55" s="67">
        <v>24</v>
      </c>
      <c r="I55" s="63" t="s">
        <v>904</v>
      </c>
      <c r="J55" s="63" t="s">
        <v>905</v>
      </c>
      <c r="K55" s="79"/>
      <c r="L55" s="66"/>
      <c r="M55" s="63" t="s">
        <v>906</v>
      </c>
      <c r="N55" s="65"/>
      <c r="O55" s="66"/>
      <c r="P55" s="80">
        <v>387.5</v>
      </c>
      <c r="Q55" s="80">
        <v>372.63</v>
      </c>
      <c r="R55" s="80">
        <v>760.12</v>
      </c>
      <c r="S55" s="88">
        <v>380</v>
      </c>
      <c r="T55" s="89">
        <v>117</v>
      </c>
      <c r="U55" s="89">
        <v>157</v>
      </c>
      <c r="V55" s="90">
        <v>274</v>
      </c>
      <c r="W55" s="89">
        <v>145</v>
      </c>
      <c r="X55" s="89">
        <v>168</v>
      </c>
      <c r="Y55" s="90">
        <v>313</v>
      </c>
      <c r="Z55" s="103"/>
      <c r="AA55" s="104">
        <v>787981.66099999996</v>
      </c>
      <c r="AB55" s="104">
        <v>2830925.105</v>
      </c>
      <c r="AC55" s="105">
        <v>92.91</v>
      </c>
    </row>
    <row r="56" spans="1:29">
      <c r="A56" s="53"/>
      <c r="B56" s="54"/>
      <c r="C56" s="54"/>
      <c r="D56" s="55"/>
      <c r="E56" s="54"/>
      <c r="F56" s="56">
        <v>372.63</v>
      </c>
      <c r="G56" s="1608">
        <v>2400</v>
      </c>
      <c r="H56" s="58"/>
      <c r="I56" s="58"/>
      <c r="J56" s="58"/>
      <c r="K56" s="75"/>
      <c r="L56" s="76"/>
      <c r="M56" s="54"/>
      <c r="N56" s="56">
        <v>372.63</v>
      </c>
      <c r="O56" s="1608">
        <v>2400</v>
      </c>
      <c r="P56" s="77"/>
      <c r="Q56" s="77"/>
      <c r="R56" s="77"/>
      <c r="S56" s="77"/>
      <c r="T56" s="77"/>
      <c r="U56" s="77"/>
      <c r="V56" s="77"/>
      <c r="W56" s="77"/>
      <c r="X56" s="77"/>
      <c r="Y56" s="77"/>
      <c r="Z56" s="98" t="s">
        <v>867</v>
      </c>
      <c r="AA56" s="99"/>
      <c r="AB56" s="99"/>
      <c r="AC56" s="100"/>
    </row>
    <row r="57" spans="1:29" ht="39">
      <c r="A57" s="59">
        <v>25</v>
      </c>
      <c r="B57" s="60" t="s">
        <v>907</v>
      </c>
      <c r="C57" s="60" t="s">
        <v>862</v>
      </c>
      <c r="D57" s="55"/>
      <c r="E57" s="54"/>
      <c r="F57" s="54"/>
      <c r="G57" s="1608"/>
      <c r="H57" s="61">
        <v>25</v>
      </c>
      <c r="I57" s="60" t="s">
        <v>907</v>
      </c>
      <c r="J57" s="60" t="s">
        <v>862</v>
      </c>
      <c r="K57" s="75"/>
      <c r="L57" s="81" t="s">
        <v>908</v>
      </c>
      <c r="M57" s="54"/>
      <c r="N57" s="54"/>
      <c r="O57" s="1608"/>
      <c r="P57" s="78">
        <v>372.63</v>
      </c>
      <c r="Q57" s="78">
        <v>415.3</v>
      </c>
      <c r="R57" s="78">
        <v>787.93</v>
      </c>
      <c r="S57" s="85">
        <v>394</v>
      </c>
      <c r="T57" s="86">
        <v>216</v>
      </c>
      <c r="U57" s="86">
        <v>255</v>
      </c>
      <c r="V57" s="87">
        <v>471</v>
      </c>
      <c r="W57" s="86">
        <v>206</v>
      </c>
      <c r="X57" s="86">
        <v>238</v>
      </c>
      <c r="Y57" s="87">
        <v>444</v>
      </c>
      <c r="Z57" s="77"/>
      <c r="AA57" s="101">
        <v>788140.66500000004</v>
      </c>
      <c r="AB57" s="101">
        <v>2830588.105</v>
      </c>
      <c r="AC57" s="102">
        <v>107.482</v>
      </c>
    </row>
    <row r="58" spans="1:29" ht="28.5">
      <c r="A58" s="53"/>
      <c r="B58" s="54"/>
      <c r="C58" s="54"/>
      <c r="D58" s="55"/>
      <c r="E58" s="54"/>
      <c r="F58" s="56">
        <v>415.3</v>
      </c>
      <c r="G58" s="1608"/>
      <c r="H58" s="58"/>
      <c r="I58" s="58"/>
      <c r="J58" s="58"/>
      <c r="K58" s="75"/>
      <c r="L58" s="76"/>
      <c r="M58" s="54"/>
      <c r="N58" s="56">
        <v>415.3</v>
      </c>
      <c r="O58" s="1608"/>
      <c r="P58" s="77"/>
      <c r="Q58" s="77"/>
      <c r="R58" s="77"/>
      <c r="S58" s="77"/>
      <c r="T58" s="77"/>
      <c r="U58" s="77"/>
      <c r="V58" s="77"/>
      <c r="W58" s="77"/>
      <c r="X58" s="77"/>
      <c r="Y58" s="77"/>
      <c r="Z58" s="98" t="s">
        <v>909</v>
      </c>
      <c r="AA58" s="99"/>
      <c r="AB58" s="99"/>
      <c r="AC58" s="100"/>
    </row>
    <row r="59" spans="1:29">
      <c r="A59" s="59">
        <v>26</v>
      </c>
      <c r="B59" s="60" t="s">
        <v>910</v>
      </c>
      <c r="C59" s="60" t="s">
        <v>866</v>
      </c>
      <c r="D59" s="55"/>
      <c r="E59" s="54"/>
      <c r="F59" s="54"/>
      <c r="G59" s="1608"/>
      <c r="H59" s="61">
        <v>26</v>
      </c>
      <c r="I59" s="60" t="s">
        <v>910</v>
      </c>
      <c r="J59" s="60" t="s">
        <v>866</v>
      </c>
      <c r="K59" s="75"/>
      <c r="L59" s="76"/>
      <c r="M59" s="54"/>
      <c r="N59" s="54"/>
      <c r="O59" s="1608"/>
      <c r="P59" s="78">
        <v>415.3</v>
      </c>
      <c r="Q59" s="78">
        <v>424.58</v>
      </c>
      <c r="R59" s="78">
        <v>839.89</v>
      </c>
      <c r="S59" s="85">
        <v>420</v>
      </c>
      <c r="T59" s="86">
        <v>161</v>
      </c>
      <c r="U59" s="86">
        <v>132</v>
      </c>
      <c r="V59" s="87">
        <v>293</v>
      </c>
      <c r="W59" s="86">
        <v>179</v>
      </c>
      <c r="X59" s="86">
        <v>162</v>
      </c>
      <c r="Y59" s="87">
        <v>341</v>
      </c>
      <c r="Z59" s="77"/>
      <c r="AA59" s="101">
        <v>788317.87899999996</v>
      </c>
      <c r="AB59" s="101">
        <v>2830212.5090000001</v>
      </c>
      <c r="AC59" s="102">
        <v>94.983000000000004</v>
      </c>
    </row>
    <row r="60" spans="1:29">
      <c r="A60" s="53"/>
      <c r="B60" s="54"/>
      <c r="C60" s="54"/>
      <c r="D60" s="55"/>
      <c r="E60" s="54"/>
      <c r="F60" s="56">
        <v>424.58</v>
      </c>
      <c r="G60" s="1608"/>
      <c r="H60" s="58"/>
      <c r="I60" s="58"/>
      <c r="J60" s="58"/>
      <c r="K60" s="75"/>
      <c r="L60" s="76"/>
      <c r="M60" s="54"/>
      <c r="N60" s="56">
        <v>424.58</v>
      </c>
      <c r="O60" s="1608"/>
      <c r="P60" s="77"/>
      <c r="Q60" s="77"/>
      <c r="R60" s="77"/>
      <c r="S60" s="77"/>
      <c r="T60" s="77"/>
      <c r="U60" s="77"/>
      <c r="V60" s="77"/>
      <c r="W60" s="77"/>
      <c r="X60" s="77"/>
      <c r="Y60" s="77"/>
      <c r="Z60" s="77"/>
      <c r="AA60" s="99"/>
      <c r="AB60" s="99"/>
      <c r="AC60" s="100"/>
    </row>
    <row r="61" spans="1:29">
      <c r="A61" s="59">
        <v>27</v>
      </c>
      <c r="B61" s="60" t="s">
        <v>911</v>
      </c>
      <c r="C61" s="60" t="s">
        <v>862</v>
      </c>
      <c r="D61" s="55"/>
      <c r="E61" s="54"/>
      <c r="F61" s="54"/>
      <c r="G61" s="1608"/>
      <c r="H61" s="61">
        <v>27</v>
      </c>
      <c r="I61" s="60" t="s">
        <v>911</v>
      </c>
      <c r="J61" s="60" t="s">
        <v>862</v>
      </c>
      <c r="K61" s="75"/>
      <c r="L61" s="76"/>
      <c r="M61" s="54"/>
      <c r="N61" s="54"/>
      <c r="O61" s="1608"/>
      <c r="P61" s="78">
        <v>424.58</v>
      </c>
      <c r="Q61" s="78">
        <v>391.7</v>
      </c>
      <c r="R61" s="78">
        <v>816.29</v>
      </c>
      <c r="S61" s="85">
        <v>408</v>
      </c>
      <c r="T61" s="86">
        <v>294</v>
      </c>
      <c r="U61" s="86">
        <v>205</v>
      </c>
      <c r="V61" s="87">
        <v>499</v>
      </c>
      <c r="W61" s="86">
        <v>264</v>
      </c>
      <c r="X61" s="86">
        <v>202</v>
      </c>
      <c r="Y61" s="87">
        <v>466</v>
      </c>
      <c r="Z61" s="77"/>
      <c r="AA61" s="101">
        <v>788499.05299999996</v>
      </c>
      <c r="AB61" s="101">
        <v>2829828.52</v>
      </c>
      <c r="AC61" s="102">
        <v>114.64400000000001</v>
      </c>
    </row>
    <row r="62" spans="1:29">
      <c r="A62" s="53"/>
      <c r="B62" s="54"/>
      <c r="C62" s="54"/>
      <c r="D62" s="55"/>
      <c r="E62" s="54"/>
      <c r="F62" s="56">
        <v>391.7</v>
      </c>
      <c r="G62" s="1608"/>
      <c r="H62" s="58"/>
      <c r="I62" s="58"/>
      <c r="J62" s="58"/>
      <c r="K62" s="75"/>
      <c r="L62" s="76"/>
      <c r="M62" s="54"/>
      <c r="N62" s="56">
        <v>391.7</v>
      </c>
      <c r="O62" s="1608"/>
      <c r="P62" s="77"/>
      <c r="Q62" s="77"/>
      <c r="R62" s="77"/>
      <c r="S62" s="77"/>
      <c r="T62" s="77"/>
      <c r="U62" s="77"/>
      <c r="V62" s="77"/>
      <c r="W62" s="77"/>
      <c r="X62" s="77"/>
      <c r="Y62" s="77"/>
      <c r="Z62" s="77"/>
      <c r="AA62" s="99"/>
      <c r="AB62" s="99"/>
      <c r="AC62" s="100"/>
    </row>
    <row r="63" spans="1:29">
      <c r="A63" s="59">
        <v>28</v>
      </c>
      <c r="B63" s="60" t="s">
        <v>912</v>
      </c>
      <c r="C63" s="60" t="s">
        <v>862</v>
      </c>
      <c r="D63" s="55"/>
      <c r="E63" s="54"/>
      <c r="F63" s="54"/>
      <c r="G63" s="1608"/>
      <c r="H63" s="61">
        <v>28</v>
      </c>
      <c r="I63" s="60" t="s">
        <v>912</v>
      </c>
      <c r="J63" s="60" t="s">
        <v>862</v>
      </c>
      <c r="K63" s="75"/>
      <c r="L63" s="76"/>
      <c r="M63" s="54"/>
      <c r="N63" s="54"/>
      <c r="O63" s="1608"/>
      <c r="P63" s="78">
        <v>391.7</v>
      </c>
      <c r="Q63" s="78">
        <v>410.47</v>
      </c>
      <c r="R63" s="78">
        <v>802.17</v>
      </c>
      <c r="S63" s="85">
        <v>401</v>
      </c>
      <c r="T63" s="86">
        <v>187</v>
      </c>
      <c r="U63" s="86">
        <v>206</v>
      </c>
      <c r="V63" s="87">
        <v>393</v>
      </c>
      <c r="W63" s="86">
        <v>191</v>
      </c>
      <c r="X63" s="86">
        <v>206</v>
      </c>
      <c r="Y63" s="87">
        <v>397</v>
      </c>
      <c r="Z63" s="77"/>
      <c r="AA63" s="101">
        <v>788666.19799999997</v>
      </c>
      <c r="AB63" s="101">
        <v>2829474.2680000002</v>
      </c>
      <c r="AC63" s="102">
        <v>112.98</v>
      </c>
    </row>
    <row r="64" spans="1:29" ht="28.5">
      <c r="A64" s="53"/>
      <c r="B64" s="54"/>
      <c r="C64" s="54"/>
      <c r="D64" s="55"/>
      <c r="E64" s="54"/>
      <c r="F64" s="56">
        <v>410.47</v>
      </c>
      <c r="G64" s="1608"/>
      <c r="H64" s="58"/>
      <c r="I64" s="58"/>
      <c r="J64" s="58"/>
      <c r="K64" s="75"/>
      <c r="L64" s="76"/>
      <c r="M64" s="54"/>
      <c r="N64" s="56">
        <v>410.47</v>
      </c>
      <c r="O64" s="1608"/>
      <c r="P64" s="77"/>
      <c r="Q64" s="77"/>
      <c r="R64" s="77"/>
      <c r="S64" s="77"/>
      <c r="T64" s="77"/>
      <c r="U64" s="77"/>
      <c r="V64" s="77"/>
      <c r="W64" s="77"/>
      <c r="X64" s="77"/>
      <c r="Y64" s="77"/>
      <c r="Z64" s="98" t="s">
        <v>913</v>
      </c>
      <c r="AA64" s="99"/>
      <c r="AB64" s="99"/>
      <c r="AC64" s="100"/>
    </row>
    <row r="65" spans="1:29">
      <c r="A65" s="59">
        <v>29</v>
      </c>
      <c r="B65" s="60" t="s">
        <v>914</v>
      </c>
      <c r="C65" s="60" t="s">
        <v>876</v>
      </c>
      <c r="D65" s="55"/>
      <c r="E65" s="54"/>
      <c r="F65" s="54"/>
      <c r="G65" s="1608"/>
      <c r="H65" s="61">
        <v>29</v>
      </c>
      <c r="I65" s="60" t="s">
        <v>914</v>
      </c>
      <c r="J65" s="60" t="s">
        <v>876</v>
      </c>
      <c r="K65" s="75"/>
      <c r="L65" s="76"/>
      <c r="M65" s="54"/>
      <c r="N65" s="54"/>
      <c r="O65" s="1608"/>
      <c r="P65" s="78">
        <v>410.47</v>
      </c>
      <c r="Q65" s="78">
        <v>385.54</v>
      </c>
      <c r="R65" s="78">
        <v>796.01</v>
      </c>
      <c r="S65" s="85">
        <v>398</v>
      </c>
      <c r="T65" s="86">
        <v>205</v>
      </c>
      <c r="U65" s="86">
        <v>235</v>
      </c>
      <c r="V65" s="87">
        <v>440</v>
      </c>
      <c r="W65" s="86">
        <v>206</v>
      </c>
      <c r="X65" s="86">
        <v>220</v>
      </c>
      <c r="Y65" s="87">
        <v>426</v>
      </c>
      <c r="Z65" s="77"/>
      <c r="AA65" s="101">
        <v>788841.348</v>
      </c>
      <c r="AB65" s="101">
        <v>2829103.0469999998</v>
      </c>
      <c r="AC65" s="102">
        <v>106.94199999999999</v>
      </c>
    </row>
    <row r="66" spans="1:29" ht="19">
      <c r="A66" s="53"/>
      <c r="B66" s="54"/>
      <c r="C66" s="54"/>
      <c r="D66" s="55"/>
      <c r="E66" s="54"/>
      <c r="F66" s="56">
        <v>385.54</v>
      </c>
      <c r="G66" s="1608"/>
      <c r="H66" s="58"/>
      <c r="I66" s="58"/>
      <c r="J66" s="58"/>
      <c r="K66" s="75"/>
      <c r="L66" s="76"/>
      <c r="M66" s="54"/>
      <c r="N66" s="56">
        <v>385.54</v>
      </c>
      <c r="O66" s="1608"/>
      <c r="P66" s="77"/>
      <c r="Q66" s="77"/>
      <c r="R66" s="77"/>
      <c r="S66" s="77"/>
      <c r="T66" s="77"/>
      <c r="U66" s="77"/>
      <c r="V66" s="77"/>
      <c r="W66" s="77"/>
      <c r="X66" s="77"/>
      <c r="Y66" s="77"/>
      <c r="Z66" s="98" t="s">
        <v>915</v>
      </c>
      <c r="AA66" s="99"/>
      <c r="AB66" s="99"/>
      <c r="AC66" s="100"/>
    </row>
    <row r="67" spans="1:29" ht="19">
      <c r="A67" s="62">
        <v>30</v>
      </c>
      <c r="B67" s="63" t="s">
        <v>916</v>
      </c>
      <c r="C67" s="63" t="s">
        <v>899</v>
      </c>
      <c r="D67" s="64"/>
      <c r="E67" s="63" t="s">
        <v>917</v>
      </c>
      <c r="F67" s="65"/>
      <c r="G67" s="66"/>
      <c r="H67" s="67">
        <v>30</v>
      </c>
      <c r="I67" s="63" t="s">
        <v>916</v>
      </c>
      <c r="J67" s="63" t="s">
        <v>899</v>
      </c>
      <c r="K67" s="79"/>
      <c r="L67" s="66"/>
      <c r="M67" s="63" t="s">
        <v>917</v>
      </c>
      <c r="N67" s="65"/>
      <c r="O67" s="66"/>
      <c r="P67" s="80">
        <v>385.54</v>
      </c>
      <c r="Q67" s="80">
        <v>418.31</v>
      </c>
      <c r="R67" s="80">
        <v>803.85</v>
      </c>
      <c r="S67" s="88">
        <v>402</v>
      </c>
      <c r="T67" s="89">
        <v>151</v>
      </c>
      <c r="U67" s="89">
        <v>214</v>
      </c>
      <c r="V67" s="90">
        <v>365</v>
      </c>
      <c r="W67" s="89">
        <v>167</v>
      </c>
      <c r="X67" s="89">
        <v>213</v>
      </c>
      <c r="Y67" s="90">
        <v>380</v>
      </c>
      <c r="Z67" s="103"/>
      <c r="AA67" s="104">
        <v>789005.86199999996</v>
      </c>
      <c r="AB67" s="104">
        <v>2828754.3679999998</v>
      </c>
      <c r="AC67" s="105">
        <v>101.9</v>
      </c>
    </row>
    <row r="68" spans="1:29">
      <c r="A68" s="53"/>
      <c r="B68" s="54"/>
      <c r="C68" s="54"/>
      <c r="D68" s="55"/>
      <c r="E68" s="54"/>
      <c r="F68" s="56">
        <v>418.31</v>
      </c>
      <c r="G68" s="1608">
        <v>1242</v>
      </c>
      <c r="H68" s="58"/>
      <c r="I68" s="58"/>
      <c r="J68" s="58"/>
      <c r="K68" s="75"/>
      <c r="L68" s="76"/>
      <c r="M68" s="54"/>
      <c r="N68" s="56">
        <v>418.31</v>
      </c>
      <c r="O68" s="1608">
        <v>1242</v>
      </c>
      <c r="P68" s="77"/>
      <c r="Q68" s="77"/>
      <c r="R68" s="77"/>
      <c r="S68" s="77"/>
      <c r="T68" s="77"/>
      <c r="U68" s="77"/>
      <c r="V68" s="77"/>
      <c r="W68" s="77"/>
      <c r="X68" s="77"/>
      <c r="Y68" s="77"/>
      <c r="Z68" s="98" t="s">
        <v>867</v>
      </c>
      <c r="AA68" s="99"/>
      <c r="AB68" s="99"/>
      <c r="AC68" s="100"/>
    </row>
    <row r="69" spans="1:29">
      <c r="A69" s="59">
        <v>31</v>
      </c>
      <c r="B69" s="60" t="s">
        <v>918</v>
      </c>
      <c r="C69" s="60" t="s">
        <v>862</v>
      </c>
      <c r="D69" s="68">
        <v>1</v>
      </c>
      <c r="E69" s="54"/>
      <c r="F69" s="54"/>
      <c r="G69" s="1608"/>
      <c r="H69" s="61">
        <v>31</v>
      </c>
      <c r="I69" s="60" t="s">
        <v>918</v>
      </c>
      <c r="J69" s="60" t="s">
        <v>862</v>
      </c>
      <c r="K69" s="68">
        <v>1</v>
      </c>
      <c r="L69" s="76"/>
      <c r="M69" s="54"/>
      <c r="N69" s="54"/>
      <c r="O69" s="1608"/>
      <c r="P69" s="78">
        <v>418.31</v>
      </c>
      <c r="Q69" s="78">
        <v>421.47</v>
      </c>
      <c r="R69" s="78">
        <v>839.79</v>
      </c>
      <c r="S69" s="85">
        <v>420</v>
      </c>
      <c r="T69" s="86">
        <v>205</v>
      </c>
      <c r="U69" s="86">
        <v>230</v>
      </c>
      <c r="V69" s="87">
        <v>435</v>
      </c>
      <c r="W69" s="86">
        <v>207</v>
      </c>
      <c r="X69" s="86">
        <v>224</v>
      </c>
      <c r="Y69" s="87">
        <v>431</v>
      </c>
      <c r="Z69" s="77"/>
      <c r="AA69" s="101">
        <v>789259.12600000005</v>
      </c>
      <c r="AB69" s="101">
        <v>2828421.4369999999</v>
      </c>
      <c r="AC69" s="102">
        <v>103.093</v>
      </c>
    </row>
    <row r="70" spans="1:29">
      <c r="A70" s="53"/>
      <c r="B70" s="54"/>
      <c r="C70" s="54"/>
      <c r="D70" s="55"/>
      <c r="E70" s="54"/>
      <c r="F70" s="56">
        <v>421.47</v>
      </c>
      <c r="G70" s="1608"/>
      <c r="H70" s="58"/>
      <c r="I70" s="58"/>
      <c r="J70" s="58"/>
      <c r="K70" s="75"/>
      <c r="L70" s="76"/>
      <c r="M70" s="54"/>
      <c r="N70" s="56">
        <v>421.47</v>
      </c>
      <c r="O70" s="1608"/>
      <c r="P70" s="77"/>
      <c r="Q70" s="77"/>
      <c r="R70" s="77"/>
      <c r="S70" s="77"/>
      <c r="T70" s="77"/>
      <c r="U70" s="77"/>
      <c r="V70" s="77"/>
      <c r="W70" s="77"/>
      <c r="X70" s="77"/>
      <c r="Y70" s="77"/>
      <c r="Z70" s="98" t="s">
        <v>869</v>
      </c>
      <c r="AA70" s="99"/>
      <c r="AB70" s="99"/>
      <c r="AC70" s="100"/>
    </row>
    <row r="71" spans="1:29">
      <c r="A71" s="59">
        <v>32</v>
      </c>
      <c r="B71" s="60" t="s">
        <v>919</v>
      </c>
      <c r="C71" s="60" t="s">
        <v>866</v>
      </c>
      <c r="D71" s="55"/>
      <c r="E71" s="54"/>
      <c r="F71" s="54"/>
      <c r="G71" s="1608"/>
      <c r="H71" s="61">
        <v>32</v>
      </c>
      <c r="I71" s="60" t="s">
        <v>919</v>
      </c>
      <c r="J71" s="60" t="s">
        <v>866</v>
      </c>
      <c r="K71" s="75"/>
      <c r="L71" s="76"/>
      <c r="M71" s="54"/>
      <c r="N71" s="54"/>
      <c r="O71" s="1608"/>
      <c r="P71" s="78">
        <v>421.47</v>
      </c>
      <c r="Q71" s="78">
        <v>401.98</v>
      </c>
      <c r="R71" s="78">
        <v>823.45</v>
      </c>
      <c r="S71" s="85">
        <v>412</v>
      </c>
      <c r="T71" s="86">
        <v>192</v>
      </c>
      <c r="U71" s="86">
        <v>233</v>
      </c>
      <c r="V71" s="87">
        <v>425</v>
      </c>
      <c r="W71" s="86">
        <v>199</v>
      </c>
      <c r="X71" s="86">
        <v>222</v>
      </c>
      <c r="Y71" s="87">
        <v>421</v>
      </c>
      <c r="Z71" s="77"/>
      <c r="AA71" s="101">
        <v>789514.304</v>
      </c>
      <c r="AB71" s="101">
        <v>2828085.9909999999</v>
      </c>
      <c r="AC71" s="102">
        <v>97.132000000000005</v>
      </c>
    </row>
    <row r="72" spans="1:29">
      <c r="A72" s="53"/>
      <c r="B72" s="54"/>
      <c r="C72" s="54"/>
      <c r="D72" s="55"/>
      <c r="E72" s="54"/>
      <c r="F72" s="56">
        <v>401.98</v>
      </c>
      <c r="G72" s="1608"/>
      <c r="H72" s="58"/>
      <c r="I72" s="58"/>
      <c r="J72" s="58"/>
      <c r="K72" s="75"/>
      <c r="L72" s="76"/>
      <c r="M72" s="54"/>
      <c r="N72" s="56">
        <v>401.98</v>
      </c>
      <c r="O72" s="1608"/>
      <c r="P72" s="77"/>
      <c r="Q72" s="77"/>
      <c r="R72" s="77"/>
      <c r="S72" s="77"/>
      <c r="T72" s="77"/>
      <c r="U72" s="77"/>
      <c r="V72" s="77"/>
      <c r="W72" s="77"/>
      <c r="X72" s="77"/>
      <c r="Y72" s="77"/>
      <c r="Z72" s="98" t="s">
        <v>869</v>
      </c>
      <c r="AA72" s="99"/>
      <c r="AB72" s="99"/>
      <c r="AC72" s="100"/>
    </row>
    <row r="73" spans="1:29" ht="19">
      <c r="A73" s="62">
        <v>33</v>
      </c>
      <c r="B73" s="63" t="s">
        <v>920</v>
      </c>
      <c r="C73" s="63" t="s">
        <v>857</v>
      </c>
      <c r="D73" s="64"/>
      <c r="E73" s="63" t="s">
        <v>921</v>
      </c>
      <c r="F73" s="65"/>
      <c r="G73" s="66"/>
      <c r="H73" s="67">
        <v>33</v>
      </c>
      <c r="I73" s="63" t="s">
        <v>920</v>
      </c>
      <c r="J73" s="63" t="s">
        <v>857</v>
      </c>
      <c r="K73" s="79"/>
      <c r="L73" s="66"/>
      <c r="M73" s="63" t="s">
        <v>921</v>
      </c>
      <c r="N73" s="65"/>
      <c r="O73" s="66"/>
      <c r="P73" s="80">
        <v>401.98</v>
      </c>
      <c r="Q73" s="80">
        <v>429.38</v>
      </c>
      <c r="R73" s="80">
        <v>831.36</v>
      </c>
      <c r="S73" s="88">
        <v>416</v>
      </c>
      <c r="T73" s="89">
        <v>170</v>
      </c>
      <c r="U73" s="89">
        <v>198</v>
      </c>
      <c r="V73" s="90">
        <v>368</v>
      </c>
      <c r="W73" s="89">
        <v>182</v>
      </c>
      <c r="X73" s="89">
        <v>205</v>
      </c>
      <c r="Y73" s="90">
        <v>387</v>
      </c>
      <c r="Z73" s="103"/>
      <c r="AA73" s="104">
        <v>789757.679</v>
      </c>
      <c r="AB73" s="104">
        <v>2827766.0610000002</v>
      </c>
      <c r="AC73" s="105">
        <v>93.67</v>
      </c>
    </row>
    <row r="74" spans="1:29" ht="19">
      <c r="A74" s="53"/>
      <c r="B74" s="54"/>
      <c r="C74" s="54"/>
      <c r="D74" s="55"/>
      <c r="E74" s="54"/>
      <c r="F74" s="56">
        <v>429.38</v>
      </c>
      <c r="G74" s="1608">
        <v>833</v>
      </c>
      <c r="H74" s="58"/>
      <c r="I74" s="58"/>
      <c r="J74" s="58"/>
      <c r="K74" s="75"/>
      <c r="L74" s="76"/>
      <c r="M74" s="54"/>
      <c r="N74" s="56">
        <v>429.38</v>
      </c>
      <c r="O74" s="1608">
        <v>833</v>
      </c>
      <c r="P74" s="77"/>
      <c r="Q74" s="77"/>
      <c r="R74" s="77"/>
      <c r="S74" s="77"/>
      <c r="T74" s="77"/>
      <c r="U74" s="77"/>
      <c r="V74" s="77"/>
      <c r="W74" s="77"/>
      <c r="X74" s="77"/>
      <c r="Y74" s="77"/>
      <c r="Z74" s="98" t="s">
        <v>922</v>
      </c>
      <c r="AA74" s="99"/>
      <c r="AB74" s="99"/>
      <c r="AC74" s="100"/>
    </row>
    <row r="75" spans="1:29">
      <c r="A75" s="59">
        <v>34</v>
      </c>
      <c r="B75" s="60" t="s">
        <v>923</v>
      </c>
      <c r="C75" s="60" t="s">
        <v>866</v>
      </c>
      <c r="D75" s="55"/>
      <c r="E75" s="54"/>
      <c r="F75" s="54"/>
      <c r="G75" s="1608"/>
      <c r="H75" s="61">
        <v>34</v>
      </c>
      <c r="I75" s="60" t="s">
        <v>923</v>
      </c>
      <c r="J75" s="60" t="s">
        <v>866</v>
      </c>
      <c r="K75" s="75"/>
      <c r="L75" s="76"/>
      <c r="M75" s="54"/>
      <c r="N75" s="54"/>
      <c r="O75" s="1608"/>
      <c r="P75" s="78">
        <v>429.38</v>
      </c>
      <c r="Q75" s="78">
        <v>403.83</v>
      </c>
      <c r="R75" s="78">
        <v>833.21</v>
      </c>
      <c r="S75" s="85">
        <v>417</v>
      </c>
      <c r="T75" s="86">
        <v>233</v>
      </c>
      <c r="U75" s="86">
        <v>191</v>
      </c>
      <c r="V75" s="87">
        <v>424</v>
      </c>
      <c r="W75" s="86">
        <v>227</v>
      </c>
      <c r="X75" s="86">
        <v>196</v>
      </c>
      <c r="Y75" s="87">
        <v>423</v>
      </c>
      <c r="Z75" s="77"/>
      <c r="AA75" s="101">
        <v>789924.81299999997</v>
      </c>
      <c r="AB75" s="101">
        <v>2827370.5449999999</v>
      </c>
      <c r="AC75" s="102">
        <v>94.494</v>
      </c>
    </row>
    <row r="76" spans="1:29">
      <c r="A76" s="53"/>
      <c r="B76" s="54"/>
      <c r="C76" s="54"/>
      <c r="D76" s="55"/>
      <c r="E76" s="54"/>
      <c r="F76" s="56">
        <v>403.83</v>
      </c>
      <c r="G76" s="1608"/>
      <c r="H76" s="58"/>
      <c r="I76" s="58"/>
      <c r="J76" s="58"/>
      <c r="K76" s="75"/>
      <c r="L76" s="76"/>
      <c r="M76" s="54"/>
      <c r="N76" s="56">
        <v>403.83</v>
      </c>
      <c r="O76" s="1608"/>
      <c r="P76" s="77"/>
      <c r="Q76" s="77"/>
      <c r="R76" s="77"/>
      <c r="S76" s="77"/>
      <c r="T76" s="77"/>
      <c r="U76" s="77"/>
      <c r="V76" s="77"/>
      <c r="W76" s="77"/>
      <c r="X76" s="77"/>
      <c r="Y76" s="77"/>
      <c r="Z76" s="98" t="s">
        <v>901</v>
      </c>
      <c r="AA76" s="99"/>
      <c r="AB76" s="99"/>
      <c r="AC76" s="100"/>
    </row>
    <row r="77" spans="1:29" ht="19">
      <c r="A77" s="62">
        <v>35</v>
      </c>
      <c r="B77" s="63" t="s">
        <v>924</v>
      </c>
      <c r="C77" s="63" t="s">
        <v>925</v>
      </c>
      <c r="D77" s="64"/>
      <c r="E77" s="63" t="s">
        <v>926</v>
      </c>
      <c r="F77" s="65"/>
      <c r="G77" s="66"/>
      <c r="H77" s="67">
        <v>35</v>
      </c>
      <c r="I77" s="63" t="s">
        <v>924</v>
      </c>
      <c r="J77" s="63" t="s">
        <v>925</v>
      </c>
      <c r="K77" s="79"/>
      <c r="L77" s="66"/>
      <c r="M77" s="63" t="s">
        <v>926</v>
      </c>
      <c r="N77" s="65"/>
      <c r="O77" s="66"/>
      <c r="P77" s="80">
        <v>403.83</v>
      </c>
      <c r="Q77" s="80">
        <v>384.63</v>
      </c>
      <c r="R77" s="80">
        <v>788.46</v>
      </c>
      <c r="S77" s="88">
        <v>394</v>
      </c>
      <c r="T77" s="89">
        <v>214</v>
      </c>
      <c r="U77" s="89">
        <v>272</v>
      </c>
      <c r="V77" s="90">
        <v>486</v>
      </c>
      <c r="W77" s="89">
        <v>210</v>
      </c>
      <c r="X77" s="89">
        <v>241</v>
      </c>
      <c r="Y77" s="90">
        <v>451</v>
      </c>
      <c r="Z77" s="103"/>
      <c r="AA77" s="104">
        <v>790082.00300000003</v>
      </c>
      <c r="AB77" s="104">
        <v>2826998.5619999999</v>
      </c>
      <c r="AC77" s="105">
        <v>93.69</v>
      </c>
    </row>
    <row r="78" spans="1:29">
      <c r="A78" s="53"/>
      <c r="B78" s="54"/>
      <c r="C78" s="54"/>
      <c r="D78" s="55"/>
      <c r="E78" s="54"/>
      <c r="F78" s="56">
        <v>384.63</v>
      </c>
      <c r="G78" s="106">
        <v>385</v>
      </c>
      <c r="H78" s="58"/>
      <c r="I78" s="58"/>
      <c r="J78" s="58"/>
      <c r="K78" s="75"/>
      <c r="L78" s="76"/>
      <c r="M78" s="54"/>
      <c r="N78" s="56">
        <v>384.63</v>
      </c>
      <c r="O78" s="106">
        <v>385</v>
      </c>
      <c r="P78" s="77"/>
      <c r="Q78" s="77"/>
      <c r="R78" s="77"/>
      <c r="S78" s="77"/>
      <c r="T78" s="77"/>
      <c r="U78" s="77"/>
      <c r="V78" s="77"/>
      <c r="W78" s="77"/>
      <c r="X78" s="77"/>
      <c r="Y78" s="77"/>
      <c r="Z78" s="98" t="s">
        <v>867</v>
      </c>
      <c r="AA78" s="99"/>
      <c r="AB78" s="99"/>
      <c r="AC78" s="100"/>
    </row>
    <row r="79" spans="1:29" ht="19">
      <c r="A79" s="62">
        <v>36</v>
      </c>
      <c r="B79" s="63" t="s">
        <v>927</v>
      </c>
      <c r="C79" s="63" t="s">
        <v>857</v>
      </c>
      <c r="D79" s="64"/>
      <c r="E79" s="63" t="s">
        <v>928</v>
      </c>
      <c r="F79" s="65"/>
      <c r="G79" s="107"/>
      <c r="H79" s="67">
        <v>36</v>
      </c>
      <c r="I79" s="63" t="s">
        <v>927</v>
      </c>
      <c r="J79" s="63" t="s">
        <v>857</v>
      </c>
      <c r="K79" s="79"/>
      <c r="L79" s="66"/>
      <c r="M79" s="63" t="s">
        <v>928</v>
      </c>
      <c r="N79" s="65"/>
      <c r="O79" s="107"/>
      <c r="P79" s="80">
        <v>384.63</v>
      </c>
      <c r="Q79" s="80">
        <v>380.68</v>
      </c>
      <c r="R79" s="80">
        <v>765.31</v>
      </c>
      <c r="S79" s="88">
        <v>383</v>
      </c>
      <c r="T79" s="89">
        <v>114</v>
      </c>
      <c r="U79" s="89">
        <v>189</v>
      </c>
      <c r="V79" s="90">
        <v>303</v>
      </c>
      <c r="W79" s="89">
        <v>145</v>
      </c>
      <c r="X79" s="89">
        <v>190</v>
      </c>
      <c r="Y79" s="90">
        <v>335</v>
      </c>
      <c r="Z79" s="103"/>
      <c r="AA79" s="104">
        <v>790331.23400000005</v>
      </c>
      <c r="AB79" s="104">
        <v>2826705.605</v>
      </c>
      <c r="AC79" s="105">
        <v>85.28</v>
      </c>
    </row>
    <row r="80" spans="1:29">
      <c r="A80" s="53"/>
      <c r="B80" s="54"/>
      <c r="C80" s="54"/>
      <c r="D80" s="55"/>
      <c r="E80" s="54"/>
      <c r="F80" s="56">
        <v>380.68</v>
      </c>
      <c r="G80" s="1608">
        <v>735</v>
      </c>
      <c r="H80" s="58"/>
      <c r="I80" s="58"/>
      <c r="J80" s="58"/>
      <c r="K80" s="75"/>
      <c r="L80" s="76"/>
      <c r="M80" s="54"/>
      <c r="N80" s="56">
        <v>380.68</v>
      </c>
      <c r="O80" s="1608">
        <v>735</v>
      </c>
      <c r="P80" s="77"/>
      <c r="Q80" s="77"/>
      <c r="R80" s="77"/>
      <c r="S80" s="77"/>
      <c r="T80" s="77"/>
      <c r="U80" s="77"/>
      <c r="V80" s="77"/>
      <c r="W80" s="77"/>
      <c r="X80" s="77"/>
      <c r="Y80" s="77"/>
      <c r="Z80" s="98" t="s">
        <v>869</v>
      </c>
      <c r="AA80" s="99"/>
      <c r="AB80" s="99"/>
      <c r="AC80" s="100"/>
    </row>
    <row r="81" spans="1:29">
      <c r="A81" s="59">
        <v>37</v>
      </c>
      <c r="B81" s="60" t="s">
        <v>929</v>
      </c>
      <c r="C81" s="60" t="s">
        <v>862</v>
      </c>
      <c r="D81" s="55"/>
      <c r="E81" s="54"/>
      <c r="F81" s="54"/>
      <c r="G81" s="1608"/>
      <c r="H81" s="61">
        <v>37</v>
      </c>
      <c r="I81" s="60" t="s">
        <v>929</v>
      </c>
      <c r="J81" s="60" t="s">
        <v>862</v>
      </c>
      <c r="K81" s="75"/>
      <c r="L81" s="76"/>
      <c r="M81" s="54"/>
      <c r="N81" s="54"/>
      <c r="O81" s="1608"/>
      <c r="P81" s="78">
        <v>380.68</v>
      </c>
      <c r="Q81" s="78">
        <v>354.53</v>
      </c>
      <c r="R81" s="78">
        <v>735.21</v>
      </c>
      <c r="S81" s="85">
        <v>368</v>
      </c>
      <c r="T81" s="86">
        <v>193</v>
      </c>
      <c r="U81" s="86">
        <v>176</v>
      </c>
      <c r="V81" s="87">
        <v>369</v>
      </c>
      <c r="W81" s="86">
        <v>193</v>
      </c>
      <c r="X81" s="86">
        <v>177</v>
      </c>
      <c r="Y81" s="87">
        <v>370</v>
      </c>
      <c r="Z81" s="77"/>
      <c r="AA81" s="101">
        <v>790421.21600000001</v>
      </c>
      <c r="AB81" s="101">
        <v>2826335.71</v>
      </c>
      <c r="AC81" s="102">
        <v>85.763999999999996</v>
      </c>
    </row>
    <row r="82" spans="1:29">
      <c r="A82" s="53"/>
      <c r="B82" s="54"/>
      <c r="C82" s="54"/>
      <c r="D82" s="55"/>
      <c r="E82" s="54"/>
      <c r="F82" s="56">
        <v>354.53</v>
      </c>
      <c r="G82" s="1608"/>
      <c r="H82" s="58"/>
      <c r="I82" s="58"/>
      <c r="J82" s="58"/>
      <c r="K82" s="75"/>
      <c r="L82" s="76"/>
      <c r="M82" s="54"/>
      <c r="N82" s="56">
        <v>354.53</v>
      </c>
      <c r="O82" s="1608"/>
      <c r="P82" s="77"/>
      <c r="Q82" s="77"/>
      <c r="R82" s="77"/>
      <c r="S82" s="77"/>
      <c r="T82" s="77"/>
      <c r="U82" s="77"/>
      <c r="V82" s="77"/>
      <c r="W82" s="77"/>
      <c r="X82" s="77"/>
      <c r="Y82" s="77"/>
      <c r="Z82" s="98" t="s">
        <v>867</v>
      </c>
      <c r="AA82" s="99"/>
      <c r="AB82" s="99"/>
      <c r="AC82" s="100"/>
    </row>
    <row r="83" spans="1:29" ht="19">
      <c r="A83" s="62">
        <v>38</v>
      </c>
      <c r="B83" s="63" t="s">
        <v>930</v>
      </c>
      <c r="C83" s="63" t="s">
        <v>892</v>
      </c>
      <c r="D83" s="64"/>
      <c r="E83" s="63" t="s">
        <v>931</v>
      </c>
      <c r="F83" s="65"/>
      <c r="G83" s="66"/>
      <c r="H83" s="67">
        <v>38</v>
      </c>
      <c r="I83" s="63" t="s">
        <v>930</v>
      </c>
      <c r="J83" s="63" t="s">
        <v>892</v>
      </c>
      <c r="K83" s="79"/>
      <c r="L83" s="66"/>
      <c r="M83" s="63" t="s">
        <v>931</v>
      </c>
      <c r="N83" s="65"/>
      <c r="O83" s="66"/>
      <c r="P83" s="80">
        <v>354.53</v>
      </c>
      <c r="Q83" s="80">
        <v>405.57</v>
      </c>
      <c r="R83" s="80">
        <v>760.1</v>
      </c>
      <c r="S83" s="88">
        <v>380</v>
      </c>
      <c r="T83" s="89">
        <v>180</v>
      </c>
      <c r="U83" s="89">
        <v>165</v>
      </c>
      <c r="V83" s="90">
        <v>345</v>
      </c>
      <c r="W83" s="89">
        <v>180</v>
      </c>
      <c r="X83" s="89">
        <v>180</v>
      </c>
      <c r="Y83" s="90">
        <v>360</v>
      </c>
      <c r="Z83" s="103"/>
      <c r="AA83" s="104">
        <v>790505.01500000001</v>
      </c>
      <c r="AB83" s="104">
        <v>2825991.23</v>
      </c>
      <c r="AC83" s="105">
        <v>86.03</v>
      </c>
    </row>
    <row r="84" spans="1:29">
      <c r="A84" s="53"/>
      <c r="B84" s="54"/>
      <c r="C84" s="54"/>
      <c r="D84" s="55"/>
      <c r="E84" s="54"/>
      <c r="F84" s="56">
        <v>405.57</v>
      </c>
      <c r="G84" s="1608">
        <v>1203</v>
      </c>
      <c r="H84" s="58"/>
      <c r="I84" s="58"/>
      <c r="J84" s="58"/>
      <c r="K84" s="75"/>
      <c r="L84" s="76"/>
      <c r="M84" s="54"/>
      <c r="N84" s="56">
        <v>405.57</v>
      </c>
      <c r="O84" s="1608">
        <v>1203</v>
      </c>
      <c r="P84" s="77"/>
      <c r="Q84" s="77"/>
      <c r="R84" s="77"/>
      <c r="S84" s="77"/>
      <c r="T84" s="77"/>
      <c r="U84" s="77"/>
      <c r="V84" s="77"/>
      <c r="W84" s="77"/>
      <c r="X84" s="77"/>
      <c r="Y84" s="77"/>
      <c r="Z84" s="77"/>
      <c r="AA84" s="99"/>
      <c r="AB84" s="99"/>
      <c r="AC84" s="100"/>
    </row>
    <row r="85" spans="1:29">
      <c r="A85" s="59">
        <v>39</v>
      </c>
      <c r="B85" s="60" t="s">
        <v>932</v>
      </c>
      <c r="C85" s="60" t="s">
        <v>876</v>
      </c>
      <c r="D85" s="55"/>
      <c r="E85" s="54"/>
      <c r="F85" s="54"/>
      <c r="G85" s="1608"/>
      <c r="H85" s="61">
        <v>39</v>
      </c>
      <c r="I85" s="60" t="s">
        <v>932</v>
      </c>
      <c r="J85" s="60" t="s">
        <v>876</v>
      </c>
      <c r="K85" s="75"/>
      <c r="L85" s="76"/>
      <c r="M85" s="54"/>
      <c r="N85" s="54"/>
      <c r="O85" s="1608"/>
      <c r="P85" s="78">
        <v>405.57</v>
      </c>
      <c r="Q85" s="78">
        <v>416.87</v>
      </c>
      <c r="R85" s="78">
        <v>822.45</v>
      </c>
      <c r="S85" s="85">
        <v>411</v>
      </c>
      <c r="T85" s="86">
        <v>241</v>
      </c>
      <c r="U85" s="86">
        <v>246</v>
      </c>
      <c r="V85" s="87">
        <v>487</v>
      </c>
      <c r="W85" s="86">
        <v>227</v>
      </c>
      <c r="X85" s="86">
        <v>233</v>
      </c>
      <c r="Y85" s="87">
        <v>460</v>
      </c>
      <c r="Z85" s="77"/>
      <c r="AA85" s="101">
        <v>790832.65800000005</v>
      </c>
      <c r="AB85" s="101">
        <v>2825752.1889999998</v>
      </c>
      <c r="AC85" s="102">
        <v>87.613</v>
      </c>
    </row>
    <row r="86" spans="1:29" ht="28.5">
      <c r="A86" s="53"/>
      <c r="B86" s="54"/>
      <c r="C86" s="54"/>
      <c r="D86" s="55"/>
      <c r="E86" s="54"/>
      <c r="F86" s="56">
        <v>416.87</v>
      </c>
      <c r="G86" s="1608"/>
      <c r="H86" s="58"/>
      <c r="I86" s="58"/>
      <c r="J86" s="58"/>
      <c r="K86" s="75"/>
      <c r="L86" s="76"/>
      <c r="M86" s="54"/>
      <c r="N86" s="56">
        <v>416.87</v>
      </c>
      <c r="O86" s="1608"/>
      <c r="P86" s="77"/>
      <c r="Q86" s="77"/>
      <c r="R86" s="77"/>
      <c r="S86" s="77"/>
      <c r="T86" s="77"/>
      <c r="U86" s="77"/>
      <c r="V86" s="77"/>
      <c r="W86" s="77"/>
      <c r="X86" s="77"/>
      <c r="Y86" s="77"/>
      <c r="Z86" s="98" t="s">
        <v>933</v>
      </c>
      <c r="AA86" s="99"/>
      <c r="AB86" s="99"/>
      <c r="AC86" s="100"/>
    </row>
    <row r="87" spans="1:29">
      <c r="A87" s="59">
        <v>40</v>
      </c>
      <c r="B87" s="60" t="s">
        <v>934</v>
      </c>
      <c r="C87" s="60" t="s">
        <v>862</v>
      </c>
      <c r="D87" s="55"/>
      <c r="E87" s="54"/>
      <c r="F87" s="54"/>
      <c r="G87" s="1608"/>
      <c r="H87" s="61">
        <v>40</v>
      </c>
      <c r="I87" s="60" t="s">
        <v>934</v>
      </c>
      <c r="J87" s="60" t="s">
        <v>862</v>
      </c>
      <c r="K87" s="75"/>
      <c r="L87" s="76"/>
      <c r="M87" s="54"/>
      <c r="N87" s="54"/>
      <c r="O87" s="1608"/>
      <c r="P87" s="78">
        <v>416.87</v>
      </c>
      <c r="Q87" s="78">
        <v>380.77</v>
      </c>
      <c r="R87" s="78">
        <v>797.64</v>
      </c>
      <c r="S87" s="85">
        <v>399</v>
      </c>
      <c r="T87" s="86">
        <v>172</v>
      </c>
      <c r="U87" s="86">
        <v>191</v>
      </c>
      <c r="V87" s="87">
        <v>363</v>
      </c>
      <c r="W87" s="86">
        <v>186</v>
      </c>
      <c r="X87" s="86">
        <v>191</v>
      </c>
      <c r="Y87" s="87">
        <v>377</v>
      </c>
      <c r="Z87" s="77"/>
      <c r="AA87" s="101">
        <v>791169.429</v>
      </c>
      <c r="AB87" s="101">
        <v>2825506.4879999999</v>
      </c>
      <c r="AC87" s="102">
        <v>86.123000000000005</v>
      </c>
    </row>
    <row r="88" spans="1:29">
      <c r="A88" s="53"/>
      <c r="B88" s="54"/>
      <c r="C88" s="54"/>
      <c r="D88" s="55"/>
      <c r="E88" s="54"/>
      <c r="F88" s="56">
        <v>380.77</v>
      </c>
      <c r="G88" s="1608"/>
      <c r="H88" s="58"/>
      <c r="I88" s="58"/>
      <c r="J88" s="58"/>
      <c r="K88" s="75"/>
      <c r="L88" s="76"/>
      <c r="M88" s="54"/>
      <c r="N88" s="56">
        <v>380.77</v>
      </c>
      <c r="O88" s="1608"/>
      <c r="P88" s="77"/>
      <c r="Q88" s="77"/>
      <c r="R88" s="77"/>
      <c r="S88" s="77"/>
      <c r="T88" s="77"/>
      <c r="U88" s="77"/>
      <c r="V88" s="77"/>
      <c r="W88" s="77"/>
      <c r="X88" s="77"/>
      <c r="Y88" s="77"/>
      <c r="Z88" s="98" t="s">
        <v>867</v>
      </c>
      <c r="AA88" s="99"/>
      <c r="AB88" s="99"/>
      <c r="AC88" s="100"/>
    </row>
    <row r="89" spans="1:29" ht="19">
      <c r="A89" s="62">
        <v>41</v>
      </c>
      <c r="B89" s="63" t="s">
        <v>935</v>
      </c>
      <c r="C89" s="63" t="s">
        <v>857</v>
      </c>
      <c r="D89" s="64"/>
      <c r="E89" s="63" t="s">
        <v>936</v>
      </c>
      <c r="F89" s="65"/>
      <c r="G89" s="66"/>
      <c r="H89" s="67">
        <v>41</v>
      </c>
      <c r="I89" s="63" t="s">
        <v>935</v>
      </c>
      <c r="J89" s="63" t="s">
        <v>857</v>
      </c>
      <c r="K89" s="79"/>
      <c r="L89" s="66"/>
      <c r="M89" s="63" t="s">
        <v>936</v>
      </c>
      <c r="N89" s="65"/>
      <c r="O89" s="66"/>
      <c r="P89" s="80">
        <v>380.77</v>
      </c>
      <c r="Q89" s="80">
        <v>411.81</v>
      </c>
      <c r="R89" s="80">
        <v>792.58</v>
      </c>
      <c r="S89" s="88">
        <v>396</v>
      </c>
      <c r="T89" s="89">
        <v>191</v>
      </c>
      <c r="U89" s="89">
        <v>203</v>
      </c>
      <c r="V89" s="90">
        <v>394</v>
      </c>
      <c r="W89" s="89">
        <v>191</v>
      </c>
      <c r="X89" s="89">
        <v>205</v>
      </c>
      <c r="Y89" s="90">
        <v>396</v>
      </c>
      <c r="Z89" s="103"/>
      <c r="AA89" s="104">
        <v>791477.03099999996</v>
      </c>
      <c r="AB89" s="104">
        <v>2825282.0690000001</v>
      </c>
      <c r="AC89" s="105">
        <v>85.95</v>
      </c>
    </row>
    <row r="90" spans="1:29" ht="28.5">
      <c r="A90" s="53"/>
      <c r="B90" s="54"/>
      <c r="C90" s="54"/>
      <c r="D90" s="55"/>
      <c r="E90" s="54"/>
      <c r="F90" s="56">
        <v>411.81</v>
      </c>
      <c r="G90" s="1608">
        <v>1101</v>
      </c>
      <c r="H90" s="58"/>
      <c r="I90" s="58"/>
      <c r="J90" s="58"/>
      <c r="K90" s="75"/>
      <c r="L90" s="76"/>
      <c r="M90" s="54"/>
      <c r="N90" s="56">
        <v>411.81</v>
      </c>
      <c r="O90" s="1608">
        <v>1101</v>
      </c>
      <c r="P90" s="77"/>
      <c r="Q90" s="77"/>
      <c r="R90" s="77"/>
      <c r="S90" s="77"/>
      <c r="T90" s="77"/>
      <c r="U90" s="77"/>
      <c r="V90" s="77"/>
      <c r="W90" s="77"/>
      <c r="X90" s="77"/>
      <c r="Y90" s="77"/>
      <c r="Z90" s="98" t="s">
        <v>903</v>
      </c>
      <c r="AA90" s="99"/>
      <c r="AB90" s="99"/>
      <c r="AC90" s="100"/>
    </row>
    <row r="91" spans="1:29">
      <c r="A91" s="59">
        <v>42</v>
      </c>
      <c r="B91" s="60" t="s">
        <v>937</v>
      </c>
      <c r="C91" s="60" t="s">
        <v>866</v>
      </c>
      <c r="D91" s="55"/>
      <c r="E91" s="54"/>
      <c r="F91" s="54"/>
      <c r="G91" s="1608"/>
      <c r="H91" s="61">
        <v>42</v>
      </c>
      <c r="I91" s="60" t="s">
        <v>937</v>
      </c>
      <c r="J91" s="60" t="s">
        <v>866</v>
      </c>
      <c r="K91" s="75"/>
      <c r="L91" s="76"/>
      <c r="M91" s="54"/>
      <c r="N91" s="54"/>
      <c r="O91" s="1608"/>
      <c r="P91" s="78">
        <v>411.81</v>
      </c>
      <c r="Q91" s="78">
        <v>392.08</v>
      </c>
      <c r="R91" s="78">
        <v>803.89</v>
      </c>
      <c r="S91" s="85">
        <v>402</v>
      </c>
      <c r="T91" s="86">
        <v>210</v>
      </c>
      <c r="U91" s="86">
        <v>169</v>
      </c>
      <c r="V91" s="87">
        <v>379</v>
      </c>
      <c r="W91" s="86">
        <v>209</v>
      </c>
      <c r="X91" s="86">
        <v>180</v>
      </c>
      <c r="Y91" s="87">
        <v>389</v>
      </c>
      <c r="Z91" s="77"/>
      <c r="AA91" s="101">
        <v>791683.05</v>
      </c>
      <c r="AB91" s="101">
        <v>2824925.4920000001</v>
      </c>
      <c r="AC91" s="102">
        <v>83.796000000000006</v>
      </c>
    </row>
    <row r="92" spans="1:29">
      <c r="A92" s="53"/>
      <c r="B92" s="54"/>
      <c r="C92" s="54"/>
      <c r="D92" s="55"/>
      <c r="E92" s="54"/>
      <c r="F92" s="56">
        <v>392.08</v>
      </c>
      <c r="G92" s="1608"/>
      <c r="H92" s="58"/>
      <c r="I92" s="58"/>
      <c r="J92" s="58"/>
      <c r="K92" s="75"/>
      <c r="L92" s="76"/>
      <c r="M92" s="54"/>
      <c r="N92" s="56">
        <v>392.08</v>
      </c>
      <c r="O92" s="1608"/>
      <c r="P92" s="77"/>
      <c r="Q92" s="77"/>
      <c r="R92" s="77"/>
      <c r="S92" s="77"/>
      <c r="T92" s="77"/>
      <c r="U92" s="77"/>
      <c r="V92" s="77"/>
      <c r="W92" s="77"/>
      <c r="X92" s="77"/>
      <c r="Y92" s="77"/>
      <c r="Z92" s="98" t="s">
        <v>867</v>
      </c>
      <c r="AA92" s="99"/>
      <c r="AB92" s="99"/>
      <c r="AC92" s="100"/>
    </row>
    <row r="93" spans="1:29">
      <c r="A93" s="59">
        <v>43</v>
      </c>
      <c r="B93" s="60" t="s">
        <v>938</v>
      </c>
      <c r="C93" s="60" t="s">
        <v>896</v>
      </c>
      <c r="D93" s="55"/>
      <c r="E93" s="54"/>
      <c r="F93" s="54"/>
      <c r="G93" s="1608"/>
      <c r="H93" s="61">
        <v>43</v>
      </c>
      <c r="I93" s="60" t="s">
        <v>938</v>
      </c>
      <c r="J93" s="60" t="s">
        <v>896</v>
      </c>
      <c r="K93" s="75"/>
      <c r="L93" s="76"/>
      <c r="M93" s="54"/>
      <c r="N93" s="54"/>
      <c r="O93" s="1608"/>
      <c r="P93" s="78">
        <v>392.08</v>
      </c>
      <c r="Q93" s="78">
        <v>296.87</v>
      </c>
      <c r="R93" s="78">
        <v>688.95</v>
      </c>
      <c r="S93" s="85">
        <v>345</v>
      </c>
      <c r="T93" s="86">
        <v>224</v>
      </c>
      <c r="U93" s="86">
        <v>191</v>
      </c>
      <c r="V93" s="87">
        <v>415</v>
      </c>
      <c r="W93" s="86">
        <v>213</v>
      </c>
      <c r="X93" s="86">
        <v>174</v>
      </c>
      <c r="Y93" s="87">
        <v>387</v>
      </c>
      <c r="Z93" s="77"/>
      <c r="AA93" s="101">
        <v>791879.19700000004</v>
      </c>
      <c r="AB93" s="101">
        <v>2824586.003</v>
      </c>
      <c r="AC93" s="102">
        <v>82.85</v>
      </c>
    </row>
    <row r="94" spans="1:29" ht="49.5">
      <c r="A94" s="53"/>
      <c r="B94" s="54"/>
      <c r="C94" s="54"/>
      <c r="D94" s="55"/>
      <c r="E94" s="54"/>
      <c r="F94" s="56">
        <v>296.87</v>
      </c>
      <c r="G94" s="1608"/>
      <c r="H94" s="58"/>
      <c r="I94" s="58"/>
      <c r="J94" s="58"/>
      <c r="K94" s="75"/>
      <c r="L94" s="76"/>
      <c r="M94" s="54"/>
      <c r="N94" s="56">
        <v>296.87</v>
      </c>
      <c r="O94" s="1608"/>
      <c r="P94" s="77"/>
      <c r="Q94" s="77"/>
      <c r="R94" s="77"/>
      <c r="S94" s="77"/>
      <c r="T94" s="77"/>
      <c r="U94" s="77"/>
      <c r="V94" s="77"/>
      <c r="W94" s="77"/>
      <c r="X94" s="77"/>
      <c r="Y94" s="77"/>
      <c r="Z94" s="121" t="s">
        <v>939</v>
      </c>
      <c r="AA94" s="99"/>
      <c r="AB94" s="99"/>
      <c r="AC94" s="100"/>
    </row>
    <row r="95" spans="1:29" ht="19">
      <c r="A95" s="62">
        <v>44</v>
      </c>
      <c r="B95" s="63" t="s">
        <v>940</v>
      </c>
      <c r="C95" s="63" t="s">
        <v>857</v>
      </c>
      <c r="D95" s="64"/>
      <c r="E95" s="63" t="s">
        <v>941</v>
      </c>
      <c r="F95" s="65"/>
      <c r="G95" s="66"/>
      <c r="H95" s="67">
        <v>44</v>
      </c>
      <c r="I95" s="63" t="s">
        <v>940</v>
      </c>
      <c r="J95" s="63" t="s">
        <v>857</v>
      </c>
      <c r="K95" s="79"/>
      <c r="L95" s="66"/>
      <c r="M95" s="63" t="s">
        <v>941</v>
      </c>
      <c r="N95" s="65"/>
      <c r="O95" s="66"/>
      <c r="P95" s="80">
        <v>296.87</v>
      </c>
      <c r="Q95" s="80">
        <v>412.4</v>
      </c>
      <c r="R95" s="80">
        <v>709.27</v>
      </c>
      <c r="S95" s="88">
        <v>355</v>
      </c>
      <c r="T95" s="89">
        <v>107</v>
      </c>
      <c r="U95" s="89">
        <v>209</v>
      </c>
      <c r="V95" s="90">
        <v>316</v>
      </c>
      <c r="W95" s="89">
        <v>124</v>
      </c>
      <c r="X95" s="89">
        <v>209</v>
      </c>
      <c r="Y95" s="90">
        <v>333</v>
      </c>
      <c r="Z95" s="103"/>
      <c r="AA95" s="104">
        <v>792027.71400000004</v>
      </c>
      <c r="AB95" s="104">
        <v>2824328.95</v>
      </c>
      <c r="AC95" s="105">
        <v>85.77</v>
      </c>
    </row>
    <row r="96" spans="1:29">
      <c r="A96" s="53"/>
      <c r="B96" s="54"/>
      <c r="C96" s="54"/>
      <c r="D96" s="55"/>
      <c r="E96" s="54"/>
      <c r="F96" s="56">
        <v>412.4</v>
      </c>
      <c r="G96" s="57">
        <v>412</v>
      </c>
      <c r="H96" s="58"/>
      <c r="I96" s="58"/>
      <c r="J96" s="58"/>
      <c r="K96" s="75"/>
      <c r="L96" s="76"/>
      <c r="M96" s="54"/>
      <c r="N96" s="56">
        <v>412.4</v>
      </c>
      <c r="O96" s="57">
        <v>412</v>
      </c>
      <c r="P96" s="77"/>
      <c r="Q96" s="77"/>
      <c r="R96" s="77"/>
      <c r="S96" s="77"/>
      <c r="T96" s="77"/>
      <c r="U96" s="77"/>
      <c r="V96" s="77"/>
      <c r="W96" s="77"/>
      <c r="X96" s="77"/>
      <c r="Y96" s="77"/>
      <c r="Z96" s="77"/>
      <c r="AA96" s="99"/>
      <c r="AB96" s="99"/>
      <c r="AC96" s="100"/>
    </row>
    <row r="97" spans="1:29" ht="19">
      <c r="A97" s="62">
        <v>45</v>
      </c>
      <c r="B97" s="63" t="s">
        <v>942</v>
      </c>
      <c r="C97" s="63" t="s">
        <v>857</v>
      </c>
      <c r="D97" s="64"/>
      <c r="E97" s="63" t="s">
        <v>943</v>
      </c>
      <c r="F97" s="65"/>
      <c r="G97" s="66"/>
      <c r="H97" s="67">
        <v>45</v>
      </c>
      <c r="I97" s="63" t="s">
        <v>942</v>
      </c>
      <c r="J97" s="63" t="s">
        <v>857</v>
      </c>
      <c r="K97" s="79"/>
      <c r="L97" s="66"/>
      <c r="M97" s="63" t="s">
        <v>943</v>
      </c>
      <c r="N97" s="65"/>
      <c r="O97" s="66"/>
      <c r="P97" s="80">
        <v>412.4</v>
      </c>
      <c r="Q97" s="80">
        <v>382.17</v>
      </c>
      <c r="R97" s="80">
        <v>794.57</v>
      </c>
      <c r="S97" s="88">
        <v>397</v>
      </c>
      <c r="T97" s="89">
        <v>204</v>
      </c>
      <c r="U97" s="89">
        <v>107</v>
      </c>
      <c r="V97" s="90">
        <v>311</v>
      </c>
      <c r="W97" s="89">
        <v>206</v>
      </c>
      <c r="X97" s="89">
        <v>137</v>
      </c>
      <c r="Y97" s="90">
        <v>343</v>
      </c>
      <c r="Z97" s="103"/>
      <c r="AA97" s="104">
        <v>792064.495</v>
      </c>
      <c r="AB97" s="104">
        <v>2823918.1940000001</v>
      </c>
      <c r="AC97" s="105">
        <v>85.31</v>
      </c>
    </row>
    <row r="98" spans="1:29" ht="19">
      <c r="A98" s="53"/>
      <c r="B98" s="54"/>
      <c r="C98" s="54"/>
      <c r="D98" s="55"/>
      <c r="E98" s="54"/>
      <c r="F98" s="56">
        <v>382.17</v>
      </c>
      <c r="G98" s="1608">
        <v>835</v>
      </c>
      <c r="H98" s="58"/>
      <c r="I98" s="58"/>
      <c r="J98" s="58"/>
      <c r="K98" s="75"/>
      <c r="L98" s="76"/>
      <c r="M98" s="54"/>
      <c r="N98" s="56">
        <v>382.17</v>
      </c>
      <c r="O98" s="1608">
        <v>835</v>
      </c>
      <c r="P98" s="77"/>
      <c r="Q98" s="77"/>
      <c r="R98" s="77"/>
      <c r="S98" s="77"/>
      <c r="T98" s="77"/>
      <c r="U98" s="77"/>
      <c r="V98" s="77"/>
      <c r="W98" s="77"/>
      <c r="X98" s="77"/>
      <c r="Y98" s="77"/>
      <c r="Z98" s="98" t="s">
        <v>944</v>
      </c>
      <c r="AA98" s="99"/>
      <c r="AB98" s="99"/>
      <c r="AC98" s="100"/>
    </row>
    <row r="99" spans="1:29">
      <c r="A99" s="59">
        <v>46</v>
      </c>
      <c r="B99" s="60" t="s">
        <v>945</v>
      </c>
      <c r="C99" s="60" t="s">
        <v>896</v>
      </c>
      <c r="D99" s="55"/>
      <c r="E99" s="54"/>
      <c r="F99" s="54"/>
      <c r="G99" s="1608"/>
      <c r="H99" s="61">
        <v>46</v>
      </c>
      <c r="I99" s="60" t="s">
        <v>945</v>
      </c>
      <c r="J99" s="60" t="s">
        <v>896</v>
      </c>
      <c r="K99" s="75"/>
      <c r="L99" s="76"/>
      <c r="M99" s="54"/>
      <c r="N99" s="54"/>
      <c r="O99" s="1608"/>
      <c r="P99" s="78">
        <v>382.17</v>
      </c>
      <c r="Q99" s="78">
        <v>452.74</v>
      </c>
      <c r="R99" s="78">
        <v>834.91</v>
      </c>
      <c r="S99" s="85">
        <v>418</v>
      </c>
      <c r="T99" s="86">
        <v>276</v>
      </c>
      <c r="U99" s="86">
        <v>266</v>
      </c>
      <c r="V99" s="87">
        <v>542</v>
      </c>
      <c r="W99" s="86">
        <v>247</v>
      </c>
      <c r="X99" s="86">
        <v>253</v>
      </c>
      <c r="Y99" s="87">
        <v>500</v>
      </c>
      <c r="Z99" s="77"/>
      <c r="AA99" s="101">
        <v>792251.16899999999</v>
      </c>
      <c r="AB99" s="101">
        <v>2823584.7140000002</v>
      </c>
      <c r="AC99" s="102">
        <v>92.75</v>
      </c>
    </row>
    <row r="100" spans="1:29">
      <c r="A100" s="53"/>
      <c r="B100" s="54"/>
      <c r="C100" s="54"/>
      <c r="D100" s="55"/>
      <c r="E100" s="54"/>
      <c r="F100" s="56">
        <v>452.74</v>
      </c>
      <c r="G100" s="1608"/>
      <c r="H100" s="58"/>
      <c r="I100" s="58"/>
      <c r="J100" s="58"/>
      <c r="K100" s="75"/>
      <c r="L100" s="76"/>
      <c r="M100" s="54"/>
      <c r="N100" s="56">
        <v>452.74</v>
      </c>
      <c r="O100" s="1608"/>
      <c r="P100" s="77"/>
      <c r="Q100" s="77"/>
      <c r="R100" s="77"/>
      <c r="S100" s="77"/>
      <c r="T100" s="77"/>
      <c r="U100" s="77"/>
      <c r="V100" s="77"/>
      <c r="W100" s="77"/>
      <c r="X100" s="77"/>
      <c r="Y100" s="77"/>
      <c r="Z100" s="98" t="s">
        <v>946</v>
      </c>
      <c r="AA100" s="99"/>
      <c r="AB100" s="99"/>
      <c r="AC100" s="100"/>
    </row>
    <row r="101" spans="1:29" ht="19">
      <c r="A101" s="62">
        <v>47</v>
      </c>
      <c r="B101" s="63" t="s">
        <v>947</v>
      </c>
      <c r="C101" s="63" t="s">
        <v>857</v>
      </c>
      <c r="D101" s="64"/>
      <c r="E101" s="63" t="s">
        <v>948</v>
      </c>
      <c r="F101" s="65"/>
      <c r="G101" s="66"/>
      <c r="H101" s="67">
        <v>47</v>
      </c>
      <c r="I101" s="63" t="s">
        <v>947</v>
      </c>
      <c r="J101" s="63" t="s">
        <v>857</v>
      </c>
      <c r="K101" s="79"/>
      <c r="L101" s="66"/>
      <c r="M101" s="63" t="s">
        <v>948</v>
      </c>
      <c r="N101" s="65"/>
      <c r="O101" s="66"/>
      <c r="P101" s="80">
        <v>452.74</v>
      </c>
      <c r="Q101" s="80">
        <v>420.21</v>
      </c>
      <c r="R101" s="80">
        <v>872.94</v>
      </c>
      <c r="S101" s="88">
        <v>437</v>
      </c>
      <c r="T101" s="89">
        <v>188</v>
      </c>
      <c r="U101" s="89">
        <v>205</v>
      </c>
      <c r="V101" s="90">
        <v>393</v>
      </c>
      <c r="W101" s="89">
        <v>202</v>
      </c>
      <c r="X101" s="89">
        <v>207</v>
      </c>
      <c r="Y101" s="90">
        <v>409</v>
      </c>
      <c r="Z101" s="103"/>
      <c r="AA101" s="104">
        <v>792472.31099999999</v>
      </c>
      <c r="AB101" s="104">
        <v>2823189.6609999998</v>
      </c>
      <c r="AC101" s="105">
        <v>92.68</v>
      </c>
    </row>
    <row r="102" spans="1:29">
      <c r="A102" s="53"/>
      <c r="B102" s="54"/>
      <c r="C102" s="54"/>
      <c r="D102" s="55"/>
      <c r="E102" s="54"/>
      <c r="F102" s="56">
        <v>420.21</v>
      </c>
      <c r="G102" s="1608">
        <v>815</v>
      </c>
      <c r="H102" s="58"/>
      <c r="I102" s="58"/>
      <c r="J102" s="58"/>
      <c r="K102" s="75"/>
      <c r="L102" s="76"/>
      <c r="M102" s="54"/>
      <c r="N102" s="56">
        <v>420.21</v>
      </c>
      <c r="O102" s="1608">
        <v>815</v>
      </c>
      <c r="P102" s="77"/>
      <c r="Q102" s="77"/>
      <c r="R102" s="77"/>
      <c r="S102" s="77"/>
      <c r="T102" s="77"/>
      <c r="U102" s="77"/>
      <c r="V102" s="77"/>
      <c r="W102" s="77"/>
      <c r="X102" s="77"/>
      <c r="Y102" s="77"/>
      <c r="Z102" s="77"/>
      <c r="AA102" s="99"/>
      <c r="AB102" s="99"/>
      <c r="AC102" s="100"/>
    </row>
    <row r="103" spans="1:29">
      <c r="A103" s="59">
        <v>48</v>
      </c>
      <c r="B103" s="60" t="s">
        <v>949</v>
      </c>
      <c r="C103" s="60" t="s">
        <v>896</v>
      </c>
      <c r="D103" s="55"/>
      <c r="E103" s="54"/>
      <c r="F103" s="54"/>
      <c r="G103" s="1608"/>
      <c r="H103" s="61">
        <v>48</v>
      </c>
      <c r="I103" s="60" t="s">
        <v>949</v>
      </c>
      <c r="J103" s="60" t="s">
        <v>896</v>
      </c>
      <c r="K103" s="75"/>
      <c r="L103" s="76"/>
      <c r="M103" s="54"/>
      <c r="N103" s="54"/>
      <c r="O103" s="1608"/>
      <c r="P103" s="78">
        <v>420.21</v>
      </c>
      <c r="Q103" s="78">
        <v>395.01</v>
      </c>
      <c r="R103" s="78">
        <v>815.22</v>
      </c>
      <c r="S103" s="85">
        <v>408</v>
      </c>
      <c r="T103" s="86">
        <v>216</v>
      </c>
      <c r="U103" s="86">
        <v>252</v>
      </c>
      <c r="V103" s="87">
        <v>468</v>
      </c>
      <c r="W103" s="86">
        <v>215</v>
      </c>
      <c r="X103" s="86">
        <v>233</v>
      </c>
      <c r="Y103" s="87">
        <v>448</v>
      </c>
      <c r="Z103" s="77"/>
      <c r="AA103" s="101">
        <v>792554.45700000005</v>
      </c>
      <c r="AB103" s="101">
        <v>2822777.5619999999</v>
      </c>
      <c r="AC103" s="102">
        <v>85.093999999999994</v>
      </c>
    </row>
    <row r="104" spans="1:29" ht="38">
      <c r="A104" s="53"/>
      <c r="B104" s="54"/>
      <c r="C104" s="54"/>
      <c r="D104" s="55"/>
      <c r="E104" s="54"/>
      <c r="F104" s="56">
        <v>395.01</v>
      </c>
      <c r="G104" s="1608"/>
      <c r="H104" s="58"/>
      <c r="I104" s="58"/>
      <c r="J104" s="58"/>
      <c r="K104" s="75"/>
      <c r="L104" s="76"/>
      <c r="M104" s="54"/>
      <c r="N104" s="56">
        <v>395.01</v>
      </c>
      <c r="O104" s="1608"/>
      <c r="P104" s="77"/>
      <c r="Q104" s="77"/>
      <c r="R104" s="77"/>
      <c r="S104" s="77"/>
      <c r="T104" s="77"/>
      <c r="U104" s="77"/>
      <c r="V104" s="77"/>
      <c r="W104" s="77"/>
      <c r="X104" s="77"/>
      <c r="Y104" s="77"/>
      <c r="Z104" s="98" t="s">
        <v>950</v>
      </c>
      <c r="AA104" s="99"/>
      <c r="AB104" s="99"/>
      <c r="AC104" s="100"/>
    </row>
    <row r="105" spans="1:29" ht="19">
      <c r="A105" s="62">
        <v>49</v>
      </c>
      <c r="B105" s="63" t="s">
        <v>951</v>
      </c>
      <c r="C105" s="63" t="s">
        <v>892</v>
      </c>
      <c r="D105" s="64"/>
      <c r="E105" s="63" t="s">
        <v>952</v>
      </c>
      <c r="F105" s="65"/>
      <c r="G105" s="66"/>
      <c r="H105" s="67">
        <v>49</v>
      </c>
      <c r="I105" s="63" t="s">
        <v>951</v>
      </c>
      <c r="J105" s="63" t="s">
        <v>892</v>
      </c>
      <c r="K105" s="79"/>
      <c r="L105" s="66"/>
      <c r="M105" s="63" t="s">
        <v>952</v>
      </c>
      <c r="N105" s="65"/>
      <c r="O105" s="66"/>
      <c r="P105" s="80">
        <v>395.01</v>
      </c>
      <c r="Q105" s="80">
        <v>386.74</v>
      </c>
      <c r="R105" s="80">
        <v>781.75</v>
      </c>
      <c r="S105" s="88">
        <v>391</v>
      </c>
      <c r="T105" s="89">
        <v>143</v>
      </c>
      <c r="U105" s="89">
        <v>197</v>
      </c>
      <c r="V105" s="90">
        <v>340</v>
      </c>
      <c r="W105" s="89">
        <v>164</v>
      </c>
      <c r="X105" s="89">
        <v>196</v>
      </c>
      <c r="Y105" s="90">
        <v>360</v>
      </c>
      <c r="Z105" s="103"/>
      <c r="AA105" s="104">
        <v>792631.67799999996</v>
      </c>
      <c r="AB105" s="104">
        <v>2822390.1719999998</v>
      </c>
      <c r="AC105" s="105">
        <v>83.39</v>
      </c>
    </row>
    <row r="106" spans="1:29">
      <c r="A106" s="53"/>
      <c r="B106" s="54"/>
      <c r="C106" s="54"/>
      <c r="D106" s="55"/>
      <c r="E106" s="54"/>
      <c r="F106" s="56">
        <v>386.74</v>
      </c>
      <c r="G106" s="1608">
        <v>1473</v>
      </c>
      <c r="H106" s="58"/>
      <c r="I106" s="58"/>
      <c r="J106" s="58"/>
      <c r="K106" s="75"/>
      <c r="L106" s="76"/>
      <c r="M106" s="54"/>
      <c r="N106" s="56">
        <v>386.74</v>
      </c>
      <c r="O106" s="1608">
        <v>1473</v>
      </c>
      <c r="P106" s="77"/>
      <c r="Q106" s="77"/>
      <c r="R106" s="77"/>
      <c r="S106" s="77"/>
      <c r="T106" s="77"/>
      <c r="U106" s="77"/>
      <c r="V106" s="77"/>
      <c r="W106" s="77"/>
      <c r="X106" s="77"/>
      <c r="Y106" s="77"/>
      <c r="Z106" s="77"/>
      <c r="AA106" s="99"/>
      <c r="AB106" s="99"/>
      <c r="AC106" s="100"/>
    </row>
    <row r="107" spans="1:29">
      <c r="A107" s="59">
        <v>50</v>
      </c>
      <c r="B107" s="60" t="s">
        <v>953</v>
      </c>
      <c r="C107" s="60" t="s">
        <v>862</v>
      </c>
      <c r="D107" s="55"/>
      <c r="E107" s="54"/>
      <c r="F107" s="54"/>
      <c r="G107" s="1608"/>
      <c r="H107" s="61">
        <v>50</v>
      </c>
      <c r="I107" s="60" t="s">
        <v>953</v>
      </c>
      <c r="J107" s="60" t="s">
        <v>862</v>
      </c>
      <c r="K107" s="75"/>
      <c r="L107" s="76"/>
      <c r="M107" s="54"/>
      <c r="N107" s="54"/>
      <c r="O107" s="1608"/>
      <c r="P107" s="78">
        <v>386.74</v>
      </c>
      <c r="Q107" s="78">
        <v>378.62</v>
      </c>
      <c r="R107" s="78">
        <v>765.36</v>
      </c>
      <c r="S107" s="85">
        <v>383</v>
      </c>
      <c r="T107" s="86">
        <v>191</v>
      </c>
      <c r="U107" s="86">
        <v>198</v>
      </c>
      <c r="V107" s="87">
        <v>389</v>
      </c>
      <c r="W107" s="86">
        <v>192</v>
      </c>
      <c r="X107" s="86">
        <v>195</v>
      </c>
      <c r="Y107" s="87">
        <v>387</v>
      </c>
      <c r="Z107" s="77"/>
      <c r="AA107" s="101">
        <v>792924.98499999999</v>
      </c>
      <c r="AB107" s="101">
        <v>2822138.111</v>
      </c>
      <c r="AC107" s="102">
        <v>83.028999999999996</v>
      </c>
    </row>
    <row r="108" spans="1:29">
      <c r="A108" s="53"/>
      <c r="B108" s="54"/>
      <c r="C108" s="54"/>
      <c r="D108" s="55"/>
      <c r="E108" s="54"/>
      <c r="F108" s="56">
        <v>378.62</v>
      </c>
      <c r="G108" s="1608"/>
      <c r="H108" s="58"/>
      <c r="I108" s="58"/>
      <c r="J108" s="58"/>
      <c r="K108" s="75"/>
      <c r="L108" s="76"/>
      <c r="M108" s="54"/>
      <c r="N108" s="56">
        <v>378.62</v>
      </c>
      <c r="O108" s="1608"/>
      <c r="P108" s="77"/>
      <c r="Q108" s="77"/>
      <c r="R108" s="77"/>
      <c r="S108" s="77"/>
      <c r="T108" s="77"/>
      <c r="U108" s="77"/>
      <c r="V108" s="77"/>
      <c r="W108" s="77"/>
      <c r="X108" s="77"/>
      <c r="Y108" s="77"/>
      <c r="Z108" s="77"/>
      <c r="AA108" s="99"/>
      <c r="AB108" s="99"/>
      <c r="AC108" s="100"/>
    </row>
    <row r="109" spans="1:29">
      <c r="A109" s="59">
        <v>51</v>
      </c>
      <c r="B109" s="60" t="s">
        <v>954</v>
      </c>
      <c r="C109" s="60" t="s">
        <v>862</v>
      </c>
      <c r="D109" s="55"/>
      <c r="E109" s="54"/>
      <c r="F109" s="54"/>
      <c r="G109" s="1608"/>
      <c r="H109" s="61">
        <v>51</v>
      </c>
      <c r="I109" s="60" t="s">
        <v>954</v>
      </c>
      <c r="J109" s="60" t="s">
        <v>862</v>
      </c>
      <c r="K109" s="75"/>
      <c r="L109" s="76"/>
      <c r="M109" s="54"/>
      <c r="N109" s="54"/>
      <c r="O109" s="1608"/>
      <c r="P109" s="78">
        <v>378.62</v>
      </c>
      <c r="Q109" s="78">
        <v>350.22</v>
      </c>
      <c r="R109" s="78">
        <v>728.84</v>
      </c>
      <c r="S109" s="85">
        <v>364</v>
      </c>
      <c r="T109" s="86">
        <v>181</v>
      </c>
      <c r="U109" s="86">
        <v>228</v>
      </c>
      <c r="V109" s="87">
        <v>409</v>
      </c>
      <c r="W109" s="86">
        <v>185</v>
      </c>
      <c r="X109" s="86">
        <v>207</v>
      </c>
      <c r="Y109" s="87">
        <v>392</v>
      </c>
      <c r="Z109" s="77"/>
      <c r="AA109" s="101">
        <v>793212.14</v>
      </c>
      <c r="AB109" s="101">
        <v>2821891.335</v>
      </c>
      <c r="AC109" s="102">
        <v>81.543000000000006</v>
      </c>
    </row>
    <row r="110" spans="1:29" ht="28.5">
      <c r="A110" s="53"/>
      <c r="B110" s="54"/>
      <c r="C110" s="54"/>
      <c r="D110" s="55"/>
      <c r="E110" s="54"/>
      <c r="F110" s="56">
        <v>350.22</v>
      </c>
      <c r="G110" s="1608"/>
      <c r="H110" s="58"/>
      <c r="I110" s="58"/>
      <c r="J110" s="58"/>
      <c r="K110" s="75"/>
      <c r="L110" s="76"/>
      <c r="M110" s="54"/>
      <c r="N110" s="56">
        <v>350.22</v>
      </c>
      <c r="O110" s="1608"/>
      <c r="P110" s="77"/>
      <c r="Q110" s="77"/>
      <c r="R110" s="77"/>
      <c r="S110" s="77"/>
      <c r="T110" s="77"/>
      <c r="U110" s="77"/>
      <c r="V110" s="77"/>
      <c r="W110" s="77"/>
      <c r="X110" s="77"/>
      <c r="Y110" s="77"/>
      <c r="Z110" s="98" t="s">
        <v>955</v>
      </c>
      <c r="AA110" s="99"/>
      <c r="AB110" s="99"/>
      <c r="AC110" s="100"/>
    </row>
    <row r="111" spans="1:29">
      <c r="A111" s="59">
        <v>52</v>
      </c>
      <c r="B111" s="60" t="s">
        <v>956</v>
      </c>
      <c r="C111" s="60" t="s">
        <v>862</v>
      </c>
      <c r="D111" s="55"/>
      <c r="E111" s="54"/>
      <c r="F111" s="54"/>
      <c r="G111" s="1608"/>
      <c r="H111" s="61">
        <v>52</v>
      </c>
      <c r="I111" s="60" t="s">
        <v>956</v>
      </c>
      <c r="J111" s="60" t="s">
        <v>862</v>
      </c>
      <c r="K111" s="75"/>
      <c r="L111" s="76"/>
      <c r="M111" s="54"/>
      <c r="N111" s="54"/>
      <c r="O111" s="1608"/>
      <c r="P111" s="78">
        <v>350.22</v>
      </c>
      <c r="Q111" s="78">
        <v>357.91</v>
      </c>
      <c r="R111" s="78">
        <v>708.12</v>
      </c>
      <c r="S111" s="85">
        <v>354</v>
      </c>
      <c r="T111" s="86">
        <v>122</v>
      </c>
      <c r="U111" s="86">
        <v>184</v>
      </c>
      <c r="V111" s="87">
        <v>306</v>
      </c>
      <c r="W111" s="86">
        <v>144</v>
      </c>
      <c r="X111" s="86">
        <v>182</v>
      </c>
      <c r="Y111" s="87">
        <v>326</v>
      </c>
      <c r="Z111" s="77"/>
      <c r="AA111" s="101">
        <v>793477.75</v>
      </c>
      <c r="AB111" s="101">
        <v>2821663.077</v>
      </c>
      <c r="AC111" s="102">
        <v>72.814999999999998</v>
      </c>
    </row>
    <row r="112" spans="1:29">
      <c r="A112" s="53"/>
      <c r="B112" s="54"/>
      <c r="C112" s="54"/>
      <c r="D112" s="55"/>
      <c r="E112" s="54"/>
      <c r="F112" s="56">
        <v>357.91</v>
      </c>
      <c r="G112" s="1608"/>
      <c r="H112" s="58"/>
      <c r="I112" s="58"/>
      <c r="J112" s="58"/>
      <c r="K112" s="75"/>
      <c r="L112" s="76"/>
      <c r="M112" s="54"/>
      <c r="N112" s="56">
        <v>357.91</v>
      </c>
      <c r="O112" s="1608"/>
      <c r="P112" s="77"/>
      <c r="Q112" s="77"/>
      <c r="R112" s="77"/>
      <c r="S112" s="77"/>
      <c r="T112" s="77"/>
      <c r="U112" s="77"/>
      <c r="V112" s="77"/>
      <c r="W112" s="77"/>
      <c r="X112" s="77"/>
      <c r="Y112" s="77"/>
      <c r="Z112" s="77"/>
      <c r="AA112" s="99"/>
      <c r="AB112" s="99"/>
      <c r="AC112" s="100"/>
    </row>
    <row r="113" spans="1:29" ht="19">
      <c r="A113" s="108">
        <v>53</v>
      </c>
      <c r="B113" s="109" t="s">
        <v>957</v>
      </c>
      <c r="C113" s="109" t="s">
        <v>857</v>
      </c>
      <c r="D113" s="110"/>
      <c r="E113" s="109" t="s">
        <v>958</v>
      </c>
      <c r="F113" s="111"/>
      <c r="G113" s="112"/>
      <c r="H113" s="113">
        <v>53</v>
      </c>
      <c r="I113" s="109" t="s">
        <v>957</v>
      </c>
      <c r="J113" s="109" t="s">
        <v>857</v>
      </c>
      <c r="K113" s="115"/>
      <c r="L113" s="112"/>
      <c r="M113" s="116" t="s">
        <v>959</v>
      </c>
      <c r="N113" s="111"/>
      <c r="O113" s="112"/>
      <c r="P113" s="117">
        <v>357.91</v>
      </c>
      <c r="Q113" s="117">
        <v>237.48</v>
      </c>
      <c r="R113" s="117">
        <v>595.38</v>
      </c>
      <c r="S113" s="118">
        <v>298</v>
      </c>
      <c r="T113" s="119">
        <v>174</v>
      </c>
      <c r="U113" s="119">
        <v>165</v>
      </c>
      <c r="V113" s="120">
        <v>339</v>
      </c>
      <c r="W113" s="119">
        <v>177</v>
      </c>
      <c r="X113" s="119">
        <v>140</v>
      </c>
      <c r="Y113" s="120">
        <v>317</v>
      </c>
      <c r="Z113" s="122"/>
      <c r="AA113" s="123">
        <v>793749.19200000004</v>
      </c>
      <c r="AB113" s="123">
        <v>2821429.8050000002</v>
      </c>
      <c r="AC113" s="124">
        <v>71.78</v>
      </c>
    </row>
    <row r="115" spans="1:29">
      <c r="G115" s="114" t="s">
        <v>960</v>
      </c>
    </row>
    <row r="116" spans="1:29">
      <c r="E116" s="1609" t="s">
        <v>961</v>
      </c>
      <c r="F116" s="1609"/>
      <c r="G116" s="1609"/>
      <c r="H116" s="114"/>
      <c r="I116" s="114"/>
      <c r="J116" s="1609" t="s">
        <v>962</v>
      </c>
      <c r="K116" s="1609"/>
      <c r="L116" s="1609"/>
    </row>
    <row r="117" spans="1:29">
      <c r="E117" s="46" t="s">
        <v>963</v>
      </c>
      <c r="G117" s="46" t="s">
        <v>964</v>
      </c>
      <c r="J117" s="46" t="s">
        <v>963</v>
      </c>
      <c r="L117" s="46" t="s">
        <v>964</v>
      </c>
    </row>
    <row r="118" spans="1:29">
      <c r="E118" s="46" t="s">
        <v>146</v>
      </c>
      <c r="F118" s="46" t="s">
        <v>965</v>
      </c>
      <c r="G118" s="46">
        <f>COUNTIF($C$9:$C$113,"DA+0")</f>
        <v>18</v>
      </c>
      <c r="J118" s="46" t="s">
        <v>146</v>
      </c>
      <c r="K118" s="46" t="s">
        <v>965</v>
      </c>
      <c r="L118" s="46">
        <f>COUNTIF($J$9:$J$113,"DA+0")</f>
        <v>18</v>
      </c>
    </row>
    <row r="119" spans="1:29">
      <c r="E119" s="46" t="s">
        <v>149</v>
      </c>
      <c r="F119" s="46" t="s">
        <v>965</v>
      </c>
      <c r="G119" s="46">
        <f>COUNTIF($C$9:$C$113,"DA+3")</f>
        <v>8</v>
      </c>
      <c r="J119" s="46" t="s">
        <v>149</v>
      </c>
      <c r="K119" s="46" t="s">
        <v>965</v>
      </c>
      <c r="L119" s="46">
        <f>COUNTIF($J$9:$J$113,"DA+3")</f>
        <v>8</v>
      </c>
    </row>
    <row r="120" spans="1:29">
      <c r="E120" s="46" t="s">
        <v>205</v>
      </c>
      <c r="F120" s="46" t="s">
        <v>965</v>
      </c>
      <c r="G120" s="46">
        <f>COUNTIF($C$9:$C$113,"DA+6")</f>
        <v>4</v>
      </c>
      <c r="J120" s="46" t="s">
        <v>205</v>
      </c>
      <c r="K120" s="46" t="s">
        <v>965</v>
      </c>
      <c r="L120" s="46">
        <f>COUNTIF($J$9:$J$113,"DA+6")</f>
        <v>4</v>
      </c>
    </row>
    <row r="121" spans="1:29">
      <c r="E121" s="46" t="s">
        <v>211</v>
      </c>
      <c r="F121" s="46" t="s">
        <v>965</v>
      </c>
      <c r="G121" s="46">
        <f>COUNTIF($C$9:$C$113,"DA+9")</f>
        <v>5</v>
      </c>
      <c r="J121" s="46" t="s">
        <v>211</v>
      </c>
      <c r="K121" s="46" t="s">
        <v>965</v>
      </c>
      <c r="L121" s="46">
        <f>COUNTIF($J$9:$J$113,"DA+9")</f>
        <v>5</v>
      </c>
    </row>
    <row r="122" spans="1:29">
      <c r="E122" s="46" t="s">
        <v>83</v>
      </c>
      <c r="F122" s="46" t="s">
        <v>965</v>
      </c>
      <c r="G122" s="46">
        <f>COUNTIF($C$9:$C$113,"DB+0")</f>
        <v>1</v>
      </c>
      <c r="J122" s="46" t="s">
        <v>83</v>
      </c>
      <c r="K122" s="46" t="s">
        <v>965</v>
      </c>
      <c r="L122" s="46">
        <f>COUNTIF($J$9:$J$113,"DB+0")</f>
        <v>1</v>
      </c>
    </row>
    <row r="123" spans="1:29">
      <c r="E123" s="46" t="s">
        <v>152</v>
      </c>
      <c r="F123" s="46" t="s">
        <v>965</v>
      </c>
      <c r="G123" s="46">
        <f>COUNTIF($C$9:$C$113,"DB+3")</f>
        <v>2</v>
      </c>
      <c r="J123" s="46" t="s">
        <v>152</v>
      </c>
      <c r="K123" s="46" t="s">
        <v>965</v>
      </c>
      <c r="L123" s="46">
        <f>COUNTIF($J$9:$J$113,"DB+3")</f>
        <v>2</v>
      </c>
    </row>
    <row r="124" spans="1:29">
      <c r="E124" s="46" t="s">
        <v>131</v>
      </c>
      <c r="F124" s="46" t="s">
        <v>965</v>
      </c>
      <c r="G124" s="46">
        <f>COUNTIF($C$9:$C$113,"DB+6")</f>
        <v>0</v>
      </c>
      <c r="J124" s="46" t="s">
        <v>131</v>
      </c>
      <c r="K124" s="46" t="s">
        <v>965</v>
      </c>
      <c r="L124" s="46">
        <f>COUNTIF($J$9:$J$113,"DB+6")</f>
        <v>0</v>
      </c>
    </row>
    <row r="125" spans="1:29">
      <c r="E125" s="46" t="s">
        <v>96</v>
      </c>
      <c r="F125" s="46" t="s">
        <v>965</v>
      </c>
      <c r="G125" s="46">
        <f>COUNTIF($C$9:$C$113,"DB+9")</f>
        <v>1</v>
      </c>
      <c r="J125" s="46" t="s">
        <v>96</v>
      </c>
      <c r="K125" s="46" t="s">
        <v>965</v>
      </c>
      <c r="L125" s="46">
        <f>COUNTIF($J$9:$J$113,"DB+9")</f>
        <v>1</v>
      </c>
    </row>
    <row r="126" spans="1:29">
      <c r="E126" s="46" t="s">
        <v>79</v>
      </c>
      <c r="F126" s="46" t="s">
        <v>965</v>
      </c>
      <c r="G126" s="46">
        <f>COUNTIF($C$9:$C$113,"DC+0")</f>
        <v>10</v>
      </c>
      <c r="J126" s="46" t="s">
        <v>79</v>
      </c>
      <c r="K126" s="46" t="s">
        <v>965</v>
      </c>
      <c r="L126" s="46">
        <f>COUNTIF($J$9:$J$113,"DC+0")</f>
        <v>10</v>
      </c>
    </row>
    <row r="127" spans="1:29">
      <c r="E127" s="46" t="s">
        <v>101</v>
      </c>
      <c r="F127" s="46" t="s">
        <v>965</v>
      </c>
      <c r="G127" s="46">
        <f>COUNTIF($C$9:$C$113,"DC+3")</f>
        <v>0</v>
      </c>
      <c r="J127" s="46" t="s">
        <v>101</v>
      </c>
      <c r="K127" s="46" t="s">
        <v>965</v>
      </c>
      <c r="L127" s="46">
        <f>COUNTIF($J$9:$J$113,"DC+3")</f>
        <v>0</v>
      </c>
    </row>
    <row r="128" spans="1:29">
      <c r="E128" s="46" t="s">
        <v>92</v>
      </c>
      <c r="F128" s="46" t="s">
        <v>965</v>
      </c>
      <c r="G128" s="46">
        <f>COUNTIF($C$9:$C$113,"DC+6")</f>
        <v>1</v>
      </c>
      <c r="J128" s="46" t="s">
        <v>92</v>
      </c>
      <c r="K128" s="46" t="s">
        <v>965</v>
      </c>
      <c r="L128" s="46">
        <f>COUNTIF($J$9:$J$113,"DC+6")</f>
        <v>1</v>
      </c>
    </row>
    <row r="129" spans="1:29">
      <c r="E129" s="46" t="s">
        <v>87</v>
      </c>
      <c r="F129" s="46" t="s">
        <v>965</v>
      </c>
      <c r="G129" s="46">
        <f>COUNTIF($C$9:$C$113,"DC+9")</f>
        <v>0</v>
      </c>
      <c r="J129" s="46" t="s">
        <v>87</v>
      </c>
      <c r="K129" s="46" t="s">
        <v>965</v>
      </c>
      <c r="L129" s="46">
        <f>COUNTIF($J$9:$J$113,"DC+9")</f>
        <v>0</v>
      </c>
    </row>
    <row r="130" spans="1:29">
      <c r="E130" s="46" t="s">
        <v>89</v>
      </c>
      <c r="F130" s="46" t="s">
        <v>965</v>
      </c>
      <c r="G130" s="46">
        <f>COUNTIF($C$9:$C$113,"DD+0")</f>
        <v>3</v>
      </c>
      <c r="J130" s="46" t="s">
        <v>89</v>
      </c>
      <c r="K130" s="46" t="s">
        <v>965</v>
      </c>
      <c r="L130" s="46">
        <f>COUNTIF($J$9:$J$113,"DD+0")</f>
        <v>3</v>
      </c>
    </row>
    <row r="131" spans="1:29">
      <c r="E131" s="46" t="s">
        <v>107</v>
      </c>
      <c r="F131" s="46" t="s">
        <v>965</v>
      </c>
      <c r="G131" s="46">
        <f>COUNTIF($C$9:$C$113,"DD+3")</f>
        <v>0</v>
      </c>
      <c r="J131" s="46" t="s">
        <v>107</v>
      </c>
      <c r="K131" s="46" t="s">
        <v>965</v>
      </c>
      <c r="L131" s="46">
        <f>COUNTIF($J$9:$J$113,"DD+3")</f>
        <v>0</v>
      </c>
    </row>
    <row r="132" spans="1:29">
      <c r="E132" s="46" t="s">
        <v>156</v>
      </c>
      <c r="F132" s="46" t="s">
        <v>965</v>
      </c>
      <c r="G132" s="46">
        <f>COUNTIF($C$9:$C$113,"DD+6")</f>
        <v>0</v>
      </c>
      <c r="J132" s="46" t="s">
        <v>156</v>
      </c>
      <c r="K132" s="46" t="s">
        <v>965</v>
      </c>
      <c r="L132" s="46">
        <f>COUNTIF($J$9:$J$113,"DD+6")</f>
        <v>0</v>
      </c>
    </row>
    <row r="133" spans="1:29">
      <c r="E133" s="46" t="s">
        <v>111</v>
      </c>
      <c r="F133" s="46" t="s">
        <v>965</v>
      </c>
      <c r="G133" s="46">
        <f>COUNTIF($C$9:$C$113,"DD+9")</f>
        <v>0</v>
      </c>
      <c r="J133" s="46" t="s">
        <v>111</v>
      </c>
      <c r="K133" s="46" t="s">
        <v>965</v>
      </c>
      <c r="L133" s="46">
        <f>COUNTIF($J$9:$J$113,"DD+9")</f>
        <v>0</v>
      </c>
    </row>
    <row r="134" spans="1:29">
      <c r="E134" s="46" t="s">
        <v>81</v>
      </c>
      <c r="F134" s="46" t="s">
        <v>965</v>
      </c>
      <c r="G134" s="46">
        <f>COUNTIF($C$9:$C$113,"DD+18")</f>
        <v>0</v>
      </c>
      <c r="J134" s="46" t="s">
        <v>81</v>
      </c>
      <c r="K134" s="46" t="s">
        <v>965</v>
      </c>
      <c r="L134" s="46">
        <f>COUNTIF($J$9:$J$113,"DD+18")</f>
        <v>0</v>
      </c>
    </row>
    <row r="135" spans="1:29">
      <c r="E135" s="46" t="s">
        <v>77</v>
      </c>
      <c r="F135" s="46" t="s">
        <v>965</v>
      </c>
      <c r="G135" s="46">
        <f>COUNTIF($C$9:$C$113,"DD+25")</f>
        <v>0</v>
      </c>
      <c r="J135" s="46" t="s">
        <v>77</v>
      </c>
      <c r="K135" s="46" t="s">
        <v>965</v>
      </c>
      <c r="L135" s="46">
        <f>COUNTIF($J$9:$J$113,"DD+25")</f>
        <v>0</v>
      </c>
    </row>
    <row r="136" spans="1:29">
      <c r="E136" s="46" t="s">
        <v>165</v>
      </c>
      <c r="F136" s="46" t="s">
        <v>965</v>
      </c>
      <c r="G136" s="46">
        <f>COUNTIF($C$9:$C$113,"DD+30")</f>
        <v>0</v>
      </c>
      <c r="J136" s="46" t="s">
        <v>165</v>
      </c>
      <c r="K136" s="46" t="s">
        <v>965</v>
      </c>
      <c r="L136" s="46">
        <f>COUNTIF($J$9:$J$113,"DD+30")</f>
        <v>0</v>
      </c>
    </row>
    <row r="137" spans="1:29">
      <c r="E137" s="114" t="s">
        <v>444</v>
      </c>
      <c r="F137" s="114" t="s">
        <v>965</v>
      </c>
      <c r="G137" s="114">
        <f>SUM(G118:G136)</f>
        <v>53</v>
      </c>
      <c r="H137" s="114"/>
      <c r="I137" s="114"/>
      <c r="J137" s="114" t="s">
        <v>444</v>
      </c>
      <c r="K137" s="114" t="s">
        <v>965</v>
      </c>
      <c r="L137" s="114">
        <f>SUM(L118:L136)</f>
        <v>53</v>
      </c>
    </row>
    <row r="138" spans="1:29" ht="33.75" customHeight="1">
      <c r="A138" s="1610" t="s">
        <v>966</v>
      </c>
      <c r="B138" s="1611"/>
      <c r="C138" s="1611"/>
      <c r="D138" s="1611"/>
      <c r="E138" s="1611"/>
      <c r="F138" s="1611"/>
      <c r="G138" s="1611"/>
      <c r="H138" s="1611"/>
      <c r="I138" s="1611"/>
      <c r="J138" s="1611"/>
      <c r="K138" s="1611"/>
      <c r="L138" s="1611"/>
      <c r="M138" s="1611"/>
      <c r="N138" s="1611"/>
      <c r="O138" s="1612" t="s">
        <v>967</v>
      </c>
      <c r="P138" s="1612"/>
      <c r="Q138" s="1612"/>
      <c r="R138" s="1612"/>
      <c r="S138" s="1612"/>
      <c r="T138" s="1612"/>
      <c r="U138" s="1612"/>
      <c r="V138" s="1612"/>
      <c r="W138" s="1612"/>
      <c r="X138" s="1612"/>
      <c r="Y138" s="1612"/>
      <c r="Z138" s="1612"/>
      <c r="AA138" s="1612"/>
      <c r="AB138" s="1612"/>
      <c r="AC138" s="1613"/>
    </row>
    <row r="139" spans="1:29" ht="12.75" customHeight="1">
      <c r="A139" s="1386" t="s">
        <v>968</v>
      </c>
      <c r="B139" s="1386"/>
      <c r="C139" s="1386"/>
      <c r="D139" s="1386"/>
      <c r="E139" s="1386"/>
      <c r="F139" s="1385" t="s">
        <v>969</v>
      </c>
      <c r="G139" s="1385"/>
      <c r="H139" s="1385"/>
      <c r="I139" s="1385"/>
      <c r="J139" s="1386" t="s">
        <v>970</v>
      </c>
      <c r="K139" s="1386"/>
      <c r="L139" s="1386"/>
      <c r="M139" s="1386"/>
      <c r="N139" s="1386"/>
      <c r="O139" s="1385" t="s">
        <v>969</v>
      </c>
      <c r="P139" s="1385"/>
      <c r="Q139" s="1385"/>
      <c r="R139" s="1385"/>
      <c r="S139" s="1385"/>
      <c r="T139" s="1386" t="s">
        <v>971</v>
      </c>
      <c r="U139" s="1386"/>
      <c r="V139" s="1386"/>
      <c r="W139" s="1386"/>
      <c r="X139" s="1386"/>
      <c r="Y139" s="1386"/>
      <c r="Z139" s="1386" t="s">
        <v>972</v>
      </c>
      <c r="AA139" s="1386"/>
      <c r="AB139" s="1386"/>
      <c r="AC139" s="1386"/>
    </row>
    <row r="140" spans="1:29" ht="12.75" customHeight="1">
      <c r="A140" s="1386"/>
      <c r="B140" s="1386"/>
      <c r="C140" s="1386"/>
      <c r="D140" s="1386"/>
      <c r="E140" s="1386"/>
      <c r="F140" s="1385"/>
      <c r="G140" s="1385"/>
      <c r="H140" s="1385"/>
      <c r="I140" s="1385"/>
      <c r="J140" s="1386"/>
      <c r="K140" s="1386"/>
      <c r="L140" s="1386"/>
      <c r="M140" s="1386"/>
      <c r="N140" s="1386"/>
      <c r="O140" s="1385"/>
      <c r="P140" s="1385"/>
      <c r="Q140" s="1385"/>
      <c r="R140" s="1385"/>
      <c r="S140" s="1385"/>
      <c r="T140" s="1386"/>
      <c r="U140" s="1386"/>
      <c r="V140" s="1386"/>
      <c r="W140" s="1386"/>
      <c r="X140" s="1386"/>
      <c r="Y140" s="1386"/>
      <c r="Z140" s="1386"/>
      <c r="AA140" s="1386"/>
      <c r="AB140" s="1386"/>
      <c r="AC140" s="1386"/>
    </row>
    <row r="141" spans="1:29" ht="12.75" customHeight="1">
      <c r="A141" s="1386"/>
      <c r="B141" s="1386"/>
      <c r="C141" s="1386"/>
      <c r="D141" s="1386"/>
      <c r="E141" s="1386"/>
      <c r="F141" s="1385"/>
      <c r="G141" s="1385"/>
      <c r="H141" s="1385"/>
      <c r="I141" s="1385"/>
      <c r="J141" s="1386"/>
      <c r="K141" s="1386"/>
      <c r="L141" s="1386"/>
      <c r="M141" s="1386"/>
      <c r="N141" s="1386"/>
      <c r="O141" s="1385"/>
      <c r="P141" s="1385"/>
      <c r="Q141" s="1385"/>
      <c r="R141" s="1385"/>
      <c r="S141" s="1385"/>
      <c r="T141" s="1386"/>
      <c r="U141" s="1386"/>
      <c r="V141" s="1386"/>
      <c r="W141" s="1386"/>
      <c r="X141" s="1386"/>
      <c r="Y141" s="1386"/>
      <c r="Z141" s="1386"/>
      <c r="AA141" s="1386"/>
      <c r="AB141" s="1386"/>
      <c r="AC141" s="1386"/>
    </row>
    <row r="142" spans="1:29" ht="36.75" customHeight="1">
      <c r="A142" s="1386"/>
      <c r="B142" s="1386"/>
      <c r="C142" s="1386"/>
      <c r="D142" s="1386"/>
      <c r="E142" s="1386"/>
      <c r="F142" s="1385"/>
      <c r="G142" s="1385"/>
      <c r="H142" s="1385"/>
      <c r="I142" s="1385"/>
      <c r="J142" s="1386"/>
      <c r="K142" s="1386"/>
      <c r="L142" s="1386"/>
      <c r="M142" s="1386"/>
      <c r="N142" s="1386"/>
      <c r="O142" s="1385"/>
      <c r="P142" s="1385"/>
      <c r="Q142" s="1385"/>
      <c r="R142" s="1385"/>
      <c r="S142" s="1385"/>
      <c r="T142" s="1386"/>
      <c r="U142" s="1386"/>
      <c r="V142" s="1386"/>
      <c r="W142" s="1386"/>
      <c r="X142" s="1386"/>
      <c r="Y142" s="1386"/>
      <c r="Z142" s="1386"/>
      <c r="AA142" s="1386"/>
      <c r="AB142" s="1386"/>
      <c r="AC142" s="1386"/>
    </row>
  </sheetData>
  <mergeCells count="68">
    <mergeCell ref="A1:AC1"/>
    <mergeCell ref="A2:AC2"/>
    <mergeCell ref="A3:AC3"/>
    <mergeCell ref="A4:AC4"/>
    <mergeCell ref="A5:AC5"/>
    <mergeCell ref="A6:G6"/>
    <mergeCell ref="H6:AA6"/>
    <mergeCell ref="P7:R7"/>
    <mergeCell ref="T7:V7"/>
    <mergeCell ref="W7:Y7"/>
    <mergeCell ref="AA7:AC7"/>
    <mergeCell ref="H7:H8"/>
    <mergeCell ref="I7:I8"/>
    <mergeCell ref="J7:J8"/>
    <mergeCell ref="K7:K8"/>
    <mergeCell ref="L7:L8"/>
    <mergeCell ref="M7:M8"/>
    <mergeCell ref="N7:N8"/>
    <mergeCell ref="O7:O8"/>
    <mergeCell ref="S7:S8"/>
    <mergeCell ref="Z7:Z8"/>
    <mergeCell ref="E116:G116"/>
    <mergeCell ref="J116:L116"/>
    <mergeCell ref="A138:N138"/>
    <mergeCell ref="O138:AC138"/>
    <mergeCell ref="A7:A8"/>
    <mergeCell ref="B7:B8"/>
    <mergeCell ref="C7:C8"/>
    <mergeCell ref="D7:D8"/>
    <mergeCell ref="E7:E8"/>
    <mergeCell ref="F7:F8"/>
    <mergeCell ref="G7:G8"/>
    <mergeCell ref="G10:G24"/>
    <mergeCell ref="G26:G28"/>
    <mergeCell ref="G30:G40"/>
    <mergeCell ref="G42:G44"/>
    <mergeCell ref="G46:G50"/>
    <mergeCell ref="G52:G54"/>
    <mergeCell ref="G56:G66"/>
    <mergeCell ref="G68:G72"/>
    <mergeCell ref="G74:G76"/>
    <mergeCell ref="G80:G82"/>
    <mergeCell ref="G84:G88"/>
    <mergeCell ref="G90:G94"/>
    <mergeCell ref="G98:G100"/>
    <mergeCell ref="G102:G104"/>
    <mergeCell ref="G106:G112"/>
    <mergeCell ref="O10:O24"/>
    <mergeCell ref="O26:O28"/>
    <mergeCell ref="O30:O40"/>
    <mergeCell ref="O42:O44"/>
    <mergeCell ref="O46:O50"/>
    <mergeCell ref="O52:O54"/>
    <mergeCell ref="O56:O66"/>
    <mergeCell ref="O68:O72"/>
    <mergeCell ref="O74:O76"/>
    <mergeCell ref="O80:O82"/>
    <mergeCell ref="O84:O88"/>
    <mergeCell ref="O90:O94"/>
    <mergeCell ref="O98:O100"/>
    <mergeCell ref="O102:O104"/>
    <mergeCell ref="O106:O112"/>
    <mergeCell ref="F139:I142"/>
    <mergeCell ref="Z139:AC142"/>
    <mergeCell ref="A139:E142"/>
    <mergeCell ref="J139:N142"/>
    <mergeCell ref="O139:S142"/>
    <mergeCell ref="T139:Y142"/>
  </mergeCells>
  <pageMargins left="0.7" right="0.7" top="0.75" bottom="0.75" header="0.3" footer="0.3"/>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8D88CA-C32B-443E-AB62-11909321ADA0}">
  <sheetPr>
    <pageSetUpPr fitToPage="1"/>
  </sheetPr>
  <dimension ref="A1:AL71"/>
  <sheetViews>
    <sheetView topLeftCell="A18" zoomScale="30" zoomScaleNormal="30" zoomScaleSheetLayoutView="25" zoomScalePageLayoutView="19" workbookViewId="0">
      <selection activeCell="K51" sqref="K51"/>
    </sheetView>
  </sheetViews>
  <sheetFormatPr defaultRowHeight="23"/>
  <cols>
    <col min="1" max="1" width="28.81640625" style="1060" customWidth="1"/>
    <col min="2" max="2" width="15.81640625" style="1060" customWidth="1"/>
    <col min="3" max="3" width="28.81640625" style="1060" customWidth="1"/>
    <col min="4" max="4" width="15.81640625" style="1060" customWidth="1"/>
    <col min="5" max="5" width="28.81640625" style="1060" customWidth="1"/>
    <col min="6" max="6" width="15.81640625" style="1060" customWidth="1"/>
    <col min="7" max="7" width="28.81640625" style="1060" customWidth="1"/>
    <col min="8" max="8" width="15.81640625" style="1060" customWidth="1"/>
    <col min="9" max="9" width="28.81640625" style="1060" customWidth="1"/>
    <col min="10" max="10" width="15.81640625" style="1060" customWidth="1"/>
    <col min="11" max="11" width="28.81640625" style="1060" customWidth="1"/>
    <col min="12" max="12" width="15.81640625" style="1060" customWidth="1"/>
    <col min="13" max="13" width="28.81640625" style="1060" customWidth="1"/>
    <col min="14" max="14" width="15.81640625" style="1060" customWidth="1"/>
    <col min="15" max="15" width="28.81640625" style="1060" customWidth="1"/>
    <col min="16" max="16" width="15.81640625" style="1060" customWidth="1"/>
    <col min="17" max="17" width="28.81640625" style="1060" customWidth="1"/>
    <col min="18" max="18" width="15.81640625" style="1060" customWidth="1"/>
    <col min="19" max="19" width="28.81640625" style="1060" customWidth="1"/>
    <col min="20" max="20" width="15.81640625" style="1060" customWidth="1"/>
    <col min="21" max="21" width="28.81640625" style="1060" customWidth="1"/>
    <col min="22" max="22" width="15.81640625" style="1060" customWidth="1"/>
    <col min="23" max="23" width="28.81640625" style="1060" customWidth="1"/>
    <col min="24" max="24" width="13.36328125" style="1060" customWidth="1"/>
    <col min="25" max="27" width="8.90625" style="1060"/>
    <col min="28" max="39" width="20.81640625" style="1060" customWidth="1"/>
    <col min="40" max="256" width="8.90625" style="1060"/>
    <col min="257" max="257" width="20.81640625" style="1060" customWidth="1"/>
    <col min="258" max="258" width="12.90625" style="1060" customWidth="1"/>
    <col min="259" max="259" width="20.81640625" style="1060" customWidth="1"/>
    <col min="260" max="260" width="11.54296875" style="1060" customWidth="1"/>
    <col min="261" max="261" width="20.81640625" style="1060" customWidth="1"/>
    <col min="262" max="262" width="9.90625" style="1060" bestFit="1" customWidth="1"/>
    <col min="263" max="263" width="20.81640625" style="1060" customWidth="1"/>
    <col min="264" max="264" width="9.90625" style="1060" bestFit="1" customWidth="1"/>
    <col min="265" max="265" width="20.81640625" style="1060" customWidth="1"/>
    <col min="266" max="266" width="9.90625" style="1060" bestFit="1" customWidth="1"/>
    <col min="267" max="267" width="20.81640625" style="1060" customWidth="1"/>
    <col min="268" max="268" width="9.90625" style="1060" bestFit="1" customWidth="1"/>
    <col min="269" max="269" width="20.81640625" style="1060" customWidth="1"/>
    <col min="270" max="270" width="12.1796875" style="1060" customWidth="1"/>
    <col min="271" max="271" width="20.81640625" style="1060" customWidth="1"/>
    <col min="272" max="272" width="11.90625" style="1060" customWidth="1"/>
    <col min="273" max="273" width="20.81640625" style="1060" customWidth="1"/>
    <col min="274" max="274" width="12.54296875" style="1060" customWidth="1"/>
    <col min="275" max="275" width="20.81640625" style="1060" customWidth="1"/>
    <col min="276" max="276" width="11.1796875" style="1060" customWidth="1"/>
    <col min="277" max="277" width="20.81640625" style="1060" customWidth="1"/>
    <col min="278" max="278" width="11.54296875" style="1060" customWidth="1"/>
    <col min="279" max="279" width="20.81640625" style="1060" customWidth="1"/>
    <col min="280" max="280" width="9.90625" style="1060" bestFit="1" customWidth="1"/>
    <col min="281" max="283" width="8.90625" style="1060"/>
    <col min="284" max="295" width="20.81640625" style="1060" customWidth="1"/>
    <col min="296" max="512" width="8.90625" style="1060"/>
    <col min="513" max="513" width="20.81640625" style="1060" customWidth="1"/>
    <col min="514" max="514" width="12.90625" style="1060" customWidth="1"/>
    <col min="515" max="515" width="20.81640625" style="1060" customWidth="1"/>
    <col min="516" max="516" width="11.54296875" style="1060" customWidth="1"/>
    <col min="517" max="517" width="20.81640625" style="1060" customWidth="1"/>
    <col min="518" max="518" width="9.90625" style="1060" bestFit="1" customWidth="1"/>
    <col min="519" max="519" width="20.81640625" style="1060" customWidth="1"/>
    <col min="520" max="520" width="9.90625" style="1060" bestFit="1" customWidth="1"/>
    <col min="521" max="521" width="20.81640625" style="1060" customWidth="1"/>
    <col min="522" max="522" width="9.90625" style="1060" bestFit="1" customWidth="1"/>
    <col min="523" max="523" width="20.81640625" style="1060" customWidth="1"/>
    <col min="524" max="524" width="9.90625" style="1060" bestFit="1" customWidth="1"/>
    <col min="525" max="525" width="20.81640625" style="1060" customWidth="1"/>
    <col min="526" max="526" width="12.1796875" style="1060" customWidth="1"/>
    <col min="527" max="527" width="20.81640625" style="1060" customWidth="1"/>
    <col min="528" max="528" width="11.90625" style="1060" customWidth="1"/>
    <col min="529" max="529" width="20.81640625" style="1060" customWidth="1"/>
    <col min="530" max="530" width="12.54296875" style="1060" customWidth="1"/>
    <col min="531" max="531" width="20.81640625" style="1060" customWidth="1"/>
    <col min="532" max="532" width="11.1796875" style="1060" customWidth="1"/>
    <col min="533" max="533" width="20.81640625" style="1060" customWidth="1"/>
    <col min="534" max="534" width="11.54296875" style="1060" customWidth="1"/>
    <col min="535" max="535" width="20.81640625" style="1060" customWidth="1"/>
    <col min="536" max="536" width="9.90625" style="1060" bestFit="1" customWidth="1"/>
    <col min="537" max="539" width="8.90625" style="1060"/>
    <col min="540" max="551" width="20.81640625" style="1060" customWidth="1"/>
    <col min="552" max="768" width="8.90625" style="1060"/>
    <col min="769" max="769" width="20.81640625" style="1060" customWidth="1"/>
    <col min="770" max="770" width="12.90625" style="1060" customWidth="1"/>
    <col min="771" max="771" width="20.81640625" style="1060" customWidth="1"/>
    <col min="772" max="772" width="11.54296875" style="1060" customWidth="1"/>
    <col min="773" max="773" width="20.81640625" style="1060" customWidth="1"/>
    <col min="774" max="774" width="9.90625" style="1060" bestFit="1" customWidth="1"/>
    <col min="775" max="775" width="20.81640625" style="1060" customWidth="1"/>
    <col min="776" max="776" width="9.90625" style="1060" bestFit="1" customWidth="1"/>
    <col min="777" max="777" width="20.81640625" style="1060" customWidth="1"/>
    <col min="778" max="778" width="9.90625" style="1060" bestFit="1" customWidth="1"/>
    <col min="779" max="779" width="20.81640625" style="1060" customWidth="1"/>
    <col min="780" max="780" width="9.90625" style="1060" bestFit="1" customWidth="1"/>
    <col min="781" max="781" width="20.81640625" style="1060" customWidth="1"/>
    <col min="782" max="782" width="12.1796875" style="1060" customWidth="1"/>
    <col min="783" max="783" width="20.81640625" style="1060" customWidth="1"/>
    <col min="784" max="784" width="11.90625" style="1060" customWidth="1"/>
    <col min="785" max="785" width="20.81640625" style="1060" customWidth="1"/>
    <col min="786" max="786" width="12.54296875" style="1060" customWidth="1"/>
    <col min="787" max="787" width="20.81640625" style="1060" customWidth="1"/>
    <col min="788" max="788" width="11.1796875" style="1060" customWidth="1"/>
    <col min="789" max="789" width="20.81640625" style="1060" customWidth="1"/>
    <col min="790" max="790" width="11.54296875" style="1060" customWidth="1"/>
    <col min="791" max="791" width="20.81640625" style="1060" customWidth="1"/>
    <col min="792" max="792" width="9.90625" style="1060" bestFit="1" customWidth="1"/>
    <col min="793" max="795" width="8.90625" style="1060"/>
    <col min="796" max="807" width="20.81640625" style="1060" customWidth="1"/>
    <col min="808" max="1024" width="8.90625" style="1060"/>
    <col min="1025" max="1025" width="20.81640625" style="1060" customWidth="1"/>
    <col min="1026" max="1026" width="12.90625" style="1060" customWidth="1"/>
    <col min="1027" max="1027" width="20.81640625" style="1060" customWidth="1"/>
    <col min="1028" max="1028" width="11.54296875" style="1060" customWidth="1"/>
    <col min="1029" max="1029" width="20.81640625" style="1060" customWidth="1"/>
    <col min="1030" max="1030" width="9.90625" style="1060" bestFit="1" customWidth="1"/>
    <col min="1031" max="1031" width="20.81640625" style="1060" customWidth="1"/>
    <col min="1032" max="1032" width="9.90625" style="1060" bestFit="1" customWidth="1"/>
    <col min="1033" max="1033" width="20.81640625" style="1060" customWidth="1"/>
    <col min="1034" max="1034" width="9.90625" style="1060" bestFit="1" customWidth="1"/>
    <col min="1035" max="1035" width="20.81640625" style="1060" customWidth="1"/>
    <col min="1036" max="1036" width="9.90625" style="1060" bestFit="1" customWidth="1"/>
    <col min="1037" max="1037" width="20.81640625" style="1060" customWidth="1"/>
    <col min="1038" max="1038" width="12.1796875" style="1060" customWidth="1"/>
    <col min="1039" max="1039" width="20.81640625" style="1060" customWidth="1"/>
    <col min="1040" max="1040" width="11.90625" style="1060" customWidth="1"/>
    <col min="1041" max="1041" width="20.81640625" style="1060" customWidth="1"/>
    <col min="1042" max="1042" width="12.54296875" style="1060" customWidth="1"/>
    <col min="1043" max="1043" width="20.81640625" style="1060" customWidth="1"/>
    <col min="1044" max="1044" width="11.1796875" style="1060" customWidth="1"/>
    <col min="1045" max="1045" width="20.81640625" style="1060" customWidth="1"/>
    <col min="1046" max="1046" width="11.54296875" style="1060" customWidth="1"/>
    <col min="1047" max="1047" width="20.81640625" style="1060" customWidth="1"/>
    <col min="1048" max="1048" width="9.90625" style="1060" bestFit="1" customWidth="1"/>
    <col min="1049" max="1051" width="8.90625" style="1060"/>
    <col min="1052" max="1063" width="20.81640625" style="1060" customWidth="1"/>
    <col min="1064" max="1280" width="8.90625" style="1060"/>
    <col min="1281" max="1281" width="20.81640625" style="1060" customWidth="1"/>
    <col min="1282" max="1282" width="12.90625" style="1060" customWidth="1"/>
    <col min="1283" max="1283" width="20.81640625" style="1060" customWidth="1"/>
    <col min="1284" max="1284" width="11.54296875" style="1060" customWidth="1"/>
    <col min="1285" max="1285" width="20.81640625" style="1060" customWidth="1"/>
    <col min="1286" max="1286" width="9.90625" style="1060" bestFit="1" customWidth="1"/>
    <col min="1287" max="1287" width="20.81640625" style="1060" customWidth="1"/>
    <col min="1288" max="1288" width="9.90625" style="1060" bestFit="1" customWidth="1"/>
    <col min="1289" max="1289" width="20.81640625" style="1060" customWidth="1"/>
    <col min="1290" max="1290" width="9.90625" style="1060" bestFit="1" customWidth="1"/>
    <col min="1291" max="1291" width="20.81640625" style="1060" customWidth="1"/>
    <col min="1292" max="1292" width="9.90625" style="1060" bestFit="1" customWidth="1"/>
    <col min="1293" max="1293" width="20.81640625" style="1060" customWidth="1"/>
    <col min="1294" max="1294" width="12.1796875" style="1060" customWidth="1"/>
    <col min="1295" max="1295" width="20.81640625" style="1060" customWidth="1"/>
    <col min="1296" max="1296" width="11.90625" style="1060" customWidth="1"/>
    <col min="1297" max="1297" width="20.81640625" style="1060" customWidth="1"/>
    <col min="1298" max="1298" width="12.54296875" style="1060" customWidth="1"/>
    <col min="1299" max="1299" width="20.81640625" style="1060" customWidth="1"/>
    <col min="1300" max="1300" width="11.1796875" style="1060" customWidth="1"/>
    <col min="1301" max="1301" width="20.81640625" style="1060" customWidth="1"/>
    <col min="1302" max="1302" width="11.54296875" style="1060" customWidth="1"/>
    <col min="1303" max="1303" width="20.81640625" style="1060" customWidth="1"/>
    <col min="1304" max="1304" width="9.90625" style="1060" bestFit="1" customWidth="1"/>
    <col min="1305" max="1307" width="8.90625" style="1060"/>
    <col min="1308" max="1319" width="20.81640625" style="1060" customWidth="1"/>
    <col min="1320" max="1536" width="8.90625" style="1060"/>
    <col min="1537" max="1537" width="20.81640625" style="1060" customWidth="1"/>
    <col min="1538" max="1538" width="12.90625" style="1060" customWidth="1"/>
    <col min="1539" max="1539" width="20.81640625" style="1060" customWidth="1"/>
    <col min="1540" max="1540" width="11.54296875" style="1060" customWidth="1"/>
    <col min="1541" max="1541" width="20.81640625" style="1060" customWidth="1"/>
    <col min="1542" max="1542" width="9.90625" style="1060" bestFit="1" customWidth="1"/>
    <col min="1543" max="1543" width="20.81640625" style="1060" customWidth="1"/>
    <col min="1544" max="1544" width="9.90625" style="1060" bestFit="1" customWidth="1"/>
    <col min="1545" max="1545" width="20.81640625" style="1060" customWidth="1"/>
    <col min="1546" max="1546" width="9.90625" style="1060" bestFit="1" customWidth="1"/>
    <col min="1547" max="1547" width="20.81640625" style="1060" customWidth="1"/>
    <col min="1548" max="1548" width="9.90625" style="1060" bestFit="1" customWidth="1"/>
    <col min="1549" max="1549" width="20.81640625" style="1060" customWidth="1"/>
    <col min="1550" max="1550" width="12.1796875" style="1060" customWidth="1"/>
    <col min="1551" max="1551" width="20.81640625" style="1060" customWidth="1"/>
    <col min="1552" max="1552" width="11.90625" style="1060" customWidth="1"/>
    <col min="1553" max="1553" width="20.81640625" style="1060" customWidth="1"/>
    <col min="1554" max="1554" width="12.54296875" style="1060" customWidth="1"/>
    <col min="1555" max="1555" width="20.81640625" style="1060" customWidth="1"/>
    <col min="1556" max="1556" width="11.1796875" style="1060" customWidth="1"/>
    <col min="1557" max="1557" width="20.81640625" style="1060" customWidth="1"/>
    <col min="1558" max="1558" width="11.54296875" style="1060" customWidth="1"/>
    <col min="1559" max="1559" width="20.81640625" style="1060" customWidth="1"/>
    <col min="1560" max="1560" width="9.90625" style="1060" bestFit="1" customWidth="1"/>
    <col min="1561" max="1563" width="8.90625" style="1060"/>
    <col min="1564" max="1575" width="20.81640625" style="1060" customWidth="1"/>
    <col min="1576" max="1792" width="8.90625" style="1060"/>
    <col min="1793" max="1793" width="20.81640625" style="1060" customWidth="1"/>
    <col min="1794" max="1794" width="12.90625" style="1060" customWidth="1"/>
    <col min="1795" max="1795" width="20.81640625" style="1060" customWidth="1"/>
    <col min="1796" max="1796" width="11.54296875" style="1060" customWidth="1"/>
    <col min="1797" max="1797" width="20.81640625" style="1060" customWidth="1"/>
    <col min="1798" max="1798" width="9.90625" style="1060" bestFit="1" customWidth="1"/>
    <col min="1799" max="1799" width="20.81640625" style="1060" customWidth="1"/>
    <col min="1800" max="1800" width="9.90625" style="1060" bestFit="1" customWidth="1"/>
    <col min="1801" max="1801" width="20.81640625" style="1060" customWidth="1"/>
    <col min="1802" max="1802" width="9.90625" style="1060" bestFit="1" customWidth="1"/>
    <col min="1803" max="1803" width="20.81640625" style="1060" customWidth="1"/>
    <col min="1804" max="1804" width="9.90625" style="1060" bestFit="1" customWidth="1"/>
    <col min="1805" max="1805" width="20.81640625" style="1060" customWidth="1"/>
    <col min="1806" max="1806" width="12.1796875" style="1060" customWidth="1"/>
    <col min="1807" max="1807" width="20.81640625" style="1060" customWidth="1"/>
    <col min="1808" max="1808" width="11.90625" style="1060" customWidth="1"/>
    <col min="1809" max="1809" width="20.81640625" style="1060" customWidth="1"/>
    <col min="1810" max="1810" width="12.54296875" style="1060" customWidth="1"/>
    <col min="1811" max="1811" width="20.81640625" style="1060" customWidth="1"/>
    <col min="1812" max="1812" width="11.1796875" style="1060" customWidth="1"/>
    <col min="1813" max="1813" width="20.81640625" style="1060" customWidth="1"/>
    <col min="1814" max="1814" width="11.54296875" style="1060" customWidth="1"/>
    <col min="1815" max="1815" width="20.81640625" style="1060" customWidth="1"/>
    <col min="1816" max="1816" width="9.90625" style="1060" bestFit="1" customWidth="1"/>
    <col min="1817" max="1819" width="8.90625" style="1060"/>
    <col min="1820" max="1831" width="20.81640625" style="1060" customWidth="1"/>
    <col min="1832" max="2048" width="8.90625" style="1060"/>
    <col min="2049" max="2049" width="20.81640625" style="1060" customWidth="1"/>
    <col min="2050" max="2050" width="12.90625" style="1060" customWidth="1"/>
    <col min="2051" max="2051" width="20.81640625" style="1060" customWidth="1"/>
    <col min="2052" max="2052" width="11.54296875" style="1060" customWidth="1"/>
    <col min="2053" max="2053" width="20.81640625" style="1060" customWidth="1"/>
    <col min="2054" max="2054" width="9.90625" style="1060" bestFit="1" customWidth="1"/>
    <col min="2055" max="2055" width="20.81640625" style="1060" customWidth="1"/>
    <col min="2056" max="2056" width="9.90625" style="1060" bestFit="1" customWidth="1"/>
    <col min="2057" max="2057" width="20.81640625" style="1060" customWidth="1"/>
    <col min="2058" max="2058" width="9.90625" style="1060" bestFit="1" customWidth="1"/>
    <col min="2059" max="2059" width="20.81640625" style="1060" customWidth="1"/>
    <col min="2060" max="2060" width="9.90625" style="1060" bestFit="1" customWidth="1"/>
    <col min="2061" max="2061" width="20.81640625" style="1060" customWidth="1"/>
    <col min="2062" max="2062" width="12.1796875" style="1060" customWidth="1"/>
    <col min="2063" max="2063" width="20.81640625" style="1060" customWidth="1"/>
    <col min="2064" max="2064" width="11.90625" style="1060" customWidth="1"/>
    <col min="2065" max="2065" width="20.81640625" style="1060" customWidth="1"/>
    <col min="2066" max="2066" width="12.54296875" style="1060" customWidth="1"/>
    <col min="2067" max="2067" width="20.81640625" style="1060" customWidth="1"/>
    <col min="2068" max="2068" width="11.1796875" style="1060" customWidth="1"/>
    <col min="2069" max="2069" width="20.81640625" style="1060" customWidth="1"/>
    <col min="2070" max="2070" width="11.54296875" style="1060" customWidth="1"/>
    <col min="2071" max="2071" width="20.81640625" style="1060" customWidth="1"/>
    <col min="2072" max="2072" width="9.90625" style="1060" bestFit="1" customWidth="1"/>
    <col min="2073" max="2075" width="8.90625" style="1060"/>
    <col min="2076" max="2087" width="20.81640625" style="1060" customWidth="1"/>
    <col min="2088" max="2304" width="8.90625" style="1060"/>
    <col min="2305" max="2305" width="20.81640625" style="1060" customWidth="1"/>
    <col min="2306" max="2306" width="12.90625" style="1060" customWidth="1"/>
    <col min="2307" max="2307" width="20.81640625" style="1060" customWidth="1"/>
    <col min="2308" max="2308" width="11.54296875" style="1060" customWidth="1"/>
    <col min="2309" max="2309" width="20.81640625" style="1060" customWidth="1"/>
    <col min="2310" max="2310" width="9.90625" style="1060" bestFit="1" customWidth="1"/>
    <col min="2311" max="2311" width="20.81640625" style="1060" customWidth="1"/>
    <col min="2312" max="2312" width="9.90625" style="1060" bestFit="1" customWidth="1"/>
    <col min="2313" max="2313" width="20.81640625" style="1060" customWidth="1"/>
    <col min="2314" max="2314" width="9.90625" style="1060" bestFit="1" customWidth="1"/>
    <col min="2315" max="2315" width="20.81640625" style="1060" customWidth="1"/>
    <col min="2316" max="2316" width="9.90625" style="1060" bestFit="1" customWidth="1"/>
    <col min="2317" max="2317" width="20.81640625" style="1060" customWidth="1"/>
    <col min="2318" max="2318" width="12.1796875" style="1060" customWidth="1"/>
    <col min="2319" max="2319" width="20.81640625" style="1060" customWidth="1"/>
    <col min="2320" max="2320" width="11.90625" style="1060" customWidth="1"/>
    <col min="2321" max="2321" width="20.81640625" style="1060" customWidth="1"/>
    <col min="2322" max="2322" width="12.54296875" style="1060" customWidth="1"/>
    <col min="2323" max="2323" width="20.81640625" style="1060" customWidth="1"/>
    <col min="2324" max="2324" width="11.1796875" style="1060" customWidth="1"/>
    <col min="2325" max="2325" width="20.81640625" style="1060" customWidth="1"/>
    <col min="2326" max="2326" width="11.54296875" style="1060" customWidth="1"/>
    <col min="2327" max="2327" width="20.81640625" style="1060" customWidth="1"/>
    <col min="2328" max="2328" width="9.90625" style="1060" bestFit="1" customWidth="1"/>
    <col min="2329" max="2331" width="8.90625" style="1060"/>
    <col min="2332" max="2343" width="20.81640625" style="1060" customWidth="1"/>
    <col min="2344" max="2560" width="8.90625" style="1060"/>
    <col min="2561" max="2561" width="20.81640625" style="1060" customWidth="1"/>
    <col min="2562" max="2562" width="12.90625" style="1060" customWidth="1"/>
    <col min="2563" max="2563" width="20.81640625" style="1060" customWidth="1"/>
    <col min="2564" max="2564" width="11.54296875" style="1060" customWidth="1"/>
    <col min="2565" max="2565" width="20.81640625" style="1060" customWidth="1"/>
    <col min="2566" max="2566" width="9.90625" style="1060" bestFit="1" customWidth="1"/>
    <col min="2567" max="2567" width="20.81640625" style="1060" customWidth="1"/>
    <col min="2568" max="2568" width="9.90625" style="1060" bestFit="1" customWidth="1"/>
    <col min="2569" max="2569" width="20.81640625" style="1060" customWidth="1"/>
    <col min="2570" max="2570" width="9.90625" style="1060" bestFit="1" customWidth="1"/>
    <col min="2571" max="2571" width="20.81640625" style="1060" customWidth="1"/>
    <col min="2572" max="2572" width="9.90625" style="1060" bestFit="1" customWidth="1"/>
    <col min="2573" max="2573" width="20.81640625" style="1060" customWidth="1"/>
    <col min="2574" max="2574" width="12.1796875" style="1060" customWidth="1"/>
    <col min="2575" max="2575" width="20.81640625" style="1060" customWidth="1"/>
    <col min="2576" max="2576" width="11.90625" style="1060" customWidth="1"/>
    <col min="2577" max="2577" width="20.81640625" style="1060" customWidth="1"/>
    <col min="2578" max="2578" width="12.54296875" style="1060" customWidth="1"/>
    <col min="2579" max="2579" width="20.81640625" style="1060" customWidth="1"/>
    <col min="2580" max="2580" width="11.1796875" style="1060" customWidth="1"/>
    <col min="2581" max="2581" width="20.81640625" style="1060" customWidth="1"/>
    <col min="2582" max="2582" width="11.54296875" style="1060" customWidth="1"/>
    <col min="2583" max="2583" width="20.81640625" style="1060" customWidth="1"/>
    <col min="2584" max="2584" width="9.90625" style="1060" bestFit="1" customWidth="1"/>
    <col min="2585" max="2587" width="8.90625" style="1060"/>
    <col min="2588" max="2599" width="20.81640625" style="1060" customWidth="1"/>
    <col min="2600" max="2816" width="8.90625" style="1060"/>
    <col min="2817" max="2817" width="20.81640625" style="1060" customWidth="1"/>
    <col min="2818" max="2818" width="12.90625" style="1060" customWidth="1"/>
    <col min="2819" max="2819" width="20.81640625" style="1060" customWidth="1"/>
    <col min="2820" max="2820" width="11.54296875" style="1060" customWidth="1"/>
    <col min="2821" max="2821" width="20.81640625" style="1060" customWidth="1"/>
    <col min="2822" max="2822" width="9.90625" style="1060" bestFit="1" customWidth="1"/>
    <col min="2823" max="2823" width="20.81640625" style="1060" customWidth="1"/>
    <col min="2824" max="2824" width="9.90625" style="1060" bestFit="1" customWidth="1"/>
    <col min="2825" max="2825" width="20.81640625" style="1060" customWidth="1"/>
    <col min="2826" max="2826" width="9.90625" style="1060" bestFit="1" customWidth="1"/>
    <col min="2827" max="2827" width="20.81640625" style="1060" customWidth="1"/>
    <col min="2828" max="2828" width="9.90625" style="1060" bestFit="1" customWidth="1"/>
    <col min="2829" max="2829" width="20.81640625" style="1060" customWidth="1"/>
    <col min="2830" max="2830" width="12.1796875" style="1060" customWidth="1"/>
    <col min="2831" max="2831" width="20.81640625" style="1060" customWidth="1"/>
    <col min="2832" max="2832" width="11.90625" style="1060" customWidth="1"/>
    <col min="2833" max="2833" width="20.81640625" style="1060" customWidth="1"/>
    <col min="2834" max="2834" width="12.54296875" style="1060" customWidth="1"/>
    <col min="2835" max="2835" width="20.81640625" style="1060" customWidth="1"/>
    <col min="2836" max="2836" width="11.1796875" style="1060" customWidth="1"/>
    <col min="2837" max="2837" width="20.81640625" style="1060" customWidth="1"/>
    <col min="2838" max="2838" width="11.54296875" style="1060" customWidth="1"/>
    <col min="2839" max="2839" width="20.81640625" style="1060" customWidth="1"/>
    <col min="2840" max="2840" width="9.90625" style="1060" bestFit="1" customWidth="1"/>
    <col min="2841" max="2843" width="8.90625" style="1060"/>
    <col min="2844" max="2855" width="20.81640625" style="1060" customWidth="1"/>
    <col min="2856" max="3072" width="8.90625" style="1060"/>
    <col min="3073" max="3073" width="20.81640625" style="1060" customWidth="1"/>
    <col min="3074" max="3074" width="12.90625" style="1060" customWidth="1"/>
    <col min="3075" max="3075" width="20.81640625" style="1060" customWidth="1"/>
    <col min="3076" max="3076" width="11.54296875" style="1060" customWidth="1"/>
    <col min="3077" max="3077" width="20.81640625" style="1060" customWidth="1"/>
    <col min="3078" max="3078" width="9.90625" style="1060" bestFit="1" customWidth="1"/>
    <col min="3079" max="3079" width="20.81640625" style="1060" customWidth="1"/>
    <col min="3080" max="3080" width="9.90625" style="1060" bestFit="1" customWidth="1"/>
    <col min="3081" max="3081" width="20.81640625" style="1060" customWidth="1"/>
    <col min="3082" max="3082" width="9.90625" style="1060" bestFit="1" customWidth="1"/>
    <col min="3083" max="3083" width="20.81640625" style="1060" customWidth="1"/>
    <col min="3084" max="3084" width="9.90625" style="1060" bestFit="1" customWidth="1"/>
    <col min="3085" max="3085" width="20.81640625" style="1060" customWidth="1"/>
    <col min="3086" max="3086" width="12.1796875" style="1060" customWidth="1"/>
    <col min="3087" max="3087" width="20.81640625" style="1060" customWidth="1"/>
    <col min="3088" max="3088" width="11.90625" style="1060" customWidth="1"/>
    <col min="3089" max="3089" width="20.81640625" style="1060" customWidth="1"/>
    <col min="3090" max="3090" width="12.54296875" style="1060" customWidth="1"/>
    <col min="3091" max="3091" width="20.81640625" style="1060" customWidth="1"/>
    <col min="3092" max="3092" width="11.1796875" style="1060" customWidth="1"/>
    <col min="3093" max="3093" width="20.81640625" style="1060" customWidth="1"/>
    <col min="3094" max="3094" width="11.54296875" style="1060" customWidth="1"/>
    <col min="3095" max="3095" width="20.81640625" style="1060" customWidth="1"/>
    <col min="3096" max="3096" width="9.90625" style="1060" bestFit="1" customWidth="1"/>
    <col min="3097" max="3099" width="8.90625" style="1060"/>
    <col min="3100" max="3111" width="20.81640625" style="1060" customWidth="1"/>
    <col min="3112" max="3328" width="8.90625" style="1060"/>
    <col min="3329" max="3329" width="20.81640625" style="1060" customWidth="1"/>
    <col min="3330" max="3330" width="12.90625" style="1060" customWidth="1"/>
    <col min="3331" max="3331" width="20.81640625" style="1060" customWidth="1"/>
    <col min="3332" max="3332" width="11.54296875" style="1060" customWidth="1"/>
    <col min="3333" max="3333" width="20.81640625" style="1060" customWidth="1"/>
    <col min="3334" max="3334" width="9.90625" style="1060" bestFit="1" customWidth="1"/>
    <col min="3335" max="3335" width="20.81640625" style="1060" customWidth="1"/>
    <col min="3336" max="3336" width="9.90625" style="1060" bestFit="1" customWidth="1"/>
    <col min="3337" max="3337" width="20.81640625" style="1060" customWidth="1"/>
    <col min="3338" max="3338" width="9.90625" style="1060" bestFit="1" customWidth="1"/>
    <col min="3339" max="3339" width="20.81640625" style="1060" customWidth="1"/>
    <col min="3340" max="3340" width="9.90625" style="1060" bestFit="1" customWidth="1"/>
    <col min="3341" max="3341" width="20.81640625" style="1060" customWidth="1"/>
    <col min="3342" max="3342" width="12.1796875" style="1060" customWidth="1"/>
    <col min="3343" max="3343" width="20.81640625" style="1060" customWidth="1"/>
    <col min="3344" max="3344" width="11.90625" style="1060" customWidth="1"/>
    <col min="3345" max="3345" width="20.81640625" style="1060" customWidth="1"/>
    <col min="3346" max="3346" width="12.54296875" style="1060" customWidth="1"/>
    <col min="3347" max="3347" width="20.81640625" style="1060" customWidth="1"/>
    <col min="3348" max="3348" width="11.1796875" style="1060" customWidth="1"/>
    <col min="3349" max="3349" width="20.81640625" style="1060" customWidth="1"/>
    <col min="3350" max="3350" width="11.54296875" style="1060" customWidth="1"/>
    <col min="3351" max="3351" width="20.81640625" style="1060" customWidth="1"/>
    <col min="3352" max="3352" width="9.90625" style="1060" bestFit="1" customWidth="1"/>
    <col min="3353" max="3355" width="8.90625" style="1060"/>
    <col min="3356" max="3367" width="20.81640625" style="1060" customWidth="1"/>
    <col min="3368" max="3584" width="8.90625" style="1060"/>
    <col min="3585" max="3585" width="20.81640625" style="1060" customWidth="1"/>
    <col min="3586" max="3586" width="12.90625" style="1060" customWidth="1"/>
    <col min="3587" max="3587" width="20.81640625" style="1060" customWidth="1"/>
    <col min="3588" max="3588" width="11.54296875" style="1060" customWidth="1"/>
    <col min="3589" max="3589" width="20.81640625" style="1060" customWidth="1"/>
    <col min="3590" max="3590" width="9.90625" style="1060" bestFit="1" customWidth="1"/>
    <col min="3591" max="3591" width="20.81640625" style="1060" customWidth="1"/>
    <col min="3592" max="3592" width="9.90625" style="1060" bestFit="1" customWidth="1"/>
    <col min="3593" max="3593" width="20.81640625" style="1060" customWidth="1"/>
    <col min="3594" max="3594" width="9.90625" style="1060" bestFit="1" customWidth="1"/>
    <col min="3595" max="3595" width="20.81640625" style="1060" customWidth="1"/>
    <col min="3596" max="3596" width="9.90625" style="1060" bestFit="1" customWidth="1"/>
    <col min="3597" max="3597" width="20.81640625" style="1060" customWidth="1"/>
    <col min="3598" max="3598" width="12.1796875" style="1060" customWidth="1"/>
    <col min="3599" max="3599" width="20.81640625" style="1060" customWidth="1"/>
    <col min="3600" max="3600" width="11.90625" style="1060" customWidth="1"/>
    <col min="3601" max="3601" width="20.81640625" style="1060" customWidth="1"/>
    <col min="3602" max="3602" width="12.54296875" style="1060" customWidth="1"/>
    <col min="3603" max="3603" width="20.81640625" style="1060" customWidth="1"/>
    <col min="3604" max="3604" width="11.1796875" style="1060" customWidth="1"/>
    <col min="3605" max="3605" width="20.81640625" style="1060" customWidth="1"/>
    <col min="3606" max="3606" width="11.54296875" style="1060" customWidth="1"/>
    <col min="3607" max="3607" width="20.81640625" style="1060" customWidth="1"/>
    <col min="3608" max="3608" width="9.90625" style="1060" bestFit="1" customWidth="1"/>
    <col min="3609" max="3611" width="8.90625" style="1060"/>
    <col min="3612" max="3623" width="20.81640625" style="1060" customWidth="1"/>
    <col min="3624" max="3840" width="8.90625" style="1060"/>
    <col min="3841" max="3841" width="20.81640625" style="1060" customWidth="1"/>
    <col min="3842" max="3842" width="12.90625" style="1060" customWidth="1"/>
    <col min="3843" max="3843" width="20.81640625" style="1060" customWidth="1"/>
    <col min="3844" max="3844" width="11.54296875" style="1060" customWidth="1"/>
    <col min="3845" max="3845" width="20.81640625" style="1060" customWidth="1"/>
    <col min="3846" max="3846" width="9.90625" style="1060" bestFit="1" customWidth="1"/>
    <col min="3847" max="3847" width="20.81640625" style="1060" customWidth="1"/>
    <col min="3848" max="3848" width="9.90625" style="1060" bestFit="1" customWidth="1"/>
    <col min="3849" max="3849" width="20.81640625" style="1060" customWidth="1"/>
    <col min="3850" max="3850" width="9.90625" style="1060" bestFit="1" customWidth="1"/>
    <col min="3851" max="3851" width="20.81640625" style="1060" customWidth="1"/>
    <col min="3852" max="3852" width="9.90625" style="1060" bestFit="1" customWidth="1"/>
    <col min="3853" max="3853" width="20.81640625" style="1060" customWidth="1"/>
    <col min="3854" max="3854" width="12.1796875" style="1060" customWidth="1"/>
    <col min="3855" max="3855" width="20.81640625" style="1060" customWidth="1"/>
    <col min="3856" max="3856" width="11.90625" style="1060" customWidth="1"/>
    <col min="3857" max="3857" width="20.81640625" style="1060" customWidth="1"/>
    <col min="3858" max="3858" width="12.54296875" style="1060" customWidth="1"/>
    <col min="3859" max="3859" width="20.81640625" style="1060" customWidth="1"/>
    <col min="3860" max="3860" width="11.1796875" style="1060" customWidth="1"/>
    <col min="3861" max="3861" width="20.81640625" style="1060" customWidth="1"/>
    <col min="3862" max="3862" width="11.54296875" style="1060" customWidth="1"/>
    <col min="3863" max="3863" width="20.81640625" style="1060" customWidth="1"/>
    <col min="3864" max="3864" width="9.90625" style="1060" bestFit="1" customWidth="1"/>
    <col min="3865" max="3867" width="8.90625" style="1060"/>
    <col min="3868" max="3879" width="20.81640625" style="1060" customWidth="1"/>
    <col min="3880" max="4096" width="8.90625" style="1060"/>
    <col min="4097" max="4097" width="20.81640625" style="1060" customWidth="1"/>
    <col min="4098" max="4098" width="12.90625" style="1060" customWidth="1"/>
    <col min="4099" max="4099" width="20.81640625" style="1060" customWidth="1"/>
    <col min="4100" max="4100" width="11.54296875" style="1060" customWidth="1"/>
    <col min="4101" max="4101" width="20.81640625" style="1060" customWidth="1"/>
    <col min="4102" max="4102" width="9.90625" style="1060" bestFit="1" customWidth="1"/>
    <col min="4103" max="4103" width="20.81640625" style="1060" customWidth="1"/>
    <col min="4104" max="4104" width="9.90625" style="1060" bestFit="1" customWidth="1"/>
    <col min="4105" max="4105" width="20.81640625" style="1060" customWidth="1"/>
    <col min="4106" max="4106" width="9.90625" style="1060" bestFit="1" customWidth="1"/>
    <col min="4107" max="4107" width="20.81640625" style="1060" customWidth="1"/>
    <col min="4108" max="4108" width="9.90625" style="1060" bestFit="1" customWidth="1"/>
    <col min="4109" max="4109" width="20.81640625" style="1060" customWidth="1"/>
    <col min="4110" max="4110" width="12.1796875" style="1060" customWidth="1"/>
    <col min="4111" max="4111" width="20.81640625" style="1060" customWidth="1"/>
    <col min="4112" max="4112" width="11.90625" style="1060" customWidth="1"/>
    <col min="4113" max="4113" width="20.81640625" style="1060" customWidth="1"/>
    <col min="4114" max="4114" width="12.54296875" style="1060" customWidth="1"/>
    <col min="4115" max="4115" width="20.81640625" style="1060" customWidth="1"/>
    <col min="4116" max="4116" width="11.1796875" style="1060" customWidth="1"/>
    <col min="4117" max="4117" width="20.81640625" style="1060" customWidth="1"/>
    <col min="4118" max="4118" width="11.54296875" style="1060" customWidth="1"/>
    <col min="4119" max="4119" width="20.81640625" style="1060" customWidth="1"/>
    <col min="4120" max="4120" width="9.90625" style="1060" bestFit="1" customWidth="1"/>
    <col min="4121" max="4123" width="8.90625" style="1060"/>
    <col min="4124" max="4135" width="20.81640625" style="1060" customWidth="1"/>
    <col min="4136" max="4352" width="8.90625" style="1060"/>
    <col min="4353" max="4353" width="20.81640625" style="1060" customWidth="1"/>
    <col min="4354" max="4354" width="12.90625" style="1060" customWidth="1"/>
    <col min="4355" max="4355" width="20.81640625" style="1060" customWidth="1"/>
    <col min="4356" max="4356" width="11.54296875" style="1060" customWidth="1"/>
    <col min="4357" max="4357" width="20.81640625" style="1060" customWidth="1"/>
    <col min="4358" max="4358" width="9.90625" style="1060" bestFit="1" customWidth="1"/>
    <col min="4359" max="4359" width="20.81640625" style="1060" customWidth="1"/>
    <col min="4360" max="4360" width="9.90625" style="1060" bestFit="1" customWidth="1"/>
    <col min="4361" max="4361" width="20.81640625" style="1060" customWidth="1"/>
    <col min="4362" max="4362" width="9.90625" style="1060" bestFit="1" customWidth="1"/>
    <col min="4363" max="4363" width="20.81640625" style="1060" customWidth="1"/>
    <col min="4364" max="4364" width="9.90625" style="1060" bestFit="1" customWidth="1"/>
    <col min="4365" max="4365" width="20.81640625" style="1060" customWidth="1"/>
    <col min="4366" max="4366" width="12.1796875" style="1060" customWidth="1"/>
    <col min="4367" max="4367" width="20.81640625" style="1060" customWidth="1"/>
    <col min="4368" max="4368" width="11.90625" style="1060" customWidth="1"/>
    <col min="4369" max="4369" width="20.81640625" style="1060" customWidth="1"/>
    <col min="4370" max="4370" width="12.54296875" style="1060" customWidth="1"/>
    <col min="4371" max="4371" width="20.81640625" style="1060" customWidth="1"/>
    <col min="4372" max="4372" width="11.1796875" style="1060" customWidth="1"/>
    <col min="4373" max="4373" width="20.81640625" style="1060" customWidth="1"/>
    <col min="4374" max="4374" width="11.54296875" style="1060" customWidth="1"/>
    <col min="4375" max="4375" width="20.81640625" style="1060" customWidth="1"/>
    <col min="4376" max="4376" width="9.90625" style="1060" bestFit="1" customWidth="1"/>
    <col min="4377" max="4379" width="8.90625" style="1060"/>
    <col min="4380" max="4391" width="20.81640625" style="1060" customWidth="1"/>
    <col min="4392" max="4608" width="8.90625" style="1060"/>
    <col min="4609" max="4609" width="20.81640625" style="1060" customWidth="1"/>
    <col min="4610" max="4610" width="12.90625" style="1060" customWidth="1"/>
    <col min="4611" max="4611" width="20.81640625" style="1060" customWidth="1"/>
    <col min="4612" max="4612" width="11.54296875" style="1060" customWidth="1"/>
    <col min="4613" max="4613" width="20.81640625" style="1060" customWidth="1"/>
    <col min="4614" max="4614" width="9.90625" style="1060" bestFit="1" customWidth="1"/>
    <col min="4615" max="4615" width="20.81640625" style="1060" customWidth="1"/>
    <col min="4616" max="4616" width="9.90625" style="1060" bestFit="1" customWidth="1"/>
    <col min="4617" max="4617" width="20.81640625" style="1060" customWidth="1"/>
    <col min="4618" max="4618" width="9.90625" style="1060" bestFit="1" customWidth="1"/>
    <col min="4619" max="4619" width="20.81640625" style="1060" customWidth="1"/>
    <col min="4620" max="4620" width="9.90625" style="1060" bestFit="1" customWidth="1"/>
    <col min="4621" max="4621" width="20.81640625" style="1060" customWidth="1"/>
    <col min="4622" max="4622" width="12.1796875" style="1060" customWidth="1"/>
    <col min="4623" max="4623" width="20.81640625" style="1060" customWidth="1"/>
    <col min="4624" max="4624" width="11.90625" style="1060" customWidth="1"/>
    <col min="4625" max="4625" width="20.81640625" style="1060" customWidth="1"/>
    <col min="4626" max="4626" width="12.54296875" style="1060" customWidth="1"/>
    <col min="4627" max="4627" width="20.81640625" style="1060" customWidth="1"/>
    <col min="4628" max="4628" width="11.1796875" style="1060" customWidth="1"/>
    <col min="4629" max="4629" width="20.81640625" style="1060" customWidth="1"/>
    <col min="4630" max="4630" width="11.54296875" style="1060" customWidth="1"/>
    <col min="4631" max="4631" width="20.81640625" style="1060" customWidth="1"/>
    <col min="4632" max="4632" width="9.90625" style="1060" bestFit="1" customWidth="1"/>
    <col min="4633" max="4635" width="8.90625" style="1060"/>
    <col min="4636" max="4647" width="20.81640625" style="1060" customWidth="1"/>
    <col min="4648" max="4864" width="8.90625" style="1060"/>
    <col min="4865" max="4865" width="20.81640625" style="1060" customWidth="1"/>
    <col min="4866" max="4866" width="12.90625" style="1060" customWidth="1"/>
    <col min="4867" max="4867" width="20.81640625" style="1060" customWidth="1"/>
    <col min="4868" max="4868" width="11.54296875" style="1060" customWidth="1"/>
    <col min="4869" max="4869" width="20.81640625" style="1060" customWidth="1"/>
    <col min="4870" max="4870" width="9.90625" style="1060" bestFit="1" customWidth="1"/>
    <col min="4871" max="4871" width="20.81640625" style="1060" customWidth="1"/>
    <col min="4872" max="4872" width="9.90625" style="1060" bestFit="1" customWidth="1"/>
    <col min="4873" max="4873" width="20.81640625" style="1060" customWidth="1"/>
    <col min="4874" max="4874" width="9.90625" style="1060" bestFit="1" customWidth="1"/>
    <col min="4875" max="4875" width="20.81640625" style="1060" customWidth="1"/>
    <col min="4876" max="4876" width="9.90625" style="1060" bestFit="1" customWidth="1"/>
    <col min="4877" max="4877" width="20.81640625" style="1060" customWidth="1"/>
    <col min="4878" max="4878" width="12.1796875" style="1060" customWidth="1"/>
    <col min="4879" max="4879" width="20.81640625" style="1060" customWidth="1"/>
    <col min="4880" max="4880" width="11.90625" style="1060" customWidth="1"/>
    <col min="4881" max="4881" width="20.81640625" style="1060" customWidth="1"/>
    <col min="4882" max="4882" width="12.54296875" style="1060" customWidth="1"/>
    <col min="4883" max="4883" width="20.81640625" style="1060" customWidth="1"/>
    <col min="4884" max="4884" width="11.1796875" style="1060" customWidth="1"/>
    <col min="4885" max="4885" width="20.81640625" style="1060" customWidth="1"/>
    <col min="4886" max="4886" width="11.54296875" style="1060" customWidth="1"/>
    <col min="4887" max="4887" width="20.81640625" style="1060" customWidth="1"/>
    <col min="4888" max="4888" width="9.90625" style="1060" bestFit="1" customWidth="1"/>
    <col min="4889" max="4891" width="8.90625" style="1060"/>
    <col min="4892" max="4903" width="20.81640625" style="1060" customWidth="1"/>
    <col min="4904" max="5120" width="8.90625" style="1060"/>
    <col min="5121" max="5121" width="20.81640625" style="1060" customWidth="1"/>
    <col min="5122" max="5122" width="12.90625" style="1060" customWidth="1"/>
    <col min="5123" max="5123" width="20.81640625" style="1060" customWidth="1"/>
    <col min="5124" max="5124" width="11.54296875" style="1060" customWidth="1"/>
    <col min="5125" max="5125" width="20.81640625" style="1060" customWidth="1"/>
    <col min="5126" max="5126" width="9.90625" style="1060" bestFit="1" customWidth="1"/>
    <col min="5127" max="5127" width="20.81640625" style="1060" customWidth="1"/>
    <col min="5128" max="5128" width="9.90625" style="1060" bestFit="1" customWidth="1"/>
    <col min="5129" max="5129" width="20.81640625" style="1060" customWidth="1"/>
    <col min="5130" max="5130" width="9.90625" style="1060" bestFit="1" customWidth="1"/>
    <col min="5131" max="5131" width="20.81640625" style="1060" customWidth="1"/>
    <col min="5132" max="5132" width="9.90625" style="1060" bestFit="1" customWidth="1"/>
    <col min="5133" max="5133" width="20.81640625" style="1060" customWidth="1"/>
    <col min="5134" max="5134" width="12.1796875" style="1060" customWidth="1"/>
    <col min="5135" max="5135" width="20.81640625" style="1060" customWidth="1"/>
    <col min="5136" max="5136" width="11.90625" style="1060" customWidth="1"/>
    <col min="5137" max="5137" width="20.81640625" style="1060" customWidth="1"/>
    <col min="5138" max="5138" width="12.54296875" style="1060" customWidth="1"/>
    <col min="5139" max="5139" width="20.81640625" style="1060" customWidth="1"/>
    <col min="5140" max="5140" width="11.1796875" style="1060" customWidth="1"/>
    <col min="5141" max="5141" width="20.81640625" style="1060" customWidth="1"/>
    <col min="5142" max="5142" width="11.54296875" style="1060" customWidth="1"/>
    <col min="5143" max="5143" width="20.81640625" style="1060" customWidth="1"/>
    <col min="5144" max="5144" width="9.90625" style="1060" bestFit="1" customWidth="1"/>
    <col min="5145" max="5147" width="8.90625" style="1060"/>
    <col min="5148" max="5159" width="20.81640625" style="1060" customWidth="1"/>
    <col min="5160" max="5376" width="8.90625" style="1060"/>
    <col min="5377" max="5377" width="20.81640625" style="1060" customWidth="1"/>
    <col min="5378" max="5378" width="12.90625" style="1060" customWidth="1"/>
    <col min="5379" max="5379" width="20.81640625" style="1060" customWidth="1"/>
    <col min="5380" max="5380" width="11.54296875" style="1060" customWidth="1"/>
    <col min="5381" max="5381" width="20.81640625" style="1060" customWidth="1"/>
    <col min="5382" max="5382" width="9.90625" style="1060" bestFit="1" customWidth="1"/>
    <col min="5383" max="5383" width="20.81640625" style="1060" customWidth="1"/>
    <col min="5384" max="5384" width="9.90625" style="1060" bestFit="1" customWidth="1"/>
    <col min="5385" max="5385" width="20.81640625" style="1060" customWidth="1"/>
    <col min="5386" max="5386" width="9.90625" style="1060" bestFit="1" customWidth="1"/>
    <col min="5387" max="5387" width="20.81640625" style="1060" customWidth="1"/>
    <col min="5388" max="5388" width="9.90625" style="1060" bestFit="1" customWidth="1"/>
    <col min="5389" max="5389" width="20.81640625" style="1060" customWidth="1"/>
    <col min="5390" max="5390" width="12.1796875" style="1060" customWidth="1"/>
    <col min="5391" max="5391" width="20.81640625" style="1060" customWidth="1"/>
    <col min="5392" max="5392" width="11.90625" style="1060" customWidth="1"/>
    <col min="5393" max="5393" width="20.81640625" style="1060" customWidth="1"/>
    <col min="5394" max="5394" width="12.54296875" style="1060" customWidth="1"/>
    <col min="5395" max="5395" width="20.81640625" style="1060" customWidth="1"/>
    <col min="5396" max="5396" width="11.1796875" style="1060" customWidth="1"/>
    <col min="5397" max="5397" width="20.81640625" style="1060" customWidth="1"/>
    <col min="5398" max="5398" width="11.54296875" style="1060" customWidth="1"/>
    <col min="5399" max="5399" width="20.81640625" style="1060" customWidth="1"/>
    <col min="5400" max="5400" width="9.90625" style="1060" bestFit="1" customWidth="1"/>
    <col min="5401" max="5403" width="8.90625" style="1060"/>
    <col min="5404" max="5415" width="20.81640625" style="1060" customWidth="1"/>
    <col min="5416" max="5632" width="8.90625" style="1060"/>
    <col min="5633" max="5633" width="20.81640625" style="1060" customWidth="1"/>
    <col min="5634" max="5634" width="12.90625" style="1060" customWidth="1"/>
    <col min="5635" max="5635" width="20.81640625" style="1060" customWidth="1"/>
    <col min="5636" max="5636" width="11.54296875" style="1060" customWidth="1"/>
    <col min="5637" max="5637" width="20.81640625" style="1060" customWidth="1"/>
    <col min="5638" max="5638" width="9.90625" style="1060" bestFit="1" customWidth="1"/>
    <col min="5639" max="5639" width="20.81640625" style="1060" customWidth="1"/>
    <col min="5640" max="5640" width="9.90625" style="1060" bestFit="1" customWidth="1"/>
    <col min="5641" max="5641" width="20.81640625" style="1060" customWidth="1"/>
    <col min="5642" max="5642" width="9.90625" style="1060" bestFit="1" customWidth="1"/>
    <col min="5643" max="5643" width="20.81640625" style="1060" customWidth="1"/>
    <col min="5644" max="5644" width="9.90625" style="1060" bestFit="1" customWidth="1"/>
    <col min="5645" max="5645" width="20.81640625" style="1060" customWidth="1"/>
    <col min="5646" max="5646" width="12.1796875" style="1060" customWidth="1"/>
    <col min="5647" max="5647" width="20.81640625" style="1060" customWidth="1"/>
    <col min="5648" max="5648" width="11.90625" style="1060" customWidth="1"/>
    <col min="5649" max="5649" width="20.81640625" style="1060" customWidth="1"/>
    <col min="5650" max="5650" width="12.54296875" style="1060" customWidth="1"/>
    <col min="5651" max="5651" width="20.81640625" style="1060" customWidth="1"/>
    <col min="5652" max="5652" width="11.1796875" style="1060" customWidth="1"/>
    <col min="5653" max="5653" width="20.81640625" style="1060" customWidth="1"/>
    <col min="5654" max="5654" width="11.54296875" style="1060" customWidth="1"/>
    <col min="5655" max="5655" width="20.81640625" style="1060" customWidth="1"/>
    <col min="5656" max="5656" width="9.90625" style="1060" bestFit="1" customWidth="1"/>
    <col min="5657" max="5659" width="8.90625" style="1060"/>
    <col min="5660" max="5671" width="20.81640625" style="1060" customWidth="1"/>
    <col min="5672" max="5888" width="8.90625" style="1060"/>
    <col min="5889" max="5889" width="20.81640625" style="1060" customWidth="1"/>
    <col min="5890" max="5890" width="12.90625" style="1060" customWidth="1"/>
    <col min="5891" max="5891" width="20.81640625" style="1060" customWidth="1"/>
    <col min="5892" max="5892" width="11.54296875" style="1060" customWidth="1"/>
    <col min="5893" max="5893" width="20.81640625" style="1060" customWidth="1"/>
    <col min="5894" max="5894" width="9.90625" style="1060" bestFit="1" customWidth="1"/>
    <col min="5895" max="5895" width="20.81640625" style="1060" customWidth="1"/>
    <col min="5896" max="5896" width="9.90625" style="1060" bestFit="1" customWidth="1"/>
    <col min="5897" max="5897" width="20.81640625" style="1060" customWidth="1"/>
    <col min="5898" max="5898" width="9.90625" style="1060" bestFit="1" customWidth="1"/>
    <col min="5899" max="5899" width="20.81640625" style="1060" customWidth="1"/>
    <col min="5900" max="5900" width="9.90625" style="1060" bestFit="1" customWidth="1"/>
    <col min="5901" max="5901" width="20.81640625" style="1060" customWidth="1"/>
    <col min="5902" max="5902" width="12.1796875" style="1060" customWidth="1"/>
    <col min="5903" max="5903" width="20.81640625" style="1060" customWidth="1"/>
    <col min="5904" max="5904" width="11.90625" style="1060" customWidth="1"/>
    <col min="5905" max="5905" width="20.81640625" style="1060" customWidth="1"/>
    <col min="5906" max="5906" width="12.54296875" style="1060" customWidth="1"/>
    <col min="5907" max="5907" width="20.81640625" style="1060" customWidth="1"/>
    <col min="5908" max="5908" width="11.1796875" style="1060" customWidth="1"/>
    <col min="5909" max="5909" width="20.81640625" style="1060" customWidth="1"/>
    <col min="5910" max="5910" width="11.54296875" style="1060" customWidth="1"/>
    <col min="5911" max="5911" width="20.81640625" style="1060" customWidth="1"/>
    <col min="5912" max="5912" width="9.90625" style="1060" bestFit="1" customWidth="1"/>
    <col min="5913" max="5915" width="8.90625" style="1060"/>
    <col min="5916" max="5927" width="20.81640625" style="1060" customWidth="1"/>
    <col min="5928" max="6144" width="8.90625" style="1060"/>
    <col min="6145" max="6145" width="20.81640625" style="1060" customWidth="1"/>
    <col min="6146" max="6146" width="12.90625" style="1060" customWidth="1"/>
    <col min="6147" max="6147" width="20.81640625" style="1060" customWidth="1"/>
    <col min="6148" max="6148" width="11.54296875" style="1060" customWidth="1"/>
    <col min="6149" max="6149" width="20.81640625" style="1060" customWidth="1"/>
    <col min="6150" max="6150" width="9.90625" style="1060" bestFit="1" customWidth="1"/>
    <col min="6151" max="6151" width="20.81640625" style="1060" customWidth="1"/>
    <col min="6152" max="6152" width="9.90625" style="1060" bestFit="1" customWidth="1"/>
    <col min="6153" max="6153" width="20.81640625" style="1060" customWidth="1"/>
    <col min="6154" max="6154" width="9.90625" style="1060" bestFit="1" customWidth="1"/>
    <col min="6155" max="6155" width="20.81640625" style="1060" customWidth="1"/>
    <col min="6156" max="6156" width="9.90625" style="1060" bestFit="1" customWidth="1"/>
    <col min="6157" max="6157" width="20.81640625" style="1060" customWidth="1"/>
    <col min="6158" max="6158" width="12.1796875" style="1060" customWidth="1"/>
    <col min="6159" max="6159" width="20.81640625" style="1060" customWidth="1"/>
    <col min="6160" max="6160" width="11.90625" style="1060" customWidth="1"/>
    <col min="6161" max="6161" width="20.81640625" style="1060" customWidth="1"/>
    <col min="6162" max="6162" width="12.54296875" style="1060" customWidth="1"/>
    <col min="6163" max="6163" width="20.81640625" style="1060" customWidth="1"/>
    <col min="6164" max="6164" width="11.1796875" style="1060" customWidth="1"/>
    <col min="6165" max="6165" width="20.81640625" style="1060" customWidth="1"/>
    <col min="6166" max="6166" width="11.54296875" style="1060" customWidth="1"/>
    <col min="6167" max="6167" width="20.81640625" style="1060" customWidth="1"/>
    <col min="6168" max="6168" width="9.90625" style="1060" bestFit="1" customWidth="1"/>
    <col min="6169" max="6171" width="8.90625" style="1060"/>
    <col min="6172" max="6183" width="20.81640625" style="1060" customWidth="1"/>
    <col min="6184" max="6400" width="8.90625" style="1060"/>
    <col min="6401" max="6401" width="20.81640625" style="1060" customWidth="1"/>
    <col min="6402" max="6402" width="12.90625" style="1060" customWidth="1"/>
    <col min="6403" max="6403" width="20.81640625" style="1060" customWidth="1"/>
    <col min="6404" max="6404" width="11.54296875" style="1060" customWidth="1"/>
    <col min="6405" max="6405" width="20.81640625" style="1060" customWidth="1"/>
    <col min="6406" max="6406" width="9.90625" style="1060" bestFit="1" customWidth="1"/>
    <col min="6407" max="6407" width="20.81640625" style="1060" customWidth="1"/>
    <col min="6408" max="6408" width="9.90625" style="1060" bestFit="1" customWidth="1"/>
    <col min="6409" max="6409" width="20.81640625" style="1060" customWidth="1"/>
    <col min="6410" max="6410" width="9.90625" style="1060" bestFit="1" customWidth="1"/>
    <col min="6411" max="6411" width="20.81640625" style="1060" customWidth="1"/>
    <col min="6412" max="6412" width="9.90625" style="1060" bestFit="1" customWidth="1"/>
    <col min="6413" max="6413" width="20.81640625" style="1060" customWidth="1"/>
    <col min="6414" max="6414" width="12.1796875" style="1060" customWidth="1"/>
    <col min="6415" max="6415" width="20.81640625" style="1060" customWidth="1"/>
    <col min="6416" max="6416" width="11.90625" style="1060" customWidth="1"/>
    <col min="6417" max="6417" width="20.81640625" style="1060" customWidth="1"/>
    <col min="6418" max="6418" width="12.54296875" style="1060" customWidth="1"/>
    <col min="6419" max="6419" width="20.81640625" style="1060" customWidth="1"/>
    <col min="6420" max="6420" width="11.1796875" style="1060" customWidth="1"/>
    <col min="6421" max="6421" width="20.81640625" style="1060" customWidth="1"/>
    <col min="6422" max="6422" width="11.54296875" style="1060" customWidth="1"/>
    <col min="6423" max="6423" width="20.81640625" style="1060" customWidth="1"/>
    <col min="6424" max="6424" width="9.90625" style="1060" bestFit="1" customWidth="1"/>
    <col min="6425" max="6427" width="8.90625" style="1060"/>
    <col min="6428" max="6439" width="20.81640625" style="1060" customWidth="1"/>
    <col min="6440" max="6656" width="8.90625" style="1060"/>
    <col min="6657" max="6657" width="20.81640625" style="1060" customWidth="1"/>
    <col min="6658" max="6658" width="12.90625" style="1060" customWidth="1"/>
    <col min="6659" max="6659" width="20.81640625" style="1060" customWidth="1"/>
    <col min="6660" max="6660" width="11.54296875" style="1060" customWidth="1"/>
    <col min="6661" max="6661" width="20.81640625" style="1060" customWidth="1"/>
    <col min="6662" max="6662" width="9.90625" style="1060" bestFit="1" customWidth="1"/>
    <col min="6663" max="6663" width="20.81640625" style="1060" customWidth="1"/>
    <col min="6664" max="6664" width="9.90625" style="1060" bestFit="1" customWidth="1"/>
    <col min="6665" max="6665" width="20.81640625" style="1060" customWidth="1"/>
    <col min="6666" max="6666" width="9.90625" style="1060" bestFit="1" customWidth="1"/>
    <col min="6667" max="6667" width="20.81640625" style="1060" customWidth="1"/>
    <col min="6668" max="6668" width="9.90625" style="1060" bestFit="1" customWidth="1"/>
    <col min="6669" max="6669" width="20.81640625" style="1060" customWidth="1"/>
    <col min="6670" max="6670" width="12.1796875" style="1060" customWidth="1"/>
    <col min="6671" max="6671" width="20.81640625" style="1060" customWidth="1"/>
    <col min="6672" max="6672" width="11.90625" style="1060" customWidth="1"/>
    <col min="6673" max="6673" width="20.81640625" style="1060" customWidth="1"/>
    <col min="6674" max="6674" width="12.54296875" style="1060" customWidth="1"/>
    <col min="6675" max="6675" width="20.81640625" style="1060" customWidth="1"/>
    <col min="6676" max="6676" width="11.1796875" style="1060" customWidth="1"/>
    <col min="6677" max="6677" width="20.81640625" style="1060" customWidth="1"/>
    <col min="6678" max="6678" width="11.54296875" style="1060" customWidth="1"/>
    <col min="6679" max="6679" width="20.81640625" style="1060" customWidth="1"/>
    <col min="6680" max="6680" width="9.90625" style="1060" bestFit="1" customWidth="1"/>
    <col min="6681" max="6683" width="8.90625" style="1060"/>
    <col min="6684" max="6695" width="20.81640625" style="1060" customWidth="1"/>
    <col min="6696" max="6912" width="8.90625" style="1060"/>
    <col min="6913" max="6913" width="20.81640625" style="1060" customWidth="1"/>
    <col min="6914" max="6914" width="12.90625" style="1060" customWidth="1"/>
    <col min="6915" max="6915" width="20.81640625" style="1060" customWidth="1"/>
    <col min="6916" max="6916" width="11.54296875" style="1060" customWidth="1"/>
    <col min="6917" max="6917" width="20.81640625" style="1060" customWidth="1"/>
    <col min="6918" max="6918" width="9.90625" style="1060" bestFit="1" customWidth="1"/>
    <col min="6919" max="6919" width="20.81640625" style="1060" customWidth="1"/>
    <col min="6920" max="6920" width="9.90625" style="1060" bestFit="1" customWidth="1"/>
    <col min="6921" max="6921" width="20.81640625" style="1060" customWidth="1"/>
    <col min="6922" max="6922" width="9.90625" style="1060" bestFit="1" customWidth="1"/>
    <col min="6923" max="6923" width="20.81640625" style="1060" customWidth="1"/>
    <col min="6924" max="6924" width="9.90625" style="1060" bestFit="1" customWidth="1"/>
    <col min="6925" max="6925" width="20.81640625" style="1060" customWidth="1"/>
    <col min="6926" max="6926" width="12.1796875" style="1060" customWidth="1"/>
    <col min="6927" max="6927" width="20.81640625" style="1060" customWidth="1"/>
    <col min="6928" max="6928" width="11.90625" style="1060" customWidth="1"/>
    <col min="6929" max="6929" width="20.81640625" style="1060" customWidth="1"/>
    <col min="6930" max="6930" width="12.54296875" style="1060" customWidth="1"/>
    <col min="6931" max="6931" width="20.81640625" style="1060" customWidth="1"/>
    <col min="6932" max="6932" width="11.1796875" style="1060" customWidth="1"/>
    <col min="6933" max="6933" width="20.81640625" style="1060" customWidth="1"/>
    <col min="6934" max="6934" width="11.54296875" style="1060" customWidth="1"/>
    <col min="6935" max="6935" width="20.81640625" style="1060" customWidth="1"/>
    <col min="6936" max="6936" width="9.90625" style="1060" bestFit="1" customWidth="1"/>
    <col min="6937" max="6939" width="8.90625" style="1060"/>
    <col min="6940" max="6951" width="20.81640625" style="1060" customWidth="1"/>
    <col min="6952" max="7168" width="8.90625" style="1060"/>
    <col min="7169" max="7169" width="20.81640625" style="1060" customWidth="1"/>
    <col min="7170" max="7170" width="12.90625" style="1060" customWidth="1"/>
    <col min="7171" max="7171" width="20.81640625" style="1060" customWidth="1"/>
    <col min="7172" max="7172" width="11.54296875" style="1060" customWidth="1"/>
    <col min="7173" max="7173" width="20.81640625" style="1060" customWidth="1"/>
    <col min="7174" max="7174" width="9.90625" style="1060" bestFit="1" customWidth="1"/>
    <col min="7175" max="7175" width="20.81640625" style="1060" customWidth="1"/>
    <col min="7176" max="7176" width="9.90625" style="1060" bestFit="1" customWidth="1"/>
    <col min="7177" max="7177" width="20.81640625" style="1060" customWidth="1"/>
    <col min="7178" max="7178" width="9.90625" style="1060" bestFit="1" customWidth="1"/>
    <col min="7179" max="7179" width="20.81640625" style="1060" customWidth="1"/>
    <col min="7180" max="7180" width="9.90625" style="1060" bestFit="1" customWidth="1"/>
    <col min="7181" max="7181" width="20.81640625" style="1060" customWidth="1"/>
    <col min="7182" max="7182" width="12.1796875" style="1060" customWidth="1"/>
    <col min="7183" max="7183" width="20.81640625" style="1060" customWidth="1"/>
    <col min="7184" max="7184" width="11.90625" style="1060" customWidth="1"/>
    <col min="7185" max="7185" width="20.81640625" style="1060" customWidth="1"/>
    <col min="7186" max="7186" width="12.54296875" style="1060" customWidth="1"/>
    <col min="7187" max="7187" width="20.81640625" style="1060" customWidth="1"/>
    <col min="7188" max="7188" width="11.1796875" style="1060" customWidth="1"/>
    <col min="7189" max="7189" width="20.81640625" style="1060" customWidth="1"/>
    <col min="7190" max="7190" width="11.54296875" style="1060" customWidth="1"/>
    <col min="7191" max="7191" width="20.81640625" style="1060" customWidth="1"/>
    <col min="7192" max="7192" width="9.90625" style="1060" bestFit="1" customWidth="1"/>
    <col min="7193" max="7195" width="8.90625" style="1060"/>
    <col min="7196" max="7207" width="20.81640625" style="1060" customWidth="1"/>
    <col min="7208" max="7424" width="8.90625" style="1060"/>
    <col min="7425" max="7425" width="20.81640625" style="1060" customWidth="1"/>
    <col min="7426" max="7426" width="12.90625" style="1060" customWidth="1"/>
    <col min="7427" max="7427" width="20.81640625" style="1060" customWidth="1"/>
    <col min="7428" max="7428" width="11.54296875" style="1060" customWidth="1"/>
    <col min="7429" max="7429" width="20.81640625" style="1060" customWidth="1"/>
    <col min="7430" max="7430" width="9.90625" style="1060" bestFit="1" customWidth="1"/>
    <col min="7431" max="7431" width="20.81640625" style="1060" customWidth="1"/>
    <col min="7432" max="7432" width="9.90625" style="1060" bestFit="1" customWidth="1"/>
    <col min="7433" max="7433" width="20.81640625" style="1060" customWidth="1"/>
    <col min="7434" max="7434" width="9.90625" style="1060" bestFit="1" customWidth="1"/>
    <col min="7435" max="7435" width="20.81640625" style="1060" customWidth="1"/>
    <col min="7436" max="7436" width="9.90625" style="1060" bestFit="1" customWidth="1"/>
    <col min="7437" max="7437" width="20.81640625" style="1060" customWidth="1"/>
    <col min="7438" max="7438" width="12.1796875" style="1060" customWidth="1"/>
    <col min="7439" max="7439" width="20.81640625" style="1060" customWidth="1"/>
    <col min="7440" max="7440" width="11.90625" style="1060" customWidth="1"/>
    <col min="7441" max="7441" width="20.81640625" style="1060" customWidth="1"/>
    <col min="7442" max="7442" width="12.54296875" style="1060" customWidth="1"/>
    <col min="7443" max="7443" width="20.81640625" style="1060" customWidth="1"/>
    <col min="7444" max="7444" width="11.1796875" style="1060" customWidth="1"/>
    <col min="7445" max="7445" width="20.81640625" style="1060" customWidth="1"/>
    <col min="7446" max="7446" width="11.54296875" style="1060" customWidth="1"/>
    <col min="7447" max="7447" width="20.81640625" style="1060" customWidth="1"/>
    <col min="7448" max="7448" width="9.90625" style="1060" bestFit="1" customWidth="1"/>
    <col min="7449" max="7451" width="8.90625" style="1060"/>
    <col min="7452" max="7463" width="20.81640625" style="1060" customWidth="1"/>
    <col min="7464" max="7680" width="8.90625" style="1060"/>
    <col min="7681" max="7681" width="20.81640625" style="1060" customWidth="1"/>
    <col min="7682" max="7682" width="12.90625" style="1060" customWidth="1"/>
    <col min="7683" max="7683" width="20.81640625" style="1060" customWidth="1"/>
    <col min="7684" max="7684" width="11.54296875" style="1060" customWidth="1"/>
    <col min="7685" max="7685" width="20.81640625" style="1060" customWidth="1"/>
    <col min="7686" max="7686" width="9.90625" style="1060" bestFit="1" customWidth="1"/>
    <col min="7687" max="7687" width="20.81640625" style="1060" customWidth="1"/>
    <col min="7688" max="7688" width="9.90625" style="1060" bestFit="1" customWidth="1"/>
    <col min="7689" max="7689" width="20.81640625" style="1060" customWidth="1"/>
    <col min="7690" max="7690" width="9.90625" style="1060" bestFit="1" customWidth="1"/>
    <col min="7691" max="7691" width="20.81640625" style="1060" customWidth="1"/>
    <col min="7692" max="7692" width="9.90625" style="1060" bestFit="1" customWidth="1"/>
    <col min="7693" max="7693" width="20.81640625" style="1060" customWidth="1"/>
    <col min="7694" max="7694" width="12.1796875" style="1060" customWidth="1"/>
    <col min="7695" max="7695" width="20.81640625" style="1060" customWidth="1"/>
    <col min="7696" max="7696" width="11.90625" style="1060" customWidth="1"/>
    <col min="7697" max="7697" width="20.81640625" style="1060" customWidth="1"/>
    <col min="7698" max="7698" width="12.54296875" style="1060" customWidth="1"/>
    <col min="7699" max="7699" width="20.81640625" style="1060" customWidth="1"/>
    <col min="7700" max="7700" width="11.1796875" style="1060" customWidth="1"/>
    <col min="7701" max="7701" width="20.81640625" style="1060" customWidth="1"/>
    <col min="7702" max="7702" width="11.54296875" style="1060" customWidth="1"/>
    <col min="7703" max="7703" width="20.81640625" style="1060" customWidth="1"/>
    <col min="7704" max="7704" width="9.90625" style="1060" bestFit="1" customWidth="1"/>
    <col min="7705" max="7707" width="8.90625" style="1060"/>
    <col min="7708" max="7719" width="20.81640625" style="1060" customWidth="1"/>
    <col min="7720" max="7936" width="8.90625" style="1060"/>
    <col min="7937" max="7937" width="20.81640625" style="1060" customWidth="1"/>
    <col min="7938" max="7938" width="12.90625" style="1060" customWidth="1"/>
    <col min="7939" max="7939" width="20.81640625" style="1060" customWidth="1"/>
    <col min="7940" max="7940" width="11.54296875" style="1060" customWidth="1"/>
    <col min="7941" max="7941" width="20.81640625" style="1060" customWidth="1"/>
    <col min="7942" max="7942" width="9.90625" style="1060" bestFit="1" customWidth="1"/>
    <col min="7943" max="7943" width="20.81640625" style="1060" customWidth="1"/>
    <col min="7944" max="7944" width="9.90625" style="1060" bestFit="1" customWidth="1"/>
    <col min="7945" max="7945" width="20.81640625" style="1060" customWidth="1"/>
    <col min="7946" max="7946" width="9.90625" style="1060" bestFit="1" customWidth="1"/>
    <col min="7947" max="7947" width="20.81640625" style="1060" customWidth="1"/>
    <col min="7948" max="7948" width="9.90625" style="1060" bestFit="1" customWidth="1"/>
    <col min="7949" max="7949" width="20.81640625" style="1060" customWidth="1"/>
    <col min="7950" max="7950" width="12.1796875" style="1060" customWidth="1"/>
    <col min="7951" max="7951" width="20.81640625" style="1060" customWidth="1"/>
    <col min="7952" max="7952" width="11.90625" style="1060" customWidth="1"/>
    <col min="7953" max="7953" width="20.81640625" style="1060" customWidth="1"/>
    <col min="7954" max="7954" width="12.54296875" style="1060" customWidth="1"/>
    <col min="7955" max="7955" width="20.81640625" style="1060" customWidth="1"/>
    <col min="7956" max="7956" width="11.1796875" style="1060" customWidth="1"/>
    <col min="7957" max="7957" width="20.81640625" style="1060" customWidth="1"/>
    <col min="7958" max="7958" width="11.54296875" style="1060" customWidth="1"/>
    <col min="7959" max="7959" width="20.81640625" style="1060" customWidth="1"/>
    <col min="7960" max="7960" width="9.90625" style="1060" bestFit="1" customWidth="1"/>
    <col min="7961" max="7963" width="8.90625" style="1060"/>
    <col min="7964" max="7975" width="20.81640625" style="1060" customWidth="1"/>
    <col min="7976" max="8192" width="8.90625" style="1060"/>
    <col min="8193" max="8193" width="20.81640625" style="1060" customWidth="1"/>
    <col min="8194" max="8194" width="12.90625" style="1060" customWidth="1"/>
    <col min="8195" max="8195" width="20.81640625" style="1060" customWidth="1"/>
    <col min="8196" max="8196" width="11.54296875" style="1060" customWidth="1"/>
    <col min="8197" max="8197" width="20.81640625" style="1060" customWidth="1"/>
    <col min="8198" max="8198" width="9.90625" style="1060" bestFit="1" customWidth="1"/>
    <col min="8199" max="8199" width="20.81640625" style="1060" customWidth="1"/>
    <col min="8200" max="8200" width="9.90625" style="1060" bestFit="1" customWidth="1"/>
    <col min="8201" max="8201" width="20.81640625" style="1060" customWidth="1"/>
    <col min="8202" max="8202" width="9.90625" style="1060" bestFit="1" customWidth="1"/>
    <col min="8203" max="8203" width="20.81640625" style="1060" customWidth="1"/>
    <col min="8204" max="8204" width="9.90625" style="1060" bestFit="1" customWidth="1"/>
    <col min="8205" max="8205" width="20.81640625" style="1060" customWidth="1"/>
    <col min="8206" max="8206" width="12.1796875" style="1060" customWidth="1"/>
    <col min="8207" max="8207" width="20.81640625" style="1060" customWidth="1"/>
    <col min="8208" max="8208" width="11.90625" style="1060" customWidth="1"/>
    <col min="8209" max="8209" width="20.81640625" style="1060" customWidth="1"/>
    <col min="8210" max="8210" width="12.54296875" style="1060" customWidth="1"/>
    <col min="8211" max="8211" width="20.81640625" style="1060" customWidth="1"/>
    <col min="8212" max="8212" width="11.1796875" style="1060" customWidth="1"/>
    <col min="8213" max="8213" width="20.81640625" style="1060" customWidth="1"/>
    <col min="8214" max="8214" width="11.54296875" style="1060" customWidth="1"/>
    <col min="8215" max="8215" width="20.81640625" style="1060" customWidth="1"/>
    <col min="8216" max="8216" width="9.90625" style="1060" bestFit="1" customWidth="1"/>
    <col min="8217" max="8219" width="8.90625" style="1060"/>
    <col min="8220" max="8231" width="20.81640625" style="1060" customWidth="1"/>
    <col min="8232" max="8448" width="8.90625" style="1060"/>
    <col min="8449" max="8449" width="20.81640625" style="1060" customWidth="1"/>
    <col min="8450" max="8450" width="12.90625" style="1060" customWidth="1"/>
    <col min="8451" max="8451" width="20.81640625" style="1060" customWidth="1"/>
    <col min="8452" max="8452" width="11.54296875" style="1060" customWidth="1"/>
    <col min="8453" max="8453" width="20.81640625" style="1060" customWidth="1"/>
    <col min="8454" max="8454" width="9.90625" style="1060" bestFit="1" customWidth="1"/>
    <col min="8455" max="8455" width="20.81640625" style="1060" customWidth="1"/>
    <col min="8456" max="8456" width="9.90625" style="1060" bestFit="1" customWidth="1"/>
    <col min="8457" max="8457" width="20.81640625" style="1060" customWidth="1"/>
    <col min="8458" max="8458" width="9.90625" style="1060" bestFit="1" customWidth="1"/>
    <col min="8459" max="8459" width="20.81640625" style="1060" customWidth="1"/>
    <col min="8460" max="8460" width="9.90625" style="1060" bestFit="1" customWidth="1"/>
    <col min="8461" max="8461" width="20.81640625" style="1060" customWidth="1"/>
    <col min="8462" max="8462" width="12.1796875" style="1060" customWidth="1"/>
    <col min="8463" max="8463" width="20.81640625" style="1060" customWidth="1"/>
    <col min="8464" max="8464" width="11.90625" style="1060" customWidth="1"/>
    <col min="8465" max="8465" width="20.81640625" style="1060" customWidth="1"/>
    <col min="8466" max="8466" width="12.54296875" style="1060" customWidth="1"/>
    <col min="8467" max="8467" width="20.81640625" style="1060" customWidth="1"/>
    <col min="8468" max="8468" width="11.1796875" style="1060" customWidth="1"/>
    <col min="8469" max="8469" width="20.81640625" style="1060" customWidth="1"/>
    <col min="8470" max="8470" width="11.54296875" style="1060" customWidth="1"/>
    <col min="8471" max="8471" width="20.81640625" style="1060" customWidth="1"/>
    <col min="8472" max="8472" width="9.90625" style="1060" bestFit="1" customWidth="1"/>
    <col min="8473" max="8475" width="8.90625" style="1060"/>
    <col min="8476" max="8487" width="20.81640625" style="1060" customWidth="1"/>
    <col min="8488" max="8704" width="8.90625" style="1060"/>
    <col min="8705" max="8705" width="20.81640625" style="1060" customWidth="1"/>
    <col min="8706" max="8706" width="12.90625" style="1060" customWidth="1"/>
    <col min="8707" max="8707" width="20.81640625" style="1060" customWidth="1"/>
    <col min="8708" max="8708" width="11.54296875" style="1060" customWidth="1"/>
    <col min="8709" max="8709" width="20.81640625" style="1060" customWidth="1"/>
    <col min="8710" max="8710" width="9.90625" style="1060" bestFit="1" customWidth="1"/>
    <col min="8711" max="8711" width="20.81640625" style="1060" customWidth="1"/>
    <col min="8712" max="8712" width="9.90625" style="1060" bestFit="1" customWidth="1"/>
    <col min="8713" max="8713" width="20.81640625" style="1060" customWidth="1"/>
    <col min="8714" max="8714" width="9.90625" style="1060" bestFit="1" customWidth="1"/>
    <col min="8715" max="8715" width="20.81640625" style="1060" customWidth="1"/>
    <col min="8716" max="8716" width="9.90625" style="1060" bestFit="1" customWidth="1"/>
    <col min="8717" max="8717" width="20.81640625" style="1060" customWidth="1"/>
    <col min="8718" max="8718" width="12.1796875" style="1060" customWidth="1"/>
    <col min="8719" max="8719" width="20.81640625" style="1060" customWidth="1"/>
    <col min="8720" max="8720" width="11.90625" style="1060" customWidth="1"/>
    <col min="8721" max="8721" width="20.81640625" style="1060" customWidth="1"/>
    <col min="8722" max="8722" width="12.54296875" style="1060" customWidth="1"/>
    <col min="8723" max="8723" width="20.81640625" style="1060" customWidth="1"/>
    <col min="8724" max="8724" width="11.1796875" style="1060" customWidth="1"/>
    <col min="8725" max="8725" width="20.81640625" style="1060" customWidth="1"/>
    <col min="8726" max="8726" width="11.54296875" style="1060" customWidth="1"/>
    <col min="8727" max="8727" width="20.81640625" style="1060" customWidth="1"/>
    <col min="8728" max="8728" width="9.90625" style="1060" bestFit="1" customWidth="1"/>
    <col min="8729" max="8731" width="8.90625" style="1060"/>
    <col min="8732" max="8743" width="20.81640625" style="1060" customWidth="1"/>
    <col min="8744" max="8960" width="8.90625" style="1060"/>
    <col min="8961" max="8961" width="20.81640625" style="1060" customWidth="1"/>
    <col min="8962" max="8962" width="12.90625" style="1060" customWidth="1"/>
    <col min="8963" max="8963" width="20.81640625" style="1060" customWidth="1"/>
    <col min="8964" max="8964" width="11.54296875" style="1060" customWidth="1"/>
    <col min="8965" max="8965" width="20.81640625" style="1060" customWidth="1"/>
    <col min="8966" max="8966" width="9.90625" style="1060" bestFit="1" customWidth="1"/>
    <col min="8967" max="8967" width="20.81640625" style="1060" customWidth="1"/>
    <col min="8968" max="8968" width="9.90625" style="1060" bestFit="1" customWidth="1"/>
    <col min="8969" max="8969" width="20.81640625" style="1060" customWidth="1"/>
    <col min="8970" max="8970" width="9.90625" style="1060" bestFit="1" customWidth="1"/>
    <col min="8971" max="8971" width="20.81640625" style="1060" customWidth="1"/>
    <col min="8972" max="8972" width="9.90625" style="1060" bestFit="1" customWidth="1"/>
    <col min="8973" max="8973" width="20.81640625" style="1060" customWidth="1"/>
    <col min="8974" max="8974" width="12.1796875" style="1060" customWidth="1"/>
    <col min="8975" max="8975" width="20.81640625" style="1060" customWidth="1"/>
    <col min="8976" max="8976" width="11.90625" style="1060" customWidth="1"/>
    <col min="8977" max="8977" width="20.81640625" style="1060" customWidth="1"/>
    <col min="8978" max="8978" width="12.54296875" style="1060" customWidth="1"/>
    <col min="8979" max="8979" width="20.81640625" style="1060" customWidth="1"/>
    <col min="8980" max="8980" width="11.1796875" style="1060" customWidth="1"/>
    <col min="8981" max="8981" width="20.81640625" style="1060" customWidth="1"/>
    <col min="8982" max="8982" width="11.54296875" style="1060" customWidth="1"/>
    <col min="8983" max="8983" width="20.81640625" style="1060" customWidth="1"/>
    <col min="8984" max="8984" width="9.90625" style="1060" bestFit="1" customWidth="1"/>
    <col min="8985" max="8987" width="8.90625" style="1060"/>
    <col min="8988" max="8999" width="20.81640625" style="1060" customWidth="1"/>
    <col min="9000" max="9216" width="8.90625" style="1060"/>
    <col min="9217" max="9217" width="20.81640625" style="1060" customWidth="1"/>
    <col min="9218" max="9218" width="12.90625" style="1060" customWidth="1"/>
    <col min="9219" max="9219" width="20.81640625" style="1060" customWidth="1"/>
    <col min="9220" max="9220" width="11.54296875" style="1060" customWidth="1"/>
    <col min="9221" max="9221" width="20.81640625" style="1060" customWidth="1"/>
    <col min="9222" max="9222" width="9.90625" style="1060" bestFit="1" customWidth="1"/>
    <col min="9223" max="9223" width="20.81640625" style="1060" customWidth="1"/>
    <col min="9224" max="9224" width="9.90625" style="1060" bestFit="1" customWidth="1"/>
    <col min="9225" max="9225" width="20.81640625" style="1060" customWidth="1"/>
    <col min="9226" max="9226" width="9.90625" style="1060" bestFit="1" customWidth="1"/>
    <col min="9227" max="9227" width="20.81640625" style="1060" customWidth="1"/>
    <col min="9228" max="9228" width="9.90625" style="1060" bestFit="1" customWidth="1"/>
    <col min="9229" max="9229" width="20.81640625" style="1060" customWidth="1"/>
    <col min="9230" max="9230" width="12.1796875" style="1060" customWidth="1"/>
    <col min="9231" max="9231" width="20.81640625" style="1060" customWidth="1"/>
    <col min="9232" max="9232" width="11.90625" style="1060" customWidth="1"/>
    <col min="9233" max="9233" width="20.81640625" style="1060" customWidth="1"/>
    <col min="9234" max="9234" width="12.54296875" style="1060" customWidth="1"/>
    <col min="9235" max="9235" width="20.81640625" style="1060" customWidth="1"/>
    <col min="9236" max="9236" width="11.1796875" style="1060" customWidth="1"/>
    <col min="9237" max="9237" width="20.81640625" style="1060" customWidth="1"/>
    <col min="9238" max="9238" width="11.54296875" style="1060" customWidth="1"/>
    <col min="9239" max="9239" width="20.81640625" style="1060" customWidth="1"/>
    <col min="9240" max="9240" width="9.90625" style="1060" bestFit="1" customWidth="1"/>
    <col min="9241" max="9243" width="8.90625" style="1060"/>
    <col min="9244" max="9255" width="20.81640625" style="1060" customWidth="1"/>
    <col min="9256" max="9472" width="8.90625" style="1060"/>
    <col min="9473" max="9473" width="20.81640625" style="1060" customWidth="1"/>
    <col min="9474" max="9474" width="12.90625" style="1060" customWidth="1"/>
    <col min="9475" max="9475" width="20.81640625" style="1060" customWidth="1"/>
    <col min="9476" max="9476" width="11.54296875" style="1060" customWidth="1"/>
    <col min="9477" max="9477" width="20.81640625" style="1060" customWidth="1"/>
    <col min="9478" max="9478" width="9.90625" style="1060" bestFit="1" customWidth="1"/>
    <col min="9479" max="9479" width="20.81640625" style="1060" customWidth="1"/>
    <col min="9480" max="9480" width="9.90625" style="1060" bestFit="1" customWidth="1"/>
    <col min="9481" max="9481" width="20.81640625" style="1060" customWidth="1"/>
    <col min="9482" max="9482" width="9.90625" style="1060" bestFit="1" customWidth="1"/>
    <col min="9483" max="9483" width="20.81640625" style="1060" customWidth="1"/>
    <col min="9484" max="9484" width="9.90625" style="1060" bestFit="1" customWidth="1"/>
    <col min="9485" max="9485" width="20.81640625" style="1060" customWidth="1"/>
    <col min="9486" max="9486" width="12.1796875" style="1060" customWidth="1"/>
    <col min="9487" max="9487" width="20.81640625" style="1060" customWidth="1"/>
    <col min="9488" max="9488" width="11.90625" style="1060" customWidth="1"/>
    <col min="9489" max="9489" width="20.81640625" style="1060" customWidth="1"/>
    <col min="9490" max="9490" width="12.54296875" style="1060" customWidth="1"/>
    <col min="9491" max="9491" width="20.81640625" style="1060" customWidth="1"/>
    <col min="9492" max="9492" width="11.1796875" style="1060" customWidth="1"/>
    <col min="9493" max="9493" width="20.81640625" style="1060" customWidth="1"/>
    <col min="9494" max="9494" width="11.54296875" style="1060" customWidth="1"/>
    <col min="9495" max="9495" width="20.81640625" style="1060" customWidth="1"/>
    <col min="9496" max="9496" width="9.90625" style="1060" bestFit="1" customWidth="1"/>
    <col min="9497" max="9499" width="8.90625" style="1060"/>
    <col min="9500" max="9511" width="20.81640625" style="1060" customWidth="1"/>
    <col min="9512" max="9728" width="8.90625" style="1060"/>
    <col min="9729" max="9729" width="20.81640625" style="1060" customWidth="1"/>
    <col min="9730" max="9730" width="12.90625" style="1060" customWidth="1"/>
    <col min="9731" max="9731" width="20.81640625" style="1060" customWidth="1"/>
    <col min="9732" max="9732" width="11.54296875" style="1060" customWidth="1"/>
    <col min="9733" max="9733" width="20.81640625" style="1060" customWidth="1"/>
    <col min="9734" max="9734" width="9.90625" style="1060" bestFit="1" customWidth="1"/>
    <col min="9735" max="9735" width="20.81640625" style="1060" customWidth="1"/>
    <col min="9736" max="9736" width="9.90625" style="1060" bestFit="1" customWidth="1"/>
    <col min="9737" max="9737" width="20.81640625" style="1060" customWidth="1"/>
    <col min="9738" max="9738" width="9.90625" style="1060" bestFit="1" customWidth="1"/>
    <col min="9739" max="9739" width="20.81640625" style="1060" customWidth="1"/>
    <col min="9740" max="9740" width="9.90625" style="1060" bestFit="1" customWidth="1"/>
    <col min="9741" max="9741" width="20.81640625" style="1060" customWidth="1"/>
    <col min="9742" max="9742" width="12.1796875" style="1060" customWidth="1"/>
    <col min="9743" max="9743" width="20.81640625" style="1060" customWidth="1"/>
    <col min="9744" max="9744" width="11.90625" style="1060" customWidth="1"/>
    <col min="9745" max="9745" width="20.81640625" style="1060" customWidth="1"/>
    <col min="9746" max="9746" width="12.54296875" style="1060" customWidth="1"/>
    <col min="9747" max="9747" width="20.81640625" style="1060" customWidth="1"/>
    <col min="9748" max="9748" width="11.1796875" style="1060" customWidth="1"/>
    <col min="9749" max="9749" width="20.81640625" style="1060" customWidth="1"/>
    <col min="9750" max="9750" width="11.54296875" style="1060" customWidth="1"/>
    <col min="9751" max="9751" width="20.81640625" style="1060" customWidth="1"/>
    <col min="9752" max="9752" width="9.90625" style="1060" bestFit="1" customWidth="1"/>
    <col min="9753" max="9755" width="8.90625" style="1060"/>
    <col min="9756" max="9767" width="20.81640625" style="1060" customWidth="1"/>
    <col min="9768" max="9984" width="8.90625" style="1060"/>
    <col min="9985" max="9985" width="20.81640625" style="1060" customWidth="1"/>
    <col min="9986" max="9986" width="12.90625" style="1060" customWidth="1"/>
    <col min="9987" max="9987" width="20.81640625" style="1060" customWidth="1"/>
    <col min="9988" max="9988" width="11.54296875" style="1060" customWidth="1"/>
    <col min="9989" max="9989" width="20.81640625" style="1060" customWidth="1"/>
    <col min="9990" max="9990" width="9.90625" style="1060" bestFit="1" customWidth="1"/>
    <col min="9991" max="9991" width="20.81640625" style="1060" customWidth="1"/>
    <col min="9992" max="9992" width="9.90625" style="1060" bestFit="1" customWidth="1"/>
    <col min="9993" max="9993" width="20.81640625" style="1060" customWidth="1"/>
    <col min="9994" max="9994" width="9.90625" style="1060" bestFit="1" customWidth="1"/>
    <col min="9995" max="9995" width="20.81640625" style="1060" customWidth="1"/>
    <col min="9996" max="9996" width="9.90625" style="1060" bestFit="1" customWidth="1"/>
    <col min="9997" max="9997" width="20.81640625" style="1060" customWidth="1"/>
    <col min="9998" max="9998" width="12.1796875" style="1060" customWidth="1"/>
    <col min="9999" max="9999" width="20.81640625" style="1060" customWidth="1"/>
    <col min="10000" max="10000" width="11.90625" style="1060" customWidth="1"/>
    <col min="10001" max="10001" width="20.81640625" style="1060" customWidth="1"/>
    <col min="10002" max="10002" width="12.54296875" style="1060" customWidth="1"/>
    <col min="10003" max="10003" width="20.81640625" style="1060" customWidth="1"/>
    <col min="10004" max="10004" width="11.1796875" style="1060" customWidth="1"/>
    <col min="10005" max="10005" width="20.81640625" style="1060" customWidth="1"/>
    <col min="10006" max="10006" width="11.54296875" style="1060" customWidth="1"/>
    <col min="10007" max="10007" width="20.81640625" style="1060" customWidth="1"/>
    <col min="10008" max="10008" width="9.90625" style="1060" bestFit="1" customWidth="1"/>
    <col min="10009" max="10011" width="8.90625" style="1060"/>
    <col min="10012" max="10023" width="20.81640625" style="1060" customWidth="1"/>
    <col min="10024" max="10240" width="8.90625" style="1060"/>
    <col min="10241" max="10241" width="20.81640625" style="1060" customWidth="1"/>
    <col min="10242" max="10242" width="12.90625" style="1060" customWidth="1"/>
    <col min="10243" max="10243" width="20.81640625" style="1060" customWidth="1"/>
    <col min="10244" max="10244" width="11.54296875" style="1060" customWidth="1"/>
    <col min="10245" max="10245" width="20.81640625" style="1060" customWidth="1"/>
    <col min="10246" max="10246" width="9.90625" style="1060" bestFit="1" customWidth="1"/>
    <col min="10247" max="10247" width="20.81640625" style="1060" customWidth="1"/>
    <col min="10248" max="10248" width="9.90625" style="1060" bestFit="1" customWidth="1"/>
    <col min="10249" max="10249" width="20.81640625" style="1060" customWidth="1"/>
    <col min="10250" max="10250" width="9.90625" style="1060" bestFit="1" customWidth="1"/>
    <col min="10251" max="10251" width="20.81640625" style="1060" customWidth="1"/>
    <col min="10252" max="10252" width="9.90625" style="1060" bestFit="1" customWidth="1"/>
    <col min="10253" max="10253" width="20.81640625" style="1060" customWidth="1"/>
    <col min="10254" max="10254" width="12.1796875" style="1060" customWidth="1"/>
    <col min="10255" max="10255" width="20.81640625" style="1060" customWidth="1"/>
    <col min="10256" max="10256" width="11.90625" style="1060" customWidth="1"/>
    <col min="10257" max="10257" width="20.81640625" style="1060" customWidth="1"/>
    <col min="10258" max="10258" width="12.54296875" style="1060" customWidth="1"/>
    <col min="10259" max="10259" width="20.81640625" style="1060" customWidth="1"/>
    <col min="10260" max="10260" width="11.1796875" style="1060" customWidth="1"/>
    <col min="10261" max="10261" width="20.81640625" style="1060" customWidth="1"/>
    <col min="10262" max="10262" width="11.54296875" style="1060" customWidth="1"/>
    <col min="10263" max="10263" width="20.81640625" style="1060" customWidth="1"/>
    <col min="10264" max="10264" width="9.90625" style="1060" bestFit="1" customWidth="1"/>
    <col min="10265" max="10267" width="8.90625" style="1060"/>
    <col min="10268" max="10279" width="20.81640625" style="1060" customWidth="1"/>
    <col min="10280" max="10496" width="8.90625" style="1060"/>
    <col min="10497" max="10497" width="20.81640625" style="1060" customWidth="1"/>
    <col min="10498" max="10498" width="12.90625" style="1060" customWidth="1"/>
    <col min="10499" max="10499" width="20.81640625" style="1060" customWidth="1"/>
    <col min="10500" max="10500" width="11.54296875" style="1060" customWidth="1"/>
    <col min="10501" max="10501" width="20.81640625" style="1060" customWidth="1"/>
    <col min="10502" max="10502" width="9.90625" style="1060" bestFit="1" customWidth="1"/>
    <col min="10503" max="10503" width="20.81640625" style="1060" customWidth="1"/>
    <col min="10504" max="10504" width="9.90625" style="1060" bestFit="1" customWidth="1"/>
    <col min="10505" max="10505" width="20.81640625" style="1060" customWidth="1"/>
    <col min="10506" max="10506" width="9.90625" style="1060" bestFit="1" customWidth="1"/>
    <col min="10507" max="10507" width="20.81640625" style="1060" customWidth="1"/>
    <col min="10508" max="10508" width="9.90625" style="1060" bestFit="1" customWidth="1"/>
    <col min="10509" max="10509" width="20.81640625" style="1060" customWidth="1"/>
    <col min="10510" max="10510" width="12.1796875" style="1060" customWidth="1"/>
    <col min="10511" max="10511" width="20.81640625" style="1060" customWidth="1"/>
    <col min="10512" max="10512" width="11.90625" style="1060" customWidth="1"/>
    <col min="10513" max="10513" width="20.81640625" style="1060" customWidth="1"/>
    <col min="10514" max="10514" width="12.54296875" style="1060" customWidth="1"/>
    <col min="10515" max="10515" width="20.81640625" style="1060" customWidth="1"/>
    <col min="10516" max="10516" width="11.1796875" style="1060" customWidth="1"/>
    <col min="10517" max="10517" width="20.81640625" style="1060" customWidth="1"/>
    <col min="10518" max="10518" width="11.54296875" style="1060" customWidth="1"/>
    <col min="10519" max="10519" width="20.81640625" style="1060" customWidth="1"/>
    <col min="10520" max="10520" width="9.90625" style="1060" bestFit="1" customWidth="1"/>
    <col min="10521" max="10523" width="8.90625" style="1060"/>
    <col min="10524" max="10535" width="20.81640625" style="1060" customWidth="1"/>
    <col min="10536" max="10752" width="8.90625" style="1060"/>
    <col min="10753" max="10753" width="20.81640625" style="1060" customWidth="1"/>
    <col min="10754" max="10754" width="12.90625" style="1060" customWidth="1"/>
    <col min="10755" max="10755" width="20.81640625" style="1060" customWidth="1"/>
    <col min="10756" max="10756" width="11.54296875" style="1060" customWidth="1"/>
    <col min="10757" max="10757" width="20.81640625" style="1060" customWidth="1"/>
    <col min="10758" max="10758" width="9.90625" style="1060" bestFit="1" customWidth="1"/>
    <col min="10759" max="10759" width="20.81640625" style="1060" customWidth="1"/>
    <col min="10760" max="10760" width="9.90625" style="1060" bestFit="1" customWidth="1"/>
    <col min="10761" max="10761" width="20.81640625" style="1060" customWidth="1"/>
    <col min="10762" max="10762" width="9.90625" style="1060" bestFit="1" customWidth="1"/>
    <col min="10763" max="10763" width="20.81640625" style="1060" customWidth="1"/>
    <col min="10764" max="10764" width="9.90625" style="1060" bestFit="1" customWidth="1"/>
    <col min="10765" max="10765" width="20.81640625" style="1060" customWidth="1"/>
    <col min="10766" max="10766" width="12.1796875" style="1060" customWidth="1"/>
    <col min="10767" max="10767" width="20.81640625" style="1060" customWidth="1"/>
    <col min="10768" max="10768" width="11.90625" style="1060" customWidth="1"/>
    <col min="10769" max="10769" width="20.81640625" style="1060" customWidth="1"/>
    <col min="10770" max="10770" width="12.54296875" style="1060" customWidth="1"/>
    <col min="10771" max="10771" width="20.81640625" style="1060" customWidth="1"/>
    <col min="10772" max="10772" width="11.1796875" style="1060" customWidth="1"/>
    <col min="10773" max="10773" width="20.81640625" style="1060" customWidth="1"/>
    <col min="10774" max="10774" width="11.54296875" style="1060" customWidth="1"/>
    <col min="10775" max="10775" width="20.81640625" style="1060" customWidth="1"/>
    <col min="10776" max="10776" width="9.90625" style="1060" bestFit="1" customWidth="1"/>
    <col min="10777" max="10779" width="8.90625" style="1060"/>
    <col min="10780" max="10791" width="20.81640625" style="1060" customWidth="1"/>
    <col min="10792" max="11008" width="8.90625" style="1060"/>
    <col min="11009" max="11009" width="20.81640625" style="1060" customWidth="1"/>
    <col min="11010" max="11010" width="12.90625" style="1060" customWidth="1"/>
    <col min="11011" max="11011" width="20.81640625" style="1060" customWidth="1"/>
    <col min="11012" max="11012" width="11.54296875" style="1060" customWidth="1"/>
    <col min="11013" max="11013" width="20.81640625" style="1060" customWidth="1"/>
    <col min="11014" max="11014" width="9.90625" style="1060" bestFit="1" customWidth="1"/>
    <col min="11015" max="11015" width="20.81640625" style="1060" customWidth="1"/>
    <col min="11016" max="11016" width="9.90625" style="1060" bestFit="1" customWidth="1"/>
    <col min="11017" max="11017" width="20.81640625" style="1060" customWidth="1"/>
    <col min="11018" max="11018" width="9.90625" style="1060" bestFit="1" customWidth="1"/>
    <col min="11019" max="11019" width="20.81640625" style="1060" customWidth="1"/>
    <col min="11020" max="11020" width="9.90625" style="1060" bestFit="1" customWidth="1"/>
    <col min="11021" max="11021" width="20.81640625" style="1060" customWidth="1"/>
    <col min="11022" max="11022" width="12.1796875" style="1060" customWidth="1"/>
    <col min="11023" max="11023" width="20.81640625" style="1060" customWidth="1"/>
    <col min="11024" max="11024" width="11.90625" style="1060" customWidth="1"/>
    <col min="11025" max="11025" width="20.81640625" style="1060" customWidth="1"/>
    <col min="11026" max="11026" width="12.54296875" style="1060" customWidth="1"/>
    <col min="11027" max="11027" width="20.81640625" style="1060" customWidth="1"/>
    <col min="11028" max="11028" width="11.1796875" style="1060" customWidth="1"/>
    <col min="11029" max="11029" width="20.81640625" style="1060" customWidth="1"/>
    <col min="11030" max="11030" width="11.54296875" style="1060" customWidth="1"/>
    <col min="11031" max="11031" width="20.81640625" style="1060" customWidth="1"/>
    <col min="11032" max="11032" width="9.90625" style="1060" bestFit="1" customWidth="1"/>
    <col min="11033" max="11035" width="8.90625" style="1060"/>
    <col min="11036" max="11047" width="20.81640625" style="1060" customWidth="1"/>
    <col min="11048" max="11264" width="8.90625" style="1060"/>
    <col min="11265" max="11265" width="20.81640625" style="1060" customWidth="1"/>
    <col min="11266" max="11266" width="12.90625" style="1060" customWidth="1"/>
    <col min="11267" max="11267" width="20.81640625" style="1060" customWidth="1"/>
    <col min="11268" max="11268" width="11.54296875" style="1060" customWidth="1"/>
    <col min="11269" max="11269" width="20.81640625" style="1060" customWidth="1"/>
    <col min="11270" max="11270" width="9.90625" style="1060" bestFit="1" customWidth="1"/>
    <col min="11271" max="11271" width="20.81640625" style="1060" customWidth="1"/>
    <col min="11272" max="11272" width="9.90625" style="1060" bestFit="1" customWidth="1"/>
    <col min="11273" max="11273" width="20.81640625" style="1060" customWidth="1"/>
    <col min="11274" max="11274" width="9.90625" style="1060" bestFit="1" customWidth="1"/>
    <col min="11275" max="11275" width="20.81640625" style="1060" customWidth="1"/>
    <col min="11276" max="11276" width="9.90625" style="1060" bestFit="1" customWidth="1"/>
    <col min="11277" max="11277" width="20.81640625" style="1060" customWidth="1"/>
    <col min="11278" max="11278" width="12.1796875" style="1060" customWidth="1"/>
    <col min="11279" max="11279" width="20.81640625" style="1060" customWidth="1"/>
    <col min="11280" max="11280" width="11.90625" style="1060" customWidth="1"/>
    <col min="11281" max="11281" width="20.81640625" style="1060" customWidth="1"/>
    <col min="11282" max="11282" width="12.54296875" style="1060" customWidth="1"/>
    <col min="11283" max="11283" width="20.81640625" style="1060" customWidth="1"/>
    <col min="11284" max="11284" width="11.1796875" style="1060" customWidth="1"/>
    <col min="11285" max="11285" width="20.81640625" style="1060" customWidth="1"/>
    <col min="11286" max="11286" width="11.54296875" style="1060" customWidth="1"/>
    <col min="11287" max="11287" width="20.81640625" style="1060" customWidth="1"/>
    <col min="11288" max="11288" width="9.90625" style="1060" bestFit="1" customWidth="1"/>
    <col min="11289" max="11291" width="8.90625" style="1060"/>
    <col min="11292" max="11303" width="20.81640625" style="1060" customWidth="1"/>
    <col min="11304" max="11520" width="8.90625" style="1060"/>
    <col min="11521" max="11521" width="20.81640625" style="1060" customWidth="1"/>
    <col min="11522" max="11522" width="12.90625" style="1060" customWidth="1"/>
    <col min="11523" max="11523" width="20.81640625" style="1060" customWidth="1"/>
    <col min="11524" max="11524" width="11.54296875" style="1060" customWidth="1"/>
    <col min="11525" max="11525" width="20.81640625" style="1060" customWidth="1"/>
    <col min="11526" max="11526" width="9.90625" style="1060" bestFit="1" customWidth="1"/>
    <col min="11527" max="11527" width="20.81640625" style="1060" customWidth="1"/>
    <col min="11528" max="11528" width="9.90625" style="1060" bestFit="1" customWidth="1"/>
    <col min="11529" max="11529" width="20.81640625" style="1060" customWidth="1"/>
    <col min="11530" max="11530" width="9.90625" style="1060" bestFit="1" customWidth="1"/>
    <col min="11531" max="11531" width="20.81640625" style="1060" customWidth="1"/>
    <col min="11532" max="11532" width="9.90625" style="1060" bestFit="1" customWidth="1"/>
    <col min="11533" max="11533" width="20.81640625" style="1060" customWidth="1"/>
    <col min="11534" max="11534" width="12.1796875" style="1060" customWidth="1"/>
    <col min="11535" max="11535" width="20.81640625" style="1060" customWidth="1"/>
    <col min="11536" max="11536" width="11.90625" style="1060" customWidth="1"/>
    <col min="11537" max="11537" width="20.81640625" style="1060" customWidth="1"/>
    <col min="11538" max="11538" width="12.54296875" style="1060" customWidth="1"/>
    <col min="11539" max="11539" width="20.81640625" style="1060" customWidth="1"/>
    <col min="11540" max="11540" width="11.1796875" style="1060" customWidth="1"/>
    <col min="11541" max="11541" width="20.81640625" style="1060" customWidth="1"/>
    <col min="11542" max="11542" width="11.54296875" style="1060" customWidth="1"/>
    <col min="11543" max="11543" width="20.81640625" style="1060" customWidth="1"/>
    <col min="11544" max="11544" width="9.90625" style="1060" bestFit="1" customWidth="1"/>
    <col min="11545" max="11547" width="8.90625" style="1060"/>
    <col min="11548" max="11559" width="20.81640625" style="1060" customWidth="1"/>
    <col min="11560" max="11776" width="8.90625" style="1060"/>
    <col min="11777" max="11777" width="20.81640625" style="1060" customWidth="1"/>
    <col min="11778" max="11778" width="12.90625" style="1060" customWidth="1"/>
    <col min="11779" max="11779" width="20.81640625" style="1060" customWidth="1"/>
    <col min="11780" max="11780" width="11.54296875" style="1060" customWidth="1"/>
    <col min="11781" max="11781" width="20.81640625" style="1060" customWidth="1"/>
    <col min="11782" max="11782" width="9.90625" style="1060" bestFit="1" customWidth="1"/>
    <col min="11783" max="11783" width="20.81640625" style="1060" customWidth="1"/>
    <col min="11784" max="11784" width="9.90625" style="1060" bestFit="1" customWidth="1"/>
    <col min="11785" max="11785" width="20.81640625" style="1060" customWidth="1"/>
    <col min="11786" max="11786" width="9.90625" style="1060" bestFit="1" customWidth="1"/>
    <col min="11787" max="11787" width="20.81640625" style="1060" customWidth="1"/>
    <col min="11788" max="11788" width="9.90625" style="1060" bestFit="1" customWidth="1"/>
    <col min="11789" max="11789" width="20.81640625" style="1060" customWidth="1"/>
    <col min="11790" max="11790" width="12.1796875" style="1060" customWidth="1"/>
    <col min="11791" max="11791" width="20.81640625" style="1060" customWidth="1"/>
    <col min="11792" max="11792" width="11.90625" style="1060" customWidth="1"/>
    <col min="11793" max="11793" width="20.81640625" style="1060" customWidth="1"/>
    <col min="11794" max="11794" width="12.54296875" style="1060" customWidth="1"/>
    <col min="11795" max="11795" width="20.81640625" style="1060" customWidth="1"/>
    <col min="11796" max="11796" width="11.1796875" style="1060" customWidth="1"/>
    <col min="11797" max="11797" width="20.81640625" style="1060" customWidth="1"/>
    <col min="11798" max="11798" width="11.54296875" style="1060" customWidth="1"/>
    <col min="11799" max="11799" width="20.81640625" style="1060" customWidth="1"/>
    <col min="11800" max="11800" width="9.90625" style="1060" bestFit="1" customWidth="1"/>
    <col min="11801" max="11803" width="8.90625" style="1060"/>
    <col min="11804" max="11815" width="20.81640625" style="1060" customWidth="1"/>
    <col min="11816" max="12032" width="8.90625" style="1060"/>
    <col min="12033" max="12033" width="20.81640625" style="1060" customWidth="1"/>
    <col min="12034" max="12034" width="12.90625" style="1060" customWidth="1"/>
    <col min="12035" max="12035" width="20.81640625" style="1060" customWidth="1"/>
    <col min="12036" max="12036" width="11.54296875" style="1060" customWidth="1"/>
    <col min="12037" max="12037" width="20.81640625" style="1060" customWidth="1"/>
    <col min="12038" max="12038" width="9.90625" style="1060" bestFit="1" customWidth="1"/>
    <col min="12039" max="12039" width="20.81640625" style="1060" customWidth="1"/>
    <col min="12040" max="12040" width="9.90625" style="1060" bestFit="1" customWidth="1"/>
    <col min="12041" max="12041" width="20.81640625" style="1060" customWidth="1"/>
    <col min="12042" max="12042" width="9.90625" style="1060" bestFit="1" customWidth="1"/>
    <col min="12043" max="12043" width="20.81640625" style="1060" customWidth="1"/>
    <col min="12044" max="12044" width="9.90625" style="1060" bestFit="1" customWidth="1"/>
    <col min="12045" max="12045" width="20.81640625" style="1060" customWidth="1"/>
    <col min="12046" max="12046" width="12.1796875" style="1060" customWidth="1"/>
    <col min="12047" max="12047" width="20.81640625" style="1060" customWidth="1"/>
    <col min="12048" max="12048" width="11.90625" style="1060" customWidth="1"/>
    <col min="12049" max="12049" width="20.81640625" style="1060" customWidth="1"/>
    <col min="12050" max="12050" width="12.54296875" style="1060" customWidth="1"/>
    <col min="12051" max="12051" width="20.81640625" style="1060" customWidth="1"/>
    <col min="12052" max="12052" width="11.1796875" style="1060" customWidth="1"/>
    <col min="12053" max="12053" width="20.81640625" style="1060" customWidth="1"/>
    <col min="12054" max="12054" width="11.54296875" style="1060" customWidth="1"/>
    <col min="12055" max="12055" width="20.81640625" style="1060" customWidth="1"/>
    <col min="12056" max="12056" width="9.90625" style="1060" bestFit="1" customWidth="1"/>
    <col min="12057" max="12059" width="8.90625" style="1060"/>
    <col min="12060" max="12071" width="20.81640625" style="1060" customWidth="1"/>
    <col min="12072" max="12288" width="8.90625" style="1060"/>
    <col min="12289" max="12289" width="20.81640625" style="1060" customWidth="1"/>
    <col min="12290" max="12290" width="12.90625" style="1060" customWidth="1"/>
    <col min="12291" max="12291" width="20.81640625" style="1060" customWidth="1"/>
    <col min="12292" max="12292" width="11.54296875" style="1060" customWidth="1"/>
    <col min="12293" max="12293" width="20.81640625" style="1060" customWidth="1"/>
    <col min="12294" max="12294" width="9.90625" style="1060" bestFit="1" customWidth="1"/>
    <col min="12295" max="12295" width="20.81640625" style="1060" customWidth="1"/>
    <col min="12296" max="12296" width="9.90625" style="1060" bestFit="1" customWidth="1"/>
    <col min="12297" max="12297" width="20.81640625" style="1060" customWidth="1"/>
    <col min="12298" max="12298" width="9.90625" style="1060" bestFit="1" customWidth="1"/>
    <col min="12299" max="12299" width="20.81640625" style="1060" customWidth="1"/>
    <col min="12300" max="12300" width="9.90625" style="1060" bestFit="1" customWidth="1"/>
    <col min="12301" max="12301" width="20.81640625" style="1060" customWidth="1"/>
    <col min="12302" max="12302" width="12.1796875" style="1060" customWidth="1"/>
    <col min="12303" max="12303" width="20.81640625" style="1060" customWidth="1"/>
    <col min="12304" max="12304" width="11.90625" style="1060" customWidth="1"/>
    <col min="12305" max="12305" width="20.81640625" style="1060" customWidth="1"/>
    <col min="12306" max="12306" width="12.54296875" style="1060" customWidth="1"/>
    <col min="12307" max="12307" width="20.81640625" style="1060" customWidth="1"/>
    <col min="12308" max="12308" width="11.1796875" style="1060" customWidth="1"/>
    <col min="12309" max="12309" width="20.81640625" style="1060" customWidth="1"/>
    <col min="12310" max="12310" width="11.54296875" style="1060" customWidth="1"/>
    <col min="12311" max="12311" width="20.81640625" style="1060" customWidth="1"/>
    <col min="12312" max="12312" width="9.90625" style="1060" bestFit="1" customWidth="1"/>
    <col min="12313" max="12315" width="8.90625" style="1060"/>
    <col min="12316" max="12327" width="20.81640625" style="1060" customWidth="1"/>
    <col min="12328" max="12544" width="8.90625" style="1060"/>
    <col min="12545" max="12545" width="20.81640625" style="1060" customWidth="1"/>
    <col min="12546" max="12546" width="12.90625" style="1060" customWidth="1"/>
    <col min="12547" max="12547" width="20.81640625" style="1060" customWidth="1"/>
    <col min="12548" max="12548" width="11.54296875" style="1060" customWidth="1"/>
    <col min="12549" max="12549" width="20.81640625" style="1060" customWidth="1"/>
    <col min="12550" max="12550" width="9.90625" style="1060" bestFit="1" customWidth="1"/>
    <col min="12551" max="12551" width="20.81640625" style="1060" customWidth="1"/>
    <col min="12552" max="12552" width="9.90625" style="1060" bestFit="1" customWidth="1"/>
    <col min="12553" max="12553" width="20.81640625" style="1060" customWidth="1"/>
    <col min="12554" max="12554" width="9.90625" style="1060" bestFit="1" customWidth="1"/>
    <col min="12555" max="12555" width="20.81640625" style="1060" customWidth="1"/>
    <col min="12556" max="12556" width="9.90625" style="1060" bestFit="1" customWidth="1"/>
    <col min="12557" max="12557" width="20.81640625" style="1060" customWidth="1"/>
    <col min="12558" max="12558" width="12.1796875" style="1060" customWidth="1"/>
    <col min="12559" max="12559" width="20.81640625" style="1060" customWidth="1"/>
    <col min="12560" max="12560" width="11.90625" style="1060" customWidth="1"/>
    <col min="12561" max="12561" width="20.81640625" style="1060" customWidth="1"/>
    <col min="12562" max="12562" width="12.54296875" style="1060" customWidth="1"/>
    <col min="12563" max="12563" width="20.81640625" style="1060" customWidth="1"/>
    <col min="12564" max="12564" width="11.1796875" style="1060" customWidth="1"/>
    <col min="12565" max="12565" width="20.81640625" style="1060" customWidth="1"/>
    <col min="12566" max="12566" width="11.54296875" style="1060" customWidth="1"/>
    <col min="12567" max="12567" width="20.81640625" style="1060" customWidth="1"/>
    <col min="12568" max="12568" width="9.90625" style="1060" bestFit="1" customWidth="1"/>
    <col min="12569" max="12571" width="8.90625" style="1060"/>
    <col min="12572" max="12583" width="20.81640625" style="1060" customWidth="1"/>
    <col min="12584" max="12800" width="8.90625" style="1060"/>
    <col min="12801" max="12801" width="20.81640625" style="1060" customWidth="1"/>
    <col min="12802" max="12802" width="12.90625" style="1060" customWidth="1"/>
    <col min="12803" max="12803" width="20.81640625" style="1060" customWidth="1"/>
    <col min="12804" max="12804" width="11.54296875" style="1060" customWidth="1"/>
    <col min="12805" max="12805" width="20.81640625" style="1060" customWidth="1"/>
    <col min="12806" max="12806" width="9.90625" style="1060" bestFit="1" customWidth="1"/>
    <col min="12807" max="12807" width="20.81640625" style="1060" customWidth="1"/>
    <col min="12808" max="12808" width="9.90625" style="1060" bestFit="1" customWidth="1"/>
    <col min="12809" max="12809" width="20.81640625" style="1060" customWidth="1"/>
    <col min="12810" max="12810" width="9.90625" style="1060" bestFit="1" customWidth="1"/>
    <col min="12811" max="12811" width="20.81640625" style="1060" customWidth="1"/>
    <col min="12812" max="12812" width="9.90625" style="1060" bestFit="1" customWidth="1"/>
    <col min="12813" max="12813" width="20.81640625" style="1060" customWidth="1"/>
    <col min="12814" max="12814" width="12.1796875" style="1060" customWidth="1"/>
    <col min="12815" max="12815" width="20.81640625" style="1060" customWidth="1"/>
    <col min="12816" max="12816" width="11.90625" style="1060" customWidth="1"/>
    <col min="12817" max="12817" width="20.81640625" style="1060" customWidth="1"/>
    <col min="12818" max="12818" width="12.54296875" style="1060" customWidth="1"/>
    <col min="12819" max="12819" width="20.81640625" style="1060" customWidth="1"/>
    <col min="12820" max="12820" width="11.1796875" style="1060" customWidth="1"/>
    <col min="12821" max="12821" width="20.81640625" style="1060" customWidth="1"/>
    <col min="12822" max="12822" width="11.54296875" style="1060" customWidth="1"/>
    <col min="12823" max="12823" width="20.81640625" style="1060" customWidth="1"/>
    <col min="12824" max="12824" width="9.90625" style="1060" bestFit="1" customWidth="1"/>
    <col min="12825" max="12827" width="8.90625" style="1060"/>
    <col min="12828" max="12839" width="20.81640625" style="1060" customWidth="1"/>
    <col min="12840" max="13056" width="8.90625" style="1060"/>
    <col min="13057" max="13057" width="20.81640625" style="1060" customWidth="1"/>
    <col min="13058" max="13058" width="12.90625" style="1060" customWidth="1"/>
    <col min="13059" max="13059" width="20.81640625" style="1060" customWidth="1"/>
    <col min="13060" max="13060" width="11.54296875" style="1060" customWidth="1"/>
    <col min="13061" max="13061" width="20.81640625" style="1060" customWidth="1"/>
    <col min="13062" max="13062" width="9.90625" style="1060" bestFit="1" customWidth="1"/>
    <col min="13063" max="13063" width="20.81640625" style="1060" customWidth="1"/>
    <col min="13064" max="13064" width="9.90625" style="1060" bestFit="1" customWidth="1"/>
    <col min="13065" max="13065" width="20.81640625" style="1060" customWidth="1"/>
    <col min="13066" max="13066" width="9.90625" style="1060" bestFit="1" customWidth="1"/>
    <col min="13067" max="13067" width="20.81640625" style="1060" customWidth="1"/>
    <col min="13068" max="13068" width="9.90625" style="1060" bestFit="1" customWidth="1"/>
    <col min="13069" max="13069" width="20.81640625" style="1060" customWidth="1"/>
    <col min="13070" max="13070" width="12.1796875" style="1060" customWidth="1"/>
    <col min="13071" max="13071" width="20.81640625" style="1060" customWidth="1"/>
    <col min="13072" max="13072" width="11.90625" style="1060" customWidth="1"/>
    <col min="13073" max="13073" width="20.81640625" style="1060" customWidth="1"/>
    <col min="13074" max="13074" width="12.54296875" style="1060" customWidth="1"/>
    <col min="13075" max="13075" width="20.81640625" style="1060" customWidth="1"/>
    <col min="13076" max="13076" width="11.1796875" style="1060" customWidth="1"/>
    <col min="13077" max="13077" width="20.81640625" style="1060" customWidth="1"/>
    <col min="13078" max="13078" width="11.54296875" style="1060" customWidth="1"/>
    <col min="13079" max="13079" width="20.81640625" style="1060" customWidth="1"/>
    <col min="13080" max="13080" width="9.90625" style="1060" bestFit="1" customWidth="1"/>
    <col min="13081" max="13083" width="8.90625" style="1060"/>
    <col min="13084" max="13095" width="20.81640625" style="1060" customWidth="1"/>
    <col min="13096" max="13312" width="8.90625" style="1060"/>
    <col min="13313" max="13313" width="20.81640625" style="1060" customWidth="1"/>
    <col min="13314" max="13314" width="12.90625" style="1060" customWidth="1"/>
    <col min="13315" max="13315" width="20.81640625" style="1060" customWidth="1"/>
    <col min="13316" max="13316" width="11.54296875" style="1060" customWidth="1"/>
    <col min="13317" max="13317" width="20.81640625" style="1060" customWidth="1"/>
    <col min="13318" max="13318" width="9.90625" style="1060" bestFit="1" customWidth="1"/>
    <col min="13319" max="13319" width="20.81640625" style="1060" customWidth="1"/>
    <col min="13320" max="13320" width="9.90625" style="1060" bestFit="1" customWidth="1"/>
    <col min="13321" max="13321" width="20.81640625" style="1060" customWidth="1"/>
    <col min="13322" max="13322" width="9.90625" style="1060" bestFit="1" customWidth="1"/>
    <col min="13323" max="13323" width="20.81640625" style="1060" customWidth="1"/>
    <col min="13324" max="13324" width="9.90625" style="1060" bestFit="1" customWidth="1"/>
    <col min="13325" max="13325" width="20.81640625" style="1060" customWidth="1"/>
    <col min="13326" max="13326" width="12.1796875" style="1060" customWidth="1"/>
    <col min="13327" max="13327" width="20.81640625" style="1060" customWidth="1"/>
    <col min="13328" max="13328" width="11.90625" style="1060" customWidth="1"/>
    <col min="13329" max="13329" width="20.81640625" style="1060" customWidth="1"/>
    <col min="13330" max="13330" width="12.54296875" style="1060" customWidth="1"/>
    <col min="13331" max="13331" width="20.81640625" style="1060" customWidth="1"/>
    <col min="13332" max="13332" width="11.1796875" style="1060" customWidth="1"/>
    <col min="13333" max="13333" width="20.81640625" style="1060" customWidth="1"/>
    <col min="13334" max="13334" width="11.54296875" style="1060" customWidth="1"/>
    <col min="13335" max="13335" width="20.81640625" style="1060" customWidth="1"/>
    <col min="13336" max="13336" width="9.90625" style="1060" bestFit="1" customWidth="1"/>
    <col min="13337" max="13339" width="8.90625" style="1060"/>
    <col min="13340" max="13351" width="20.81640625" style="1060" customWidth="1"/>
    <col min="13352" max="13568" width="8.90625" style="1060"/>
    <col min="13569" max="13569" width="20.81640625" style="1060" customWidth="1"/>
    <col min="13570" max="13570" width="12.90625" style="1060" customWidth="1"/>
    <col min="13571" max="13571" width="20.81640625" style="1060" customWidth="1"/>
    <col min="13572" max="13572" width="11.54296875" style="1060" customWidth="1"/>
    <col min="13573" max="13573" width="20.81640625" style="1060" customWidth="1"/>
    <col min="13574" max="13574" width="9.90625" style="1060" bestFit="1" customWidth="1"/>
    <col min="13575" max="13575" width="20.81640625" style="1060" customWidth="1"/>
    <col min="13576" max="13576" width="9.90625" style="1060" bestFit="1" customWidth="1"/>
    <col min="13577" max="13577" width="20.81640625" style="1060" customWidth="1"/>
    <col min="13578" max="13578" width="9.90625" style="1060" bestFit="1" customWidth="1"/>
    <col min="13579" max="13579" width="20.81640625" style="1060" customWidth="1"/>
    <col min="13580" max="13580" width="9.90625" style="1060" bestFit="1" customWidth="1"/>
    <col min="13581" max="13581" width="20.81640625" style="1060" customWidth="1"/>
    <col min="13582" max="13582" width="12.1796875" style="1060" customWidth="1"/>
    <col min="13583" max="13583" width="20.81640625" style="1060" customWidth="1"/>
    <col min="13584" max="13584" width="11.90625" style="1060" customWidth="1"/>
    <col min="13585" max="13585" width="20.81640625" style="1060" customWidth="1"/>
    <col min="13586" max="13586" width="12.54296875" style="1060" customWidth="1"/>
    <col min="13587" max="13587" width="20.81640625" style="1060" customWidth="1"/>
    <col min="13588" max="13588" width="11.1796875" style="1060" customWidth="1"/>
    <col min="13589" max="13589" width="20.81640625" style="1060" customWidth="1"/>
    <col min="13590" max="13590" width="11.54296875" style="1060" customWidth="1"/>
    <col min="13591" max="13591" width="20.81640625" style="1060" customWidth="1"/>
    <col min="13592" max="13592" width="9.90625" style="1060" bestFit="1" customWidth="1"/>
    <col min="13593" max="13595" width="8.90625" style="1060"/>
    <col min="13596" max="13607" width="20.81640625" style="1060" customWidth="1"/>
    <col min="13608" max="13824" width="8.90625" style="1060"/>
    <col min="13825" max="13825" width="20.81640625" style="1060" customWidth="1"/>
    <col min="13826" max="13826" width="12.90625" style="1060" customWidth="1"/>
    <col min="13827" max="13827" width="20.81640625" style="1060" customWidth="1"/>
    <col min="13828" max="13828" width="11.54296875" style="1060" customWidth="1"/>
    <col min="13829" max="13829" width="20.81640625" style="1060" customWidth="1"/>
    <col min="13830" max="13830" width="9.90625" style="1060" bestFit="1" customWidth="1"/>
    <col min="13831" max="13831" width="20.81640625" style="1060" customWidth="1"/>
    <col min="13832" max="13832" width="9.90625" style="1060" bestFit="1" customWidth="1"/>
    <col min="13833" max="13833" width="20.81640625" style="1060" customWidth="1"/>
    <col min="13834" max="13834" width="9.90625" style="1060" bestFit="1" customWidth="1"/>
    <col min="13835" max="13835" width="20.81640625" style="1060" customWidth="1"/>
    <col min="13836" max="13836" width="9.90625" style="1060" bestFit="1" customWidth="1"/>
    <col min="13837" max="13837" width="20.81640625" style="1060" customWidth="1"/>
    <col min="13838" max="13838" width="12.1796875" style="1060" customWidth="1"/>
    <col min="13839" max="13839" width="20.81640625" style="1060" customWidth="1"/>
    <col min="13840" max="13840" width="11.90625" style="1060" customWidth="1"/>
    <col min="13841" max="13841" width="20.81640625" style="1060" customWidth="1"/>
    <col min="13842" max="13842" width="12.54296875" style="1060" customWidth="1"/>
    <col min="13843" max="13843" width="20.81640625" style="1060" customWidth="1"/>
    <col min="13844" max="13844" width="11.1796875" style="1060" customWidth="1"/>
    <col min="13845" max="13845" width="20.81640625" style="1060" customWidth="1"/>
    <col min="13846" max="13846" width="11.54296875" style="1060" customWidth="1"/>
    <col min="13847" max="13847" width="20.81640625" style="1060" customWidth="1"/>
    <col min="13848" max="13848" width="9.90625" style="1060" bestFit="1" customWidth="1"/>
    <col min="13849" max="13851" width="8.90625" style="1060"/>
    <col min="13852" max="13863" width="20.81640625" style="1060" customWidth="1"/>
    <col min="13864" max="14080" width="8.90625" style="1060"/>
    <col min="14081" max="14081" width="20.81640625" style="1060" customWidth="1"/>
    <col min="14082" max="14082" width="12.90625" style="1060" customWidth="1"/>
    <col min="14083" max="14083" width="20.81640625" style="1060" customWidth="1"/>
    <col min="14084" max="14084" width="11.54296875" style="1060" customWidth="1"/>
    <col min="14085" max="14085" width="20.81640625" style="1060" customWidth="1"/>
    <col min="14086" max="14086" width="9.90625" style="1060" bestFit="1" customWidth="1"/>
    <col min="14087" max="14087" width="20.81640625" style="1060" customWidth="1"/>
    <col min="14088" max="14088" width="9.90625" style="1060" bestFit="1" customWidth="1"/>
    <col min="14089" max="14089" width="20.81640625" style="1060" customWidth="1"/>
    <col min="14090" max="14090" width="9.90625" style="1060" bestFit="1" customWidth="1"/>
    <col min="14091" max="14091" width="20.81640625" style="1060" customWidth="1"/>
    <col min="14092" max="14092" width="9.90625" style="1060" bestFit="1" customWidth="1"/>
    <col min="14093" max="14093" width="20.81640625" style="1060" customWidth="1"/>
    <col min="14094" max="14094" width="12.1796875" style="1060" customWidth="1"/>
    <col min="14095" max="14095" width="20.81640625" style="1060" customWidth="1"/>
    <col min="14096" max="14096" width="11.90625" style="1060" customWidth="1"/>
    <col min="14097" max="14097" width="20.81640625" style="1060" customWidth="1"/>
    <col min="14098" max="14098" width="12.54296875" style="1060" customWidth="1"/>
    <col min="14099" max="14099" width="20.81640625" style="1060" customWidth="1"/>
    <col min="14100" max="14100" width="11.1796875" style="1060" customWidth="1"/>
    <col min="14101" max="14101" width="20.81640625" style="1060" customWidth="1"/>
    <col min="14102" max="14102" width="11.54296875" style="1060" customWidth="1"/>
    <col min="14103" max="14103" width="20.81640625" style="1060" customWidth="1"/>
    <col min="14104" max="14104" width="9.90625" style="1060" bestFit="1" customWidth="1"/>
    <col min="14105" max="14107" width="8.90625" style="1060"/>
    <col min="14108" max="14119" width="20.81640625" style="1060" customWidth="1"/>
    <col min="14120" max="14336" width="8.90625" style="1060"/>
    <col min="14337" max="14337" width="20.81640625" style="1060" customWidth="1"/>
    <col min="14338" max="14338" width="12.90625" style="1060" customWidth="1"/>
    <col min="14339" max="14339" width="20.81640625" style="1060" customWidth="1"/>
    <col min="14340" max="14340" width="11.54296875" style="1060" customWidth="1"/>
    <col min="14341" max="14341" width="20.81640625" style="1060" customWidth="1"/>
    <col min="14342" max="14342" width="9.90625" style="1060" bestFit="1" customWidth="1"/>
    <col min="14343" max="14343" width="20.81640625" style="1060" customWidth="1"/>
    <col min="14344" max="14344" width="9.90625" style="1060" bestFit="1" customWidth="1"/>
    <col min="14345" max="14345" width="20.81640625" style="1060" customWidth="1"/>
    <col min="14346" max="14346" width="9.90625" style="1060" bestFit="1" customWidth="1"/>
    <col min="14347" max="14347" width="20.81640625" style="1060" customWidth="1"/>
    <col min="14348" max="14348" width="9.90625" style="1060" bestFit="1" customWidth="1"/>
    <col min="14349" max="14349" width="20.81640625" style="1060" customWidth="1"/>
    <col min="14350" max="14350" width="12.1796875" style="1060" customWidth="1"/>
    <col min="14351" max="14351" width="20.81640625" style="1060" customWidth="1"/>
    <col min="14352" max="14352" width="11.90625" style="1060" customWidth="1"/>
    <col min="14353" max="14353" width="20.81640625" style="1060" customWidth="1"/>
    <col min="14354" max="14354" width="12.54296875" style="1060" customWidth="1"/>
    <col min="14355" max="14355" width="20.81640625" style="1060" customWidth="1"/>
    <col min="14356" max="14356" width="11.1796875" style="1060" customWidth="1"/>
    <col min="14357" max="14357" width="20.81640625" style="1060" customWidth="1"/>
    <col min="14358" max="14358" width="11.54296875" style="1060" customWidth="1"/>
    <col min="14359" max="14359" width="20.81640625" style="1060" customWidth="1"/>
    <col min="14360" max="14360" width="9.90625" style="1060" bestFit="1" customWidth="1"/>
    <col min="14361" max="14363" width="8.90625" style="1060"/>
    <col min="14364" max="14375" width="20.81640625" style="1060" customWidth="1"/>
    <col min="14376" max="14592" width="8.90625" style="1060"/>
    <col min="14593" max="14593" width="20.81640625" style="1060" customWidth="1"/>
    <col min="14594" max="14594" width="12.90625" style="1060" customWidth="1"/>
    <col min="14595" max="14595" width="20.81640625" style="1060" customWidth="1"/>
    <col min="14596" max="14596" width="11.54296875" style="1060" customWidth="1"/>
    <col min="14597" max="14597" width="20.81640625" style="1060" customWidth="1"/>
    <col min="14598" max="14598" width="9.90625" style="1060" bestFit="1" customWidth="1"/>
    <col min="14599" max="14599" width="20.81640625" style="1060" customWidth="1"/>
    <col min="14600" max="14600" width="9.90625" style="1060" bestFit="1" customWidth="1"/>
    <col min="14601" max="14601" width="20.81640625" style="1060" customWidth="1"/>
    <col min="14602" max="14602" width="9.90625" style="1060" bestFit="1" customWidth="1"/>
    <col min="14603" max="14603" width="20.81640625" style="1060" customWidth="1"/>
    <col min="14604" max="14604" width="9.90625" style="1060" bestFit="1" customWidth="1"/>
    <col min="14605" max="14605" width="20.81640625" style="1060" customWidth="1"/>
    <col min="14606" max="14606" width="12.1796875" style="1060" customWidth="1"/>
    <col min="14607" max="14607" width="20.81640625" style="1060" customWidth="1"/>
    <col min="14608" max="14608" width="11.90625" style="1060" customWidth="1"/>
    <col min="14609" max="14609" width="20.81640625" style="1060" customWidth="1"/>
    <col min="14610" max="14610" width="12.54296875" style="1060" customWidth="1"/>
    <col min="14611" max="14611" width="20.81640625" style="1060" customWidth="1"/>
    <col min="14612" max="14612" width="11.1796875" style="1060" customWidth="1"/>
    <col min="14613" max="14613" width="20.81640625" style="1060" customWidth="1"/>
    <col min="14614" max="14614" width="11.54296875" style="1060" customWidth="1"/>
    <col min="14615" max="14615" width="20.81640625" style="1060" customWidth="1"/>
    <col min="14616" max="14616" width="9.90625" style="1060" bestFit="1" customWidth="1"/>
    <col min="14617" max="14619" width="8.90625" style="1060"/>
    <col min="14620" max="14631" width="20.81640625" style="1060" customWidth="1"/>
    <col min="14632" max="14848" width="8.90625" style="1060"/>
    <col min="14849" max="14849" width="20.81640625" style="1060" customWidth="1"/>
    <col min="14850" max="14850" width="12.90625" style="1060" customWidth="1"/>
    <col min="14851" max="14851" width="20.81640625" style="1060" customWidth="1"/>
    <col min="14852" max="14852" width="11.54296875" style="1060" customWidth="1"/>
    <col min="14853" max="14853" width="20.81640625" style="1060" customWidth="1"/>
    <col min="14854" max="14854" width="9.90625" style="1060" bestFit="1" customWidth="1"/>
    <col min="14855" max="14855" width="20.81640625" style="1060" customWidth="1"/>
    <col min="14856" max="14856" width="9.90625" style="1060" bestFit="1" customWidth="1"/>
    <col min="14857" max="14857" width="20.81640625" style="1060" customWidth="1"/>
    <col min="14858" max="14858" width="9.90625" style="1060" bestFit="1" customWidth="1"/>
    <col min="14859" max="14859" width="20.81640625" style="1060" customWidth="1"/>
    <col min="14860" max="14860" width="9.90625" style="1060" bestFit="1" customWidth="1"/>
    <col min="14861" max="14861" width="20.81640625" style="1060" customWidth="1"/>
    <col min="14862" max="14862" width="12.1796875" style="1060" customWidth="1"/>
    <col min="14863" max="14863" width="20.81640625" style="1060" customWidth="1"/>
    <col min="14864" max="14864" width="11.90625" style="1060" customWidth="1"/>
    <col min="14865" max="14865" width="20.81640625" style="1060" customWidth="1"/>
    <col min="14866" max="14866" width="12.54296875" style="1060" customWidth="1"/>
    <col min="14867" max="14867" width="20.81640625" style="1060" customWidth="1"/>
    <col min="14868" max="14868" width="11.1796875" style="1060" customWidth="1"/>
    <col min="14869" max="14869" width="20.81640625" style="1060" customWidth="1"/>
    <col min="14870" max="14870" width="11.54296875" style="1060" customWidth="1"/>
    <col min="14871" max="14871" width="20.81640625" style="1060" customWidth="1"/>
    <col min="14872" max="14872" width="9.90625" style="1060" bestFit="1" customWidth="1"/>
    <col min="14873" max="14875" width="8.90625" style="1060"/>
    <col min="14876" max="14887" width="20.81640625" style="1060" customWidth="1"/>
    <col min="14888" max="15104" width="8.90625" style="1060"/>
    <col min="15105" max="15105" width="20.81640625" style="1060" customWidth="1"/>
    <col min="15106" max="15106" width="12.90625" style="1060" customWidth="1"/>
    <col min="15107" max="15107" width="20.81640625" style="1060" customWidth="1"/>
    <col min="15108" max="15108" width="11.54296875" style="1060" customWidth="1"/>
    <col min="15109" max="15109" width="20.81640625" style="1060" customWidth="1"/>
    <col min="15110" max="15110" width="9.90625" style="1060" bestFit="1" customWidth="1"/>
    <col min="15111" max="15111" width="20.81640625" style="1060" customWidth="1"/>
    <col min="15112" max="15112" width="9.90625" style="1060" bestFit="1" customWidth="1"/>
    <col min="15113" max="15113" width="20.81640625" style="1060" customWidth="1"/>
    <col min="15114" max="15114" width="9.90625" style="1060" bestFit="1" customWidth="1"/>
    <col min="15115" max="15115" width="20.81640625" style="1060" customWidth="1"/>
    <col min="15116" max="15116" width="9.90625" style="1060" bestFit="1" customWidth="1"/>
    <col min="15117" max="15117" width="20.81640625" style="1060" customWidth="1"/>
    <col min="15118" max="15118" width="12.1796875" style="1060" customWidth="1"/>
    <col min="15119" max="15119" width="20.81640625" style="1060" customWidth="1"/>
    <col min="15120" max="15120" width="11.90625" style="1060" customWidth="1"/>
    <col min="15121" max="15121" width="20.81640625" style="1060" customWidth="1"/>
    <col min="15122" max="15122" width="12.54296875" style="1060" customWidth="1"/>
    <col min="15123" max="15123" width="20.81640625" style="1060" customWidth="1"/>
    <col min="15124" max="15124" width="11.1796875" style="1060" customWidth="1"/>
    <col min="15125" max="15125" width="20.81640625" style="1060" customWidth="1"/>
    <col min="15126" max="15126" width="11.54296875" style="1060" customWidth="1"/>
    <col min="15127" max="15127" width="20.81640625" style="1060" customWidth="1"/>
    <col min="15128" max="15128" width="9.90625" style="1060" bestFit="1" customWidth="1"/>
    <col min="15129" max="15131" width="8.90625" style="1060"/>
    <col min="15132" max="15143" width="20.81640625" style="1060" customWidth="1"/>
    <col min="15144" max="15360" width="8.90625" style="1060"/>
    <col min="15361" max="15361" width="20.81640625" style="1060" customWidth="1"/>
    <col min="15362" max="15362" width="12.90625" style="1060" customWidth="1"/>
    <col min="15363" max="15363" width="20.81640625" style="1060" customWidth="1"/>
    <col min="15364" max="15364" width="11.54296875" style="1060" customWidth="1"/>
    <col min="15365" max="15365" width="20.81640625" style="1060" customWidth="1"/>
    <col min="15366" max="15366" width="9.90625" style="1060" bestFit="1" customWidth="1"/>
    <col min="15367" max="15367" width="20.81640625" style="1060" customWidth="1"/>
    <col min="15368" max="15368" width="9.90625" style="1060" bestFit="1" customWidth="1"/>
    <col min="15369" max="15369" width="20.81640625" style="1060" customWidth="1"/>
    <col min="15370" max="15370" width="9.90625" style="1060" bestFit="1" customWidth="1"/>
    <col min="15371" max="15371" width="20.81640625" style="1060" customWidth="1"/>
    <col min="15372" max="15372" width="9.90625" style="1060" bestFit="1" customWidth="1"/>
    <col min="15373" max="15373" width="20.81640625" style="1060" customWidth="1"/>
    <col min="15374" max="15374" width="12.1796875" style="1060" customWidth="1"/>
    <col min="15375" max="15375" width="20.81640625" style="1060" customWidth="1"/>
    <col min="15376" max="15376" width="11.90625" style="1060" customWidth="1"/>
    <col min="15377" max="15377" width="20.81640625" style="1060" customWidth="1"/>
    <col min="15378" max="15378" width="12.54296875" style="1060" customWidth="1"/>
    <col min="15379" max="15379" width="20.81640625" style="1060" customWidth="1"/>
    <col min="15380" max="15380" width="11.1796875" style="1060" customWidth="1"/>
    <col min="15381" max="15381" width="20.81640625" style="1060" customWidth="1"/>
    <col min="15382" max="15382" width="11.54296875" style="1060" customWidth="1"/>
    <col min="15383" max="15383" width="20.81640625" style="1060" customWidth="1"/>
    <col min="15384" max="15384" width="9.90625" style="1060" bestFit="1" customWidth="1"/>
    <col min="15385" max="15387" width="8.90625" style="1060"/>
    <col min="15388" max="15399" width="20.81640625" style="1060" customWidth="1"/>
    <col min="15400" max="15616" width="8.90625" style="1060"/>
    <col min="15617" max="15617" width="20.81640625" style="1060" customWidth="1"/>
    <col min="15618" max="15618" width="12.90625" style="1060" customWidth="1"/>
    <col min="15619" max="15619" width="20.81640625" style="1060" customWidth="1"/>
    <col min="15620" max="15620" width="11.54296875" style="1060" customWidth="1"/>
    <col min="15621" max="15621" width="20.81640625" style="1060" customWidth="1"/>
    <col min="15622" max="15622" width="9.90625" style="1060" bestFit="1" customWidth="1"/>
    <col min="15623" max="15623" width="20.81640625" style="1060" customWidth="1"/>
    <col min="15624" max="15624" width="9.90625" style="1060" bestFit="1" customWidth="1"/>
    <col min="15625" max="15625" width="20.81640625" style="1060" customWidth="1"/>
    <col min="15626" max="15626" width="9.90625" style="1060" bestFit="1" customWidth="1"/>
    <col min="15627" max="15627" width="20.81640625" style="1060" customWidth="1"/>
    <col min="15628" max="15628" width="9.90625" style="1060" bestFit="1" customWidth="1"/>
    <col min="15629" max="15629" width="20.81640625" style="1060" customWidth="1"/>
    <col min="15630" max="15630" width="12.1796875" style="1060" customWidth="1"/>
    <col min="15631" max="15631" width="20.81640625" style="1060" customWidth="1"/>
    <col min="15632" max="15632" width="11.90625" style="1060" customWidth="1"/>
    <col min="15633" max="15633" width="20.81640625" style="1060" customWidth="1"/>
    <col min="15634" max="15634" width="12.54296875" style="1060" customWidth="1"/>
    <col min="15635" max="15635" width="20.81640625" style="1060" customWidth="1"/>
    <col min="15636" max="15636" width="11.1796875" style="1060" customWidth="1"/>
    <col min="15637" max="15637" width="20.81640625" style="1060" customWidth="1"/>
    <col min="15638" max="15638" width="11.54296875" style="1060" customWidth="1"/>
    <col min="15639" max="15639" width="20.81640625" style="1060" customWidth="1"/>
    <col min="15640" max="15640" width="9.90625" style="1060" bestFit="1" customWidth="1"/>
    <col min="15641" max="15643" width="8.90625" style="1060"/>
    <col min="15644" max="15655" width="20.81640625" style="1060" customWidth="1"/>
    <col min="15656" max="15872" width="8.90625" style="1060"/>
    <col min="15873" max="15873" width="20.81640625" style="1060" customWidth="1"/>
    <col min="15874" max="15874" width="12.90625" style="1060" customWidth="1"/>
    <col min="15875" max="15875" width="20.81640625" style="1060" customWidth="1"/>
    <col min="15876" max="15876" width="11.54296875" style="1060" customWidth="1"/>
    <col min="15877" max="15877" width="20.81640625" style="1060" customWidth="1"/>
    <col min="15878" max="15878" width="9.90625" style="1060" bestFit="1" customWidth="1"/>
    <col min="15879" max="15879" width="20.81640625" style="1060" customWidth="1"/>
    <col min="15880" max="15880" width="9.90625" style="1060" bestFit="1" customWidth="1"/>
    <col min="15881" max="15881" width="20.81640625" style="1060" customWidth="1"/>
    <col min="15882" max="15882" width="9.90625" style="1060" bestFit="1" customWidth="1"/>
    <col min="15883" max="15883" width="20.81640625" style="1060" customWidth="1"/>
    <col min="15884" max="15884" width="9.90625" style="1060" bestFit="1" customWidth="1"/>
    <col min="15885" max="15885" width="20.81640625" style="1060" customWidth="1"/>
    <col min="15886" max="15886" width="12.1796875" style="1060" customWidth="1"/>
    <col min="15887" max="15887" width="20.81640625" style="1060" customWidth="1"/>
    <col min="15888" max="15888" width="11.90625" style="1060" customWidth="1"/>
    <col min="15889" max="15889" width="20.81640625" style="1060" customWidth="1"/>
    <col min="15890" max="15890" width="12.54296875" style="1060" customWidth="1"/>
    <col min="15891" max="15891" width="20.81640625" style="1060" customWidth="1"/>
    <col min="15892" max="15892" width="11.1796875" style="1060" customWidth="1"/>
    <col min="15893" max="15893" width="20.81640625" style="1060" customWidth="1"/>
    <col min="15894" max="15894" width="11.54296875" style="1060" customWidth="1"/>
    <col min="15895" max="15895" width="20.81640625" style="1060" customWidth="1"/>
    <col min="15896" max="15896" width="9.90625" style="1060" bestFit="1" customWidth="1"/>
    <col min="15897" max="15899" width="8.90625" style="1060"/>
    <col min="15900" max="15911" width="20.81640625" style="1060" customWidth="1"/>
    <col min="15912" max="16128" width="8.90625" style="1060"/>
    <col min="16129" max="16129" width="20.81640625" style="1060" customWidth="1"/>
    <col min="16130" max="16130" width="12.90625" style="1060" customWidth="1"/>
    <col min="16131" max="16131" width="20.81640625" style="1060" customWidth="1"/>
    <col min="16132" max="16132" width="11.54296875" style="1060" customWidth="1"/>
    <col min="16133" max="16133" width="20.81640625" style="1060" customWidth="1"/>
    <col min="16134" max="16134" width="9.90625" style="1060" bestFit="1" customWidth="1"/>
    <col min="16135" max="16135" width="20.81640625" style="1060" customWidth="1"/>
    <col min="16136" max="16136" width="9.90625" style="1060" bestFit="1" customWidth="1"/>
    <col min="16137" max="16137" width="20.81640625" style="1060" customWidth="1"/>
    <col min="16138" max="16138" width="9.90625" style="1060" bestFit="1" customWidth="1"/>
    <col min="16139" max="16139" width="20.81640625" style="1060" customWidth="1"/>
    <col min="16140" max="16140" width="9.90625" style="1060" bestFit="1" customWidth="1"/>
    <col min="16141" max="16141" width="20.81640625" style="1060" customWidth="1"/>
    <col min="16142" max="16142" width="12.1796875" style="1060" customWidth="1"/>
    <col min="16143" max="16143" width="20.81640625" style="1060" customWidth="1"/>
    <col min="16144" max="16144" width="11.90625" style="1060" customWidth="1"/>
    <col min="16145" max="16145" width="20.81640625" style="1060" customWidth="1"/>
    <col min="16146" max="16146" width="12.54296875" style="1060" customWidth="1"/>
    <col min="16147" max="16147" width="20.81640625" style="1060" customWidth="1"/>
    <col min="16148" max="16148" width="11.1796875" style="1060" customWidth="1"/>
    <col min="16149" max="16149" width="20.81640625" style="1060" customWidth="1"/>
    <col min="16150" max="16150" width="11.54296875" style="1060" customWidth="1"/>
    <col min="16151" max="16151" width="20.81640625" style="1060" customWidth="1"/>
    <col min="16152" max="16152" width="9.90625" style="1060" bestFit="1" customWidth="1"/>
    <col min="16153" max="16155" width="8.90625" style="1060"/>
    <col min="16156" max="16167" width="20.81640625" style="1060" customWidth="1"/>
    <col min="16168" max="16384" width="8.90625" style="1060"/>
  </cols>
  <sheetData>
    <row r="1" spans="1:29" ht="45" customHeight="1">
      <c r="A1" s="1694" t="s">
        <v>1796</v>
      </c>
      <c r="B1" s="1695"/>
      <c r="C1" s="1695"/>
      <c r="D1" s="1695"/>
      <c r="E1" s="1695"/>
      <c r="F1" s="1695"/>
      <c r="G1" s="1695"/>
      <c r="H1" s="1695"/>
      <c r="I1" s="1695"/>
      <c r="J1" s="1695"/>
      <c r="K1" s="1695"/>
      <c r="L1" s="1695"/>
      <c r="M1" s="1695"/>
      <c r="N1" s="1695"/>
      <c r="O1" s="1695"/>
      <c r="P1" s="1695"/>
      <c r="Q1" s="1695"/>
      <c r="R1" s="1695"/>
      <c r="S1" s="1695"/>
      <c r="T1" s="1695"/>
      <c r="U1" s="1695"/>
      <c r="V1" s="1695"/>
      <c r="W1" s="1695"/>
      <c r="X1" s="1696"/>
    </row>
    <row r="2" spans="1:29" ht="45" customHeight="1">
      <c r="A2" s="1697" t="s">
        <v>48</v>
      </c>
      <c r="B2" s="1698"/>
      <c r="C2" s="1698"/>
      <c r="D2" s="1698"/>
      <c r="E2" s="1698"/>
      <c r="F2" s="1698"/>
      <c r="G2" s="1698"/>
      <c r="H2" s="1698"/>
      <c r="I2" s="1698"/>
      <c r="J2" s="1698"/>
      <c r="K2" s="1698"/>
      <c r="L2" s="1698"/>
      <c r="M2" s="1698"/>
      <c r="N2" s="1698"/>
      <c r="O2" s="1698"/>
      <c r="P2" s="1698"/>
      <c r="Q2" s="1698"/>
      <c r="R2" s="1698"/>
      <c r="S2" s="1698"/>
      <c r="T2" s="1698"/>
      <c r="U2" s="1698"/>
      <c r="V2" s="1698"/>
      <c r="W2" s="1698"/>
      <c r="X2" s="1699"/>
    </row>
    <row r="3" spans="1:29" ht="40" customHeight="1" thickBot="1">
      <c r="A3" s="1697" t="s">
        <v>1797</v>
      </c>
      <c r="B3" s="1698"/>
      <c r="C3" s="1698"/>
      <c r="D3" s="1698"/>
      <c r="E3" s="1698"/>
      <c r="F3" s="1698"/>
      <c r="G3" s="1698"/>
      <c r="H3" s="1698"/>
      <c r="I3" s="1698"/>
      <c r="J3" s="1698"/>
      <c r="K3" s="1698"/>
      <c r="L3" s="1698"/>
      <c r="M3" s="1698"/>
      <c r="N3" s="1698"/>
      <c r="O3" s="1698"/>
      <c r="P3" s="1698"/>
      <c r="Q3" s="1698"/>
      <c r="R3" s="1698"/>
      <c r="S3" s="1698"/>
      <c r="T3" s="1698"/>
      <c r="U3" s="1700"/>
      <c r="V3" s="1700"/>
      <c r="W3" s="1700"/>
      <c r="X3" s="1701"/>
    </row>
    <row r="4" spans="1:29" ht="27.65" customHeight="1">
      <c r="A4" s="1737" t="s">
        <v>1839</v>
      </c>
      <c r="B4" s="1738"/>
      <c r="C4" s="1738"/>
      <c r="D4" s="1738"/>
      <c r="E4" s="1738"/>
      <c r="F4" s="1738"/>
      <c r="G4" s="1738"/>
      <c r="H4" s="1738"/>
      <c r="I4" s="1738"/>
      <c r="J4" s="1738"/>
      <c r="K4" s="1738"/>
      <c r="L4" s="1738"/>
      <c r="M4" s="1738"/>
      <c r="N4" s="1738"/>
      <c r="O4" s="1738"/>
      <c r="P4" s="1738"/>
      <c r="Q4" s="1738"/>
      <c r="R4" s="1738"/>
      <c r="S4" s="1738"/>
      <c r="T4" s="1739"/>
      <c r="U4" s="1729" t="s">
        <v>1439</v>
      </c>
      <c r="V4" s="1730"/>
      <c r="W4" s="1733">
        <f ca="1">NOW()-1</f>
        <v>46184.445559953703</v>
      </c>
      <c r="X4" s="1734"/>
      <c r="Y4" s="1056"/>
      <c r="Z4" s="1056"/>
      <c r="AA4" s="1056"/>
      <c r="AB4" s="1053"/>
      <c r="AC4" s="1053"/>
    </row>
    <row r="5" spans="1:29" ht="21" customHeight="1" thickBot="1">
      <c r="A5" s="1740"/>
      <c r="B5" s="1741"/>
      <c r="C5" s="1741"/>
      <c r="D5" s="1741"/>
      <c r="E5" s="1741"/>
      <c r="F5" s="1741"/>
      <c r="G5" s="1741"/>
      <c r="H5" s="1741"/>
      <c r="I5" s="1741"/>
      <c r="J5" s="1741"/>
      <c r="K5" s="1741"/>
      <c r="L5" s="1741"/>
      <c r="M5" s="1741"/>
      <c r="N5" s="1741"/>
      <c r="O5" s="1741"/>
      <c r="P5" s="1741"/>
      <c r="Q5" s="1741"/>
      <c r="R5" s="1741"/>
      <c r="S5" s="1741"/>
      <c r="T5" s="1742"/>
      <c r="U5" s="1731"/>
      <c r="V5" s="1732"/>
      <c r="W5" s="1735"/>
      <c r="X5" s="1736"/>
      <c r="Z5" s="1053"/>
      <c r="AA5" s="1053"/>
      <c r="AB5" s="1053"/>
      <c r="AC5" s="1053"/>
    </row>
    <row r="6" spans="1:29" ht="43.25" customHeight="1" thickBot="1">
      <c r="A6" s="1702" t="s">
        <v>975</v>
      </c>
      <c r="B6" s="1669" t="s">
        <v>13</v>
      </c>
      <c r="C6" s="1670"/>
      <c r="D6" s="1671"/>
      <c r="E6" s="1702" t="s">
        <v>1129</v>
      </c>
      <c r="F6" s="1704" t="s">
        <v>1798</v>
      </c>
      <c r="G6" s="1705"/>
      <c r="H6" s="1705"/>
      <c r="I6" s="1705"/>
      <c r="J6" s="1705"/>
      <c r="K6" s="1706"/>
      <c r="L6" s="1707" t="s">
        <v>1809</v>
      </c>
      <c r="M6" s="1708"/>
      <c r="N6" s="1708"/>
      <c r="O6" s="1708"/>
      <c r="P6" s="1708"/>
      <c r="Q6" s="1709"/>
      <c r="R6" s="1710" t="s">
        <v>1821</v>
      </c>
      <c r="S6" s="1711"/>
      <c r="T6" s="1710" t="s">
        <v>1845</v>
      </c>
      <c r="U6" s="1711"/>
      <c r="V6" s="1721" t="s">
        <v>20</v>
      </c>
      <c r="W6" s="1722"/>
      <c r="X6" s="1723"/>
      <c r="AB6" s="1053"/>
    </row>
    <row r="7" spans="1:29" ht="50.4" customHeight="1" thickBot="1">
      <c r="A7" s="1703"/>
      <c r="B7" s="1672"/>
      <c r="C7" s="1673"/>
      <c r="D7" s="1674"/>
      <c r="E7" s="1703"/>
      <c r="F7" s="1715" t="s">
        <v>1822</v>
      </c>
      <c r="G7" s="1716"/>
      <c r="H7" s="1717" t="s">
        <v>1440</v>
      </c>
      <c r="I7" s="1718"/>
      <c r="J7" s="1717" t="s">
        <v>820</v>
      </c>
      <c r="K7" s="1718"/>
      <c r="L7" s="1719" t="s">
        <v>1822</v>
      </c>
      <c r="M7" s="1720"/>
      <c r="N7" s="1724" t="s">
        <v>1440</v>
      </c>
      <c r="O7" s="1725"/>
      <c r="P7" s="1724" t="s">
        <v>820</v>
      </c>
      <c r="Q7" s="1725"/>
      <c r="R7" s="1712"/>
      <c r="S7" s="1713"/>
      <c r="T7" s="1712"/>
      <c r="U7" s="1714"/>
      <c r="V7" s="1726" t="s">
        <v>1836</v>
      </c>
      <c r="W7" s="1727"/>
      <c r="X7" s="1728"/>
      <c r="Y7" s="1140"/>
      <c r="Z7" s="1055"/>
      <c r="AA7" s="1055"/>
      <c r="AB7" s="1055"/>
      <c r="AC7" s="1055"/>
    </row>
    <row r="8" spans="1:29" ht="35" customHeight="1">
      <c r="A8" s="1099">
        <v>1</v>
      </c>
      <c r="B8" s="1668" t="s">
        <v>1132</v>
      </c>
      <c r="C8" s="1668"/>
      <c r="D8" s="1668"/>
      <c r="E8" s="1100" t="s">
        <v>1028</v>
      </c>
      <c r="F8" s="1688">
        <v>7.556</v>
      </c>
      <c r="G8" s="1689"/>
      <c r="H8" s="1786">
        <v>7.556</v>
      </c>
      <c r="I8" s="1787"/>
      <c r="J8" s="1788">
        <f>F8-H8</f>
        <v>0</v>
      </c>
      <c r="K8" s="1789"/>
      <c r="L8" s="1688">
        <v>7.9219999999999997</v>
      </c>
      <c r="M8" s="1689"/>
      <c r="N8" s="1688">
        <v>7.9219999999999997</v>
      </c>
      <c r="O8" s="1689"/>
      <c r="P8" s="1788">
        <f>L8-N8</f>
        <v>0</v>
      </c>
      <c r="Q8" s="1790"/>
      <c r="R8" s="1675">
        <f>F8+L8</f>
        <v>15.478</v>
      </c>
      <c r="S8" s="1676"/>
      <c r="T8" s="1675">
        <f>P8+J8</f>
        <v>0</v>
      </c>
      <c r="U8" s="1677"/>
      <c r="V8" s="1662" t="s">
        <v>1980</v>
      </c>
      <c r="W8" s="1663"/>
      <c r="X8" s="1664"/>
      <c r="Y8" s="1141"/>
      <c r="Z8" s="1055"/>
      <c r="AA8" s="1055"/>
      <c r="AB8" s="1055"/>
      <c r="AC8" s="1055"/>
    </row>
    <row r="9" spans="1:29" ht="35" customHeight="1">
      <c r="A9" s="1094">
        <f>A8+1</f>
        <v>2</v>
      </c>
      <c r="B9" s="1646" t="s">
        <v>1133</v>
      </c>
      <c r="C9" s="1646"/>
      <c r="D9" s="1646"/>
      <c r="E9" s="1095" t="s">
        <v>1028</v>
      </c>
      <c r="F9" s="1683">
        <v>7.556</v>
      </c>
      <c r="G9" s="1684"/>
      <c r="H9" s="1685">
        <v>7.556</v>
      </c>
      <c r="I9" s="1686"/>
      <c r="J9" s="1681">
        <f>F9-H9</f>
        <v>0</v>
      </c>
      <c r="K9" s="1687"/>
      <c r="L9" s="1683">
        <v>7.9219999999999997</v>
      </c>
      <c r="M9" s="1684"/>
      <c r="N9" s="1683">
        <v>7.9219999999999997</v>
      </c>
      <c r="O9" s="1684"/>
      <c r="P9" s="1681">
        <f t="shared" ref="P9:P17" si="0">L9-N9</f>
        <v>0</v>
      </c>
      <c r="Q9" s="1682"/>
      <c r="R9" s="1678">
        <f>F9+L9</f>
        <v>15.478</v>
      </c>
      <c r="S9" s="1679"/>
      <c r="T9" s="1678">
        <f t="shared" ref="T9:T17" si="1">P9+J9</f>
        <v>0</v>
      </c>
      <c r="U9" s="1680"/>
      <c r="V9" s="1665"/>
      <c r="W9" s="1666"/>
      <c r="X9" s="1667"/>
      <c r="Y9" s="1141"/>
      <c r="Z9" s="1055"/>
      <c r="AA9" s="1055"/>
      <c r="AB9" s="1055"/>
      <c r="AC9" s="1055"/>
    </row>
    <row r="10" spans="1:29" ht="35" customHeight="1">
      <c r="A10" s="1094">
        <v>3</v>
      </c>
      <c r="B10" s="1646" t="s">
        <v>1441</v>
      </c>
      <c r="C10" s="1646"/>
      <c r="D10" s="1646"/>
      <c r="E10" s="1095" t="s">
        <v>1028</v>
      </c>
      <c r="F10" s="1683">
        <v>7.556</v>
      </c>
      <c r="G10" s="1684"/>
      <c r="H10" s="1683">
        <v>7.556</v>
      </c>
      <c r="I10" s="1684"/>
      <c r="J10" s="1681">
        <f>F10-H10</f>
        <v>0</v>
      </c>
      <c r="K10" s="1687"/>
      <c r="L10" s="1683">
        <v>7.9219999999999997</v>
      </c>
      <c r="M10" s="1684"/>
      <c r="N10" s="1683">
        <v>7.9219999999999997</v>
      </c>
      <c r="O10" s="1684"/>
      <c r="P10" s="1681">
        <f t="shared" si="0"/>
        <v>0</v>
      </c>
      <c r="Q10" s="1682"/>
      <c r="R10" s="1678">
        <f>F10+L10</f>
        <v>15.478</v>
      </c>
      <c r="S10" s="1679"/>
      <c r="T10" s="1678">
        <f t="shared" si="1"/>
        <v>0</v>
      </c>
      <c r="U10" s="1680"/>
      <c r="V10" s="1174"/>
      <c r="W10" s="1175"/>
      <c r="X10" s="1176"/>
      <c r="Y10" s="1141"/>
      <c r="Z10" s="1055"/>
      <c r="AA10" s="1055"/>
      <c r="AB10" s="1055"/>
      <c r="AC10" s="1055"/>
    </row>
    <row r="11" spans="1:29" ht="35" customHeight="1" thickBot="1">
      <c r="A11" s="1094">
        <v>4</v>
      </c>
      <c r="B11" s="1646" t="s">
        <v>1134</v>
      </c>
      <c r="C11" s="1646"/>
      <c r="D11" s="1646"/>
      <c r="E11" s="1096" t="s">
        <v>1135</v>
      </c>
      <c r="F11" s="1681">
        <v>11</v>
      </c>
      <c r="G11" s="1687"/>
      <c r="H11" s="1682">
        <v>11</v>
      </c>
      <c r="I11" s="1687"/>
      <c r="J11" s="1681">
        <f>F11-H11</f>
        <v>0</v>
      </c>
      <c r="K11" s="1687"/>
      <c r="L11" s="1681">
        <v>15</v>
      </c>
      <c r="M11" s="1687"/>
      <c r="N11" s="1681">
        <v>15</v>
      </c>
      <c r="O11" s="1682"/>
      <c r="P11" s="1681">
        <f t="shared" si="0"/>
        <v>0</v>
      </c>
      <c r="Q11" s="1682"/>
      <c r="R11" s="1678">
        <v>26</v>
      </c>
      <c r="S11" s="1679"/>
      <c r="T11" s="1678">
        <f t="shared" ref="T11" si="2">P11+J11</f>
        <v>0</v>
      </c>
      <c r="U11" s="1680"/>
      <c r="V11" s="1177"/>
      <c r="W11" s="1178"/>
      <c r="X11" s="1179"/>
      <c r="Y11" s="1141"/>
      <c r="Z11" s="1055"/>
      <c r="AA11" s="1055"/>
      <c r="AB11" s="1055"/>
      <c r="AC11" s="1055"/>
    </row>
    <row r="12" spans="1:29" ht="35" customHeight="1" thickBot="1">
      <c r="A12" s="1094">
        <v>5</v>
      </c>
      <c r="B12" s="1646" t="s">
        <v>1823</v>
      </c>
      <c r="C12" s="1646"/>
      <c r="D12" s="1646"/>
      <c r="E12" s="1096" t="s">
        <v>1135</v>
      </c>
      <c r="F12" s="1690">
        <v>20</v>
      </c>
      <c r="G12" s="1691"/>
      <c r="H12" s="1692">
        <v>10</v>
      </c>
      <c r="I12" s="1693"/>
      <c r="J12" s="1681">
        <f t="shared" ref="J12:J17" si="3">F12-H12</f>
        <v>10</v>
      </c>
      <c r="K12" s="1687"/>
      <c r="L12" s="1681">
        <v>23</v>
      </c>
      <c r="M12" s="1687"/>
      <c r="N12" s="1681">
        <v>15</v>
      </c>
      <c r="O12" s="1682"/>
      <c r="P12" s="1681">
        <f t="shared" si="0"/>
        <v>8</v>
      </c>
      <c r="Q12" s="1682"/>
      <c r="R12" s="1678">
        <f t="shared" ref="R12:R17" si="4">F12+L12</f>
        <v>43</v>
      </c>
      <c r="S12" s="1679"/>
      <c r="T12" s="1678">
        <f t="shared" si="1"/>
        <v>18</v>
      </c>
      <c r="U12" s="1680"/>
      <c r="V12" s="1783" t="s">
        <v>1837</v>
      </c>
      <c r="W12" s="1784"/>
      <c r="X12" s="1785"/>
      <c r="Y12" s="1141"/>
      <c r="AA12" s="1055"/>
      <c r="AB12" s="1055"/>
      <c r="AC12" s="1055"/>
    </row>
    <row r="13" spans="1:29" ht="35" customHeight="1">
      <c r="A13" s="1094">
        <v>6</v>
      </c>
      <c r="B13" s="1646" t="s">
        <v>1824</v>
      </c>
      <c r="C13" s="1646"/>
      <c r="D13" s="1646"/>
      <c r="E13" s="1096" t="s">
        <v>1135</v>
      </c>
      <c r="F13" s="1690">
        <v>20</v>
      </c>
      <c r="G13" s="1691"/>
      <c r="H13" s="1692">
        <v>1</v>
      </c>
      <c r="I13" s="1693"/>
      <c r="J13" s="1681">
        <f t="shared" si="3"/>
        <v>19</v>
      </c>
      <c r="K13" s="1687"/>
      <c r="L13" s="1681">
        <v>23</v>
      </c>
      <c r="M13" s="1687"/>
      <c r="N13" s="1681">
        <v>2</v>
      </c>
      <c r="O13" s="1682"/>
      <c r="P13" s="1681">
        <f t="shared" si="0"/>
        <v>21</v>
      </c>
      <c r="Q13" s="1682"/>
      <c r="R13" s="1678">
        <f t="shared" si="4"/>
        <v>43</v>
      </c>
      <c r="S13" s="1679"/>
      <c r="T13" s="1678">
        <f t="shared" si="1"/>
        <v>40</v>
      </c>
      <c r="U13" s="1680"/>
      <c r="V13" s="1647" t="s">
        <v>1981</v>
      </c>
      <c r="W13" s="1648"/>
      <c r="X13" s="1649"/>
      <c r="Y13" s="1141"/>
      <c r="Z13" s="1054"/>
      <c r="AA13" s="1055"/>
      <c r="AB13" s="1055"/>
      <c r="AC13" s="1055"/>
    </row>
    <row r="14" spans="1:29" ht="35" customHeight="1">
      <c r="A14" s="1094">
        <v>7</v>
      </c>
      <c r="B14" s="1646" t="s">
        <v>1825</v>
      </c>
      <c r="C14" s="1646"/>
      <c r="D14" s="1646"/>
      <c r="E14" s="1096" t="s">
        <v>1135</v>
      </c>
      <c r="F14" s="1690">
        <v>20</v>
      </c>
      <c r="G14" s="1691"/>
      <c r="H14" s="1692"/>
      <c r="I14" s="1693"/>
      <c r="J14" s="1681">
        <f t="shared" si="3"/>
        <v>20</v>
      </c>
      <c r="K14" s="1687"/>
      <c r="L14" s="1681">
        <v>23</v>
      </c>
      <c r="M14" s="1687"/>
      <c r="N14" s="1681">
        <v>3</v>
      </c>
      <c r="O14" s="1682"/>
      <c r="P14" s="1681">
        <f t="shared" si="0"/>
        <v>20</v>
      </c>
      <c r="Q14" s="1682"/>
      <c r="R14" s="1678">
        <f t="shared" si="4"/>
        <v>43</v>
      </c>
      <c r="S14" s="1679"/>
      <c r="T14" s="1678">
        <f t="shared" si="1"/>
        <v>40</v>
      </c>
      <c r="U14" s="1680"/>
      <c r="V14" s="1650"/>
      <c r="W14" s="1651"/>
      <c r="X14" s="1652"/>
      <c r="Y14" s="1141"/>
      <c r="Z14" s="1054"/>
      <c r="AA14" s="1055"/>
      <c r="AB14" s="1055"/>
      <c r="AC14" s="1055"/>
    </row>
    <row r="15" spans="1:29" ht="35" customHeight="1">
      <c r="A15" s="1094">
        <v>8</v>
      </c>
      <c r="B15" s="1646" t="s">
        <v>480</v>
      </c>
      <c r="C15" s="1646"/>
      <c r="D15" s="1646"/>
      <c r="E15" s="1096" t="s">
        <v>1137</v>
      </c>
      <c r="F15" s="1690">
        <v>20</v>
      </c>
      <c r="G15" s="1691"/>
      <c r="H15" s="1692"/>
      <c r="I15" s="1693"/>
      <c r="J15" s="1681">
        <f t="shared" si="3"/>
        <v>20</v>
      </c>
      <c r="K15" s="1687"/>
      <c r="L15" s="1681">
        <v>23</v>
      </c>
      <c r="M15" s="1687"/>
      <c r="N15" s="1681"/>
      <c r="O15" s="1682"/>
      <c r="P15" s="1681">
        <f t="shared" si="0"/>
        <v>23</v>
      </c>
      <c r="Q15" s="1682"/>
      <c r="R15" s="1678">
        <f t="shared" si="4"/>
        <v>43</v>
      </c>
      <c r="S15" s="1679"/>
      <c r="T15" s="1678">
        <f t="shared" si="1"/>
        <v>43</v>
      </c>
      <c r="U15" s="1680"/>
      <c r="V15" s="1653"/>
      <c r="W15" s="1654"/>
      <c r="X15" s="1655"/>
      <c r="Y15" s="1141"/>
      <c r="Z15" s="1055"/>
      <c r="AA15" s="1054"/>
      <c r="AC15" s="1055"/>
    </row>
    <row r="16" spans="1:29" ht="35" customHeight="1">
      <c r="A16" s="1094">
        <v>9</v>
      </c>
      <c r="B16" s="1646" t="s">
        <v>1826</v>
      </c>
      <c r="C16" s="1646"/>
      <c r="D16" s="1646"/>
      <c r="E16" s="1096" t="s">
        <v>1028</v>
      </c>
      <c r="F16" s="1683">
        <v>7.556</v>
      </c>
      <c r="G16" s="1684"/>
      <c r="H16" s="1683"/>
      <c r="I16" s="1684"/>
      <c r="J16" s="1681">
        <f t="shared" si="3"/>
        <v>7.556</v>
      </c>
      <c r="K16" s="1687"/>
      <c r="L16" s="1750">
        <v>7.9219999999999997</v>
      </c>
      <c r="M16" s="1750"/>
      <c r="N16" s="1750"/>
      <c r="O16" s="1750"/>
      <c r="P16" s="1681">
        <f t="shared" si="0"/>
        <v>7.9219999999999997</v>
      </c>
      <c r="Q16" s="1682"/>
      <c r="R16" s="1678">
        <f t="shared" si="4"/>
        <v>15.478</v>
      </c>
      <c r="S16" s="1679"/>
      <c r="T16" s="1678">
        <f t="shared" si="1"/>
        <v>15.478</v>
      </c>
      <c r="U16" s="1680"/>
      <c r="V16" s="1656" t="s">
        <v>1977</v>
      </c>
      <c r="W16" s="1657"/>
      <c r="X16" s="1658"/>
      <c r="Y16" s="1141"/>
      <c r="Z16" s="1055"/>
      <c r="AA16" s="1054"/>
      <c r="AC16" s="1055"/>
    </row>
    <row r="17" spans="1:38" ht="34.75" customHeight="1" thickBot="1">
      <c r="A17" s="1097">
        <f>A16+1</f>
        <v>10</v>
      </c>
      <c r="B17" s="1771" t="s">
        <v>1827</v>
      </c>
      <c r="C17" s="1771"/>
      <c r="D17" s="1771"/>
      <c r="E17" s="1098" t="s">
        <v>1028</v>
      </c>
      <c r="F17" s="1772">
        <v>7.556</v>
      </c>
      <c r="G17" s="1773"/>
      <c r="H17" s="1772"/>
      <c r="I17" s="1773"/>
      <c r="J17" s="1744">
        <f t="shared" si="3"/>
        <v>7.556</v>
      </c>
      <c r="K17" s="1776"/>
      <c r="L17" s="1777">
        <v>7.9219999999999997</v>
      </c>
      <c r="M17" s="1777"/>
      <c r="N17" s="1777"/>
      <c r="O17" s="1777"/>
      <c r="P17" s="1744">
        <f t="shared" si="0"/>
        <v>7.9219999999999997</v>
      </c>
      <c r="Q17" s="1745"/>
      <c r="R17" s="1746">
        <f t="shared" si="4"/>
        <v>15.478</v>
      </c>
      <c r="S17" s="1747"/>
      <c r="T17" s="1746">
        <f t="shared" si="1"/>
        <v>15.478</v>
      </c>
      <c r="U17" s="1748"/>
      <c r="V17" s="1659"/>
      <c r="W17" s="1660"/>
      <c r="X17" s="1661"/>
      <c r="Y17" s="1141"/>
      <c r="Z17" s="1057"/>
      <c r="AA17" s="1055"/>
      <c r="AB17" s="1055"/>
      <c r="AC17" s="1055"/>
    </row>
    <row r="18" spans="1:38" ht="11.4" customHeight="1" thickBot="1">
      <c r="A18" s="1762"/>
      <c r="B18" s="1763"/>
      <c r="C18" s="1123"/>
      <c r="D18" s="1124"/>
      <c r="E18" s="1124"/>
      <c r="F18" s="1124"/>
    </row>
    <row r="19" spans="1:38" ht="30" customHeight="1" thickBot="1">
      <c r="A19" s="1764" t="s">
        <v>1798</v>
      </c>
      <c r="B19" s="1765"/>
      <c r="C19" s="1765"/>
      <c r="D19" s="1765"/>
      <c r="E19" s="1766"/>
      <c r="F19" s="1124"/>
    </row>
    <row r="20" spans="1:38" ht="35.4" customHeight="1">
      <c r="A20" s="1767" t="s">
        <v>1799</v>
      </c>
      <c r="B20" s="1768"/>
      <c r="C20" s="1064" t="s">
        <v>465</v>
      </c>
      <c r="D20" s="1064"/>
      <c r="E20" s="1064" t="s">
        <v>1251</v>
      </c>
      <c r="F20" s="1064"/>
      <c r="G20" s="1064" t="s">
        <v>1800</v>
      </c>
      <c r="H20" s="1238"/>
      <c r="I20" s="1239" t="s">
        <v>76</v>
      </c>
      <c r="J20" s="1064"/>
      <c r="K20" s="1064" t="s">
        <v>1834</v>
      </c>
      <c r="L20" s="1064"/>
      <c r="M20" s="1239" t="s">
        <v>1801</v>
      </c>
      <c r="N20" s="1064"/>
      <c r="O20" s="1239" t="s">
        <v>1833</v>
      </c>
      <c r="P20" s="1064"/>
      <c r="Q20" s="1247" t="s">
        <v>78</v>
      </c>
      <c r="R20" s="1238"/>
      <c r="S20" s="1247" t="s">
        <v>496</v>
      </c>
      <c r="T20" s="1064"/>
      <c r="U20" s="1247" t="s">
        <v>1149</v>
      </c>
      <c r="V20" s="1064"/>
      <c r="W20" s="1247" t="s">
        <v>1150</v>
      </c>
      <c r="X20" s="1064"/>
      <c r="AA20" s="1065"/>
      <c r="AB20" s="1066"/>
      <c r="AC20" s="1065"/>
    </row>
    <row r="21" spans="1:38" ht="32.5">
      <c r="A21" s="1067"/>
      <c r="B21" s="1116"/>
      <c r="C21" s="1117"/>
      <c r="D21" s="1116"/>
      <c r="E21" s="1125"/>
      <c r="F21" s="1125"/>
      <c r="G21" s="1125"/>
      <c r="H21" s="1116"/>
      <c r="I21" s="1125"/>
      <c r="J21" s="1116"/>
      <c r="K21" s="1125"/>
      <c r="L21" s="1116"/>
      <c r="M21" s="1125"/>
      <c r="N21" s="1125"/>
      <c r="O21" s="1125"/>
      <c r="P21" s="1116"/>
      <c r="Q21" s="1125"/>
      <c r="R21" s="1116"/>
      <c r="S21" s="1125"/>
      <c r="T21" s="1116"/>
      <c r="U21" s="1125"/>
      <c r="V21" s="1116"/>
      <c r="W21" s="1125"/>
      <c r="X21" s="1116"/>
      <c r="AA21" s="1065"/>
      <c r="AB21" s="1066"/>
      <c r="AC21" s="1065"/>
    </row>
    <row r="22" spans="1:38" ht="33" thickBot="1">
      <c r="A22" s="1067"/>
      <c r="B22" s="1116">
        <v>200</v>
      </c>
      <c r="C22" s="1068"/>
      <c r="D22" s="1116">
        <v>132</v>
      </c>
      <c r="E22" s="1125"/>
      <c r="F22" s="1125">
        <v>358</v>
      </c>
      <c r="G22" s="1125"/>
      <c r="H22" s="1116">
        <v>344</v>
      </c>
      <c r="I22" s="1125"/>
      <c r="J22" s="1116">
        <v>398</v>
      </c>
      <c r="K22" s="1125"/>
      <c r="L22" s="1116">
        <v>420</v>
      </c>
      <c r="M22" s="1125"/>
      <c r="N22" s="1125">
        <v>421</v>
      </c>
      <c r="O22" s="1125"/>
      <c r="P22" s="1116">
        <v>418</v>
      </c>
      <c r="Q22" s="1125"/>
      <c r="R22" s="1116">
        <v>407</v>
      </c>
      <c r="S22" s="1125"/>
      <c r="T22" s="1116">
        <v>415</v>
      </c>
      <c r="U22" s="1125"/>
      <c r="V22" s="1116">
        <v>410</v>
      </c>
      <c r="W22" s="1125"/>
      <c r="X22" s="1116">
        <v>397</v>
      </c>
      <c r="AA22" s="1065"/>
      <c r="AB22" s="1066"/>
      <c r="AC22" s="1065"/>
    </row>
    <row r="23" spans="1:38" ht="61.25" customHeight="1" thickBot="1">
      <c r="A23" s="1069"/>
      <c r="B23" s="1116"/>
      <c r="C23" s="1106"/>
      <c r="D23" s="1116"/>
      <c r="E23" s="1070"/>
      <c r="F23" s="1125"/>
      <c r="G23" s="1071"/>
      <c r="H23" s="1116"/>
      <c r="I23" s="1234" t="s">
        <v>241</v>
      </c>
      <c r="J23" s="1116"/>
      <c r="K23" s="1255"/>
      <c r="L23" s="1116"/>
      <c r="M23" s="1232"/>
      <c r="N23" s="1125"/>
      <c r="O23" s="1234" t="s">
        <v>241</v>
      </c>
      <c r="P23" s="1116"/>
      <c r="Q23" s="1106"/>
      <c r="R23" s="1116"/>
      <c r="S23" s="1233"/>
      <c r="T23" s="1116"/>
      <c r="U23" s="1232"/>
      <c r="V23" s="1116"/>
      <c r="W23" s="1106"/>
      <c r="X23" s="1116"/>
      <c r="AA23" s="1065"/>
      <c r="AB23" s="1066"/>
      <c r="AC23" s="1065"/>
      <c r="AL23" s="1060" t="s">
        <v>1692</v>
      </c>
    </row>
    <row r="24" spans="1:38" ht="16.75" customHeight="1" thickBot="1">
      <c r="A24" s="1069"/>
      <c r="B24" s="1116"/>
      <c r="C24" s="1072"/>
      <c r="D24" s="1116"/>
      <c r="E24" s="1073"/>
      <c r="F24" s="1126"/>
      <c r="G24" s="1073"/>
      <c r="H24" s="1116"/>
      <c r="I24" s="1073"/>
      <c r="J24" s="1116"/>
      <c r="K24" s="1073"/>
      <c r="L24" s="1116"/>
      <c r="M24" s="1073"/>
      <c r="N24" s="1126"/>
      <c r="O24" s="1073"/>
      <c r="P24" s="1116"/>
      <c r="Q24" s="1073"/>
      <c r="R24" s="1116"/>
      <c r="S24" s="1073"/>
      <c r="T24" s="1116"/>
      <c r="U24" s="1073"/>
      <c r="V24" s="1116"/>
      <c r="W24" s="1073"/>
      <c r="X24" s="1116"/>
      <c r="AA24" s="1065"/>
      <c r="AB24" s="1066"/>
      <c r="AC24" s="1065"/>
    </row>
    <row r="25" spans="1:38" ht="35.4" customHeight="1">
      <c r="A25" s="1769" t="s">
        <v>1832</v>
      </c>
      <c r="B25" s="1770"/>
      <c r="C25" s="1127" t="s">
        <v>1802</v>
      </c>
      <c r="E25" s="1172" t="s">
        <v>1802</v>
      </c>
      <c r="F25" s="1128"/>
      <c r="G25" s="1127" t="s">
        <v>1803</v>
      </c>
      <c r="H25" s="1129"/>
      <c r="I25" s="1157" t="s">
        <v>1802</v>
      </c>
      <c r="J25" s="1129"/>
      <c r="K25" s="1157" t="s">
        <v>1804</v>
      </c>
      <c r="L25" s="1130"/>
      <c r="M25" s="1157" t="s">
        <v>1805</v>
      </c>
      <c r="N25" s="1173"/>
      <c r="O25" s="1157" t="s">
        <v>1806</v>
      </c>
      <c r="P25" s="1130"/>
      <c r="Q25" s="1157" t="s">
        <v>1803</v>
      </c>
      <c r="R25" s="1130"/>
      <c r="S25" s="1130" t="s">
        <v>149</v>
      </c>
      <c r="T25" s="1130"/>
      <c r="U25" s="1130" t="s">
        <v>149</v>
      </c>
      <c r="V25" s="1131"/>
      <c r="W25" s="1130" t="s">
        <v>149</v>
      </c>
      <c r="X25" s="1116"/>
      <c r="AA25" s="1065"/>
      <c r="AB25" s="1074"/>
      <c r="AC25" s="1065"/>
    </row>
    <row r="26" spans="1:38" ht="32.5" hidden="1">
      <c r="A26" s="1067"/>
      <c r="B26" s="1116"/>
      <c r="C26" s="1116"/>
      <c r="D26" s="1116"/>
      <c r="E26" s="1116"/>
      <c r="F26" s="1116"/>
      <c r="G26" s="1116"/>
      <c r="H26" s="1116"/>
      <c r="I26" s="1116"/>
      <c r="J26" s="1116"/>
      <c r="K26" s="1116"/>
      <c r="L26" s="1116"/>
      <c r="M26" s="1116"/>
      <c r="N26" s="1116"/>
      <c r="O26" s="1116"/>
      <c r="P26" s="1116"/>
      <c r="Q26" s="1116"/>
      <c r="R26" s="1116"/>
      <c r="S26" s="1116"/>
      <c r="T26" s="1116"/>
      <c r="U26" s="1116"/>
      <c r="V26" s="1116"/>
      <c r="W26" s="1116"/>
      <c r="X26" s="1116"/>
      <c r="AA26" s="1065"/>
      <c r="AB26" s="1074"/>
      <c r="AC26" s="1065"/>
    </row>
    <row r="27" spans="1:38" ht="32.5">
      <c r="A27" s="1249" t="s">
        <v>1151</v>
      </c>
      <c r="B27" s="1116"/>
      <c r="C27" s="1248" t="s">
        <v>1152</v>
      </c>
      <c r="D27" s="1116"/>
      <c r="E27" s="1248" t="s">
        <v>1659</v>
      </c>
      <c r="F27" s="1116"/>
      <c r="G27" s="1248" t="s">
        <v>498</v>
      </c>
      <c r="H27" s="1116"/>
      <c r="I27" s="1248" t="s">
        <v>499</v>
      </c>
      <c r="K27" s="1248" t="s">
        <v>80</v>
      </c>
      <c r="L27" s="1251"/>
      <c r="M27" s="1248" t="s">
        <v>1161</v>
      </c>
      <c r="O27" s="1248" t="s">
        <v>1162</v>
      </c>
      <c r="P27" s="1116"/>
      <c r="Q27" s="1116" t="s">
        <v>82</v>
      </c>
      <c r="R27" s="1116"/>
      <c r="S27" s="1116" t="s">
        <v>1449</v>
      </c>
      <c r="T27" s="1116"/>
      <c r="U27" s="1116"/>
      <c r="V27" s="1116"/>
      <c r="W27" s="1116"/>
      <c r="X27" s="1116"/>
      <c r="AA27" s="1065"/>
      <c r="AB27" s="1074"/>
      <c r="AC27" s="1065"/>
    </row>
    <row r="28" spans="1:38" ht="32.5">
      <c r="A28" s="1076"/>
      <c r="B28" s="1116">
        <v>388</v>
      </c>
      <c r="C28" s="1117"/>
      <c r="D28" s="1116">
        <v>400</v>
      </c>
      <c r="E28" s="1117"/>
      <c r="F28" s="1125">
        <v>365</v>
      </c>
      <c r="G28" s="1117"/>
      <c r="H28" s="1116">
        <v>387</v>
      </c>
      <c r="I28" s="1117"/>
      <c r="J28" s="1116">
        <v>365</v>
      </c>
      <c r="K28" s="1117"/>
      <c r="L28" s="1116">
        <v>374</v>
      </c>
      <c r="M28" s="1117"/>
      <c r="N28" s="1125">
        <v>381</v>
      </c>
      <c r="O28" s="1117"/>
      <c r="P28" s="1116">
        <v>366</v>
      </c>
      <c r="Q28" s="1117"/>
      <c r="R28" s="1116">
        <v>214</v>
      </c>
      <c r="S28" s="1117"/>
      <c r="T28" s="1116"/>
      <c r="U28" s="1117"/>
      <c r="V28" s="1116"/>
      <c r="W28" s="1117"/>
      <c r="X28" s="1116"/>
      <c r="AA28" s="1065"/>
      <c r="AB28" s="1074"/>
      <c r="AC28" s="1065"/>
    </row>
    <row r="29" spans="1:38" ht="33" thickBot="1">
      <c r="A29" s="1077"/>
      <c r="B29" s="1116"/>
      <c r="C29" s="1068"/>
      <c r="D29" s="1116"/>
      <c r="E29" s="1068"/>
      <c r="F29" s="1125"/>
      <c r="G29" s="1068"/>
      <c r="H29" s="1116"/>
      <c r="I29" s="1068"/>
      <c r="J29" s="1116"/>
      <c r="K29" s="1068"/>
      <c r="L29" s="1116"/>
      <c r="M29" s="1068"/>
      <c r="N29" s="1125"/>
      <c r="O29" s="1068"/>
      <c r="P29" s="1116"/>
      <c r="Q29" s="1068"/>
      <c r="R29" s="1116"/>
      <c r="S29" s="1068"/>
      <c r="T29" s="1116"/>
      <c r="U29" s="1068"/>
      <c r="V29" s="1116"/>
      <c r="W29" s="1068"/>
      <c r="X29" s="1116"/>
      <c r="AA29" s="1065"/>
      <c r="AB29" s="1074"/>
      <c r="AC29" s="1065"/>
    </row>
    <row r="30" spans="1:38" ht="58.75" customHeight="1" thickBot="1">
      <c r="A30" s="1233"/>
      <c r="B30" s="1116"/>
      <c r="C30" s="1106"/>
      <c r="D30" s="1116"/>
      <c r="E30" s="1106"/>
      <c r="F30" s="1125"/>
      <c r="G30" s="1106"/>
      <c r="H30" s="1116"/>
      <c r="I30" s="1106"/>
      <c r="J30" s="1116"/>
      <c r="K30" s="1106"/>
      <c r="L30" s="1116"/>
      <c r="M30" s="1106"/>
      <c r="N30" s="1125"/>
      <c r="O30" s="1106"/>
      <c r="P30" s="1116"/>
      <c r="Q30" s="1106"/>
      <c r="R30" s="1116"/>
      <c r="S30" s="1070"/>
      <c r="T30" s="1116"/>
      <c r="U30" s="1078"/>
      <c r="V30" s="1116"/>
      <c r="W30" s="1078"/>
      <c r="X30" s="1116"/>
      <c r="AA30" s="1065"/>
      <c r="AB30" s="1074"/>
      <c r="AC30" s="1065"/>
    </row>
    <row r="31" spans="1:38" ht="18" customHeight="1" thickBot="1">
      <c r="A31" s="1072"/>
      <c r="B31" s="1116"/>
      <c r="C31" s="1072"/>
      <c r="D31" s="1116"/>
      <c r="E31" s="1072"/>
      <c r="F31" s="1126"/>
      <c r="G31" s="1072"/>
      <c r="H31" s="1116"/>
      <c r="I31" s="1072"/>
      <c r="J31" s="1116"/>
      <c r="K31" s="1072"/>
      <c r="L31" s="1116"/>
      <c r="M31" s="1072"/>
      <c r="N31" s="1126"/>
      <c r="O31" s="1072"/>
      <c r="P31" s="1116"/>
      <c r="Q31" s="1072"/>
      <c r="R31" s="1116"/>
      <c r="S31" s="1072"/>
      <c r="T31" s="1116"/>
      <c r="U31" s="1134"/>
      <c r="V31" s="1116"/>
      <c r="W31" s="1117"/>
      <c r="X31" s="1116"/>
      <c r="AA31" s="1065"/>
      <c r="AB31" s="1074"/>
      <c r="AC31" s="1065"/>
    </row>
    <row r="32" spans="1:38" ht="33" customHeight="1">
      <c r="A32" s="1079" t="s">
        <v>146</v>
      </c>
      <c r="B32" s="1118"/>
      <c r="C32" s="1066" t="s">
        <v>146</v>
      </c>
      <c r="D32" s="1159">
        <v>2029</v>
      </c>
      <c r="E32" s="1156" t="s">
        <v>1807</v>
      </c>
      <c r="F32" s="1118"/>
      <c r="G32" s="1066" t="s">
        <v>146</v>
      </c>
      <c r="H32" s="1118"/>
      <c r="I32" s="1066" t="s">
        <v>146</v>
      </c>
      <c r="J32" s="1159">
        <v>1117</v>
      </c>
      <c r="K32" s="1132" t="s">
        <v>1803</v>
      </c>
      <c r="L32" s="1133"/>
      <c r="M32" s="1066" t="s">
        <v>146</v>
      </c>
      <c r="N32" s="1118"/>
      <c r="O32" s="1066" t="s">
        <v>146</v>
      </c>
      <c r="P32" s="1159">
        <v>1121</v>
      </c>
      <c r="Q32" s="1751" t="s">
        <v>1808</v>
      </c>
      <c r="R32" s="1751"/>
      <c r="S32" s="1118"/>
      <c r="T32" s="1118"/>
      <c r="U32" s="1118"/>
      <c r="V32" s="1118"/>
      <c r="W32" s="1118"/>
      <c r="X32" s="1139"/>
      <c r="AA32" s="1065"/>
      <c r="AB32" s="1074"/>
      <c r="AC32" s="1065"/>
    </row>
    <row r="33" spans="1:29" s="1063" customFormat="1" ht="12" customHeight="1" thickBot="1">
      <c r="A33" s="1080"/>
      <c r="B33" s="1118"/>
      <c r="C33" s="1134"/>
      <c r="D33" s="1135"/>
      <c r="E33" s="1093"/>
      <c r="F33" s="1118"/>
      <c r="G33" s="1118"/>
      <c r="H33" s="1118"/>
      <c r="I33" s="1118"/>
      <c r="J33" s="1118"/>
      <c r="K33" s="1081"/>
      <c r="L33" s="1081"/>
      <c r="M33" s="1134"/>
      <c r="N33" s="1118"/>
      <c r="O33" s="1134"/>
      <c r="P33" s="1118"/>
      <c r="Q33" s="1752"/>
      <c r="R33" s="1752"/>
      <c r="S33" s="1118"/>
      <c r="T33" s="1118"/>
      <c r="U33" s="1118"/>
      <c r="V33" s="1118"/>
      <c r="W33" s="1118"/>
      <c r="X33" s="1135"/>
      <c r="AA33" s="1082"/>
      <c r="AB33" s="1074"/>
      <c r="AC33" s="1082"/>
    </row>
    <row r="34" spans="1:29" ht="18" customHeight="1" thickBot="1">
      <c r="A34" s="1753"/>
      <c r="B34" s="1754"/>
      <c r="C34" s="1754"/>
      <c r="D34" s="1754"/>
      <c r="E34" s="1755"/>
      <c r="F34" s="1754"/>
      <c r="G34" s="1754"/>
      <c r="H34" s="1754"/>
      <c r="I34" s="1754"/>
      <c r="J34" s="1754"/>
      <c r="K34" s="1754"/>
      <c r="L34" s="1754"/>
      <c r="M34" s="1754"/>
      <c r="N34" s="1754"/>
      <c r="O34" s="1754"/>
      <c r="P34" s="1754"/>
      <c r="Q34" s="1754"/>
      <c r="R34" s="1754"/>
      <c r="S34" s="1754"/>
      <c r="T34" s="1754"/>
      <c r="U34" s="1754"/>
      <c r="V34" s="1754"/>
      <c r="W34" s="1754"/>
      <c r="X34" s="1756"/>
      <c r="AA34" s="1065"/>
      <c r="AB34" s="1074"/>
      <c r="AC34" s="1065"/>
    </row>
    <row r="35" spans="1:29" ht="28.75" customHeight="1" thickBot="1">
      <c r="A35" s="1757" t="s">
        <v>1809</v>
      </c>
      <c r="B35" s="1758"/>
      <c r="C35" s="1758"/>
      <c r="D35" s="1758"/>
      <c r="E35" s="1759"/>
      <c r="F35" s="1116"/>
      <c r="G35" s="1116"/>
      <c r="H35" s="1116"/>
      <c r="I35" s="1116"/>
      <c r="J35" s="1116"/>
      <c r="K35" s="1116"/>
      <c r="L35" s="1116"/>
      <c r="M35" s="1116"/>
      <c r="N35" s="1116"/>
      <c r="O35" s="1116"/>
      <c r="P35" s="1116"/>
      <c r="Q35" s="1116"/>
      <c r="R35" s="1116"/>
      <c r="S35" s="1116"/>
      <c r="T35" s="1116"/>
      <c r="U35" s="1116"/>
      <c r="V35" s="1116"/>
      <c r="W35" s="1116"/>
      <c r="X35" s="1116"/>
      <c r="AA35" s="1065"/>
      <c r="AB35" s="1074"/>
      <c r="AC35" s="1065"/>
    </row>
    <row r="36" spans="1:29" s="1063" customFormat="1" ht="18.649999999999999" customHeight="1">
      <c r="A36" s="1083"/>
      <c r="B36" s="1136"/>
      <c r="C36" s="1136"/>
      <c r="D36" s="1136"/>
      <c r="E36" s="1136"/>
      <c r="F36" s="1135"/>
      <c r="G36" s="1135"/>
      <c r="H36" s="1135"/>
      <c r="I36" s="1135"/>
      <c r="J36" s="1135"/>
      <c r="K36" s="1135"/>
      <c r="L36" s="1135"/>
      <c r="M36" s="1135"/>
      <c r="N36" s="1135"/>
      <c r="O36" s="1135"/>
      <c r="P36" s="1135"/>
      <c r="Q36" s="1135"/>
      <c r="R36" s="1135"/>
      <c r="S36" s="1135"/>
      <c r="T36" s="1135"/>
      <c r="U36" s="1135"/>
      <c r="V36" s="1135"/>
      <c r="W36" s="1135"/>
      <c r="X36" s="1135"/>
      <c r="AA36" s="1082"/>
      <c r="AB36" s="1074"/>
      <c r="AC36" s="1082"/>
    </row>
    <row r="37" spans="1:29" ht="32.5">
      <c r="A37" s="1067" t="s">
        <v>1810</v>
      </c>
      <c r="B37" s="1116"/>
      <c r="C37" s="1116" t="s">
        <v>465</v>
      </c>
      <c r="D37" s="1116"/>
      <c r="E37" s="1248" t="s">
        <v>1811</v>
      </c>
      <c r="F37" s="1116"/>
      <c r="G37" s="1248" t="s">
        <v>1812</v>
      </c>
      <c r="H37" s="1116"/>
      <c r="I37" s="1248" t="s">
        <v>1251</v>
      </c>
      <c r="J37" s="1116"/>
      <c r="K37" s="1248" t="s">
        <v>1700</v>
      </c>
      <c r="L37" s="1116"/>
      <c r="M37" s="1248" t="s">
        <v>1813</v>
      </c>
      <c r="N37" s="1116"/>
      <c r="O37" s="1248" t="s">
        <v>1814</v>
      </c>
      <c r="P37" s="1116"/>
      <c r="Q37" s="1248" t="s">
        <v>1815</v>
      </c>
      <c r="R37" s="1116"/>
      <c r="S37" s="1248" t="s">
        <v>1816</v>
      </c>
      <c r="T37" s="1116"/>
      <c r="U37" s="1116" t="s">
        <v>76</v>
      </c>
      <c r="V37" s="1116"/>
      <c r="W37" s="1248" t="s">
        <v>1148</v>
      </c>
      <c r="X37" s="1116"/>
      <c r="AA37" s="1065"/>
      <c r="AB37" s="1074"/>
      <c r="AC37" s="1065"/>
    </row>
    <row r="38" spans="1:29" ht="32.5">
      <c r="A38" s="1076"/>
      <c r="B38" s="1116">
        <v>143</v>
      </c>
      <c r="C38" s="1117"/>
      <c r="D38" s="1116">
        <v>384</v>
      </c>
      <c r="E38" s="1117"/>
      <c r="F38" s="1125">
        <v>317</v>
      </c>
      <c r="G38" s="1117"/>
      <c r="H38" s="1116">
        <v>297</v>
      </c>
      <c r="I38" s="1117"/>
      <c r="J38" s="1116">
        <v>367</v>
      </c>
      <c r="K38" s="1117"/>
      <c r="L38" s="1116">
        <v>343</v>
      </c>
      <c r="M38" s="1117"/>
      <c r="N38" s="1125">
        <v>299</v>
      </c>
      <c r="O38" s="1117"/>
      <c r="P38" s="1116">
        <v>384</v>
      </c>
      <c r="Q38" s="1117"/>
      <c r="R38" s="1116">
        <v>356</v>
      </c>
      <c r="S38" s="1117"/>
      <c r="T38" s="1116">
        <v>336</v>
      </c>
      <c r="U38" s="1117"/>
      <c r="V38" s="1116">
        <v>416</v>
      </c>
      <c r="W38" s="1117"/>
      <c r="X38" s="1116">
        <v>417</v>
      </c>
      <c r="AA38" s="1065"/>
      <c r="AB38" s="1074"/>
      <c r="AC38" s="1065"/>
    </row>
    <row r="39" spans="1:29" ht="24.65" customHeight="1" thickBot="1">
      <c r="A39" s="1077"/>
      <c r="B39" s="1116"/>
      <c r="C39" s="1068"/>
      <c r="D39" s="1116"/>
      <c r="E39" s="1068"/>
      <c r="F39" s="1125"/>
      <c r="G39" s="1068"/>
      <c r="H39" s="1116"/>
      <c r="I39" s="1068"/>
      <c r="J39" s="1116"/>
      <c r="K39" s="1068"/>
      <c r="L39" s="1116"/>
      <c r="M39" s="1068"/>
      <c r="N39" s="1125"/>
      <c r="O39" s="1068"/>
      <c r="P39" s="1116"/>
      <c r="Q39" s="1068"/>
      <c r="R39" s="1116"/>
      <c r="S39" s="1068"/>
      <c r="T39" s="1116"/>
      <c r="U39" s="1068"/>
      <c r="V39" s="1116"/>
      <c r="W39" s="1068"/>
      <c r="X39" s="1116"/>
      <c r="AA39" s="1065"/>
      <c r="AB39" s="1074"/>
      <c r="AC39" s="1065"/>
    </row>
    <row r="40" spans="1:29" ht="78" customHeight="1" thickBot="1">
      <c r="A40" s="1070"/>
      <c r="B40" s="1116"/>
      <c r="C40" s="1106"/>
      <c r="D40" s="1116"/>
      <c r="E40" s="1106"/>
      <c r="F40" s="1125"/>
      <c r="G40" s="1106"/>
      <c r="H40" s="1116"/>
      <c r="I40" s="1106"/>
      <c r="J40" s="1116"/>
      <c r="K40" s="1106"/>
      <c r="L40" s="1116"/>
      <c r="M40" s="1106"/>
      <c r="N40" s="1125"/>
      <c r="O40" s="1106"/>
      <c r="P40" s="1116"/>
      <c r="Q40" s="1106"/>
      <c r="R40" s="1116"/>
      <c r="S40" s="1106"/>
      <c r="T40" s="1116"/>
      <c r="U40" s="1107" t="s">
        <v>1985</v>
      </c>
      <c r="V40" s="1116"/>
      <c r="W40" s="1106"/>
      <c r="X40" s="1116"/>
      <c r="AA40" s="1065"/>
      <c r="AB40" s="1074"/>
      <c r="AC40" s="1065"/>
    </row>
    <row r="41" spans="1:29" ht="16.75" customHeight="1" thickBot="1">
      <c r="A41" s="1072"/>
      <c r="B41" s="1116"/>
      <c r="C41" s="1072"/>
      <c r="D41" s="1116"/>
      <c r="E41" s="1072"/>
      <c r="F41" s="1126"/>
      <c r="G41" s="1072"/>
      <c r="H41" s="1116"/>
      <c r="I41" s="1072"/>
      <c r="J41" s="1116"/>
      <c r="K41" s="1072"/>
      <c r="L41" s="1116"/>
      <c r="M41" s="1072"/>
      <c r="N41" s="1126"/>
      <c r="O41" s="1072"/>
      <c r="P41" s="1116"/>
      <c r="Q41" s="1072"/>
      <c r="R41" s="1116"/>
      <c r="S41" s="1072"/>
      <c r="T41" s="1116"/>
      <c r="U41" s="1072"/>
      <c r="V41" s="1116"/>
      <c r="W41" s="1072"/>
      <c r="X41" s="1116"/>
      <c r="AA41" s="1065"/>
      <c r="AB41" s="1074"/>
      <c r="AC41" s="1065"/>
    </row>
    <row r="42" spans="1:29" ht="60">
      <c r="A42" s="1067" t="s">
        <v>1810</v>
      </c>
      <c r="B42" s="1117"/>
      <c r="C42" s="1121" t="s">
        <v>1843</v>
      </c>
      <c r="D42" s="1117"/>
      <c r="E42" s="1074" t="s">
        <v>1818</v>
      </c>
      <c r="F42" s="1118"/>
      <c r="G42" s="1074" t="s">
        <v>1818</v>
      </c>
      <c r="H42" s="1159">
        <v>998</v>
      </c>
      <c r="I42" s="1121" t="s">
        <v>1819</v>
      </c>
      <c r="J42" s="1117"/>
      <c r="K42" s="1074" t="s">
        <v>146</v>
      </c>
      <c r="L42" s="1117"/>
      <c r="M42" s="1074" t="s">
        <v>1818</v>
      </c>
      <c r="N42" s="1117"/>
      <c r="O42" s="1074" t="s">
        <v>146</v>
      </c>
      <c r="P42" s="1117"/>
      <c r="Q42" s="1074" t="s">
        <v>149</v>
      </c>
      <c r="R42" s="1117"/>
      <c r="S42" s="1074" t="s">
        <v>1818</v>
      </c>
      <c r="T42" s="1240">
        <v>2085</v>
      </c>
      <c r="U42" s="1241" t="s">
        <v>1819</v>
      </c>
      <c r="V42" s="1117"/>
      <c r="W42" s="1074" t="s">
        <v>149</v>
      </c>
      <c r="X42" s="1117"/>
      <c r="AA42" s="1065"/>
      <c r="AB42" s="1074"/>
      <c r="AC42" s="1065"/>
    </row>
    <row r="43" spans="1:29" ht="15" customHeight="1" thickBot="1">
      <c r="A43" s="1084"/>
      <c r="B43" s="1085"/>
      <c r="C43" s="1085"/>
      <c r="D43" s="1085"/>
      <c r="E43" s="1085"/>
      <c r="F43" s="1085"/>
      <c r="G43" s="1085"/>
      <c r="H43" s="1085"/>
      <c r="I43" s="1085"/>
      <c r="J43" s="1085"/>
      <c r="K43" s="1085"/>
      <c r="L43" s="1085"/>
      <c r="M43" s="1085"/>
      <c r="N43" s="1085"/>
      <c r="O43" s="1085"/>
      <c r="P43" s="1085"/>
      <c r="Q43" s="1085"/>
      <c r="R43" s="1085"/>
      <c r="S43" s="1085"/>
      <c r="T43" s="1085"/>
      <c r="U43" s="1085"/>
      <c r="V43" s="1085"/>
      <c r="W43" s="1085"/>
      <c r="X43" s="1085"/>
      <c r="AB43" s="1074"/>
    </row>
    <row r="44" spans="1:29" ht="22.25" customHeight="1">
      <c r="A44" s="1067"/>
      <c r="B44" s="1116"/>
      <c r="C44" s="1116"/>
      <c r="D44" s="1116"/>
      <c r="E44" s="1116"/>
      <c r="F44" s="1116"/>
      <c r="G44" s="1116"/>
      <c r="H44" s="1116"/>
      <c r="I44" s="1116"/>
      <c r="J44" s="1116"/>
      <c r="K44" s="1116"/>
      <c r="L44" s="1116"/>
      <c r="M44" s="1116"/>
      <c r="N44" s="1116"/>
      <c r="O44" s="1116"/>
      <c r="P44" s="1116"/>
      <c r="Q44" s="1116"/>
      <c r="R44" s="1116"/>
      <c r="S44" s="1116"/>
      <c r="T44" s="1116"/>
      <c r="U44" s="1116"/>
      <c r="V44" s="1116"/>
      <c r="W44" s="1116"/>
      <c r="X44" s="1116"/>
      <c r="AB44" s="1074"/>
    </row>
    <row r="45" spans="1:29" ht="32.5">
      <c r="A45" s="1249" t="s">
        <v>487</v>
      </c>
      <c r="B45" s="1116"/>
      <c r="C45" s="1248" t="s">
        <v>488</v>
      </c>
      <c r="D45" s="1116"/>
      <c r="E45" s="1248" t="s">
        <v>489</v>
      </c>
      <c r="F45" s="1116"/>
      <c r="G45" s="1248" t="s">
        <v>490</v>
      </c>
      <c r="H45" s="1116"/>
      <c r="I45" s="1116" t="s">
        <v>78</v>
      </c>
      <c r="J45" s="1116"/>
      <c r="K45" s="1248" t="s">
        <v>496</v>
      </c>
      <c r="L45" s="1116"/>
      <c r="M45" s="1250" t="s">
        <v>1149</v>
      </c>
      <c r="O45" s="1248" t="s">
        <v>1150</v>
      </c>
      <c r="Q45" s="1116" t="s">
        <v>1659</v>
      </c>
      <c r="S45" s="1248" t="s">
        <v>1705</v>
      </c>
      <c r="U45" s="1116" t="s">
        <v>80</v>
      </c>
      <c r="W45" s="1116" t="s">
        <v>82</v>
      </c>
      <c r="X45" s="1116"/>
      <c r="AB45" s="1074"/>
    </row>
    <row r="46" spans="1:29" ht="32.5">
      <c r="A46" s="1067"/>
      <c r="B46" s="1116"/>
      <c r="C46" s="1116"/>
      <c r="D46" s="1116"/>
      <c r="E46" s="1116"/>
      <c r="F46" s="1116"/>
      <c r="G46" s="1116"/>
      <c r="H46" s="1116"/>
      <c r="I46" s="1116"/>
      <c r="J46" s="1116"/>
      <c r="K46" s="1116"/>
      <c r="L46" s="1116"/>
      <c r="M46" s="1116"/>
      <c r="N46" s="1116"/>
      <c r="O46" s="1116"/>
      <c r="P46" s="1116"/>
      <c r="Q46" s="1116"/>
      <c r="R46" s="1116"/>
      <c r="S46" s="1116"/>
      <c r="T46" s="1116"/>
      <c r="U46" s="1116"/>
      <c r="V46" s="1116"/>
      <c r="W46" s="1116"/>
      <c r="X46" s="1116"/>
      <c r="AB46" s="1074"/>
    </row>
    <row r="47" spans="1:29" ht="32.5">
      <c r="A47" s="1076"/>
      <c r="B47" s="1116">
        <v>398</v>
      </c>
      <c r="C47" s="1117"/>
      <c r="D47" s="1116">
        <v>417</v>
      </c>
      <c r="E47" s="1117"/>
      <c r="F47" s="1125">
        <v>355</v>
      </c>
      <c r="G47" s="1117"/>
      <c r="H47" s="1116">
        <v>367</v>
      </c>
      <c r="I47" s="1117"/>
      <c r="J47" s="1116">
        <v>362</v>
      </c>
      <c r="K47" s="1117"/>
      <c r="L47" s="1116">
        <v>362</v>
      </c>
      <c r="M47" s="1117"/>
      <c r="N47" s="1125">
        <v>365</v>
      </c>
      <c r="O47" s="1117"/>
      <c r="P47" s="1116">
        <v>319</v>
      </c>
      <c r="Q47" s="1117"/>
      <c r="R47" s="1116">
        <v>368</v>
      </c>
      <c r="S47" s="1117">
        <v>281</v>
      </c>
      <c r="T47" s="1116">
        <v>222</v>
      </c>
      <c r="U47" s="1117">
        <v>137</v>
      </c>
      <c r="V47" s="1116">
        <v>138</v>
      </c>
      <c r="W47" s="1117"/>
      <c r="X47" s="1116">
        <v>192</v>
      </c>
      <c r="AB47" s="1074"/>
    </row>
    <row r="48" spans="1:29" ht="24.65" customHeight="1" thickBot="1">
      <c r="A48" s="1077"/>
      <c r="B48" s="1116"/>
      <c r="C48" s="1068"/>
      <c r="D48" s="1116"/>
      <c r="E48" s="1068"/>
      <c r="F48" s="1125"/>
      <c r="G48" s="1068"/>
      <c r="H48" s="1116"/>
      <c r="I48" s="1068"/>
      <c r="J48" s="1116"/>
      <c r="K48" s="1068"/>
      <c r="L48" s="1116"/>
      <c r="M48" s="1068"/>
      <c r="N48" s="1125"/>
      <c r="O48" s="1068"/>
      <c r="P48" s="1116"/>
      <c r="Q48" s="1068"/>
      <c r="R48" s="1116"/>
      <c r="S48" s="1068"/>
      <c r="T48" s="1116"/>
      <c r="U48" s="1068"/>
      <c r="V48" s="1116"/>
      <c r="W48" s="1068"/>
      <c r="X48" s="1116"/>
      <c r="AB48" s="1074"/>
    </row>
    <row r="49" spans="1:28" ht="70.75" customHeight="1" thickBot="1">
      <c r="A49" s="1106"/>
      <c r="B49" s="1116"/>
      <c r="C49" s="1106"/>
      <c r="D49" s="1116"/>
      <c r="E49" s="1106"/>
      <c r="F49" s="1125"/>
      <c r="G49" s="1106"/>
      <c r="H49" s="1116"/>
      <c r="I49" s="1106"/>
      <c r="J49" s="1116"/>
      <c r="K49" s="1233"/>
      <c r="L49" s="1116"/>
      <c r="M49" s="1233"/>
      <c r="N49" s="1125"/>
      <c r="O49" s="1233"/>
      <c r="P49" s="1116"/>
      <c r="Q49" s="1107" t="s">
        <v>241</v>
      </c>
      <c r="R49" s="1116"/>
      <c r="S49" s="1070"/>
      <c r="T49" s="1116"/>
      <c r="U49" s="1070"/>
      <c r="V49" s="1116"/>
      <c r="W49" s="1106"/>
      <c r="X49" s="1116"/>
      <c r="AB49" s="1074"/>
    </row>
    <row r="50" spans="1:28" ht="19.75" customHeight="1" thickBot="1">
      <c r="A50" s="1072"/>
      <c r="B50" s="1116"/>
      <c r="C50" s="1072"/>
      <c r="D50" s="1116"/>
      <c r="E50" s="1072"/>
      <c r="F50" s="1126"/>
      <c r="G50" s="1072"/>
      <c r="H50" s="1116"/>
      <c r="I50" s="1072"/>
      <c r="J50" s="1116"/>
      <c r="K50" s="1072"/>
      <c r="L50" s="1116"/>
      <c r="M50" s="1072"/>
      <c r="N50" s="1126"/>
      <c r="O50" s="1072"/>
      <c r="P50" s="1116"/>
      <c r="Q50" s="1072"/>
      <c r="R50" s="1116"/>
      <c r="S50" s="1072"/>
      <c r="T50" s="1116"/>
      <c r="U50" s="1072"/>
      <c r="V50" s="1116"/>
      <c r="W50" s="1072"/>
      <c r="X50" s="1116"/>
      <c r="AB50" s="1074"/>
    </row>
    <row r="51" spans="1:28" ht="76.75" customHeight="1" thickBot="1">
      <c r="A51" s="1242" t="s">
        <v>146</v>
      </c>
      <c r="B51" s="1243"/>
      <c r="C51" s="1089" t="s">
        <v>149</v>
      </c>
      <c r="D51" s="1244"/>
      <c r="E51" s="1089" t="s">
        <v>146</v>
      </c>
      <c r="F51" s="1093"/>
      <c r="G51" s="1089" t="s">
        <v>1818</v>
      </c>
      <c r="H51" s="1159">
        <v>2370</v>
      </c>
      <c r="I51" s="1120" t="s">
        <v>1802</v>
      </c>
      <c r="J51" s="1075"/>
      <c r="K51" s="1089" t="s">
        <v>146</v>
      </c>
      <c r="L51" s="1093"/>
      <c r="M51" s="1089" t="s">
        <v>146</v>
      </c>
      <c r="N51" s="1093"/>
      <c r="O51" s="1089" t="s">
        <v>146</v>
      </c>
      <c r="P51" s="1159">
        <v>1408</v>
      </c>
      <c r="Q51" s="1245" t="s">
        <v>1803</v>
      </c>
      <c r="R51" s="1093"/>
      <c r="S51" s="1120" t="s">
        <v>1807</v>
      </c>
      <c r="T51" s="1093"/>
      <c r="U51" s="1120" t="s">
        <v>1844</v>
      </c>
      <c r="V51" s="1093"/>
      <c r="W51" s="1120" t="s">
        <v>1802</v>
      </c>
      <c r="X51" s="1085"/>
      <c r="AB51" s="1074"/>
    </row>
    <row r="52" spans="1:28" ht="33" thickBot="1">
      <c r="A52" s="1137"/>
      <c r="B52" s="1138"/>
      <c r="C52" s="1074"/>
      <c r="D52" s="1118"/>
      <c r="E52" s="1074"/>
      <c r="F52" s="1118"/>
      <c r="G52" s="1074"/>
      <c r="H52" s="1118"/>
      <c r="I52" s="1119"/>
      <c r="J52" s="1135"/>
      <c r="K52" s="1105"/>
      <c r="L52" s="1114"/>
      <c r="M52" s="1105"/>
      <c r="N52" s="1114"/>
      <c r="O52" s="1105"/>
      <c r="P52" s="1114"/>
      <c r="Q52" s="1115"/>
      <c r="R52" s="1114"/>
      <c r="S52" s="1105"/>
      <c r="T52" s="1114"/>
      <c r="U52" s="1119"/>
      <c r="V52" s="1118"/>
      <c r="W52" s="1119"/>
      <c r="X52" s="1116"/>
      <c r="AB52" s="1074"/>
    </row>
    <row r="53" spans="1:28" ht="33" customHeight="1">
      <c r="A53" s="1760" t="s">
        <v>1820</v>
      </c>
      <c r="B53" s="1761"/>
      <c r="C53" s="1761"/>
      <c r="K53" s="1101"/>
      <c r="L53" s="1749" t="s">
        <v>1127</v>
      </c>
      <c r="M53" s="1749"/>
      <c r="N53" s="1102"/>
      <c r="O53" s="1102"/>
      <c r="P53" s="1749" t="s">
        <v>1828</v>
      </c>
      <c r="Q53" s="1749"/>
      <c r="R53" s="1102"/>
      <c r="S53" s="1103"/>
      <c r="AB53" s="1074"/>
    </row>
    <row r="54" spans="1:28" ht="32.5">
      <c r="A54" s="1086"/>
      <c r="K54" s="1778"/>
      <c r="L54" s="1743"/>
      <c r="M54" s="1116"/>
      <c r="P54" s="1782"/>
      <c r="Q54" s="1782"/>
      <c r="S54" s="1143"/>
      <c r="T54" s="1142"/>
      <c r="AB54" s="1074"/>
    </row>
    <row r="55" spans="1:28" ht="75" customHeight="1" thickBot="1">
      <c r="A55" s="1086"/>
      <c r="K55" s="1086"/>
      <c r="M55" s="1117"/>
      <c r="S55" s="1061"/>
      <c r="AB55" s="1074"/>
    </row>
    <row r="56" spans="1:28" ht="33.65" hidden="1" customHeight="1" thickBot="1">
      <c r="A56" s="1086"/>
      <c r="K56" s="1086"/>
      <c r="M56" s="1068"/>
      <c r="S56" s="1061"/>
      <c r="AB56" s="1074"/>
    </row>
    <row r="57" spans="1:28" ht="73.75" customHeight="1" thickBot="1">
      <c r="A57" s="1087"/>
      <c r="K57" s="1779" t="s">
        <v>1136</v>
      </c>
      <c r="L57" s="1780"/>
      <c r="M57" s="1107"/>
      <c r="O57" s="1781" t="s">
        <v>1829</v>
      </c>
      <c r="P57" s="1781"/>
      <c r="Q57" s="1113"/>
      <c r="S57" s="1160" t="s">
        <v>480</v>
      </c>
      <c r="AB57" s="1074"/>
    </row>
    <row r="58" spans="1:28" ht="33" thickBot="1">
      <c r="A58" s="1087"/>
      <c r="K58" s="1086" t="s">
        <v>1831</v>
      </c>
      <c r="M58" s="1072"/>
      <c r="O58" s="1743" t="s">
        <v>1830</v>
      </c>
      <c r="P58" s="1743"/>
      <c r="Q58" s="1087"/>
      <c r="S58" s="1061" t="s">
        <v>268</v>
      </c>
      <c r="T58" s="1110"/>
      <c r="V58" s="1743"/>
      <c r="W58" s="1743"/>
      <c r="AB58" s="1074"/>
    </row>
    <row r="59" spans="1:28" ht="30.65" customHeight="1" thickBot="1">
      <c r="A59" s="1774" t="s">
        <v>1832</v>
      </c>
      <c r="B59" s="1775"/>
      <c r="C59" s="1088"/>
      <c r="D59" s="1088"/>
      <c r="E59" s="1088"/>
      <c r="F59" s="1088"/>
      <c r="G59" s="1088"/>
      <c r="H59" s="1088"/>
      <c r="I59" s="1088"/>
      <c r="J59" s="1088"/>
      <c r="K59" s="1104"/>
      <c r="L59" s="1088"/>
      <c r="M59" s="1089"/>
      <c r="N59" s="1088"/>
      <c r="O59" s="1088"/>
      <c r="P59" s="1088"/>
      <c r="Q59" s="1111"/>
      <c r="R59" s="1111"/>
      <c r="S59" s="1062"/>
      <c r="T59" s="1088"/>
      <c r="U59" s="1112"/>
      <c r="V59" s="1088"/>
      <c r="W59" s="1088"/>
      <c r="X59" s="1088"/>
      <c r="AB59" s="1074"/>
    </row>
    <row r="60" spans="1:28" ht="30.65" customHeight="1">
      <c r="A60" s="1122"/>
      <c r="B60" s="1122"/>
      <c r="AB60" s="1074"/>
    </row>
    <row r="61" spans="1:28" ht="30">
      <c r="AB61" s="1074"/>
    </row>
    <row r="62" spans="1:28" ht="30">
      <c r="O62" s="1743"/>
      <c r="P62" s="1743"/>
      <c r="Q62" s="1743"/>
      <c r="S62" s="1743"/>
      <c r="T62" s="1743"/>
      <c r="U62" s="1743"/>
      <c r="AB62" s="1074"/>
    </row>
    <row r="63" spans="1:28" ht="30">
      <c r="AB63" s="1074"/>
    </row>
    <row r="64" spans="1:28" ht="30">
      <c r="AB64" s="1074"/>
    </row>
    <row r="65" spans="5:28" ht="30">
      <c r="AB65" s="1074"/>
    </row>
    <row r="66" spans="5:28" ht="30">
      <c r="AB66" s="1074"/>
    </row>
    <row r="67" spans="5:28" ht="30">
      <c r="L67" s="1743"/>
      <c r="M67" s="1743"/>
      <c r="AB67" s="1074"/>
    </row>
    <row r="68" spans="5:28" ht="60.65" customHeight="1">
      <c r="G68" s="1109"/>
      <c r="H68" s="1109"/>
      <c r="K68" s="1108"/>
      <c r="AB68" s="1074"/>
    </row>
    <row r="71" spans="5:28">
      <c r="E71" s="1743"/>
      <c r="F71" s="1743"/>
      <c r="G71" s="1743"/>
      <c r="I71" s="1743"/>
      <c r="J71" s="1743"/>
      <c r="K71" s="1743"/>
    </row>
  </sheetData>
  <mergeCells count="137">
    <mergeCell ref="F11:G11"/>
    <mergeCell ref="N15:O15"/>
    <mergeCell ref="H16:I16"/>
    <mergeCell ref="J11:K11"/>
    <mergeCell ref="L11:M11"/>
    <mergeCell ref="N11:O11"/>
    <mergeCell ref="V12:X12"/>
    <mergeCell ref="P9:Q9"/>
    <mergeCell ref="F8:G8"/>
    <mergeCell ref="H8:I8"/>
    <mergeCell ref="J8:K8"/>
    <mergeCell ref="P8:Q8"/>
    <mergeCell ref="N8:O8"/>
    <mergeCell ref="F12:G12"/>
    <mergeCell ref="H12:I12"/>
    <mergeCell ref="J12:K12"/>
    <mergeCell ref="L12:M12"/>
    <mergeCell ref="N12:O12"/>
    <mergeCell ref="H11:I11"/>
    <mergeCell ref="J10:K10"/>
    <mergeCell ref="L10:M10"/>
    <mergeCell ref="N10:O10"/>
    <mergeCell ref="V58:W58"/>
    <mergeCell ref="O62:Q62"/>
    <mergeCell ref="S62:U62"/>
    <mergeCell ref="L53:M53"/>
    <mergeCell ref="P11:Q11"/>
    <mergeCell ref="R11:S11"/>
    <mergeCell ref="T11:U11"/>
    <mergeCell ref="P12:Q12"/>
    <mergeCell ref="R12:S12"/>
    <mergeCell ref="T12:U12"/>
    <mergeCell ref="K54:L54"/>
    <mergeCell ref="O58:P58"/>
    <mergeCell ref="K57:L57"/>
    <mergeCell ref="O57:P57"/>
    <mergeCell ref="P13:Q13"/>
    <mergeCell ref="R13:S13"/>
    <mergeCell ref="T13:U13"/>
    <mergeCell ref="P15:Q15"/>
    <mergeCell ref="R15:S15"/>
    <mergeCell ref="T15:U15"/>
    <mergeCell ref="P14:Q14"/>
    <mergeCell ref="R14:S14"/>
    <mergeCell ref="T14:U14"/>
    <mergeCell ref="P54:Q54"/>
    <mergeCell ref="H17:I17"/>
    <mergeCell ref="J17:K17"/>
    <mergeCell ref="L17:M17"/>
    <mergeCell ref="N17:O17"/>
    <mergeCell ref="B15:D15"/>
    <mergeCell ref="B16:D16"/>
    <mergeCell ref="F15:G15"/>
    <mergeCell ref="H15:I15"/>
    <mergeCell ref="J15:K15"/>
    <mergeCell ref="L15:M15"/>
    <mergeCell ref="F16:G16"/>
    <mergeCell ref="L67:M67"/>
    <mergeCell ref="I71:K71"/>
    <mergeCell ref="E71:G71"/>
    <mergeCell ref="P17:Q17"/>
    <mergeCell ref="R17:S17"/>
    <mergeCell ref="T17:U17"/>
    <mergeCell ref="P53:Q53"/>
    <mergeCell ref="J16:K16"/>
    <mergeCell ref="L16:M16"/>
    <mergeCell ref="N16:O16"/>
    <mergeCell ref="P16:Q16"/>
    <mergeCell ref="R16:S16"/>
    <mergeCell ref="T16:U16"/>
    <mergeCell ref="Q32:R33"/>
    <mergeCell ref="A34:X34"/>
    <mergeCell ref="A35:E35"/>
    <mergeCell ref="A53:C53"/>
    <mergeCell ref="A18:B18"/>
    <mergeCell ref="A19:E19"/>
    <mergeCell ref="A20:B20"/>
    <mergeCell ref="A25:B25"/>
    <mergeCell ref="B17:D17"/>
    <mergeCell ref="F17:G17"/>
    <mergeCell ref="A59:B59"/>
    <mergeCell ref="A1:X1"/>
    <mergeCell ref="A2:X2"/>
    <mergeCell ref="A3:X3"/>
    <mergeCell ref="A6:A7"/>
    <mergeCell ref="E6:E7"/>
    <mergeCell ref="F6:K6"/>
    <mergeCell ref="L6:Q6"/>
    <mergeCell ref="R6:S7"/>
    <mergeCell ref="T6:U7"/>
    <mergeCell ref="F7:G7"/>
    <mergeCell ref="H7:I7"/>
    <mergeCell ref="J7:K7"/>
    <mergeCell ref="L7:M7"/>
    <mergeCell ref="V6:X6"/>
    <mergeCell ref="N7:O7"/>
    <mergeCell ref="P7:Q7"/>
    <mergeCell ref="V7:X7"/>
    <mergeCell ref="U4:V5"/>
    <mergeCell ref="W4:X5"/>
    <mergeCell ref="A4:T5"/>
    <mergeCell ref="B14:D14"/>
    <mergeCell ref="F13:G13"/>
    <mergeCell ref="H13:I13"/>
    <mergeCell ref="J13:K13"/>
    <mergeCell ref="F14:G14"/>
    <mergeCell ref="H14:I14"/>
    <mergeCell ref="J14:K14"/>
    <mergeCell ref="L14:M14"/>
    <mergeCell ref="N14:O14"/>
    <mergeCell ref="L13:M13"/>
    <mergeCell ref="N13:O13"/>
    <mergeCell ref="B13:D13"/>
    <mergeCell ref="B11:D11"/>
    <mergeCell ref="B12:D12"/>
    <mergeCell ref="B10:D10"/>
    <mergeCell ref="V13:X15"/>
    <mergeCell ref="V16:X17"/>
    <mergeCell ref="V8:X9"/>
    <mergeCell ref="B8:D8"/>
    <mergeCell ref="B9:D9"/>
    <mergeCell ref="B6:D7"/>
    <mergeCell ref="R8:S8"/>
    <mergeCell ref="T8:U8"/>
    <mergeCell ref="R9:S9"/>
    <mergeCell ref="T9:U9"/>
    <mergeCell ref="P10:Q10"/>
    <mergeCell ref="R10:S10"/>
    <mergeCell ref="T10:U10"/>
    <mergeCell ref="F9:G9"/>
    <mergeCell ref="H9:I9"/>
    <mergeCell ref="J9:K9"/>
    <mergeCell ref="L9:M9"/>
    <mergeCell ref="N9:O9"/>
    <mergeCell ref="L8:M8"/>
    <mergeCell ref="F10:G10"/>
    <mergeCell ref="H10:I10"/>
  </mergeCells>
  <conditionalFormatting sqref="U4">
    <cfRule type="containsText" dxfId="0" priority="1" operator="containsText" text="wip">
      <formula>NOT(ISERROR(SEARCH("wip",U4)))</formula>
    </cfRule>
  </conditionalFormatting>
  <pageMargins left="0.4" right="0.2" top="0.38" bottom="0.26" header="0.3" footer="0.22"/>
  <pageSetup paperSize="9" scale="26" fitToHeight="0" orientation="landscape" r:id="rId1"/>
  <drawing r:id="rId2"/>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4A88F5-32B4-48E5-B32E-67EDC267CCD2}">
  <dimension ref="A1:AA25"/>
  <sheetViews>
    <sheetView topLeftCell="M13" workbookViewId="0">
      <selection activeCell="A3" sqref="A3:AA25"/>
    </sheetView>
  </sheetViews>
  <sheetFormatPr defaultColWidth="9.1796875" defaultRowHeight="13"/>
  <cols>
    <col min="1" max="1" width="9.1796875" style="10" customWidth="1"/>
    <col min="2" max="2" width="41.81640625" style="10" customWidth="1"/>
    <col min="3" max="3" width="20.54296875" style="10" customWidth="1"/>
    <col min="4" max="4" width="19.81640625" style="10" customWidth="1"/>
    <col min="5" max="5" width="14.1796875" style="10" customWidth="1"/>
    <col min="6" max="6" width="13.81640625" style="10" hidden="1" customWidth="1"/>
    <col min="7" max="7" width="9.1796875" style="10"/>
    <col min="8" max="8" width="8.81640625" style="10" customWidth="1"/>
    <col min="9" max="9" width="10.81640625" style="10" customWidth="1"/>
    <col min="10" max="10" width="12.81640625" style="10" customWidth="1"/>
    <col min="11" max="13" width="9.81640625" style="10" customWidth="1"/>
    <col min="14" max="14" width="11.54296875" style="10" customWidth="1"/>
    <col min="15" max="16" width="9.81640625" style="10" customWidth="1"/>
    <col min="17" max="17" width="11.54296875" style="10" customWidth="1"/>
    <col min="18" max="20" width="9.81640625" style="10" customWidth="1"/>
    <col min="21" max="21" width="11.54296875" style="10" customWidth="1"/>
    <col min="22" max="25" width="9.81640625" style="10" customWidth="1"/>
    <col min="26" max="26" width="11.453125" style="10" customWidth="1"/>
    <col min="27" max="27" width="11" style="10" customWidth="1"/>
    <col min="28" max="16384" width="9.1796875" style="10"/>
  </cols>
  <sheetData>
    <row r="1" spans="1:27">
      <c r="A1" s="1798" t="s">
        <v>973</v>
      </c>
      <c r="B1" s="1798"/>
      <c r="C1" s="1798"/>
      <c r="D1" s="1798"/>
      <c r="E1" s="1798"/>
      <c r="F1" s="1798"/>
      <c r="G1" s="1798"/>
      <c r="H1" s="1798"/>
      <c r="I1" s="1798"/>
      <c r="J1" s="1798"/>
      <c r="K1" s="1798"/>
      <c r="L1" s="1798"/>
      <c r="M1" s="1798"/>
      <c r="N1" s="1798"/>
      <c r="O1" s="1798"/>
      <c r="P1" s="1798"/>
      <c r="Q1" s="1798"/>
      <c r="R1" s="1798"/>
      <c r="S1" s="1798"/>
      <c r="T1" s="1798"/>
      <c r="U1" s="1798"/>
      <c r="V1" s="1798"/>
      <c r="W1" s="1798"/>
      <c r="X1" s="1798"/>
      <c r="Y1" s="1798"/>
      <c r="Z1" s="1798"/>
      <c r="AA1" s="45"/>
    </row>
    <row r="2" spans="1:27">
      <c r="A2" s="1798" t="s">
        <v>974</v>
      </c>
      <c r="B2" s="1799"/>
      <c r="C2" s="1799"/>
      <c r="D2" s="1799"/>
      <c r="E2" s="1799"/>
      <c r="F2" s="1799"/>
      <c r="G2" s="1799"/>
      <c r="H2" s="1799"/>
      <c r="I2" s="1799"/>
      <c r="J2" s="1799"/>
      <c r="K2" s="1799"/>
      <c r="L2" s="1799"/>
      <c r="M2" s="1799"/>
      <c r="N2" s="1799"/>
      <c r="O2" s="1799"/>
      <c r="P2" s="35"/>
      <c r="Q2" s="35"/>
      <c r="R2" s="35"/>
      <c r="S2" s="35"/>
      <c r="T2" s="35"/>
      <c r="U2" s="35"/>
      <c r="V2" s="35"/>
      <c r="W2" s="35"/>
      <c r="X2" s="35"/>
      <c r="Y2" s="35"/>
      <c r="Z2" s="35"/>
      <c r="AA2" s="45"/>
    </row>
    <row r="3" spans="1:27" ht="45.75" customHeight="1">
      <c r="A3" s="1791" t="s">
        <v>975</v>
      </c>
      <c r="B3" s="1791" t="s">
        <v>976</v>
      </c>
      <c r="C3" s="1791" t="s">
        <v>977</v>
      </c>
      <c r="D3" s="1791" t="s">
        <v>978</v>
      </c>
      <c r="E3" s="1791" t="s">
        <v>979</v>
      </c>
      <c r="F3" s="11" t="s">
        <v>980</v>
      </c>
      <c r="G3" s="1791" t="s">
        <v>981</v>
      </c>
      <c r="H3" s="1793" t="s">
        <v>982</v>
      </c>
      <c r="I3" s="3" t="s">
        <v>983</v>
      </c>
      <c r="J3" s="3" t="s">
        <v>984</v>
      </c>
      <c r="K3" s="3" t="s">
        <v>985</v>
      </c>
      <c r="L3" s="3" t="s">
        <v>986</v>
      </c>
      <c r="M3" s="3" t="s">
        <v>987</v>
      </c>
      <c r="N3" s="3" t="s">
        <v>988</v>
      </c>
      <c r="O3" s="3" t="s">
        <v>989</v>
      </c>
      <c r="P3" s="3" t="s">
        <v>990</v>
      </c>
      <c r="Q3" s="3" t="s">
        <v>991</v>
      </c>
      <c r="R3" s="3" t="s">
        <v>992</v>
      </c>
      <c r="S3" s="3" t="s">
        <v>993</v>
      </c>
      <c r="T3" s="3" t="s">
        <v>994</v>
      </c>
      <c r="U3" s="3" t="s">
        <v>995</v>
      </c>
      <c r="V3" s="3" t="s">
        <v>996</v>
      </c>
      <c r="W3" s="3" t="s">
        <v>997</v>
      </c>
      <c r="X3" s="3" t="s">
        <v>998</v>
      </c>
      <c r="Y3" s="3" t="s">
        <v>999</v>
      </c>
      <c r="Z3" s="3" t="s">
        <v>1000</v>
      </c>
      <c r="AA3" s="3" t="s">
        <v>1001</v>
      </c>
    </row>
    <row r="4" spans="1:27">
      <c r="A4" s="1794"/>
      <c r="B4" s="1794"/>
      <c r="C4" s="1794"/>
      <c r="D4" s="1797"/>
      <c r="E4" s="1794"/>
      <c r="F4" s="12"/>
      <c r="G4" s="1792"/>
      <c r="H4" s="1794"/>
      <c r="I4" s="373" t="s">
        <v>1002</v>
      </c>
      <c r="J4" s="373" t="s">
        <v>1003</v>
      </c>
      <c r="K4" s="373" t="s">
        <v>1004</v>
      </c>
      <c r="L4" s="373" t="s">
        <v>1005</v>
      </c>
      <c r="M4" s="373" t="s">
        <v>1006</v>
      </c>
      <c r="N4" s="373" t="s">
        <v>1007</v>
      </c>
      <c r="O4" s="373" t="s">
        <v>1008</v>
      </c>
      <c r="P4" s="373" t="s">
        <v>1009</v>
      </c>
      <c r="Q4" s="373" t="s">
        <v>1010</v>
      </c>
      <c r="R4" s="373" t="s">
        <v>1011</v>
      </c>
      <c r="S4" s="373" t="s">
        <v>1012</v>
      </c>
      <c r="T4" s="373" t="s">
        <v>1013</v>
      </c>
      <c r="U4" s="373" t="s">
        <v>1014</v>
      </c>
      <c r="V4" s="373" t="s">
        <v>1015</v>
      </c>
      <c r="W4" s="373" t="s">
        <v>1016</v>
      </c>
      <c r="X4" s="373" t="s">
        <v>1017</v>
      </c>
      <c r="Y4" s="373" t="s">
        <v>1018</v>
      </c>
      <c r="Z4" s="373" t="s">
        <v>1019</v>
      </c>
      <c r="AA4" s="373" t="s">
        <v>1020</v>
      </c>
    </row>
    <row r="5" spans="1:27">
      <c r="A5" s="13">
        <v>1</v>
      </c>
      <c r="B5" s="14" t="s">
        <v>1021</v>
      </c>
      <c r="C5" s="15" t="s">
        <v>1022</v>
      </c>
      <c r="D5" s="16">
        <v>45632</v>
      </c>
      <c r="E5" s="16">
        <v>46178</v>
      </c>
      <c r="F5" s="17">
        <f>E5-D5</f>
        <v>546</v>
      </c>
      <c r="G5" s="18"/>
      <c r="H5" s="18"/>
      <c r="I5" s="36"/>
      <c r="J5" s="36"/>
      <c r="K5" s="18"/>
      <c r="L5" s="37"/>
      <c r="M5" s="18"/>
      <c r="N5" s="18"/>
      <c r="O5" s="18"/>
      <c r="P5" s="18"/>
      <c r="Q5" s="13"/>
      <c r="R5" s="13"/>
      <c r="S5" s="13"/>
      <c r="T5" s="13"/>
      <c r="U5" s="13"/>
      <c r="V5" s="13"/>
      <c r="W5" s="13"/>
      <c r="X5" s="13"/>
      <c r="Y5" s="13"/>
      <c r="Z5" s="13"/>
      <c r="AA5" s="13"/>
    </row>
    <row r="6" spans="1:27">
      <c r="A6" s="19"/>
      <c r="B6" s="20" t="s">
        <v>1023</v>
      </c>
      <c r="C6" s="21"/>
      <c r="D6" s="16"/>
      <c r="E6" s="16"/>
      <c r="F6" s="17"/>
      <c r="G6" s="22"/>
      <c r="H6" s="23"/>
      <c r="I6" s="23"/>
      <c r="J6" s="23"/>
      <c r="K6" s="23"/>
      <c r="L6" s="38"/>
      <c r="M6" s="39"/>
      <c r="N6" s="40"/>
      <c r="O6" s="41"/>
      <c r="P6" s="41"/>
      <c r="Q6" s="41"/>
      <c r="R6" s="41"/>
      <c r="S6" s="41"/>
      <c r="T6" s="41"/>
      <c r="U6" s="41"/>
      <c r="V6" s="41"/>
      <c r="W6" s="41"/>
      <c r="X6" s="41"/>
      <c r="Y6" s="41"/>
      <c r="Z6" s="41"/>
      <c r="AA6" s="41"/>
    </row>
    <row r="7" spans="1:27">
      <c r="A7" s="17">
        <v>1</v>
      </c>
      <c r="B7" s="24" t="s">
        <v>1024</v>
      </c>
      <c r="C7" s="24" t="s">
        <v>1025</v>
      </c>
      <c r="D7" s="25">
        <f>D5+10</f>
        <v>45642</v>
      </c>
      <c r="E7" s="25">
        <f>D7+30</f>
        <v>45672</v>
      </c>
      <c r="F7" s="17">
        <f>E7-D7</f>
        <v>30</v>
      </c>
      <c r="G7" s="26" t="s">
        <v>1026</v>
      </c>
      <c r="H7" s="7"/>
      <c r="I7" s="7"/>
      <c r="J7" s="7"/>
      <c r="K7" s="7"/>
      <c r="L7" s="9"/>
      <c r="M7" s="7"/>
      <c r="N7" s="7"/>
      <c r="O7" s="7"/>
      <c r="P7" s="7"/>
      <c r="Q7" s="7"/>
      <c r="R7" s="7"/>
      <c r="S7" s="7"/>
      <c r="T7" s="7"/>
      <c r="U7" s="7"/>
      <c r="V7" s="7"/>
      <c r="W7" s="7"/>
      <c r="X7" s="7"/>
      <c r="Y7" s="7"/>
      <c r="Z7" s="7"/>
      <c r="AA7" s="7"/>
    </row>
    <row r="8" spans="1:27">
      <c r="A8" s="17"/>
      <c r="B8" s="27" t="s">
        <v>1027</v>
      </c>
      <c r="C8" s="27" t="s">
        <v>1022</v>
      </c>
      <c r="D8" s="25">
        <v>45662</v>
      </c>
      <c r="E8" s="25">
        <v>45762</v>
      </c>
      <c r="F8" s="17">
        <f>E8-D8</f>
        <v>100</v>
      </c>
      <c r="G8" s="28" t="s">
        <v>1028</v>
      </c>
      <c r="H8" s="18">
        <v>184</v>
      </c>
      <c r="I8" s="5"/>
      <c r="J8" s="6">
        <v>20</v>
      </c>
      <c r="K8" s="7">
        <v>60</v>
      </c>
      <c r="L8" s="7">
        <v>60</v>
      </c>
      <c r="M8" s="7">
        <f>60-16</f>
        <v>44</v>
      </c>
      <c r="N8" s="7"/>
      <c r="O8" s="7"/>
      <c r="P8" s="7"/>
      <c r="Q8" s="7"/>
      <c r="R8" s="7"/>
      <c r="S8" s="7"/>
      <c r="T8" s="7"/>
      <c r="U8" s="7"/>
      <c r="V8" s="7"/>
      <c r="W8" s="7"/>
      <c r="X8" s="7"/>
      <c r="Y8" s="7"/>
      <c r="Z8" s="7"/>
      <c r="AA8" s="7"/>
    </row>
    <row r="9" spans="1:27" ht="31" customHeight="1">
      <c r="A9" s="17" t="s">
        <v>1029</v>
      </c>
      <c r="B9" s="29" t="s">
        <v>1030</v>
      </c>
      <c r="C9" s="27" t="s">
        <v>1031</v>
      </c>
      <c r="D9" s="16" t="s">
        <v>1032</v>
      </c>
      <c r="E9" s="16" t="s">
        <v>1033</v>
      </c>
      <c r="F9" s="17" t="e">
        <f>E9-D9</f>
        <v>#VALUE!</v>
      </c>
      <c r="G9" s="28" t="s">
        <v>1034</v>
      </c>
      <c r="H9" s="18">
        <v>508</v>
      </c>
      <c r="I9" s="7">
        <v>5</v>
      </c>
      <c r="J9" s="7">
        <v>35</v>
      </c>
      <c r="K9" s="7">
        <v>40</v>
      </c>
      <c r="L9" s="7">
        <v>40</v>
      </c>
      <c r="M9" s="7">
        <v>40</v>
      </c>
      <c r="N9" s="9">
        <v>40</v>
      </c>
      <c r="O9" s="9">
        <v>40</v>
      </c>
      <c r="P9" s="9">
        <v>40</v>
      </c>
      <c r="Q9" s="9">
        <v>40</v>
      </c>
      <c r="R9" s="9">
        <v>45</v>
      </c>
      <c r="S9" s="9">
        <v>48</v>
      </c>
      <c r="T9" s="9">
        <v>50</v>
      </c>
      <c r="U9" s="9">
        <v>45</v>
      </c>
      <c r="V9" s="7"/>
      <c r="W9" s="7"/>
      <c r="X9" s="7"/>
      <c r="Y9" s="7"/>
      <c r="Z9" s="7"/>
      <c r="AA9" s="7"/>
    </row>
    <row r="10" spans="1:27" ht="33" customHeight="1">
      <c r="A10" s="17" t="s">
        <v>1035</v>
      </c>
      <c r="B10" s="24" t="s">
        <v>1036</v>
      </c>
      <c r="C10" s="24" t="s">
        <v>1025</v>
      </c>
      <c r="D10" s="16">
        <v>45664</v>
      </c>
      <c r="E10" s="16">
        <f>D10+364+20</f>
        <v>46048</v>
      </c>
      <c r="F10" s="17">
        <f>E10-D10</f>
        <v>384</v>
      </c>
      <c r="G10" s="28" t="s">
        <v>1034</v>
      </c>
      <c r="H10" s="18">
        <v>508</v>
      </c>
      <c r="I10" s="5"/>
      <c r="J10" s="7">
        <v>35</v>
      </c>
      <c r="K10" s="7">
        <v>40</v>
      </c>
      <c r="L10" s="7">
        <v>40</v>
      </c>
      <c r="M10" s="7">
        <v>40</v>
      </c>
      <c r="N10" s="7">
        <v>40</v>
      </c>
      <c r="O10" s="9">
        <v>40</v>
      </c>
      <c r="P10" s="9">
        <v>30</v>
      </c>
      <c r="Q10" s="9">
        <v>25</v>
      </c>
      <c r="R10" s="9">
        <v>25</v>
      </c>
      <c r="S10" s="9">
        <v>48</v>
      </c>
      <c r="T10" s="9">
        <v>45</v>
      </c>
      <c r="U10" s="9">
        <v>50</v>
      </c>
      <c r="V10" s="9">
        <v>48</v>
      </c>
      <c r="W10" s="9"/>
      <c r="X10" s="9"/>
      <c r="Y10" s="9"/>
      <c r="Z10" s="9"/>
      <c r="AA10" s="9"/>
    </row>
    <row r="11" spans="1:27" ht="33" customHeight="1">
      <c r="A11" s="578"/>
      <c r="B11" s="579"/>
      <c r="C11" s="579"/>
      <c r="D11" s="580"/>
      <c r="E11" s="580"/>
      <c r="F11" s="581"/>
      <c r="G11" s="582"/>
      <c r="H11" s="583"/>
      <c r="I11" s="584"/>
      <c r="J11" s="585"/>
      <c r="K11" s="585"/>
      <c r="L11" s="585"/>
      <c r="M11" s="585"/>
      <c r="N11" s="585"/>
      <c r="O11" s="586"/>
      <c r="P11" s="586"/>
      <c r="Q11" s="586"/>
      <c r="R11" s="586"/>
      <c r="S11" s="586"/>
      <c r="T11" s="586"/>
      <c r="U11" s="586"/>
      <c r="V11" s="586"/>
      <c r="W11" s="586"/>
      <c r="X11" s="586"/>
      <c r="Y11" s="586"/>
      <c r="Z11" s="586"/>
      <c r="AA11" s="586"/>
    </row>
    <row r="12" spans="1:27" ht="33" customHeight="1">
      <c r="A12" s="578"/>
      <c r="B12" s="579"/>
      <c r="C12" s="579"/>
      <c r="D12" s="580"/>
      <c r="E12" s="580"/>
      <c r="F12" s="581"/>
      <c r="G12" s="582"/>
      <c r="H12" s="583"/>
      <c r="I12" s="584"/>
      <c r="J12" s="585"/>
      <c r="K12" s="585"/>
      <c r="L12" s="585"/>
      <c r="M12" s="585"/>
      <c r="N12" s="585"/>
      <c r="O12" s="586"/>
      <c r="P12" s="586"/>
      <c r="Q12" s="586"/>
      <c r="R12" s="586"/>
      <c r="S12" s="586"/>
      <c r="T12" s="586"/>
      <c r="U12" s="586"/>
      <c r="V12" s="586"/>
      <c r="W12" s="586"/>
      <c r="X12" s="586"/>
      <c r="Y12" s="586"/>
      <c r="Z12" s="586"/>
      <c r="AA12" s="586"/>
    </row>
    <row r="13" spans="1:27" ht="33" customHeight="1">
      <c r="A13" s="578"/>
      <c r="B13" s="579"/>
      <c r="C13" s="579"/>
      <c r="D13" s="580"/>
      <c r="E13" s="580"/>
      <c r="F13" s="581"/>
      <c r="G13" s="582"/>
      <c r="H13" s="583"/>
      <c r="I13" s="584"/>
      <c r="J13" s="585"/>
      <c r="K13" s="585"/>
      <c r="L13" s="585"/>
      <c r="M13" s="585"/>
      <c r="N13" s="585"/>
      <c r="O13" s="586"/>
      <c r="P13" s="586"/>
      <c r="Q13" s="586"/>
      <c r="R13" s="586"/>
      <c r="S13" s="586"/>
      <c r="T13" s="586"/>
      <c r="U13" s="586"/>
      <c r="V13" s="586"/>
      <c r="W13" s="586"/>
      <c r="X13" s="586"/>
      <c r="Y13" s="586"/>
      <c r="Z13" s="586"/>
      <c r="AA13" s="586"/>
    </row>
    <row r="14" spans="1:27">
      <c r="A14" s="1795" t="s">
        <v>1037</v>
      </c>
      <c r="B14" s="30" t="s">
        <v>1038</v>
      </c>
      <c r="C14" s="30"/>
      <c r="D14" s="30"/>
      <c r="E14" s="30"/>
      <c r="F14" s="31"/>
      <c r="G14" s="32"/>
      <c r="H14" s="30"/>
      <c r="I14" s="30"/>
      <c r="J14" s="30"/>
      <c r="K14" s="30"/>
      <c r="L14" s="42"/>
      <c r="M14" s="43"/>
      <c r="N14" s="43"/>
      <c r="O14" s="42"/>
      <c r="P14" s="42"/>
      <c r="Q14" s="42"/>
      <c r="R14" s="42"/>
      <c r="S14" s="42"/>
      <c r="T14" s="42"/>
      <c r="U14" s="42"/>
      <c r="V14" s="42"/>
      <c r="W14" s="42"/>
      <c r="X14" s="42"/>
      <c r="Y14" s="42"/>
      <c r="Z14" s="42"/>
      <c r="AA14" s="43"/>
    </row>
    <row r="15" spans="1:27">
      <c r="A15" s="1796"/>
      <c r="B15" s="33" t="s">
        <v>1039</v>
      </c>
    </row>
    <row r="16" spans="1:27">
      <c r="A16" s="1796"/>
      <c r="B16" s="33" t="s">
        <v>1040</v>
      </c>
    </row>
    <row r="17" spans="1:27">
      <c r="A17" s="34" t="s">
        <v>1041</v>
      </c>
    </row>
    <row r="18" spans="1:27" ht="45.75" customHeight="1">
      <c r="A18" s="1791" t="s">
        <v>975</v>
      </c>
      <c r="B18" s="1791" t="s">
        <v>976</v>
      </c>
      <c r="C18" s="1791" t="s">
        <v>977</v>
      </c>
      <c r="D18" s="1791" t="s">
        <v>978</v>
      </c>
      <c r="E18" s="1791" t="s">
        <v>979</v>
      </c>
      <c r="F18" s="11" t="s">
        <v>980</v>
      </c>
      <c r="G18" s="1791" t="s">
        <v>981</v>
      </c>
      <c r="H18" s="1793" t="s">
        <v>982</v>
      </c>
      <c r="I18" s="3" t="s">
        <v>983</v>
      </c>
      <c r="J18" s="3" t="s">
        <v>984</v>
      </c>
      <c r="K18" s="3" t="s">
        <v>985</v>
      </c>
      <c r="L18" s="3" t="s">
        <v>986</v>
      </c>
      <c r="M18" s="3" t="s">
        <v>987</v>
      </c>
      <c r="N18" s="3" t="s">
        <v>988</v>
      </c>
      <c r="O18" s="3" t="s">
        <v>989</v>
      </c>
      <c r="P18" s="3" t="s">
        <v>990</v>
      </c>
      <c r="Q18" s="3" t="s">
        <v>991</v>
      </c>
      <c r="R18" s="3" t="s">
        <v>992</v>
      </c>
      <c r="S18" s="3" t="s">
        <v>993</v>
      </c>
      <c r="T18" s="3" t="s">
        <v>994</v>
      </c>
      <c r="U18" s="3" t="s">
        <v>995</v>
      </c>
      <c r="V18" s="3" t="s">
        <v>996</v>
      </c>
      <c r="W18" s="3" t="s">
        <v>997</v>
      </c>
      <c r="X18" s="3" t="s">
        <v>998</v>
      </c>
      <c r="Y18" s="3" t="s">
        <v>999</v>
      </c>
      <c r="Z18" s="3" t="s">
        <v>1000</v>
      </c>
      <c r="AA18" s="3" t="s">
        <v>1001</v>
      </c>
    </row>
    <row r="19" spans="1:27">
      <c r="A19" s="1794"/>
      <c r="B19" s="1794"/>
      <c r="C19" s="1794"/>
      <c r="D19" s="1797"/>
      <c r="E19" s="1794"/>
      <c r="F19" s="12"/>
      <c r="G19" s="1792"/>
      <c r="H19" s="1794"/>
      <c r="I19" s="373" t="s">
        <v>1002</v>
      </c>
      <c r="J19" s="373" t="s">
        <v>1003</v>
      </c>
      <c r="K19" s="373" t="s">
        <v>1004</v>
      </c>
      <c r="L19" s="373" t="s">
        <v>1005</v>
      </c>
      <c r="M19" s="373" t="s">
        <v>1006</v>
      </c>
      <c r="N19" s="373" t="s">
        <v>1007</v>
      </c>
      <c r="O19" s="373" t="s">
        <v>1008</v>
      </c>
      <c r="P19" s="373" t="s">
        <v>1009</v>
      </c>
      <c r="Q19" s="373" t="s">
        <v>1010</v>
      </c>
      <c r="R19" s="373" t="s">
        <v>1011</v>
      </c>
      <c r="S19" s="373" t="s">
        <v>1012</v>
      </c>
      <c r="T19" s="373" t="s">
        <v>1013</v>
      </c>
      <c r="U19" s="373" t="s">
        <v>1014</v>
      </c>
      <c r="V19" s="373" t="s">
        <v>1015</v>
      </c>
      <c r="W19" s="373" t="s">
        <v>1016</v>
      </c>
      <c r="X19" s="373" t="s">
        <v>1017</v>
      </c>
      <c r="Y19" s="373" t="s">
        <v>1018</v>
      </c>
      <c r="Z19" s="373" t="s">
        <v>1019</v>
      </c>
      <c r="AA19" s="373" t="s">
        <v>1020</v>
      </c>
    </row>
    <row r="20" spans="1:27">
      <c r="A20" s="13">
        <v>1</v>
      </c>
      <c r="B20" s="14" t="s">
        <v>1021</v>
      </c>
      <c r="C20" s="15" t="s">
        <v>1022</v>
      </c>
      <c r="D20" s="16">
        <v>45632</v>
      </c>
      <c r="E20" s="16">
        <v>46178</v>
      </c>
      <c r="F20" s="17">
        <f>E20-D20</f>
        <v>546</v>
      </c>
      <c r="G20" s="18"/>
      <c r="H20" s="18"/>
      <c r="I20" s="36"/>
      <c r="J20" s="36"/>
      <c r="K20" s="18"/>
      <c r="L20" s="37"/>
      <c r="M20" s="18"/>
      <c r="N20" s="18"/>
      <c r="O20" s="18"/>
      <c r="P20" s="18"/>
      <c r="Q20" s="13"/>
      <c r="R20" s="13"/>
      <c r="S20" s="13"/>
      <c r="T20" s="13"/>
      <c r="U20" s="13"/>
      <c r="V20" s="13"/>
      <c r="W20" s="13"/>
      <c r="X20" s="13"/>
      <c r="Y20" s="13"/>
      <c r="Z20" s="13"/>
      <c r="AA20" s="13"/>
    </row>
    <row r="21" spans="1:27">
      <c r="A21" s="19"/>
      <c r="B21" s="20" t="s">
        <v>1023</v>
      </c>
      <c r="C21" s="21"/>
      <c r="D21" s="16"/>
      <c r="E21" s="16"/>
      <c r="F21" s="17"/>
      <c r="G21" s="22"/>
      <c r="H21" s="23"/>
      <c r="I21" s="23"/>
      <c r="J21" s="23"/>
      <c r="K21" s="23"/>
      <c r="L21" s="38"/>
      <c r="M21" s="39"/>
      <c r="N21" s="40"/>
      <c r="O21" s="41"/>
      <c r="P21" s="41"/>
      <c r="Q21" s="41"/>
      <c r="R21" s="41"/>
      <c r="S21" s="41"/>
      <c r="T21" s="41"/>
      <c r="U21" s="41"/>
      <c r="V21" s="41"/>
      <c r="W21" s="41"/>
      <c r="X21" s="41"/>
      <c r="Y21" s="41"/>
      <c r="Z21" s="41"/>
      <c r="AA21" s="41"/>
    </row>
    <row r="22" spans="1:27">
      <c r="A22" s="17">
        <v>1</v>
      </c>
      <c r="B22" s="24" t="s">
        <v>1024</v>
      </c>
      <c r="C22" s="24" t="s">
        <v>1025</v>
      </c>
      <c r="D22" s="25">
        <f>D20+10</f>
        <v>45642</v>
      </c>
      <c r="E22" s="25">
        <f>D22+30</f>
        <v>45672</v>
      </c>
      <c r="F22" s="17">
        <f>E22-D22</f>
        <v>30</v>
      </c>
      <c r="G22" s="26" t="s">
        <v>1026</v>
      </c>
      <c r="H22" s="7"/>
      <c r="I22" s="7"/>
      <c r="J22" s="44">
        <v>1</v>
      </c>
      <c r="K22" s="7"/>
      <c r="L22" s="9"/>
      <c r="M22" s="7"/>
      <c r="N22" s="7"/>
      <c r="O22" s="7"/>
      <c r="P22" s="7"/>
      <c r="Q22" s="7"/>
      <c r="R22" s="7"/>
      <c r="S22" s="7"/>
      <c r="T22" s="7"/>
      <c r="U22" s="7"/>
      <c r="V22" s="7"/>
      <c r="W22" s="7"/>
      <c r="X22" s="7"/>
      <c r="Y22" s="7"/>
      <c r="Z22" s="7"/>
      <c r="AA22" s="7"/>
    </row>
    <row r="23" spans="1:27">
      <c r="A23" s="17"/>
      <c r="B23" s="27" t="s">
        <v>1027</v>
      </c>
      <c r="C23" s="27" t="s">
        <v>1022</v>
      </c>
      <c r="D23" s="25">
        <v>45662</v>
      </c>
      <c r="E23" s="25">
        <v>45762</v>
      </c>
      <c r="F23" s="17">
        <f>E23-D23</f>
        <v>100</v>
      </c>
      <c r="G23" s="28" t="s">
        <v>1028</v>
      </c>
      <c r="H23" s="18">
        <v>184</v>
      </c>
      <c r="I23" s="5"/>
      <c r="J23" s="7">
        <v>28</v>
      </c>
      <c r="K23" s="7"/>
      <c r="L23" s="7"/>
      <c r="M23" s="7"/>
      <c r="N23" s="7"/>
      <c r="O23" s="7"/>
      <c r="P23" s="7"/>
      <c r="Q23" s="7"/>
      <c r="R23" s="7"/>
      <c r="S23" s="7"/>
      <c r="T23" s="7"/>
      <c r="U23" s="7"/>
      <c r="V23" s="7"/>
      <c r="W23" s="7"/>
      <c r="X23" s="7"/>
      <c r="Y23" s="7"/>
      <c r="Z23" s="7"/>
      <c r="AA23" s="7"/>
    </row>
    <row r="24" spans="1:27" ht="31" customHeight="1">
      <c r="A24" s="17" t="s">
        <v>1029</v>
      </c>
      <c r="B24" s="29" t="s">
        <v>1030</v>
      </c>
      <c r="C24" s="27" t="s">
        <v>1031</v>
      </c>
      <c r="D24" s="16" t="s">
        <v>1032</v>
      </c>
      <c r="E24" s="16" t="s">
        <v>1033</v>
      </c>
      <c r="F24" s="17" t="e">
        <f>E24-D24</f>
        <v>#VALUE!</v>
      </c>
      <c r="G24" s="28" t="s">
        <v>1034</v>
      </c>
      <c r="H24" s="18">
        <v>508</v>
      </c>
      <c r="I24" s="7"/>
      <c r="J24" s="7">
        <v>4</v>
      </c>
      <c r="K24" s="7"/>
      <c r="L24" s="7"/>
      <c r="M24" s="7"/>
      <c r="N24" s="9"/>
      <c r="O24" s="9"/>
      <c r="P24" s="9"/>
      <c r="Q24" s="9"/>
      <c r="R24" s="9"/>
      <c r="S24" s="9"/>
      <c r="T24" s="9"/>
      <c r="U24" s="9"/>
      <c r="V24" s="7"/>
      <c r="W24" s="7"/>
      <c r="X24" s="7"/>
      <c r="Y24" s="7"/>
      <c r="Z24" s="7"/>
      <c r="AA24" s="7"/>
    </row>
    <row r="25" spans="1:27" ht="33" customHeight="1">
      <c r="A25" s="17" t="s">
        <v>1035</v>
      </c>
      <c r="B25" s="24" t="s">
        <v>1036</v>
      </c>
      <c r="C25" s="24" t="s">
        <v>1025</v>
      </c>
      <c r="D25" s="16">
        <v>45664</v>
      </c>
      <c r="E25" s="16">
        <f>D25+364+20</f>
        <v>46048</v>
      </c>
      <c r="F25" s="17">
        <f>E25-D25</f>
        <v>384</v>
      </c>
      <c r="G25" s="28" t="s">
        <v>1034</v>
      </c>
      <c r="H25" s="18">
        <v>508</v>
      </c>
      <c r="I25" s="5"/>
      <c r="J25" s="7">
        <v>2</v>
      </c>
      <c r="K25" s="7">
        <v>20</v>
      </c>
      <c r="L25" s="7">
        <v>16</v>
      </c>
      <c r="M25" s="7">
        <v>13</v>
      </c>
      <c r="N25" s="7">
        <v>9</v>
      </c>
      <c r="O25" s="9"/>
      <c r="P25" s="9"/>
      <c r="Q25" s="9"/>
      <c r="R25" s="9"/>
      <c r="S25" s="9"/>
      <c r="T25" s="9"/>
      <c r="U25" s="9"/>
      <c r="V25" s="9"/>
      <c r="W25" s="9"/>
      <c r="X25" s="9"/>
      <c r="Y25" s="9"/>
      <c r="Z25" s="9"/>
      <c r="AA25" s="9"/>
    </row>
  </sheetData>
  <protectedRanges>
    <protectedRange sqref="B2:G5 B18:G20" name="Range1_1"/>
  </protectedRanges>
  <mergeCells count="17">
    <mergeCell ref="A1:Z1"/>
    <mergeCell ref="A2:O2"/>
    <mergeCell ref="A3:A4"/>
    <mergeCell ref="B3:B4"/>
    <mergeCell ref="C3:C4"/>
    <mergeCell ref="D3:D4"/>
    <mergeCell ref="E3:E4"/>
    <mergeCell ref="G3:G4"/>
    <mergeCell ref="H3:H4"/>
    <mergeCell ref="G18:G19"/>
    <mergeCell ref="H18:H19"/>
    <mergeCell ref="A14:A16"/>
    <mergeCell ref="A18:A19"/>
    <mergeCell ref="B18:B19"/>
    <mergeCell ref="C18:C19"/>
    <mergeCell ref="D18:D19"/>
    <mergeCell ref="E18:E19"/>
  </mergeCells>
  <pageMargins left="0.7" right="0.7" top="0.75" bottom="0.75" header="0.3" footer="0.3"/>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B4:U13"/>
  <sheetViews>
    <sheetView workbookViewId="0">
      <selection activeCell="L9" sqref="L9"/>
    </sheetView>
  </sheetViews>
  <sheetFormatPr defaultColWidth="9" defaultRowHeight="14.5"/>
  <sheetData>
    <row r="4" spans="2:21">
      <c r="B4" s="1" t="s">
        <v>13</v>
      </c>
      <c r="C4" t="s">
        <v>974</v>
      </c>
    </row>
    <row r="5" spans="2:21">
      <c r="B5" s="2"/>
      <c r="C5" s="3" t="s">
        <v>983</v>
      </c>
      <c r="D5" s="3" t="s">
        <v>984</v>
      </c>
      <c r="E5" s="3" t="s">
        <v>985</v>
      </c>
      <c r="F5" s="3" t="s">
        <v>986</v>
      </c>
      <c r="G5" s="3" t="s">
        <v>987</v>
      </c>
      <c r="H5" s="3" t="s">
        <v>988</v>
      </c>
      <c r="I5" s="3" t="s">
        <v>989</v>
      </c>
      <c r="J5" s="3" t="s">
        <v>990</v>
      </c>
      <c r="K5" s="3" t="s">
        <v>991</v>
      </c>
      <c r="L5" s="3" t="s">
        <v>992</v>
      </c>
      <c r="M5" s="3" t="s">
        <v>993</v>
      </c>
      <c r="N5" s="3" t="s">
        <v>994</v>
      </c>
      <c r="O5" s="3" t="s">
        <v>995</v>
      </c>
      <c r="P5" s="3" t="s">
        <v>996</v>
      </c>
      <c r="Q5" s="3" t="s">
        <v>997</v>
      </c>
      <c r="R5" s="3" t="s">
        <v>998</v>
      </c>
      <c r="S5" s="3" t="s">
        <v>999</v>
      </c>
      <c r="T5" s="3" t="s">
        <v>1000</v>
      </c>
      <c r="U5" s="3" t="s">
        <v>1001</v>
      </c>
    </row>
    <row r="6" spans="2:21" ht="42">
      <c r="B6" s="4" t="s">
        <v>26</v>
      </c>
      <c r="C6" s="5"/>
      <c r="D6" s="6">
        <v>20</v>
      </c>
      <c r="E6" s="7">
        <v>60</v>
      </c>
      <c r="F6" s="7">
        <v>60</v>
      </c>
      <c r="G6" s="7">
        <f>60-16</f>
        <v>44</v>
      </c>
      <c r="H6" s="7"/>
      <c r="I6" s="7"/>
      <c r="J6" s="7"/>
      <c r="K6" s="7"/>
      <c r="L6" s="7"/>
      <c r="M6" s="7"/>
      <c r="N6" s="7"/>
      <c r="O6" s="7"/>
      <c r="P6" s="7"/>
      <c r="Q6" s="7"/>
      <c r="R6" s="7"/>
      <c r="S6" s="7"/>
      <c r="T6" s="7"/>
      <c r="U6" s="7"/>
    </row>
    <row r="7" spans="2:21" ht="28">
      <c r="B7" s="4" t="s">
        <v>1042</v>
      </c>
      <c r="C7" s="5"/>
      <c r="D7" s="6">
        <v>28</v>
      </c>
      <c r="E7" s="7"/>
      <c r="F7" s="7"/>
      <c r="G7" s="7"/>
      <c r="H7" s="7"/>
      <c r="I7" s="7"/>
      <c r="J7" s="7"/>
      <c r="K7" s="7"/>
      <c r="L7" s="7"/>
      <c r="M7" s="7"/>
      <c r="N7" s="7"/>
      <c r="O7" s="7"/>
      <c r="P7" s="7"/>
      <c r="Q7" s="7"/>
      <c r="R7" s="7"/>
      <c r="S7" s="7"/>
      <c r="T7" s="7"/>
      <c r="U7" s="7"/>
    </row>
    <row r="8" spans="2:21" ht="28">
      <c r="B8" s="8" t="s">
        <v>30</v>
      </c>
      <c r="C8" s="7"/>
      <c r="D8" s="7">
        <v>35</v>
      </c>
      <c r="E8" s="7">
        <v>40</v>
      </c>
      <c r="F8" s="7">
        <v>40</v>
      </c>
      <c r="G8" s="7">
        <v>40</v>
      </c>
      <c r="H8" s="7">
        <v>40</v>
      </c>
      <c r="I8" s="7">
        <v>40</v>
      </c>
      <c r="J8" s="7">
        <v>30</v>
      </c>
      <c r="K8" s="7">
        <v>25</v>
      </c>
      <c r="L8" s="7">
        <v>25</v>
      </c>
      <c r="M8" s="7">
        <v>48</v>
      </c>
      <c r="N8" s="7">
        <v>45</v>
      </c>
      <c r="O8" s="7">
        <v>50</v>
      </c>
      <c r="P8" s="7">
        <v>48</v>
      </c>
      <c r="Q8" s="9"/>
      <c r="R8" s="9"/>
      <c r="S8" s="9"/>
      <c r="T8" s="9"/>
      <c r="U8" s="9"/>
    </row>
    <row r="9" spans="2:21" ht="28">
      <c r="B9" s="8" t="s">
        <v>1043</v>
      </c>
      <c r="C9" s="7">
        <v>5</v>
      </c>
      <c r="D9" s="7">
        <v>35</v>
      </c>
      <c r="E9" s="7">
        <v>40</v>
      </c>
      <c r="F9" s="7">
        <v>40</v>
      </c>
      <c r="G9" s="7">
        <v>40</v>
      </c>
      <c r="H9" s="7">
        <v>40</v>
      </c>
      <c r="I9" s="7">
        <v>40</v>
      </c>
      <c r="J9" s="7">
        <v>40</v>
      </c>
      <c r="K9" s="7">
        <v>40</v>
      </c>
      <c r="L9" s="7">
        <v>45</v>
      </c>
      <c r="M9" s="7">
        <v>48</v>
      </c>
      <c r="N9" s="7">
        <v>50</v>
      </c>
      <c r="O9" s="7">
        <v>45</v>
      </c>
      <c r="P9" s="7"/>
      <c r="Q9" s="9"/>
      <c r="R9" s="9"/>
      <c r="S9" s="9"/>
      <c r="T9" s="9"/>
      <c r="U9" s="9"/>
    </row>
    <row r="10" spans="2:21" ht="70">
      <c r="B10" s="8" t="s">
        <v>1044</v>
      </c>
      <c r="C10" s="7"/>
      <c r="D10" s="7">
        <v>3</v>
      </c>
      <c r="E10" s="7"/>
      <c r="F10" s="7"/>
      <c r="G10" s="7"/>
      <c r="H10" s="7"/>
      <c r="I10" s="7"/>
      <c r="J10" s="7"/>
      <c r="K10" s="7"/>
      <c r="L10" s="7"/>
      <c r="M10" s="7"/>
      <c r="N10" s="7"/>
      <c r="O10" s="7"/>
      <c r="P10" s="7"/>
      <c r="Q10" s="9"/>
      <c r="R10" s="9"/>
      <c r="S10" s="9"/>
      <c r="T10" s="9"/>
      <c r="U10" s="9"/>
    </row>
    <row r="11" spans="2:21">
      <c r="B11" s="8" t="s">
        <v>241</v>
      </c>
      <c r="C11" s="7"/>
      <c r="D11" s="7">
        <v>2</v>
      </c>
      <c r="E11" s="7"/>
      <c r="F11" s="7"/>
      <c r="G11" s="7"/>
      <c r="H11" s="7"/>
      <c r="I11" s="7"/>
      <c r="J11" s="7"/>
      <c r="K11" s="7"/>
      <c r="L11" s="7"/>
      <c r="M11" s="7"/>
      <c r="N11" s="7"/>
      <c r="O11" s="7"/>
      <c r="P11" s="7"/>
      <c r="Q11" s="9"/>
      <c r="R11" s="9"/>
      <c r="S11" s="9"/>
      <c r="T11" s="9"/>
      <c r="U11" s="9"/>
    </row>
    <row r="12" spans="2:21" ht="28">
      <c r="B12" s="8" t="s">
        <v>1045</v>
      </c>
      <c r="C12" s="7"/>
      <c r="D12" s="7"/>
      <c r="E12" s="7"/>
      <c r="F12" s="7"/>
      <c r="G12" s="7"/>
      <c r="H12" s="7"/>
      <c r="I12" s="7"/>
      <c r="J12" s="7"/>
      <c r="K12" s="7"/>
      <c r="L12" s="7"/>
      <c r="M12" s="7"/>
      <c r="N12" s="7"/>
      <c r="O12" s="7"/>
      <c r="P12" s="7"/>
      <c r="Q12" s="9"/>
      <c r="R12" s="9"/>
      <c r="S12" s="9"/>
      <c r="T12" s="9"/>
      <c r="U12" s="9"/>
    </row>
    <row r="13" spans="2:21" ht="42">
      <c r="B13" s="8" t="s">
        <v>1046</v>
      </c>
      <c r="C13" s="7"/>
      <c r="D13" s="7">
        <v>8</v>
      </c>
      <c r="E13" s="7"/>
      <c r="F13" s="7"/>
      <c r="G13" s="7"/>
      <c r="H13" s="7"/>
      <c r="I13" s="7"/>
      <c r="J13" s="7"/>
      <c r="K13" s="7"/>
      <c r="L13" s="7"/>
      <c r="M13" s="7"/>
      <c r="N13" s="7"/>
      <c r="O13" s="7"/>
      <c r="P13" s="7"/>
      <c r="Q13" s="9"/>
      <c r="R13" s="9"/>
      <c r="S13" s="9"/>
      <c r="T13" s="9"/>
      <c r="U13" s="9"/>
    </row>
  </sheetData>
  <protectedRanges>
    <protectedRange sqref="B4:B13" name="Range1"/>
  </protectedRange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xml version="1.0" encoding="utf-8"?>
<allowEditUser xmlns="https://web.wps.cn/et/2018/main" xmlns:s="http://schemas.openxmlformats.org/spreadsheetml/2006/main" hasInvisiblePropRange="0">
  <rangeList sheetStid="18" master="" otherUserPermission="visible"/>
  <rangeList sheetStid="1" master="" otherUserPermission="visible">
    <arrUserId title="Range1" rangeCreator="" othersAccessPermission="edit"/>
    <arrUserId title="Range1_10" rangeCreator="" othersAccessPermission="edit"/>
  </rangeList>
  <rangeList sheetStid="22" master="" otherUserPermission="visible"/>
  <rangeList sheetStid="25" master="" otherUserPermission="visible"/>
  <rangeList sheetStid="39" master="" otherUserPermission="visible"/>
  <rangeList sheetStid="41" master="" otherUserPermission="visible"/>
  <rangeList sheetStid="38" master="" otherUserPermission="visible"/>
  <rangeList sheetStid="26" master="" otherUserPermission="visible"/>
  <rangeList sheetStid="37" master="" otherUserPermission="visible"/>
  <rangeList sheetStid="40" master="" otherUserPermission="visible"/>
  <rangeList sheetStid="31" master="" otherUserPermission="visible"/>
  <rangeList sheetStid="42" master="" otherUserPermission="visible"/>
  <rangeList sheetStid="32" master="" otherUserPermission="visible">
    <arrUserId title="Range1" rangeCreator="" othersAccessPermission="edit"/>
    <arrUserId title="Range1_1" rangeCreator="" othersAccessPermission="edit"/>
  </rangeList>
  <rangeList sheetStid="24" master="" otherUserPermission="visible"/>
  <rangeList sheetStid="33" master="" otherUserPermission="visible">
    <arrUserId title="Range1_1" rangeCreator="" othersAccessPermission="edit"/>
  </rangeList>
  <rangeList sheetStid="36" master="" otherUserPermission="visible">
    <arrUserId title="Range1" rangeCreator="" othersAccessPermission="edit"/>
  </rangeList>
</allowEditUser>
</file>

<file path=customXml/itemProps1.xml><?xml version="1.0" encoding="utf-8"?>
<ds:datastoreItem xmlns:ds="http://schemas.openxmlformats.org/officeDocument/2006/customXml" ds:itemID="{5A5607D9-04D2-4DE1-AC0E-A7772F01BC71}">
  <ds:schemaRefs>
    <ds:schemaRef ds:uri="https://web.wps.cn/et/2018/main"/>
    <ds:schemaRef ds:uri="http://schemas.openxmlformats.org/spreadsheetml/2006/main"/>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33</vt:i4>
      </vt:variant>
      <vt:variant>
        <vt:lpstr>Named Ranges</vt:lpstr>
      </vt:variant>
      <vt:variant>
        <vt:i4>7</vt:i4>
      </vt:variant>
    </vt:vector>
  </HeadingPairs>
  <TitlesOfParts>
    <vt:vector size="40" baseType="lpstr">
      <vt:lpstr>765kV Summery</vt:lpstr>
      <vt:lpstr>Check Survey Status</vt:lpstr>
      <vt:lpstr>Check Survey</vt:lpstr>
      <vt:lpstr>Sheet8</vt:lpstr>
      <vt:lpstr>Sheet2</vt:lpstr>
      <vt:lpstr>Sheet1</vt:lpstr>
      <vt:lpstr>VC 51-96</vt:lpstr>
      <vt:lpstr>VC</vt:lpstr>
      <vt:lpstr>ROW</vt:lpstr>
      <vt:lpstr>June</vt:lpstr>
      <vt:lpstr>Check survey Loop out</vt:lpstr>
      <vt:lpstr>Check survey Loop In</vt:lpstr>
      <vt:lpstr>Foundation</vt:lpstr>
      <vt:lpstr>Royalty</vt:lpstr>
      <vt:lpstr>Sheet14</vt:lpstr>
      <vt:lpstr>Sheet7</vt:lpstr>
      <vt:lpstr>Project Details</vt:lpstr>
      <vt:lpstr>Erection </vt:lpstr>
      <vt:lpstr>Completion date</vt:lpstr>
      <vt:lpstr>Erection Compiled </vt:lpstr>
      <vt:lpstr>Earthing</vt:lpstr>
      <vt:lpstr>Stringing Compiled </vt:lpstr>
      <vt:lpstr>Soil Investigation</vt:lpstr>
      <vt:lpstr>Sheet9</vt:lpstr>
      <vt:lpstr>VC </vt:lpstr>
      <vt:lpstr>Sheet6</vt:lpstr>
      <vt:lpstr>VC 51-121</vt:lpstr>
      <vt:lpstr>Sheet5</vt:lpstr>
      <vt:lpstr>Sheet3</vt:lpstr>
      <vt:lpstr>Tower Schedule</vt:lpstr>
      <vt:lpstr>Visual Chart</vt:lpstr>
      <vt:lpstr>L2 Vs Actual Progress Chart (2)</vt:lpstr>
      <vt:lpstr>Sheet4</vt:lpstr>
      <vt:lpstr>'765kV Summery'!Print_Area</vt:lpstr>
      <vt:lpstr>'Check Survey'!Print_Area</vt:lpstr>
      <vt:lpstr>Earthing!Print_Area</vt:lpstr>
      <vt:lpstr>Foundation!Print_Area</vt:lpstr>
      <vt:lpstr>Sheet3!Print_Area</vt:lpstr>
      <vt:lpstr>'VC 51-96'!Print_Area</vt:lpstr>
      <vt:lpstr>'Visual Chart'!Print_Area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RanjitKumar</dc:creator>
  <cp:lastModifiedBy>Amartya Sarkar</cp:lastModifiedBy>
  <cp:lastPrinted>2026-05-08T06:46:40Z</cp:lastPrinted>
  <dcterms:created xsi:type="dcterms:W3CDTF">2023-02-01T07:49:00Z</dcterms:created>
  <dcterms:modified xsi:type="dcterms:W3CDTF">2026-06-12T05:12:52Z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9F398AD32B244768B0EE31E18E4FA41D_12</vt:lpwstr>
  </property>
  <property fmtid="{D5CDD505-2E9C-101B-9397-08002B2CF9AE}" pid="3" name="KSOProductBuildVer">
    <vt:lpwstr>1033-12.2.0.20326</vt:lpwstr>
  </property>
</Properties>
</file>